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ris/Desktop/Data/2017/Raw/ALL/"/>
    </mc:Choice>
  </mc:AlternateContent>
  <bookViews>
    <workbookView xWindow="1380" yWindow="900" windowWidth="24160" windowHeight="12640" activeTab="1"/>
  </bookViews>
  <sheets>
    <sheet name="CH4" sheetId="1" r:id="rId1"/>
    <sheet name="CO2" sheetId="2" r:id="rId2"/>
    <sheet name="CO2 Standard Curves" sheetId="3" r:id="rId3"/>
    <sheet name="N2O" sheetId="4" r:id="rId4"/>
    <sheet name="N2O Standard Curv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8" i="2" l="1"/>
  <c r="I98" i="2"/>
  <c r="H113" i="2"/>
  <c r="I113" i="2"/>
  <c r="J113" i="2"/>
  <c r="H112" i="2"/>
  <c r="I112" i="2"/>
  <c r="J112" i="2"/>
  <c r="H111" i="2"/>
  <c r="I111" i="2"/>
  <c r="J111" i="2"/>
  <c r="H110" i="2"/>
  <c r="I110" i="2"/>
  <c r="J110" i="2"/>
  <c r="H109" i="2"/>
  <c r="I109" i="2"/>
  <c r="J109" i="2"/>
  <c r="H108" i="2"/>
  <c r="I108" i="2"/>
  <c r="J108" i="2"/>
  <c r="H107" i="2"/>
  <c r="I107" i="2"/>
  <c r="J107" i="2"/>
  <c r="H106" i="2"/>
  <c r="I106" i="2"/>
  <c r="J106" i="2"/>
  <c r="H105" i="2"/>
  <c r="I105" i="2"/>
  <c r="J105" i="2"/>
  <c r="H104" i="2"/>
  <c r="I104" i="2"/>
  <c r="J104" i="2"/>
  <c r="H103" i="2"/>
  <c r="I103" i="2"/>
  <c r="J103" i="2"/>
  <c r="H102" i="2"/>
  <c r="I102" i="2"/>
  <c r="J102" i="2"/>
  <c r="H101" i="2"/>
  <c r="I101" i="2"/>
  <c r="J101" i="2"/>
  <c r="H100" i="2"/>
  <c r="I100" i="2"/>
  <c r="J100" i="2"/>
  <c r="H99" i="2"/>
  <c r="I99" i="2"/>
  <c r="J99" i="2"/>
  <c r="J98" i="2"/>
  <c r="F106" i="3"/>
  <c r="E106" i="3"/>
  <c r="I103" i="3"/>
  <c r="I105" i="3"/>
  <c r="F105" i="3"/>
  <c r="E105" i="3"/>
  <c r="F104" i="3"/>
  <c r="E104" i="3"/>
  <c r="F103" i="3"/>
  <c r="E103" i="3"/>
  <c r="F102" i="3"/>
  <c r="E102" i="3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79" i="2"/>
  <c r="I79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F86" i="3"/>
  <c r="E86" i="3"/>
  <c r="I83" i="3"/>
  <c r="I85" i="3"/>
  <c r="F85" i="3"/>
  <c r="E85" i="3"/>
  <c r="F84" i="3"/>
  <c r="E84" i="3"/>
  <c r="F83" i="3"/>
  <c r="E83" i="3"/>
  <c r="F82" i="3"/>
  <c r="E82" i="3"/>
  <c r="H75" i="2"/>
  <c r="I75" i="2"/>
  <c r="J75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60" i="2"/>
  <c r="I60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F66" i="3"/>
  <c r="E66" i="3"/>
  <c r="I63" i="3"/>
  <c r="I65" i="3"/>
  <c r="F65" i="3"/>
  <c r="E65" i="3"/>
  <c r="F64" i="3"/>
  <c r="E64" i="3"/>
  <c r="F63" i="3"/>
  <c r="E63" i="3"/>
  <c r="F62" i="3"/>
  <c r="E62" i="3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M90" i="4"/>
  <c r="M94" i="4"/>
  <c r="F94" i="4"/>
  <c r="F93" i="4"/>
  <c r="M91" i="4"/>
  <c r="M92" i="4"/>
  <c r="F91" i="4"/>
  <c r="F90" i="4"/>
  <c r="F89" i="4"/>
  <c r="C58" i="5"/>
  <c r="C57" i="5"/>
  <c r="C56" i="5"/>
  <c r="C55" i="5"/>
  <c r="C54" i="5"/>
  <c r="C53" i="5"/>
  <c r="C52" i="5"/>
  <c r="C51" i="5"/>
  <c r="C50" i="5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M68" i="4"/>
  <c r="M72" i="4"/>
  <c r="F72" i="4"/>
  <c r="F71" i="4"/>
  <c r="M69" i="4"/>
  <c r="M70" i="4"/>
  <c r="F69" i="4"/>
  <c r="F68" i="4"/>
  <c r="F67" i="4"/>
  <c r="C46" i="5"/>
  <c r="C45" i="5"/>
  <c r="C44" i="5"/>
  <c r="C43" i="5"/>
  <c r="C42" i="5"/>
  <c r="C41" i="5"/>
  <c r="C40" i="5"/>
  <c r="C39" i="5"/>
  <c r="C38" i="5"/>
  <c r="F63" i="4"/>
  <c r="F62" i="4"/>
  <c r="F61" i="4"/>
  <c r="F60" i="4"/>
  <c r="F59" i="4"/>
  <c r="F58" i="4"/>
  <c r="F57" i="4"/>
  <c r="F56" i="4"/>
  <c r="F55" i="4"/>
  <c r="F54" i="4"/>
  <c r="F53" i="4"/>
  <c r="F52" i="4"/>
  <c r="M46" i="4"/>
  <c r="M50" i="4"/>
  <c r="F51" i="4"/>
  <c r="F50" i="4"/>
  <c r="M47" i="4"/>
  <c r="M48" i="4"/>
  <c r="F49" i="4"/>
  <c r="F47" i="4"/>
  <c r="F46" i="4"/>
  <c r="F45" i="4"/>
  <c r="C34" i="5"/>
  <c r="C33" i="5"/>
  <c r="C32" i="5"/>
  <c r="C31" i="5"/>
  <c r="C30" i="5"/>
  <c r="C29" i="5"/>
  <c r="C28" i="5"/>
  <c r="C27" i="5"/>
  <c r="C26" i="5"/>
  <c r="P114" i="1"/>
  <c r="P118" i="1"/>
  <c r="F117" i="1"/>
  <c r="P115" i="1"/>
  <c r="P116" i="1"/>
  <c r="F116" i="1"/>
  <c r="F115" i="1"/>
  <c r="F114" i="1"/>
  <c r="F113" i="1"/>
  <c r="F112" i="1"/>
  <c r="F111" i="1"/>
  <c r="F110" i="1"/>
  <c r="F109" i="1"/>
  <c r="F108" i="1"/>
  <c r="P103" i="1"/>
  <c r="P107" i="1"/>
  <c r="F107" i="1"/>
  <c r="M106" i="1"/>
  <c r="F106" i="1"/>
  <c r="P104" i="1"/>
  <c r="P105" i="1"/>
  <c r="F105" i="1"/>
  <c r="F104" i="1"/>
  <c r="F103" i="1"/>
  <c r="F102" i="1"/>
  <c r="P89" i="1"/>
  <c r="P93" i="1"/>
  <c r="F92" i="1"/>
  <c r="P90" i="1"/>
  <c r="P91" i="1"/>
  <c r="F91" i="1"/>
  <c r="F90" i="1"/>
  <c r="F89" i="1"/>
  <c r="F88" i="1"/>
  <c r="F87" i="1"/>
  <c r="F86" i="1"/>
  <c r="F85" i="1"/>
  <c r="F84" i="1"/>
  <c r="F83" i="1"/>
  <c r="P78" i="1"/>
  <c r="P82" i="1"/>
  <c r="F82" i="1"/>
  <c r="M81" i="1"/>
  <c r="F81" i="1"/>
  <c r="P79" i="1"/>
  <c r="P80" i="1"/>
  <c r="F80" i="1"/>
  <c r="F79" i="1"/>
  <c r="F78" i="1"/>
  <c r="F77" i="1"/>
  <c r="F55" i="1"/>
  <c r="P64" i="1"/>
  <c r="P68" i="1"/>
  <c r="P65" i="1"/>
  <c r="P66" i="1"/>
  <c r="P28" i="1"/>
  <c r="P32" i="1"/>
  <c r="M31" i="1"/>
  <c r="F67" i="1"/>
  <c r="F66" i="1"/>
  <c r="F65" i="1"/>
  <c r="F64" i="1"/>
  <c r="F63" i="1"/>
  <c r="F62" i="1"/>
  <c r="F61" i="1"/>
  <c r="F60" i="1"/>
  <c r="F59" i="1"/>
  <c r="P53" i="1"/>
  <c r="P57" i="1"/>
  <c r="F58" i="1"/>
  <c r="M56" i="1"/>
  <c r="F57" i="1"/>
  <c r="P54" i="1"/>
  <c r="P55" i="1"/>
  <c r="F56" i="1"/>
  <c r="P39" i="1"/>
  <c r="P43" i="1"/>
  <c r="F54" i="1"/>
  <c r="F53" i="1"/>
  <c r="F52" i="1"/>
  <c r="E46" i="3"/>
  <c r="I46" i="3"/>
  <c r="I47" i="3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42" i="2"/>
  <c r="I42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F46" i="3"/>
  <c r="I43" i="3"/>
  <c r="I45" i="3"/>
  <c r="F45" i="3"/>
  <c r="E45" i="3"/>
  <c r="F44" i="3"/>
  <c r="E44" i="3"/>
  <c r="F43" i="3"/>
  <c r="E43" i="3"/>
  <c r="F42" i="3"/>
  <c r="E42" i="3"/>
  <c r="F28" i="1"/>
  <c r="F29" i="1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M25" i="4"/>
  <c r="M29" i="4"/>
  <c r="F28" i="4"/>
  <c r="F27" i="4"/>
  <c r="M26" i="4"/>
  <c r="M27" i="4"/>
  <c r="F26" i="4"/>
  <c r="F25" i="4"/>
  <c r="F24" i="4"/>
  <c r="C22" i="5"/>
  <c r="C21" i="5"/>
  <c r="C20" i="5"/>
  <c r="C19" i="5"/>
  <c r="C18" i="5"/>
  <c r="C17" i="5"/>
  <c r="C16" i="5"/>
  <c r="C15" i="5"/>
  <c r="C14" i="5"/>
  <c r="F30" i="1"/>
  <c r="F31" i="1"/>
  <c r="F32" i="1"/>
  <c r="F33" i="1"/>
  <c r="F34" i="1"/>
  <c r="F35" i="1"/>
  <c r="F36" i="1"/>
  <c r="F37" i="1"/>
  <c r="F38" i="1"/>
  <c r="F39" i="1"/>
  <c r="F40" i="1"/>
  <c r="F41" i="1"/>
  <c r="F27" i="1"/>
  <c r="P3" i="1"/>
  <c r="P7" i="1"/>
  <c r="M6" i="1"/>
  <c r="P40" i="1"/>
  <c r="P41" i="1"/>
  <c r="P29" i="1"/>
  <c r="P30" i="1"/>
  <c r="P14" i="1"/>
  <c r="P18" i="1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22" i="2"/>
  <c r="I22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F26" i="3"/>
  <c r="E26" i="3"/>
  <c r="I23" i="3"/>
  <c r="I25" i="3"/>
  <c r="F25" i="3"/>
  <c r="E25" i="3"/>
  <c r="F24" i="3"/>
  <c r="E24" i="3"/>
  <c r="F23" i="3"/>
  <c r="E23" i="3"/>
  <c r="F22" i="3"/>
  <c r="E22" i="3"/>
  <c r="H18" i="2"/>
  <c r="I18" i="2"/>
  <c r="J18" i="2"/>
  <c r="H17" i="2"/>
  <c r="I17" i="2"/>
  <c r="J17" i="2"/>
  <c r="H16" i="2"/>
  <c r="I16" i="2"/>
  <c r="J16" i="2"/>
  <c r="H15" i="2"/>
  <c r="I15" i="2"/>
  <c r="J15" i="2"/>
  <c r="H14" i="2"/>
  <c r="I14" i="2"/>
  <c r="J14" i="2"/>
  <c r="H13" i="2"/>
  <c r="I13" i="2"/>
  <c r="J13" i="2"/>
  <c r="H12" i="2"/>
  <c r="H11" i="2"/>
  <c r="H10" i="2"/>
  <c r="H9" i="2"/>
  <c r="H8" i="2"/>
  <c r="H7" i="2"/>
  <c r="H6" i="2"/>
  <c r="I12" i="2"/>
  <c r="I11" i="2"/>
  <c r="I10" i="2"/>
  <c r="I9" i="2"/>
  <c r="I8" i="2"/>
  <c r="I7" i="2"/>
  <c r="I6" i="2"/>
  <c r="H5" i="2"/>
  <c r="I5" i="2"/>
  <c r="H4" i="2"/>
  <c r="I4" i="2"/>
  <c r="H3" i="2"/>
  <c r="I3" i="2"/>
  <c r="F20" i="4"/>
  <c r="F19" i="4"/>
  <c r="F18" i="4"/>
  <c r="F17" i="4"/>
  <c r="F16" i="4"/>
  <c r="F15" i="4"/>
  <c r="F14" i="4"/>
  <c r="F13" i="4"/>
  <c r="F8" i="4"/>
  <c r="F5" i="1"/>
  <c r="F16" i="1"/>
  <c r="F11" i="1"/>
  <c r="F4" i="1"/>
  <c r="I4" i="3"/>
  <c r="F17" i="1"/>
  <c r="F15" i="1"/>
  <c r="F14" i="1"/>
  <c r="F13" i="1"/>
  <c r="F12" i="1"/>
  <c r="F10" i="1"/>
  <c r="F9" i="1"/>
  <c r="F8" i="1"/>
  <c r="F7" i="1"/>
  <c r="F6" i="1"/>
  <c r="F3" i="1"/>
  <c r="F2" i="1"/>
  <c r="P15" i="1"/>
  <c r="P16" i="1"/>
  <c r="P4" i="1"/>
  <c r="P5" i="1"/>
  <c r="C3" i="5"/>
  <c r="C4" i="5"/>
  <c r="C5" i="5"/>
  <c r="C6" i="5"/>
  <c r="C7" i="5"/>
  <c r="C8" i="5"/>
  <c r="C9" i="5"/>
  <c r="C10" i="5"/>
  <c r="C2" i="5"/>
  <c r="I6" i="3"/>
  <c r="F7" i="3"/>
  <c r="F6" i="3"/>
  <c r="F5" i="3"/>
  <c r="F4" i="3"/>
  <c r="F3" i="3"/>
  <c r="E7" i="3"/>
  <c r="E6" i="3"/>
  <c r="E5" i="3"/>
  <c r="E4" i="3"/>
  <c r="E3" i="3"/>
  <c r="F12" i="4"/>
  <c r="F11" i="4"/>
  <c r="F10" i="4"/>
  <c r="F9" i="4"/>
  <c r="M3" i="4"/>
  <c r="M7" i="4"/>
  <c r="F7" i="4"/>
  <c r="F6" i="4"/>
  <c r="M4" i="4"/>
  <c r="M5" i="4"/>
  <c r="F5" i="4"/>
  <c r="F4" i="4"/>
  <c r="F3" i="4"/>
  <c r="F2" i="4"/>
  <c r="I7" i="3"/>
  <c r="I8" i="3"/>
  <c r="J3" i="2"/>
  <c r="J4" i="2"/>
  <c r="J5" i="2"/>
  <c r="J6" i="2"/>
  <c r="J7" i="2"/>
  <c r="J8" i="2"/>
  <c r="J9" i="2"/>
  <c r="J10" i="2"/>
  <c r="J11" i="2"/>
  <c r="J12" i="2"/>
  <c r="I26" i="3"/>
  <c r="I27" i="3"/>
  <c r="I66" i="3"/>
  <c r="I67" i="3"/>
  <c r="I86" i="3"/>
  <c r="I87" i="3"/>
  <c r="I106" i="3"/>
  <c r="I107" i="3"/>
</calcChain>
</file>

<file path=xl/sharedStrings.xml><?xml version="1.0" encoding="utf-8"?>
<sst xmlns="http://schemas.openxmlformats.org/spreadsheetml/2006/main" count="721" uniqueCount="71">
  <si>
    <t>Sample Date</t>
  </si>
  <si>
    <t>Sample Name</t>
  </si>
  <si>
    <t>Time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</si>
  <si>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Area Curve</t>
    </r>
  </si>
  <si>
    <t>Range</t>
  </si>
  <si>
    <t>Concentration</t>
  </si>
  <si>
    <t>Sample Volume (mL)</t>
  </si>
  <si>
    <t>Notes</t>
  </si>
  <si>
    <t>Standard (ppm)</t>
  </si>
  <si>
    <t>Peak Areas</t>
  </si>
  <si>
    <t>ppm CH4</t>
  </si>
  <si>
    <t>Peak Avg</t>
  </si>
  <si>
    <t>Std Dev</t>
  </si>
  <si>
    <t>RANGE:</t>
  </si>
  <si>
    <t>%Std Dev</t>
  </si>
  <si>
    <t>Response Factor</t>
  </si>
  <si>
    <t>Date</t>
  </si>
  <si>
    <t>PD</t>
  </si>
  <si>
    <t>WB</t>
  </si>
  <si>
    <t>PD_UP</t>
  </si>
  <si>
    <t>SMD_UP</t>
  </si>
  <si>
    <t>SMD_SIDE</t>
  </si>
  <si>
    <t>SMD_DOWN</t>
  </si>
  <si>
    <t>ID_UP</t>
  </si>
  <si>
    <t>MR</t>
  </si>
  <si>
    <t>IPSFID.d</t>
  </si>
  <si>
    <t>Air Temp (C)</t>
  </si>
  <si>
    <t>Pressure (hpa)</t>
  </si>
  <si>
    <t>ppm</t>
  </si>
  <si>
    <t>N2O Area Curve</t>
  </si>
  <si>
    <t>Standards</t>
  </si>
  <si>
    <t>ppm N2O</t>
  </si>
  <si>
    <t>RANGE=</t>
  </si>
  <si>
    <t>Volume</t>
  </si>
  <si>
    <t>Run 1</t>
  </si>
  <si>
    <t>Run 2</t>
  </si>
  <si>
    <t>Area</t>
  </si>
  <si>
    <t>Mass of C Injected</t>
  </si>
  <si>
    <r>
      <t>Temp (</t>
    </r>
    <r>
      <rPr>
        <sz val="10"/>
        <color theme="1"/>
        <rFont val="Arial"/>
        <family val="2"/>
      </rPr>
      <t>°C)</t>
    </r>
  </si>
  <si>
    <t>Pressure (atm)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</si>
  <si>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ppm </t>
    </r>
    <r>
      <rPr>
        <sz val="10"/>
        <color theme="1"/>
        <rFont val="Arial"/>
        <family val="2"/>
      </rPr>
      <t>(ppm)</t>
    </r>
  </si>
  <si>
    <r>
      <t>C</t>
    </r>
    <r>
      <rPr>
        <vertAlign val="subscript"/>
        <sz val="11"/>
        <color theme="1"/>
        <rFont val="Calibri"/>
        <family val="2"/>
        <scheme val="minor"/>
      </rPr>
      <t>µmol/mL</t>
    </r>
  </si>
  <si>
    <t>Slope</t>
  </si>
  <si>
    <t>Intercept</t>
  </si>
  <si>
    <t>CO2 Area Curve</t>
  </si>
  <si>
    <t>MicroMol of C Added</t>
  </si>
  <si>
    <t>DIC (mM)</t>
  </si>
  <si>
    <t>SMD_OUT</t>
  </si>
  <si>
    <t>Run 3</t>
  </si>
  <si>
    <t>Average CO2 Area Curve</t>
  </si>
  <si>
    <t>ppb</t>
  </si>
  <si>
    <t>CCBP_OUT</t>
  </si>
  <si>
    <t>CCBP_SIDE</t>
  </si>
  <si>
    <t>CCBP_UP_3</t>
  </si>
  <si>
    <t>CCBP_UP_2</t>
  </si>
  <si>
    <t>CCBP_UP_1</t>
  </si>
  <si>
    <t>CC</t>
  </si>
  <si>
    <t>Standards 170622</t>
  </si>
  <si>
    <t>Standards 06-22-2017</t>
  </si>
  <si>
    <t>Standards 07-27-2017</t>
  </si>
  <si>
    <t>Standards 170831</t>
  </si>
  <si>
    <t>Standards 08-31-2017</t>
  </si>
  <si>
    <t>ID</t>
  </si>
  <si>
    <t>Flat peak, ran out of sample - minimum concentration</t>
  </si>
  <si>
    <t>Standards 171012</t>
  </si>
  <si>
    <t>Flat Peak</t>
  </si>
  <si>
    <t>Standards 171109</t>
  </si>
  <si>
    <t>Standards 171214</t>
  </si>
  <si>
    <t>Standards 10-12-2017</t>
  </si>
  <si>
    <t>Standards 11-09-2017</t>
  </si>
  <si>
    <t>Standards 12-14-2017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</si>
</sst>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8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Border="1"/>
    <xf numFmtId="14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Font="1" applyBorder="1"/>
    <xf numFmtId="14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1" fontId="0" fillId="0" borderId="11" xfId="0" applyNumberFormat="1" applyFont="1" applyBorder="1"/>
    <xf numFmtId="0" fontId="1" fillId="0" borderId="12" xfId="0" applyFont="1" applyBorder="1"/>
    <xf numFmtId="1" fontId="0" fillId="0" borderId="0" xfId="0" applyNumberFormat="1"/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1" xfId="0" applyFont="1" applyBorder="1" applyAlignment="1">
      <alignment wrapText="1"/>
    </xf>
    <xf numFmtId="1" fontId="1" fillId="0" borderId="11" xfId="0" applyNumberFormat="1" applyFont="1" applyBorder="1"/>
    <xf numFmtId="2" fontId="1" fillId="0" borderId="11" xfId="0" applyNumberFormat="1" applyFont="1" applyBorder="1"/>
    <xf numFmtId="0" fontId="0" fillId="0" borderId="11" xfId="0" applyBorder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/>
    <xf numFmtId="0" fontId="0" fillId="0" borderId="0" xfId="0" applyFont="1" applyFill="1" applyBorder="1"/>
    <xf numFmtId="164" fontId="0" fillId="0" borderId="0" xfId="0" applyNumberFormat="1" applyFont="1" applyBorder="1"/>
    <xf numFmtId="166" fontId="0" fillId="0" borderId="0" xfId="0" applyNumberFormat="1" applyFont="1"/>
    <xf numFmtId="14" fontId="1" fillId="0" borderId="11" xfId="0" applyNumberFormat="1" applyFont="1" applyBorder="1" applyAlignment="1">
      <alignment horizontal="left"/>
    </xf>
    <xf numFmtId="2" fontId="1" fillId="0" borderId="11" xfId="0" applyNumberFormat="1" applyFont="1" applyBorder="1" applyAlignment="1">
      <alignment wrapText="1"/>
    </xf>
    <xf numFmtId="0" fontId="0" fillId="0" borderId="4" xfId="0" applyNumberFormat="1" applyBorder="1"/>
    <xf numFmtId="0" fontId="0" fillId="0" borderId="0" xfId="0" applyFont="1" applyFill="1" applyBorder="1" applyAlignment="1">
      <alignment wrapText="1"/>
    </xf>
    <xf numFmtId="1" fontId="0" fillId="0" borderId="0" xfId="0" applyNumberFormat="1" applyFont="1" applyFill="1" applyBorder="1"/>
    <xf numFmtId="2" fontId="6" fillId="0" borderId="11" xfId="0" applyNumberFormat="1" applyFont="1" applyBorder="1" applyAlignment="1">
      <alignment wrapText="1"/>
    </xf>
    <xf numFmtId="2" fontId="6" fillId="0" borderId="11" xfId="0" applyNumberFormat="1" applyFont="1" applyBorder="1"/>
    <xf numFmtId="0" fontId="1" fillId="0" borderId="0" xfId="0" applyFont="1" applyBorder="1"/>
    <xf numFmtId="0" fontId="0" fillId="0" borderId="6" xfId="0" applyFill="1" applyBorder="1"/>
    <xf numFmtId="164" fontId="0" fillId="0" borderId="0" xfId="0" applyNumberFormat="1"/>
    <xf numFmtId="14" fontId="7" fillId="0" borderId="0" xfId="0" applyNumberFormat="1" applyFont="1"/>
    <xf numFmtId="0" fontId="7" fillId="0" borderId="0" xfId="0" applyFont="1"/>
    <xf numFmtId="20" fontId="7" fillId="0" borderId="0" xfId="0" applyNumberFormat="1" applyFon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Curves'!$E$3:$E$7</c:f>
              <c:numCache>
                <c:formatCode>0.00</c:formatCode>
                <c:ptCount val="5"/>
                <c:pt idx="0">
                  <c:v>118.6866666666667</c:v>
                </c:pt>
                <c:pt idx="1">
                  <c:v>451.9766666666667</c:v>
                </c:pt>
                <c:pt idx="2">
                  <c:v>810.2666666666667</c:v>
                </c:pt>
                <c:pt idx="3" formatCode="0.0">
                  <c:v>1100.633333333333</c:v>
                </c:pt>
                <c:pt idx="4" formatCode="0.0">
                  <c:v>1527.833333333333</c:v>
                </c:pt>
              </c:numCache>
            </c:numRef>
          </c:xVal>
          <c:yVal>
            <c:numRef>
              <c:f>'CO2 Standard Curves'!$F$3:$F$7</c:f>
              <c:numCache>
                <c:formatCode>0.000</c:formatCode>
                <c:ptCount val="5"/>
                <c:pt idx="0">
                  <c:v>0.0400528384592263</c:v>
                </c:pt>
                <c:pt idx="1">
                  <c:v>0.120158515377679</c:v>
                </c:pt>
                <c:pt idx="2">
                  <c:v>0.200264192296132</c:v>
                </c:pt>
                <c:pt idx="3">
                  <c:v>0.280369869214584</c:v>
                </c:pt>
                <c:pt idx="4">
                  <c:v>0.400528384592263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91280"/>
        <c:axId val="591293760"/>
      </c:scatterChart>
      <c:valAx>
        <c:axId val="591291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91293760"/>
        <c:crosses val="autoZero"/>
        <c:crossBetween val="midCat"/>
      </c:valAx>
      <c:valAx>
        <c:axId val="591293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9129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Curves'!$F$21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Curves'!$E$22:$E$26</c:f>
              <c:numCache>
                <c:formatCode>0.00</c:formatCode>
                <c:ptCount val="5"/>
                <c:pt idx="0">
                  <c:v>78.66966666666665</c:v>
                </c:pt>
                <c:pt idx="1">
                  <c:v>326.4033333333334</c:v>
                </c:pt>
                <c:pt idx="2">
                  <c:v>902.29</c:v>
                </c:pt>
                <c:pt idx="3" formatCode="0.0">
                  <c:v>1058.73</c:v>
                </c:pt>
                <c:pt idx="4" formatCode="0.0">
                  <c:v>1545.366666666667</c:v>
                </c:pt>
              </c:numCache>
            </c:numRef>
          </c:xVal>
          <c:yVal>
            <c:numRef>
              <c:f>'CO2 Standard Curves'!$F$22:$F$26</c:f>
              <c:numCache>
                <c:formatCode>0.000</c:formatCode>
                <c:ptCount val="5"/>
                <c:pt idx="0">
                  <c:v>0.0400528384592263</c:v>
                </c:pt>
                <c:pt idx="1">
                  <c:v>0.120158515377679</c:v>
                </c:pt>
                <c:pt idx="2">
                  <c:v>0.200264192296132</c:v>
                </c:pt>
                <c:pt idx="3">
                  <c:v>0.280369869214584</c:v>
                </c:pt>
                <c:pt idx="4">
                  <c:v>0.400528384592263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10704"/>
        <c:axId val="483713024"/>
      </c:scatterChart>
      <c:valAx>
        <c:axId val="483710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83713024"/>
        <c:crosses val="autoZero"/>
        <c:crossBetween val="midCat"/>
      </c:valAx>
      <c:valAx>
        <c:axId val="4837130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8371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Curves'!$F$21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Curves'!$E$42:$E$46</c:f>
              <c:numCache>
                <c:formatCode>0.00</c:formatCode>
                <c:ptCount val="5"/>
                <c:pt idx="0">
                  <c:v>81.18900000000001</c:v>
                </c:pt>
                <c:pt idx="1">
                  <c:v>345.5166666666666</c:v>
                </c:pt>
                <c:pt idx="2">
                  <c:v>652.9433333333333</c:v>
                </c:pt>
                <c:pt idx="3" formatCode="0.0">
                  <c:v>902.64</c:v>
                </c:pt>
                <c:pt idx="4" formatCode="0.0">
                  <c:v>1237.7</c:v>
                </c:pt>
              </c:numCache>
            </c:numRef>
          </c:xVal>
          <c:yVal>
            <c:numRef>
              <c:f>'CO2 Standard Curves'!$F$42:$F$46</c:f>
              <c:numCache>
                <c:formatCode>0.000</c:formatCode>
                <c:ptCount val="5"/>
                <c:pt idx="0">
                  <c:v>0.0400528384592263</c:v>
                </c:pt>
                <c:pt idx="1">
                  <c:v>0.120158515377679</c:v>
                </c:pt>
                <c:pt idx="2">
                  <c:v>0.200264192296132</c:v>
                </c:pt>
                <c:pt idx="3">
                  <c:v>0.280369869214584</c:v>
                </c:pt>
                <c:pt idx="4">
                  <c:v>0.400528384592263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35904"/>
        <c:axId val="483738224"/>
      </c:scatterChart>
      <c:valAx>
        <c:axId val="4837359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83738224"/>
        <c:crosses val="autoZero"/>
        <c:crossBetween val="midCat"/>
      </c:valAx>
      <c:valAx>
        <c:axId val="4837382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8373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Curves'!$F$21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Curves'!$E$62:$E$66</c:f>
              <c:numCache>
                <c:formatCode>0.00</c:formatCode>
                <c:ptCount val="5"/>
                <c:pt idx="0">
                  <c:v>115.0066666666667</c:v>
                </c:pt>
                <c:pt idx="1">
                  <c:v>412.9266666666667</c:v>
                </c:pt>
                <c:pt idx="2">
                  <c:v>749.4666666666667</c:v>
                </c:pt>
                <c:pt idx="3" formatCode="0.0">
                  <c:v>1029.316666666667</c:v>
                </c:pt>
                <c:pt idx="4" formatCode="0.0">
                  <c:v>1484.266666666667</c:v>
                </c:pt>
              </c:numCache>
            </c:numRef>
          </c:xVal>
          <c:yVal>
            <c:numRef>
              <c:f>'CO2 Standard Curves'!$F$62:$F$66</c:f>
              <c:numCache>
                <c:formatCode>0.000</c:formatCode>
                <c:ptCount val="5"/>
                <c:pt idx="0">
                  <c:v>0.0400528384592263</c:v>
                </c:pt>
                <c:pt idx="1">
                  <c:v>0.120158515377679</c:v>
                </c:pt>
                <c:pt idx="2">
                  <c:v>0.200264192296132</c:v>
                </c:pt>
                <c:pt idx="3">
                  <c:v>0.280369869214584</c:v>
                </c:pt>
                <c:pt idx="4">
                  <c:v>0.400528384592263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82960"/>
        <c:axId val="593285280"/>
      </c:scatterChart>
      <c:valAx>
        <c:axId val="593282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93285280"/>
        <c:crosses val="autoZero"/>
        <c:crossBetween val="midCat"/>
      </c:valAx>
      <c:valAx>
        <c:axId val="5932852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9328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Curves'!$F$21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Curves'!$E$82:$E$86</c:f>
              <c:numCache>
                <c:formatCode>0.00</c:formatCode>
                <c:ptCount val="5"/>
                <c:pt idx="0">
                  <c:v>108.1233333333333</c:v>
                </c:pt>
                <c:pt idx="1">
                  <c:v>460.0166666666667</c:v>
                </c:pt>
                <c:pt idx="2">
                  <c:v>768.3766666666666</c:v>
                </c:pt>
                <c:pt idx="3" formatCode="0.0">
                  <c:v>1110.1</c:v>
                </c:pt>
                <c:pt idx="4" formatCode="0.0">
                  <c:v>1540.333333333333</c:v>
                </c:pt>
              </c:numCache>
            </c:numRef>
          </c:xVal>
          <c:yVal>
            <c:numRef>
              <c:f>'CO2 Standard Curves'!$F$82:$F$86</c:f>
              <c:numCache>
                <c:formatCode>0.000</c:formatCode>
                <c:ptCount val="5"/>
                <c:pt idx="0">
                  <c:v>0.0400528384592263</c:v>
                </c:pt>
                <c:pt idx="1">
                  <c:v>0.120158515377679</c:v>
                </c:pt>
                <c:pt idx="2">
                  <c:v>0.200264192296132</c:v>
                </c:pt>
                <c:pt idx="3">
                  <c:v>0.280369869214584</c:v>
                </c:pt>
                <c:pt idx="4">
                  <c:v>0.400528384592263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31600"/>
        <c:axId val="629233920"/>
      </c:scatterChart>
      <c:valAx>
        <c:axId val="629231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29233920"/>
        <c:crosses val="autoZero"/>
        <c:crossBetween val="midCat"/>
      </c:valAx>
      <c:valAx>
        <c:axId val="629233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2923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Standard Curves'!$F$21</c:f>
              <c:strCache>
                <c:ptCount val="1"/>
                <c:pt idx="0">
                  <c:v>Mass of C Injected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'CO2 Standard Curves'!$E$102:$E$106</c:f>
              <c:numCache>
                <c:formatCode>0.00</c:formatCode>
                <c:ptCount val="5"/>
                <c:pt idx="0">
                  <c:v>112.57</c:v>
                </c:pt>
                <c:pt idx="1">
                  <c:v>431.4266666666667</c:v>
                </c:pt>
                <c:pt idx="2">
                  <c:v>764.14</c:v>
                </c:pt>
                <c:pt idx="3" formatCode="0.0">
                  <c:v>1020.2</c:v>
                </c:pt>
                <c:pt idx="4" formatCode="0.0">
                  <c:v>1458.066666666667</c:v>
                </c:pt>
              </c:numCache>
            </c:numRef>
          </c:xVal>
          <c:yVal>
            <c:numRef>
              <c:f>'CO2 Standard Curves'!$F$102:$F$106</c:f>
              <c:numCache>
                <c:formatCode>0.000</c:formatCode>
                <c:ptCount val="5"/>
                <c:pt idx="0">
                  <c:v>0.0400528384592263</c:v>
                </c:pt>
                <c:pt idx="1">
                  <c:v>0.120158515377679</c:v>
                </c:pt>
                <c:pt idx="2">
                  <c:v>0.200264192296132</c:v>
                </c:pt>
                <c:pt idx="3">
                  <c:v>0.280369869214584</c:v>
                </c:pt>
                <c:pt idx="4">
                  <c:v>0.400528384592263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37472"/>
        <c:axId val="594639792"/>
      </c:scatterChart>
      <c:valAx>
        <c:axId val="594637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94639792"/>
        <c:crosses val="autoZero"/>
        <c:crossBetween val="midCat"/>
      </c:valAx>
      <c:valAx>
        <c:axId val="5946397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9463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1</xdr:row>
      <xdr:rowOff>38100</xdr:rowOff>
    </xdr:from>
    <xdr:to>
      <xdr:col>18</xdr:col>
      <xdr:colOff>347662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20</xdr:row>
      <xdr:rowOff>38100</xdr:rowOff>
    </xdr:from>
    <xdr:to>
      <xdr:col>18</xdr:col>
      <xdr:colOff>347662</xdr:colOff>
      <xdr:row>36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</xdr:colOff>
      <xdr:row>40</xdr:row>
      <xdr:rowOff>38100</xdr:rowOff>
    </xdr:from>
    <xdr:to>
      <xdr:col>18</xdr:col>
      <xdr:colOff>347662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60</xdr:row>
      <xdr:rowOff>38100</xdr:rowOff>
    </xdr:from>
    <xdr:to>
      <xdr:col>18</xdr:col>
      <xdr:colOff>347662</xdr:colOff>
      <xdr:row>76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42862</xdr:colOff>
      <xdr:row>80</xdr:row>
      <xdr:rowOff>38100</xdr:rowOff>
    </xdr:from>
    <xdr:to>
      <xdr:col>18</xdr:col>
      <xdr:colOff>347662</xdr:colOff>
      <xdr:row>96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42862</xdr:colOff>
      <xdr:row>100</xdr:row>
      <xdr:rowOff>38100</xdr:rowOff>
    </xdr:from>
    <xdr:to>
      <xdr:col>18</xdr:col>
      <xdr:colOff>347662</xdr:colOff>
      <xdr:row>116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opLeftCell="A91" workbookViewId="0">
      <selection activeCell="A102" sqref="A102:C117"/>
    </sheetView>
  </sheetViews>
  <sheetFormatPr baseColWidth="10" defaultColWidth="8.83203125" defaultRowHeight="13" x14ac:dyDescent="0.15"/>
  <cols>
    <col min="1" max="1" width="12.1640625" bestFit="1" customWidth="1"/>
    <col min="2" max="2" width="13.5" bestFit="1" customWidth="1"/>
    <col min="3" max="3" width="5.5" bestFit="1" customWidth="1"/>
    <col min="4" max="4" width="14.5" bestFit="1" customWidth="1"/>
    <col min="6" max="6" width="13.6640625" bestFit="1" customWidth="1"/>
    <col min="7" max="7" width="13.1640625" customWidth="1"/>
    <col min="13" max="13" width="13.83203125" bestFit="1" customWidth="1"/>
    <col min="14" max="14" width="5.6640625" customWidth="1"/>
    <col min="15" max="15" width="10.6640625" bestFit="1" customWidth="1"/>
    <col min="16" max="16" width="12" bestFit="1" customWidth="1"/>
    <col min="17" max="17" width="15.33203125" bestFit="1" customWidth="1"/>
  </cols>
  <sheetData>
    <row r="1" spans="1:17" ht="3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L1" s="5"/>
    </row>
    <row r="2" spans="1:17" x14ac:dyDescent="0.15">
      <c r="A2" s="6">
        <v>42907</v>
      </c>
      <c r="B2" t="s">
        <v>51</v>
      </c>
      <c r="C2" s="32">
        <v>0.40972222222222227</v>
      </c>
      <c r="D2">
        <v>2965</v>
      </c>
      <c r="E2">
        <v>10</v>
      </c>
      <c r="F2" s="8">
        <f>D2*$P$7*(E2/$M$6)</f>
        <v>39.422807533843432</v>
      </c>
      <c r="G2">
        <v>10</v>
      </c>
      <c r="M2" s="9" t="s">
        <v>8</v>
      </c>
      <c r="N2" s="10"/>
      <c r="O2" s="11" t="s">
        <v>9</v>
      </c>
      <c r="P2" s="11" t="s">
        <v>10</v>
      </c>
      <c r="Q2" s="11"/>
    </row>
    <row r="3" spans="1:17" x14ac:dyDescent="0.15">
      <c r="A3" s="6">
        <v>42907</v>
      </c>
      <c r="B3" t="s">
        <v>52</v>
      </c>
      <c r="C3" s="32">
        <v>0.43055555555555558</v>
      </c>
      <c r="D3">
        <v>6738</v>
      </c>
      <c r="E3">
        <v>10</v>
      </c>
      <c r="F3" s="8">
        <f t="shared" ref="F3:F10" si="0">D3*$P$7*(E3/$M$6)</f>
        <v>89.588828722778103</v>
      </c>
      <c r="G3">
        <v>10</v>
      </c>
      <c r="M3" s="12">
        <v>2.5099999999999998</v>
      </c>
      <c r="N3" s="13">
        <v>1</v>
      </c>
      <c r="O3">
        <v>1881</v>
      </c>
      <c r="P3" s="14">
        <f>AVERAGE(O3:O11)</f>
        <v>1887.7777777777778</v>
      </c>
      <c r="Q3" s="14" t="s">
        <v>11</v>
      </c>
    </row>
    <row r="4" spans="1:17" x14ac:dyDescent="0.15">
      <c r="A4" s="6">
        <v>42907</v>
      </c>
      <c r="B4" t="s">
        <v>53</v>
      </c>
      <c r="C4" s="32">
        <v>0.44444444444444442</v>
      </c>
      <c r="D4">
        <v>16347</v>
      </c>
      <c r="E4">
        <v>100</v>
      </c>
      <c r="F4" s="8">
        <f>D4*$P$18*(E4/$M$17)</f>
        <v>1987.611456363145</v>
      </c>
      <c r="G4">
        <v>10</v>
      </c>
      <c r="M4" s="12" t="s">
        <v>25</v>
      </c>
      <c r="N4" s="13">
        <v>2</v>
      </c>
      <c r="O4">
        <v>1901</v>
      </c>
      <c r="P4" s="14">
        <f>SQRT(COUNT(O3:O11)/(COUNT(O3:O11)-1))*STDEVP(O3:O11)</f>
        <v>10.860223038429941</v>
      </c>
      <c r="Q4" s="14" t="s">
        <v>12</v>
      </c>
    </row>
    <row r="5" spans="1:17" x14ac:dyDescent="0.15">
      <c r="A5" s="6">
        <v>42907</v>
      </c>
      <c r="B5" t="s">
        <v>54</v>
      </c>
      <c r="C5" s="32">
        <v>0.4513888888888889</v>
      </c>
      <c r="D5">
        <v>6649</v>
      </c>
      <c r="E5">
        <v>100</v>
      </c>
      <c r="F5" s="8">
        <f>D5*$P$18*(E5/$M$17)</f>
        <v>808.44366387462844</v>
      </c>
      <c r="G5">
        <v>10</v>
      </c>
      <c r="M5" s="12" t="s">
        <v>13</v>
      </c>
      <c r="N5" s="13">
        <v>3</v>
      </c>
      <c r="O5">
        <v>1877</v>
      </c>
      <c r="P5" s="14">
        <f>P4/P3</f>
        <v>5.7529139108810756E-3</v>
      </c>
      <c r="Q5" s="14" t="s">
        <v>14</v>
      </c>
    </row>
    <row r="6" spans="1:17" x14ac:dyDescent="0.15">
      <c r="A6" s="6">
        <v>42907</v>
      </c>
      <c r="B6" t="s">
        <v>55</v>
      </c>
      <c r="C6" s="32">
        <v>0.45833333333333331</v>
      </c>
      <c r="D6">
        <v>4061</v>
      </c>
      <c r="E6">
        <v>10</v>
      </c>
      <c r="F6" s="8">
        <f t="shared" si="0"/>
        <v>53.995285462036485</v>
      </c>
      <c r="G6">
        <v>10</v>
      </c>
      <c r="M6" s="12">
        <f>10^0</f>
        <v>1</v>
      </c>
      <c r="N6" s="13">
        <v>4</v>
      </c>
      <c r="O6" s="15">
        <v>1890</v>
      </c>
      <c r="P6" s="14"/>
      <c r="Q6" s="14"/>
    </row>
    <row r="7" spans="1:17" x14ac:dyDescent="0.15">
      <c r="A7" s="6">
        <v>42907</v>
      </c>
      <c r="B7" t="s">
        <v>56</v>
      </c>
      <c r="C7" s="32">
        <v>0.46875</v>
      </c>
      <c r="D7">
        <v>2698</v>
      </c>
      <c r="E7">
        <v>10</v>
      </c>
      <c r="F7" s="8">
        <f t="shared" si="0"/>
        <v>35.872760447321951</v>
      </c>
      <c r="G7">
        <v>10</v>
      </c>
      <c r="M7" s="12"/>
      <c r="N7" s="13">
        <v>5</v>
      </c>
      <c r="O7" s="15">
        <v>1890</v>
      </c>
      <c r="P7" s="14">
        <f>M3/P3</f>
        <v>1.3296056503825779E-3</v>
      </c>
      <c r="Q7" s="14" t="s">
        <v>15</v>
      </c>
    </row>
    <row r="8" spans="1:17" x14ac:dyDescent="0.15">
      <c r="A8" s="6">
        <v>42907</v>
      </c>
      <c r="B8" t="s">
        <v>17</v>
      </c>
      <c r="C8" s="32">
        <v>0.49305555555555558</v>
      </c>
      <c r="D8">
        <v>4450</v>
      </c>
      <c r="E8">
        <v>10</v>
      </c>
      <c r="F8" s="8">
        <f t="shared" si="0"/>
        <v>59.167451442024714</v>
      </c>
      <c r="G8">
        <v>10</v>
      </c>
      <c r="M8" s="12" t="s">
        <v>16</v>
      </c>
      <c r="N8" s="13">
        <v>6</v>
      </c>
      <c r="O8" s="15">
        <v>1880</v>
      </c>
      <c r="P8" s="14"/>
      <c r="Q8" s="14"/>
    </row>
    <row r="9" spans="1:17" x14ac:dyDescent="0.15">
      <c r="A9" s="6">
        <v>42907</v>
      </c>
      <c r="B9" t="s">
        <v>18</v>
      </c>
      <c r="C9" s="32">
        <v>0.51041666666666663</v>
      </c>
      <c r="D9">
        <v>2453</v>
      </c>
      <c r="E9">
        <v>10</v>
      </c>
      <c r="F9" s="8">
        <f t="shared" si="0"/>
        <v>32.615226603884636</v>
      </c>
      <c r="G9">
        <v>10</v>
      </c>
      <c r="M9" s="17">
        <v>42593</v>
      </c>
      <c r="N9" s="13">
        <v>7</v>
      </c>
      <c r="O9" s="15">
        <v>1897</v>
      </c>
      <c r="P9" s="14"/>
      <c r="Q9" s="14"/>
    </row>
    <row r="10" spans="1:17" x14ac:dyDescent="0.15">
      <c r="A10" s="6">
        <v>42907</v>
      </c>
      <c r="B10" t="s">
        <v>19</v>
      </c>
      <c r="C10" s="32">
        <v>0.52083333333333337</v>
      </c>
      <c r="D10">
        <v>736</v>
      </c>
      <c r="E10">
        <v>10</v>
      </c>
      <c r="F10" s="8">
        <f t="shared" si="0"/>
        <v>9.7858975868157732</v>
      </c>
      <c r="G10">
        <v>10</v>
      </c>
      <c r="M10" s="12"/>
      <c r="N10" s="13">
        <v>8</v>
      </c>
      <c r="O10" s="15">
        <v>1872</v>
      </c>
      <c r="P10" s="14"/>
      <c r="Q10" s="14"/>
    </row>
    <row r="11" spans="1:17" x14ac:dyDescent="0.15">
      <c r="A11" s="6">
        <v>42907</v>
      </c>
      <c r="B11" t="s">
        <v>20</v>
      </c>
      <c r="C11" s="32">
        <v>0.55555555555555558</v>
      </c>
      <c r="D11">
        <v>2202</v>
      </c>
      <c r="E11">
        <v>10</v>
      </c>
      <c r="F11" s="8">
        <f t="shared" ref="F11:F17" si="1">D11*$P$7*(E11/$M$6)</f>
        <v>29.277916421424365</v>
      </c>
      <c r="G11">
        <v>10</v>
      </c>
      <c r="M11" s="12"/>
      <c r="N11" s="13">
        <v>9</v>
      </c>
      <c r="O11" s="15">
        <v>1902</v>
      </c>
      <c r="P11" s="14"/>
      <c r="Q11" s="14"/>
    </row>
    <row r="12" spans="1:17" ht="14" thickBot="1" x14ac:dyDescent="0.2">
      <c r="A12" s="6">
        <v>42907</v>
      </c>
      <c r="B12" t="s">
        <v>21</v>
      </c>
      <c r="C12" s="32">
        <v>0.59027777777777779</v>
      </c>
      <c r="D12">
        <v>4373</v>
      </c>
      <c r="E12">
        <v>10</v>
      </c>
      <c r="F12" s="8">
        <f t="shared" si="1"/>
        <v>58.14365509123013</v>
      </c>
      <c r="G12">
        <v>10</v>
      </c>
      <c r="M12" s="18"/>
      <c r="N12" s="19">
        <v>10</v>
      </c>
      <c r="O12" s="20">
        <v>1896</v>
      </c>
      <c r="P12" s="20"/>
      <c r="Q12" s="20"/>
    </row>
    <row r="13" spans="1:17" x14ac:dyDescent="0.15">
      <c r="A13" s="6">
        <v>42907</v>
      </c>
      <c r="B13" t="s">
        <v>47</v>
      </c>
      <c r="C13" s="32">
        <v>0.63541666666666663</v>
      </c>
      <c r="D13">
        <v>2706</v>
      </c>
      <c r="E13">
        <v>10</v>
      </c>
      <c r="F13" s="8">
        <f t="shared" si="1"/>
        <v>35.97912889935256</v>
      </c>
      <c r="G13">
        <v>10</v>
      </c>
      <c r="M13" s="9" t="s">
        <v>8</v>
      </c>
      <c r="N13" s="10"/>
      <c r="O13" s="11" t="s">
        <v>9</v>
      </c>
      <c r="P13" s="11" t="s">
        <v>10</v>
      </c>
      <c r="Q13" s="11"/>
    </row>
    <row r="14" spans="1:17" x14ac:dyDescent="0.15">
      <c r="A14" s="6">
        <v>42907</v>
      </c>
      <c r="B14" t="s">
        <v>22</v>
      </c>
      <c r="C14" s="32">
        <v>0.64583333333333337</v>
      </c>
      <c r="D14">
        <v>927</v>
      </c>
      <c r="E14">
        <v>10</v>
      </c>
      <c r="F14" s="8">
        <f t="shared" si="1"/>
        <v>12.325444379046498</v>
      </c>
      <c r="G14">
        <v>10</v>
      </c>
      <c r="M14" s="12">
        <v>1000</v>
      </c>
      <c r="N14" s="13">
        <v>1</v>
      </c>
      <c r="O14" s="47">
        <v>8219</v>
      </c>
      <c r="P14" s="14">
        <f>AVERAGE(O14:O22)</f>
        <v>8224.4444444444453</v>
      </c>
      <c r="Q14" s="14" t="s">
        <v>11</v>
      </c>
    </row>
    <row r="15" spans="1:17" x14ac:dyDescent="0.15">
      <c r="A15" s="6">
        <v>42907</v>
      </c>
      <c r="B15" t="s">
        <v>23</v>
      </c>
      <c r="C15" s="32">
        <v>0.69097222222222221</v>
      </c>
      <c r="D15">
        <v>1024</v>
      </c>
      <c r="E15">
        <v>10</v>
      </c>
      <c r="F15" s="8">
        <f t="shared" si="1"/>
        <v>13.615161859917597</v>
      </c>
      <c r="G15">
        <v>10</v>
      </c>
      <c r="M15" s="12" t="s">
        <v>25</v>
      </c>
      <c r="N15" s="13">
        <v>2</v>
      </c>
      <c r="O15" s="47">
        <v>8212</v>
      </c>
      <c r="P15" s="14">
        <f>SQRT(COUNT(O14:O22)/(COUNT(O14:O22)-1))*STDEVP(O14:O22)</f>
        <v>25.510346484863302</v>
      </c>
      <c r="Q15" s="14" t="s">
        <v>12</v>
      </c>
    </row>
    <row r="16" spans="1:17" x14ac:dyDescent="0.15">
      <c r="A16" s="6">
        <v>42907</v>
      </c>
      <c r="B16" t="s">
        <v>62</v>
      </c>
      <c r="C16" s="32">
        <v>0.70833333333333337</v>
      </c>
      <c r="D16">
        <v>1630</v>
      </c>
      <c r="E16">
        <v>10</v>
      </c>
      <c r="F16" s="8">
        <f t="shared" si="1"/>
        <v>21.672572101236018</v>
      </c>
      <c r="G16">
        <v>10</v>
      </c>
      <c r="M16" s="12" t="s">
        <v>13</v>
      </c>
      <c r="N16" s="13">
        <v>3</v>
      </c>
      <c r="O16" s="47">
        <v>8188</v>
      </c>
      <c r="P16" s="14">
        <f>P15/P14</f>
        <v>3.1017713910263399E-3</v>
      </c>
      <c r="Q16" s="14" t="s">
        <v>14</v>
      </c>
    </row>
    <row r="17" spans="1:17" x14ac:dyDescent="0.15">
      <c r="A17" s="6">
        <v>42907</v>
      </c>
      <c r="B17" t="s">
        <v>24</v>
      </c>
      <c r="C17" s="32">
        <v>0.71875</v>
      </c>
      <c r="D17">
        <v>1983</v>
      </c>
      <c r="E17">
        <v>10</v>
      </c>
      <c r="F17" s="8">
        <f t="shared" si="1"/>
        <v>26.36608004708652</v>
      </c>
      <c r="G17">
        <v>10</v>
      </c>
      <c r="M17" s="41">
        <v>100</v>
      </c>
      <c r="N17" s="13">
        <v>4</v>
      </c>
      <c r="O17" s="47">
        <v>8223</v>
      </c>
      <c r="P17" s="14"/>
      <c r="Q17" s="14"/>
    </row>
    <row r="18" spans="1:17" x14ac:dyDescent="0.15">
      <c r="A18" s="6"/>
      <c r="C18" s="32"/>
      <c r="F18" s="8"/>
      <c r="M18" s="12"/>
      <c r="N18" s="13">
        <v>5</v>
      </c>
      <c r="O18" s="47">
        <v>8231</v>
      </c>
      <c r="P18" s="14">
        <f>M14/P14</f>
        <v>0.12158875979465009</v>
      </c>
      <c r="Q18" s="14" t="s">
        <v>15</v>
      </c>
    </row>
    <row r="19" spans="1:17" x14ac:dyDescent="0.15">
      <c r="A19" s="6"/>
      <c r="C19" s="32"/>
      <c r="F19" s="8"/>
      <c r="M19" s="12" t="s">
        <v>16</v>
      </c>
      <c r="N19" s="13">
        <v>6</v>
      </c>
      <c r="O19" s="47">
        <v>8258</v>
      </c>
      <c r="P19" s="14"/>
      <c r="Q19" s="14"/>
    </row>
    <row r="20" spans="1:17" x14ac:dyDescent="0.15">
      <c r="A20" s="6"/>
      <c r="C20" s="32"/>
      <c r="F20" s="8"/>
      <c r="M20" s="17">
        <v>42593</v>
      </c>
      <c r="N20" s="13">
        <v>7</v>
      </c>
      <c r="O20" s="47">
        <v>8236</v>
      </c>
      <c r="P20" s="14"/>
      <c r="Q20" s="14"/>
    </row>
    <row r="21" spans="1:17" x14ac:dyDescent="0.15">
      <c r="A21" s="6"/>
      <c r="C21" s="32"/>
      <c r="F21" s="8"/>
      <c r="M21" s="12"/>
      <c r="N21" s="13">
        <v>8</v>
      </c>
      <c r="O21" s="47">
        <v>8192</v>
      </c>
      <c r="P21" s="14"/>
      <c r="Q21" s="14"/>
    </row>
    <row r="22" spans="1:17" x14ac:dyDescent="0.15">
      <c r="A22" s="6"/>
      <c r="C22" s="32"/>
      <c r="F22" s="8"/>
      <c r="M22" s="12"/>
      <c r="N22" s="13">
        <v>9</v>
      </c>
      <c r="O22" s="47">
        <v>8261</v>
      </c>
      <c r="P22" s="14"/>
      <c r="Q22" s="14"/>
    </row>
    <row r="23" spans="1:17" ht="14" thickBot="1" x14ac:dyDescent="0.2">
      <c r="A23" s="6"/>
      <c r="C23" s="32"/>
      <c r="F23" s="8"/>
      <c r="M23" s="18"/>
      <c r="N23" s="19">
        <v>10</v>
      </c>
      <c r="O23" s="20">
        <v>8169</v>
      </c>
      <c r="P23" s="20"/>
      <c r="Q23" s="20"/>
    </row>
    <row r="24" spans="1:17" x14ac:dyDescent="0.15">
      <c r="A24" s="6"/>
      <c r="C24" s="32"/>
      <c r="F24" s="8"/>
    </row>
    <row r="25" spans="1:17" x14ac:dyDescent="0.15">
      <c r="A25" s="6"/>
      <c r="C25" s="32"/>
      <c r="F25" s="8"/>
    </row>
    <row r="26" spans="1:17" ht="32" thickBot="1" x14ac:dyDescent="0.3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3" t="s">
        <v>5</v>
      </c>
      <c r="G26" s="4" t="s">
        <v>6</v>
      </c>
      <c r="H26" s="2" t="s">
        <v>7</v>
      </c>
      <c r="L26" s="5"/>
    </row>
    <row r="27" spans="1:17" x14ac:dyDescent="0.15">
      <c r="A27" s="6">
        <v>42977</v>
      </c>
      <c r="B27" t="s">
        <v>51</v>
      </c>
      <c r="C27" s="32">
        <v>0.36458333333333331</v>
      </c>
      <c r="D27">
        <v>5417</v>
      </c>
      <c r="E27">
        <v>10</v>
      </c>
      <c r="F27" s="8">
        <f>D27*$P$32*(E27/$M$31)</f>
        <v>70.963830897703545</v>
      </c>
      <c r="G27">
        <v>10</v>
      </c>
      <c r="M27" s="9" t="s">
        <v>8</v>
      </c>
      <c r="N27" s="10"/>
      <c r="O27" s="11" t="s">
        <v>9</v>
      </c>
      <c r="P27" s="11" t="s">
        <v>10</v>
      </c>
      <c r="Q27" s="11"/>
    </row>
    <row r="28" spans="1:17" x14ac:dyDescent="0.15">
      <c r="A28" s="6">
        <v>42977</v>
      </c>
      <c r="B28" t="s">
        <v>52</v>
      </c>
      <c r="C28" s="32">
        <v>0.37152777777777773</v>
      </c>
      <c r="D28">
        <v>6769</v>
      </c>
      <c r="E28">
        <v>10</v>
      </c>
      <c r="F28" s="8">
        <f>D28*$P$32*(E28/$M$31)</f>
        <v>88.675313152400832</v>
      </c>
      <c r="G28">
        <v>10</v>
      </c>
      <c r="M28" s="12">
        <v>2.5099999999999998</v>
      </c>
      <c r="N28" s="13">
        <v>1</v>
      </c>
      <c r="O28">
        <v>1916</v>
      </c>
      <c r="P28" s="14">
        <f>AVERAGE(O28:O36)</f>
        <v>1916</v>
      </c>
      <c r="Q28" s="14" t="s">
        <v>11</v>
      </c>
    </row>
    <row r="29" spans="1:17" x14ac:dyDescent="0.15">
      <c r="A29" s="6">
        <v>42977</v>
      </c>
      <c r="B29" t="s">
        <v>53</v>
      </c>
      <c r="C29" s="32">
        <v>0.38541666666666669</v>
      </c>
      <c r="D29">
        <v>9048</v>
      </c>
      <c r="E29">
        <v>100</v>
      </c>
      <c r="F29" s="8">
        <f>D29*$P$43*(E29/$M$42)</f>
        <v>1102.3093375206431</v>
      </c>
      <c r="G29">
        <v>10</v>
      </c>
      <c r="M29" s="12" t="s">
        <v>25</v>
      </c>
      <c r="N29" s="13">
        <v>2</v>
      </c>
      <c r="O29">
        <v>1911</v>
      </c>
      <c r="P29" s="14">
        <f>SQRT(COUNT(O28:O36)/(COUNT(O28:O36)-1))*STDEVP(O28:O36)</f>
        <v>4.1231056256176597</v>
      </c>
      <c r="Q29" s="14" t="s">
        <v>12</v>
      </c>
    </row>
    <row r="30" spans="1:17" x14ac:dyDescent="0.15">
      <c r="A30" s="6">
        <v>42977</v>
      </c>
      <c r="B30" t="s">
        <v>55</v>
      </c>
      <c r="C30" s="32">
        <v>0.3923611111111111</v>
      </c>
      <c r="D30">
        <v>5702</v>
      </c>
      <c r="E30">
        <v>10</v>
      </c>
      <c r="F30" s="8">
        <f t="shared" ref="F30:F41" si="2">D30*$P$32*(E30/$M$31)</f>
        <v>74.697390396659699</v>
      </c>
      <c r="G30">
        <v>10</v>
      </c>
      <c r="M30" s="12" t="s">
        <v>13</v>
      </c>
      <c r="N30" s="13">
        <v>3</v>
      </c>
      <c r="O30">
        <v>1920</v>
      </c>
      <c r="P30" s="14">
        <f>P29/P28</f>
        <v>2.1519340425979433E-3</v>
      </c>
      <c r="Q30" s="14" t="s">
        <v>14</v>
      </c>
    </row>
    <row r="31" spans="1:17" x14ac:dyDescent="0.15">
      <c r="A31" s="6">
        <v>42977</v>
      </c>
      <c r="B31" t="s">
        <v>56</v>
      </c>
      <c r="C31" s="32">
        <v>0.39930555555555558</v>
      </c>
      <c r="D31">
        <v>1119</v>
      </c>
      <c r="E31">
        <v>10</v>
      </c>
      <c r="F31" s="8">
        <f t="shared" si="2"/>
        <v>14.659133611691022</v>
      </c>
      <c r="G31">
        <v>10</v>
      </c>
      <c r="M31" s="12">
        <f>10^0</f>
        <v>1</v>
      </c>
      <c r="N31" s="13">
        <v>4</v>
      </c>
      <c r="O31" s="15">
        <v>1921</v>
      </c>
      <c r="P31" s="14"/>
      <c r="Q31" s="14"/>
    </row>
    <row r="32" spans="1:17" x14ac:dyDescent="0.15">
      <c r="A32" s="6">
        <v>42977</v>
      </c>
      <c r="B32" t="s">
        <v>17</v>
      </c>
      <c r="C32" s="32">
        <v>0.41666666666666669</v>
      </c>
      <c r="D32">
        <v>568</v>
      </c>
      <c r="E32">
        <v>10</v>
      </c>
      <c r="F32" s="8">
        <f t="shared" si="2"/>
        <v>7.4409185803757811</v>
      </c>
      <c r="G32">
        <v>10</v>
      </c>
      <c r="M32" s="12"/>
      <c r="N32" s="13">
        <v>5</v>
      </c>
      <c r="O32" s="15">
        <v>1913</v>
      </c>
      <c r="P32" s="14">
        <f>M28/P28</f>
        <v>1.3100208768267222E-3</v>
      </c>
      <c r="Q32" s="14" t="s">
        <v>15</v>
      </c>
    </row>
    <row r="33" spans="1:17" x14ac:dyDescent="0.15">
      <c r="A33" s="6">
        <v>42977</v>
      </c>
      <c r="B33" t="s">
        <v>18</v>
      </c>
      <c r="C33" s="32">
        <v>0.4236111111111111</v>
      </c>
      <c r="D33">
        <v>1735</v>
      </c>
      <c r="E33">
        <v>10</v>
      </c>
      <c r="F33" s="8">
        <f t="shared" si="2"/>
        <v>22.728862212943632</v>
      </c>
      <c r="G33">
        <v>10</v>
      </c>
      <c r="M33" s="12" t="s">
        <v>16</v>
      </c>
      <c r="N33" s="13">
        <v>6</v>
      </c>
      <c r="O33" s="15">
        <v>1918</v>
      </c>
      <c r="P33" s="14"/>
      <c r="Q33" s="14"/>
    </row>
    <row r="34" spans="1:17" x14ac:dyDescent="0.15">
      <c r="A34" s="6">
        <v>42977</v>
      </c>
      <c r="B34" t="s">
        <v>19</v>
      </c>
      <c r="C34" s="32">
        <v>0.43402777777777773</v>
      </c>
      <c r="D34">
        <v>1914</v>
      </c>
      <c r="E34">
        <v>10</v>
      </c>
      <c r="F34" s="8">
        <f t="shared" si="2"/>
        <v>25.073799582463462</v>
      </c>
      <c r="G34">
        <v>10</v>
      </c>
      <c r="M34" s="17">
        <v>42978</v>
      </c>
      <c r="N34" s="13">
        <v>7</v>
      </c>
      <c r="O34" s="15">
        <v>1912</v>
      </c>
      <c r="P34" s="14"/>
      <c r="Q34" s="14"/>
    </row>
    <row r="35" spans="1:17" x14ac:dyDescent="0.15">
      <c r="A35" s="6">
        <v>42977</v>
      </c>
      <c r="B35" t="s">
        <v>20</v>
      </c>
      <c r="C35" s="32">
        <v>0.46527777777777773</v>
      </c>
      <c r="D35">
        <v>2861</v>
      </c>
      <c r="E35">
        <v>10</v>
      </c>
      <c r="F35" s="8">
        <f t="shared" si="2"/>
        <v>37.479697286012524</v>
      </c>
      <c r="G35">
        <v>10</v>
      </c>
      <c r="M35" s="12"/>
      <c r="N35" s="13">
        <v>8</v>
      </c>
      <c r="O35" s="15">
        <v>1921</v>
      </c>
      <c r="P35" s="14"/>
      <c r="Q35" s="14"/>
    </row>
    <row r="36" spans="1:17" x14ac:dyDescent="0.15">
      <c r="A36" s="6">
        <v>42977</v>
      </c>
      <c r="B36" t="s">
        <v>21</v>
      </c>
      <c r="C36" s="32">
        <v>0.54861111111111105</v>
      </c>
      <c r="D36">
        <v>4836</v>
      </c>
      <c r="E36">
        <v>10</v>
      </c>
      <c r="F36" s="8">
        <f t="shared" si="2"/>
        <v>63.352609603340284</v>
      </c>
      <c r="G36">
        <v>10</v>
      </c>
      <c r="M36" s="12"/>
      <c r="N36" s="13">
        <v>9</v>
      </c>
      <c r="O36" s="15">
        <v>1912</v>
      </c>
      <c r="P36" s="14"/>
      <c r="Q36" s="14"/>
    </row>
    <row r="37" spans="1:17" ht="14" thickBot="1" x14ac:dyDescent="0.2">
      <c r="A37" s="6">
        <v>42977</v>
      </c>
      <c r="B37" t="s">
        <v>47</v>
      </c>
      <c r="C37" s="32">
        <v>0.58333333333333337</v>
      </c>
      <c r="D37">
        <v>1073</v>
      </c>
      <c r="E37">
        <v>10</v>
      </c>
      <c r="F37" s="8">
        <f t="shared" si="2"/>
        <v>14.056524008350728</v>
      </c>
      <c r="G37">
        <v>10</v>
      </c>
      <c r="M37" s="18"/>
      <c r="N37" s="19">
        <v>10</v>
      </c>
      <c r="O37" s="20">
        <v>1912</v>
      </c>
      <c r="P37" s="20"/>
      <c r="Q37" s="20"/>
    </row>
    <row r="38" spans="1:17" x14ac:dyDescent="0.15">
      <c r="A38" s="6">
        <v>42977</v>
      </c>
      <c r="B38" t="s">
        <v>22</v>
      </c>
      <c r="C38" s="32">
        <v>0.59027777777777779</v>
      </c>
      <c r="D38">
        <v>345</v>
      </c>
      <c r="E38">
        <v>10</v>
      </c>
      <c r="F38" s="8">
        <f t="shared" si="2"/>
        <v>4.5195720250521916</v>
      </c>
      <c r="G38">
        <v>10</v>
      </c>
      <c r="M38" s="9" t="s">
        <v>8</v>
      </c>
      <c r="N38" s="10"/>
      <c r="O38" s="11" t="s">
        <v>9</v>
      </c>
      <c r="P38" s="11" t="s">
        <v>10</v>
      </c>
      <c r="Q38" s="11"/>
    </row>
    <row r="39" spans="1:17" x14ac:dyDescent="0.15">
      <c r="A39" s="6">
        <v>42977</v>
      </c>
      <c r="B39" t="s">
        <v>23</v>
      </c>
      <c r="C39" s="32">
        <v>0.62847222222222221</v>
      </c>
      <c r="D39">
        <v>1574</v>
      </c>
      <c r="E39">
        <v>10</v>
      </c>
      <c r="F39" s="8">
        <f t="shared" si="2"/>
        <v>20.619728601252607</v>
      </c>
      <c r="G39">
        <v>10</v>
      </c>
      <c r="M39" s="12">
        <v>1000</v>
      </c>
      <c r="N39" s="13">
        <v>1</v>
      </c>
      <c r="O39" s="47">
        <v>8220</v>
      </c>
      <c r="P39" s="14">
        <f>AVERAGE(O39:O47)</f>
        <v>8208.2222222222226</v>
      </c>
      <c r="Q39" s="14" t="s">
        <v>11</v>
      </c>
    </row>
    <row r="40" spans="1:17" x14ac:dyDescent="0.15">
      <c r="A40" s="6">
        <v>42977</v>
      </c>
      <c r="B40" t="s">
        <v>62</v>
      </c>
      <c r="C40" s="32">
        <v>0.64236111111111105</v>
      </c>
      <c r="D40">
        <v>815</v>
      </c>
      <c r="E40">
        <v>10</v>
      </c>
      <c r="F40" s="8">
        <f t="shared" si="2"/>
        <v>10.676670146137786</v>
      </c>
      <c r="G40">
        <v>10</v>
      </c>
      <c r="M40" s="12" t="s">
        <v>25</v>
      </c>
      <c r="N40" s="13">
        <v>2</v>
      </c>
      <c r="O40" s="47">
        <v>8214</v>
      </c>
      <c r="P40" s="14">
        <f>SQRT(COUNT(O39:O47)/(COUNT(O39:O47)-1))*STDEVP(O39:O47)</f>
        <v>8.407998837086291</v>
      </c>
      <c r="Q40" s="14" t="s">
        <v>12</v>
      </c>
    </row>
    <row r="41" spans="1:17" x14ac:dyDescent="0.15">
      <c r="A41" s="6">
        <v>42977</v>
      </c>
      <c r="B41" t="s">
        <v>24</v>
      </c>
      <c r="C41" s="32">
        <v>0.64930555555555558</v>
      </c>
      <c r="D41">
        <v>2105</v>
      </c>
      <c r="E41">
        <v>10</v>
      </c>
      <c r="F41" s="8">
        <f t="shared" si="2"/>
        <v>27.575939457202502</v>
      </c>
      <c r="G41">
        <v>10</v>
      </c>
      <c r="M41" s="12" t="s">
        <v>13</v>
      </c>
      <c r="N41" s="13">
        <v>3</v>
      </c>
      <c r="O41" s="47">
        <v>8206</v>
      </c>
      <c r="P41" s="14">
        <f>P40/P39</f>
        <v>1.0243385972571759E-3</v>
      </c>
      <c r="Q41" s="14" t="s">
        <v>14</v>
      </c>
    </row>
    <row r="42" spans="1:17" x14ac:dyDescent="0.15">
      <c r="A42" s="6"/>
      <c r="C42" s="32"/>
      <c r="F42" s="8"/>
      <c r="M42" s="41">
        <v>100</v>
      </c>
      <c r="N42" s="13">
        <v>4</v>
      </c>
      <c r="O42" s="47">
        <v>8207</v>
      </c>
      <c r="P42" s="14"/>
      <c r="Q42" s="14"/>
    </row>
    <row r="43" spans="1:17" x14ac:dyDescent="0.15">
      <c r="A43" s="6"/>
      <c r="C43" s="32"/>
      <c r="F43" s="8"/>
      <c r="M43" s="12"/>
      <c r="N43" s="13">
        <v>5</v>
      </c>
      <c r="O43" s="47">
        <v>8204</v>
      </c>
      <c r="P43" s="14">
        <f>M39/P39</f>
        <v>0.12182906029184827</v>
      </c>
      <c r="Q43" s="14" t="s">
        <v>15</v>
      </c>
    </row>
    <row r="44" spans="1:17" x14ac:dyDescent="0.15">
      <c r="A44" s="6"/>
      <c r="C44" s="32"/>
      <c r="F44" s="8"/>
      <c r="M44" s="12" t="s">
        <v>16</v>
      </c>
      <c r="N44" s="13">
        <v>6</v>
      </c>
      <c r="O44" s="47">
        <v>8197</v>
      </c>
      <c r="P44" s="14"/>
      <c r="Q44" s="14"/>
    </row>
    <row r="45" spans="1:17" x14ac:dyDescent="0.15">
      <c r="A45" s="6"/>
      <c r="C45" s="32"/>
      <c r="F45" s="8"/>
      <c r="M45" s="17">
        <v>42978</v>
      </c>
      <c r="N45" s="13">
        <v>7</v>
      </c>
      <c r="O45" s="47">
        <v>8216</v>
      </c>
      <c r="P45" s="14"/>
      <c r="Q45" s="14"/>
    </row>
    <row r="46" spans="1:17" x14ac:dyDescent="0.15">
      <c r="A46" s="6"/>
      <c r="C46" s="32"/>
      <c r="F46" s="8"/>
      <c r="M46" s="12"/>
      <c r="N46" s="13">
        <v>8</v>
      </c>
      <c r="O46" s="47">
        <v>8214</v>
      </c>
      <c r="P46" s="14"/>
      <c r="Q46" s="14"/>
    </row>
    <row r="47" spans="1:17" x14ac:dyDescent="0.15">
      <c r="A47" s="6"/>
      <c r="C47" s="32"/>
      <c r="F47" s="8"/>
      <c r="M47" s="12"/>
      <c r="N47" s="13">
        <v>9</v>
      </c>
      <c r="O47" s="47">
        <v>8196</v>
      </c>
      <c r="P47" s="14"/>
      <c r="Q47" s="14"/>
    </row>
    <row r="48" spans="1:17" ht="14" thickBot="1" x14ac:dyDescent="0.2">
      <c r="M48" s="18"/>
      <c r="N48" s="19">
        <v>10</v>
      </c>
      <c r="O48" s="20">
        <v>8195</v>
      </c>
      <c r="P48" s="20"/>
      <c r="Q48" s="20"/>
    </row>
    <row r="51" spans="1:17" ht="32" thickBot="1" x14ac:dyDescent="0.3">
      <c r="A51" s="1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3" t="s">
        <v>5</v>
      </c>
      <c r="G51" s="4" t="s">
        <v>6</v>
      </c>
      <c r="H51" s="2" t="s">
        <v>7</v>
      </c>
      <c r="L51" s="5"/>
    </row>
    <row r="52" spans="1:17" x14ac:dyDescent="0.15">
      <c r="A52" s="6">
        <v>43019</v>
      </c>
      <c r="B52" t="s">
        <v>51</v>
      </c>
      <c r="C52" s="32">
        <v>0.34722222222222227</v>
      </c>
      <c r="D52">
        <v>4109</v>
      </c>
      <c r="E52">
        <v>10</v>
      </c>
      <c r="F52" s="8">
        <f>D52*$P$32*(E52/$M$31)</f>
        <v>53.828757828810012</v>
      </c>
      <c r="G52">
        <v>10</v>
      </c>
      <c r="M52" s="9" t="s">
        <v>8</v>
      </c>
      <c r="N52" s="10"/>
      <c r="O52" s="11" t="s">
        <v>9</v>
      </c>
      <c r="P52" s="11" t="s">
        <v>10</v>
      </c>
      <c r="Q52" s="11"/>
    </row>
    <row r="53" spans="1:17" x14ac:dyDescent="0.15">
      <c r="A53" s="6">
        <v>43019</v>
      </c>
      <c r="B53" t="s">
        <v>52</v>
      </c>
      <c r="C53" s="32">
        <v>0.3576388888888889</v>
      </c>
      <c r="D53">
        <v>2178</v>
      </c>
      <c r="E53">
        <v>100</v>
      </c>
      <c r="F53" s="8">
        <f>D53*$P$32*(E53/$M$31)</f>
        <v>285.3225469728601</v>
      </c>
      <c r="G53">
        <v>10</v>
      </c>
      <c r="M53" s="12">
        <v>2.5099999999999998</v>
      </c>
      <c r="N53" s="13">
        <v>1</v>
      </c>
      <c r="O53">
        <v>1943</v>
      </c>
      <c r="P53" s="14">
        <f>AVERAGE(O53:O61)</f>
        <v>1934.2222222222222</v>
      </c>
      <c r="Q53" s="14" t="s">
        <v>11</v>
      </c>
    </row>
    <row r="54" spans="1:17" x14ac:dyDescent="0.15">
      <c r="A54" s="6">
        <v>43019</v>
      </c>
      <c r="B54" t="s">
        <v>53</v>
      </c>
      <c r="C54" s="32">
        <v>0.36805555555555558</v>
      </c>
      <c r="D54">
        <v>26301</v>
      </c>
      <c r="E54">
        <v>100</v>
      </c>
      <c r="F54" s="8">
        <f>D54*$P$43*(E54/$M$42)</f>
        <v>3204.2261147359013</v>
      </c>
      <c r="G54">
        <v>10</v>
      </c>
      <c r="H54" t="s">
        <v>63</v>
      </c>
      <c r="M54" s="12" t="s">
        <v>25</v>
      </c>
      <c r="N54" s="13">
        <v>2</v>
      </c>
      <c r="O54">
        <v>1942</v>
      </c>
      <c r="P54" s="14">
        <f>SQRT(COUNT(O53:O61)/(COUNT(O53:O61)-1))*STDEVP(O53:O61)</f>
        <v>5.1424162068471704</v>
      </c>
      <c r="Q54" s="14" t="s">
        <v>12</v>
      </c>
    </row>
    <row r="55" spans="1:17" x14ac:dyDescent="0.15">
      <c r="A55" s="6">
        <v>43019</v>
      </c>
      <c r="B55" t="s">
        <v>54</v>
      </c>
      <c r="C55" s="32">
        <v>0.375</v>
      </c>
      <c r="D55">
        <v>9287</v>
      </c>
      <c r="E55">
        <v>100</v>
      </c>
      <c r="F55" s="8">
        <f>D55*$P$43*(E55/$M$42)</f>
        <v>1131.426482930395</v>
      </c>
      <c r="G55">
        <v>10</v>
      </c>
      <c r="M55" s="12" t="s">
        <v>13</v>
      </c>
      <c r="N55" s="13">
        <v>3</v>
      </c>
      <c r="O55">
        <v>1933</v>
      </c>
      <c r="P55" s="14">
        <f>P54/P53</f>
        <v>2.658648084881924E-3</v>
      </c>
      <c r="Q55" s="14" t="s">
        <v>14</v>
      </c>
    </row>
    <row r="56" spans="1:17" x14ac:dyDescent="0.15">
      <c r="A56" s="6">
        <v>43019</v>
      </c>
      <c r="B56" t="s">
        <v>55</v>
      </c>
      <c r="C56" s="32">
        <v>0.38194444444444442</v>
      </c>
      <c r="D56">
        <v>3831</v>
      </c>
      <c r="E56">
        <v>100</v>
      </c>
      <c r="F56" s="8">
        <f t="shared" ref="F56:F67" si="3">D56*$P$32*(E56/$M$31)</f>
        <v>501.8689979123173</v>
      </c>
      <c r="G56">
        <v>10</v>
      </c>
      <c r="M56" s="12">
        <f>10^0</f>
        <v>1</v>
      </c>
      <c r="N56" s="13">
        <v>4</v>
      </c>
      <c r="O56" s="15">
        <v>1930</v>
      </c>
      <c r="P56" s="14"/>
      <c r="Q56" s="14"/>
    </row>
    <row r="57" spans="1:17" x14ac:dyDescent="0.15">
      <c r="A57" s="6">
        <v>43019</v>
      </c>
      <c r="B57" t="s">
        <v>56</v>
      </c>
      <c r="C57" s="32">
        <v>0.3923611111111111</v>
      </c>
      <c r="D57">
        <v>1345</v>
      </c>
      <c r="E57">
        <v>10</v>
      </c>
      <c r="F57" s="8">
        <f t="shared" si="3"/>
        <v>17.619780793319414</v>
      </c>
      <c r="G57">
        <v>10</v>
      </c>
      <c r="M57" s="12"/>
      <c r="N57" s="13">
        <v>5</v>
      </c>
      <c r="O57" s="15">
        <v>1931</v>
      </c>
      <c r="P57" s="14">
        <f>M53/P53</f>
        <v>1.2976792279411765E-3</v>
      </c>
      <c r="Q57" s="14" t="s">
        <v>15</v>
      </c>
    </row>
    <row r="58" spans="1:17" x14ac:dyDescent="0.15">
      <c r="A58" s="6">
        <v>43019</v>
      </c>
      <c r="B58" t="s">
        <v>17</v>
      </c>
      <c r="C58" s="32">
        <v>0.40972222222222227</v>
      </c>
      <c r="D58">
        <v>1088</v>
      </c>
      <c r="E58">
        <v>10</v>
      </c>
      <c r="F58" s="8">
        <f t="shared" si="3"/>
        <v>14.253027139874737</v>
      </c>
      <c r="G58">
        <v>10</v>
      </c>
      <c r="M58" s="12" t="s">
        <v>16</v>
      </c>
      <c r="N58" s="13">
        <v>6</v>
      </c>
      <c r="O58" s="15">
        <v>1932</v>
      </c>
      <c r="P58" s="14"/>
      <c r="Q58" s="14"/>
    </row>
    <row r="59" spans="1:17" x14ac:dyDescent="0.15">
      <c r="A59" s="6">
        <v>43019</v>
      </c>
      <c r="B59" t="s">
        <v>18</v>
      </c>
      <c r="C59" s="32">
        <v>0.41666666666666669</v>
      </c>
      <c r="D59">
        <v>2669</v>
      </c>
      <c r="E59">
        <v>10</v>
      </c>
      <c r="F59" s="8">
        <f t="shared" si="3"/>
        <v>34.964457202505216</v>
      </c>
      <c r="G59">
        <v>10</v>
      </c>
      <c r="M59" s="17">
        <v>43020</v>
      </c>
      <c r="N59" s="13">
        <v>7</v>
      </c>
      <c r="O59" s="15">
        <v>1928</v>
      </c>
      <c r="P59" s="14"/>
      <c r="Q59" s="14"/>
    </row>
    <row r="60" spans="1:17" x14ac:dyDescent="0.15">
      <c r="A60" s="6">
        <v>43019</v>
      </c>
      <c r="B60" t="s">
        <v>19</v>
      </c>
      <c r="C60" s="32">
        <v>0.42708333333333331</v>
      </c>
      <c r="D60">
        <v>1003</v>
      </c>
      <c r="E60">
        <v>10</v>
      </c>
      <c r="F60" s="8">
        <f t="shared" si="3"/>
        <v>13.139509394572023</v>
      </c>
      <c r="G60">
        <v>10</v>
      </c>
      <c r="M60" s="12"/>
      <c r="N60" s="13">
        <v>8</v>
      </c>
      <c r="O60" s="15">
        <v>1934</v>
      </c>
      <c r="P60" s="14"/>
      <c r="Q60" s="14"/>
    </row>
    <row r="61" spans="1:17" x14ac:dyDescent="0.15">
      <c r="A61" s="6">
        <v>43019</v>
      </c>
      <c r="B61" t="s">
        <v>20</v>
      </c>
      <c r="C61" s="32">
        <v>0.45833333333333331</v>
      </c>
      <c r="D61">
        <v>1004</v>
      </c>
      <c r="E61">
        <v>100</v>
      </c>
      <c r="F61" s="8">
        <f t="shared" si="3"/>
        <v>131.52609603340289</v>
      </c>
      <c r="G61">
        <v>10</v>
      </c>
      <c r="M61" s="12"/>
      <c r="N61" s="13">
        <v>9</v>
      </c>
      <c r="O61" s="15">
        <v>1935</v>
      </c>
      <c r="P61" s="14"/>
      <c r="Q61" s="14"/>
    </row>
    <row r="62" spans="1:17" ht="14" thickBot="1" x14ac:dyDescent="0.2">
      <c r="A62" s="6">
        <v>43019</v>
      </c>
      <c r="B62" t="s">
        <v>21</v>
      </c>
      <c r="C62" s="32">
        <v>0.48958333333333331</v>
      </c>
      <c r="D62">
        <v>2473</v>
      </c>
      <c r="E62">
        <v>10</v>
      </c>
      <c r="F62" s="8">
        <f t="shared" si="3"/>
        <v>32.396816283924835</v>
      </c>
      <c r="G62">
        <v>10</v>
      </c>
      <c r="M62" s="18"/>
      <c r="N62" s="19">
        <v>10</v>
      </c>
      <c r="O62" s="20">
        <v>1930</v>
      </c>
      <c r="P62" s="20"/>
      <c r="Q62" s="20"/>
    </row>
    <row r="63" spans="1:17" x14ac:dyDescent="0.15">
      <c r="A63" s="6">
        <v>43019</v>
      </c>
      <c r="B63" t="s">
        <v>47</v>
      </c>
      <c r="C63" s="32">
        <v>0.5</v>
      </c>
      <c r="D63">
        <v>756</v>
      </c>
      <c r="E63">
        <v>10</v>
      </c>
      <c r="F63" s="8">
        <f t="shared" si="3"/>
        <v>9.9037578288100185</v>
      </c>
      <c r="G63">
        <v>10</v>
      </c>
      <c r="M63" s="9" t="s">
        <v>8</v>
      </c>
      <c r="N63" s="10"/>
      <c r="O63" s="11" t="s">
        <v>9</v>
      </c>
      <c r="P63" s="11" t="s">
        <v>10</v>
      </c>
      <c r="Q63" s="11"/>
    </row>
    <row r="64" spans="1:17" x14ac:dyDescent="0.15">
      <c r="A64" s="6">
        <v>43019</v>
      </c>
      <c r="B64" t="s">
        <v>22</v>
      </c>
      <c r="C64" s="32">
        <v>0.54513888888888895</v>
      </c>
      <c r="D64">
        <v>404</v>
      </c>
      <c r="E64">
        <v>10</v>
      </c>
      <c r="F64" s="8">
        <f t="shared" si="3"/>
        <v>5.2924843423799572</v>
      </c>
      <c r="G64">
        <v>10</v>
      </c>
      <c r="M64" s="12">
        <v>1000</v>
      </c>
      <c r="N64" s="13">
        <v>1</v>
      </c>
      <c r="O64" s="47">
        <v>8298</v>
      </c>
      <c r="P64" s="14">
        <f>AVERAGE(O64:O72)</f>
        <v>8290.2222222222226</v>
      </c>
      <c r="Q64" s="14" t="s">
        <v>11</v>
      </c>
    </row>
    <row r="65" spans="1:17" x14ac:dyDescent="0.15">
      <c r="A65" s="6">
        <v>43019</v>
      </c>
      <c r="B65" t="s">
        <v>23</v>
      </c>
      <c r="C65" s="32">
        <v>0.58333333333333337</v>
      </c>
      <c r="D65">
        <v>1568</v>
      </c>
      <c r="E65">
        <v>10</v>
      </c>
      <c r="F65" s="8">
        <f t="shared" si="3"/>
        <v>20.541127348643005</v>
      </c>
      <c r="G65">
        <v>10</v>
      </c>
      <c r="M65" s="12" t="s">
        <v>25</v>
      </c>
      <c r="N65" s="13">
        <v>2</v>
      </c>
      <c r="O65" s="47">
        <v>8287</v>
      </c>
      <c r="P65" s="14">
        <f>SQRT(COUNT(O64:O72)/(COUNT(O64:O72)-1))*STDEVP(O64:O72)</f>
        <v>7.224572267231081</v>
      </c>
      <c r="Q65" s="14" t="s">
        <v>12</v>
      </c>
    </row>
    <row r="66" spans="1:17" x14ac:dyDescent="0.15">
      <c r="A66" s="6">
        <v>43019</v>
      </c>
      <c r="B66" t="s">
        <v>62</v>
      </c>
      <c r="C66" s="32">
        <v>0.59722222222222221</v>
      </c>
      <c r="D66">
        <v>862</v>
      </c>
      <c r="E66">
        <v>10</v>
      </c>
      <c r="F66" s="8">
        <f t="shared" si="3"/>
        <v>11.292379958246347</v>
      </c>
      <c r="G66">
        <v>10</v>
      </c>
      <c r="M66" s="12" t="s">
        <v>13</v>
      </c>
      <c r="N66" s="13">
        <v>3</v>
      </c>
      <c r="O66" s="47">
        <v>8278</v>
      </c>
      <c r="P66" s="14">
        <f>P65/P64</f>
        <v>8.7145700966439349E-4</v>
      </c>
      <c r="Q66" s="14" t="s">
        <v>14</v>
      </c>
    </row>
    <row r="67" spans="1:17" x14ac:dyDescent="0.15">
      <c r="A67" s="6">
        <v>43019</v>
      </c>
      <c r="B67" t="s">
        <v>24</v>
      </c>
      <c r="C67" s="32">
        <v>0.60416666666666663</v>
      </c>
      <c r="D67">
        <v>1687</v>
      </c>
      <c r="E67">
        <v>10</v>
      </c>
      <c r="F67" s="8">
        <f t="shared" si="3"/>
        <v>22.100052192066801</v>
      </c>
      <c r="G67">
        <v>10</v>
      </c>
      <c r="M67" s="41">
        <v>100</v>
      </c>
      <c r="N67" s="13">
        <v>4</v>
      </c>
      <c r="O67" s="47">
        <v>8288</v>
      </c>
      <c r="P67" s="14"/>
      <c r="Q67" s="14"/>
    </row>
    <row r="68" spans="1:17" x14ac:dyDescent="0.15">
      <c r="A68" s="6"/>
      <c r="C68" s="32"/>
      <c r="F68" s="8"/>
      <c r="M68" s="12"/>
      <c r="N68" s="13">
        <v>5</v>
      </c>
      <c r="O68" s="47">
        <v>8291</v>
      </c>
      <c r="P68" s="14">
        <f>M64/P64</f>
        <v>0.12062402830643863</v>
      </c>
      <c r="Q68" s="14" t="s">
        <v>15</v>
      </c>
    </row>
    <row r="69" spans="1:17" x14ac:dyDescent="0.15">
      <c r="A69" s="6"/>
      <c r="C69" s="32"/>
      <c r="F69" s="8"/>
      <c r="M69" s="12" t="s">
        <v>16</v>
      </c>
      <c r="N69" s="13">
        <v>6</v>
      </c>
      <c r="O69" s="47">
        <v>8282</v>
      </c>
      <c r="P69" s="14"/>
      <c r="Q69" s="14"/>
    </row>
    <row r="70" spans="1:17" x14ac:dyDescent="0.15">
      <c r="A70" s="6"/>
      <c r="C70" s="32"/>
      <c r="F70" s="8"/>
      <c r="M70" s="17">
        <v>43020</v>
      </c>
      <c r="N70" s="13">
        <v>7</v>
      </c>
      <c r="O70" s="47">
        <v>8300</v>
      </c>
      <c r="P70" s="14"/>
      <c r="Q70" s="14"/>
    </row>
    <row r="71" spans="1:17" x14ac:dyDescent="0.15">
      <c r="A71" s="6"/>
      <c r="C71" s="32"/>
      <c r="F71" s="8"/>
      <c r="M71" s="12"/>
      <c r="N71" s="13">
        <v>8</v>
      </c>
      <c r="O71" s="47">
        <v>8294</v>
      </c>
      <c r="P71" s="14"/>
      <c r="Q71" s="14"/>
    </row>
    <row r="72" spans="1:17" x14ac:dyDescent="0.15">
      <c r="A72" s="6"/>
      <c r="C72" s="32"/>
      <c r="F72" s="8"/>
      <c r="M72" s="12"/>
      <c r="N72" s="13">
        <v>9</v>
      </c>
      <c r="O72" s="47">
        <v>8294</v>
      </c>
      <c r="P72" s="14"/>
      <c r="Q72" s="14"/>
    </row>
    <row r="73" spans="1:17" ht="14" thickBot="1" x14ac:dyDescent="0.2">
      <c r="A73" s="6"/>
      <c r="C73" s="32"/>
      <c r="F73" s="8"/>
      <c r="M73" s="18"/>
      <c r="N73" s="19">
        <v>10</v>
      </c>
      <c r="O73" s="20">
        <v>8289</v>
      </c>
      <c r="P73" s="20"/>
      <c r="Q73" s="20"/>
    </row>
    <row r="76" spans="1:17" ht="32" thickBot="1" x14ac:dyDescent="0.3">
      <c r="A76" s="1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3" t="s">
        <v>5</v>
      </c>
      <c r="G76" s="4" t="s">
        <v>6</v>
      </c>
      <c r="H76" s="2" t="s">
        <v>7</v>
      </c>
      <c r="L76" s="5"/>
    </row>
    <row r="77" spans="1:17" x14ac:dyDescent="0.15">
      <c r="A77" s="6">
        <v>43047</v>
      </c>
      <c r="B77" t="s">
        <v>51</v>
      </c>
      <c r="C77" s="32">
        <v>0.3263888888888889</v>
      </c>
      <c r="D77">
        <v>2063</v>
      </c>
      <c r="E77">
        <v>10</v>
      </c>
      <c r="F77" s="8">
        <f>D77*$P$32*(E77/$M$31)</f>
        <v>27.02573068893528</v>
      </c>
      <c r="G77">
        <v>10</v>
      </c>
      <c r="M77" s="9" t="s">
        <v>8</v>
      </c>
      <c r="N77" s="10"/>
      <c r="O77" s="11" t="s">
        <v>9</v>
      </c>
      <c r="P77" s="11" t="s">
        <v>10</v>
      </c>
      <c r="Q77" s="11"/>
    </row>
    <row r="78" spans="1:17" x14ac:dyDescent="0.15">
      <c r="A78" s="6">
        <v>43047</v>
      </c>
      <c r="B78" t="s">
        <v>52</v>
      </c>
      <c r="C78" s="32">
        <v>0.33680555555555558</v>
      </c>
      <c r="D78">
        <v>1037</v>
      </c>
      <c r="E78">
        <v>100</v>
      </c>
      <c r="F78" s="8">
        <f>D78*$P$32*(E78/$M$31)</f>
        <v>135.84916492693108</v>
      </c>
      <c r="G78">
        <v>10</v>
      </c>
      <c r="M78" s="12">
        <v>2.5099999999999998</v>
      </c>
      <c r="N78" s="13">
        <v>1</v>
      </c>
      <c r="O78">
        <v>1887</v>
      </c>
      <c r="P78" s="14">
        <f>AVERAGE(O78:O86)</f>
        <v>1887.8888888888889</v>
      </c>
      <c r="Q78" s="14" t="s">
        <v>11</v>
      </c>
    </row>
    <row r="79" spans="1:17" x14ac:dyDescent="0.15">
      <c r="A79" s="6">
        <v>43047</v>
      </c>
      <c r="B79" t="s">
        <v>53</v>
      </c>
      <c r="C79" s="32">
        <v>0.35069444444444442</v>
      </c>
      <c r="D79">
        <v>622</v>
      </c>
      <c r="E79">
        <v>1000</v>
      </c>
      <c r="F79" s="8">
        <f>D79*$P$43*(E79/$M$42)</f>
        <v>757.77675501529632</v>
      </c>
      <c r="G79">
        <v>10</v>
      </c>
      <c r="M79" s="12" t="s">
        <v>25</v>
      </c>
      <c r="N79" s="13">
        <v>2</v>
      </c>
      <c r="O79">
        <v>1889</v>
      </c>
      <c r="P79" s="14">
        <f>SQRT(COUNT(O78:O86)/(COUNT(O78:O86)-1))*STDEVP(O78:O86)</f>
        <v>1.4529663145135576</v>
      </c>
      <c r="Q79" s="14" t="s">
        <v>12</v>
      </c>
    </row>
    <row r="80" spans="1:17" x14ac:dyDescent="0.15">
      <c r="A80" s="6">
        <v>43047</v>
      </c>
      <c r="B80" t="s">
        <v>54</v>
      </c>
      <c r="C80" s="32">
        <v>0.3611111111111111</v>
      </c>
      <c r="D80">
        <v>521</v>
      </c>
      <c r="E80">
        <v>100</v>
      </c>
      <c r="F80" s="8">
        <f>D80*$P$43*(E80/$M$42)</f>
        <v>63.472940412052949</v>
      </c>
      <c r="G80">
        <v>10</v>
      </c>
      <c r="M80" s="12" t="s">
        <v>13</v>
      </c>
      <c r="N80" s="13">
        <v>3</v>
      </c>
      <c r="O80">
        <v>1888</v>
      </c>
      <c r="P80" s="14">
        <f>P79/P78</f>
        <v>7.6962490910611613E-4</v>
      </c>
      <c r="Q80" s="14" t="s">
        <v>14</v>
      </c>
    </row>
    <row r="81" spans="1:17" x14ac:dyDescent="0.15">
      <c r="A81" s="6">
        <v>43047</v>
      </c>
      <c r="B81" t="s">
        <v>55</v>
      </c>
      <c r="C81" s="32">
        <v>0.36805555555555558</v>
      </c>
      <c r="D81">
        <v>963</v>
      </c>
      <c r="E81">
        <v>10</v>
      </c>
      <c r="F81" s="8">
        <f t="shared" ref="F81:F92" si="4">D81*$P$32*(E81/$M$31)</f>
        <v>12.615501043841334</v>
      </c>
      <c r="G81">
        <v>10</v>
      </c>
      <c r="M81" s="12">
        <f>10^0</f>
        <v>1</v>
      </c>
      <c r="N81" s="13">
        <v>4</v>
      </c>
      <c r="O81" s="15">
        <v>1886</v>
      </c>
      <c r="P81" s="14"/>
      <c r="Q81" s="14"/>
    </row>
    <row r="82" spans="1:17" x14ac:dyDescent="0.15">
      <c r="A82" s="6">
        <v>43047</v>
      </c>
      <c r="B82" t="s">
        <v>56</v>
      </c>
      <c r="C82" s="32">
        <v>0.37847222222222227</v>
      </c>
      <c r="D82">
        <v>807</v>
      </c>
      <c r="E82">
        <v>10</v>
      </c>
      <c r="F82" s="8">
        <f t="shared" si="4"/>
        <v>10.571868475991648</v>
      </c>
      <c r="G82">
        <v>10</v>
      </c>
      <c r="M82" s="12"/>
      <c r="N82" s="13">
        <v>5</v>
      </c>
      <c r="O82" s="15">
        <v>1886</v>
      </c>
      <c r="P82" s="14">
        <f>M78/P78</f>
        <v>1.3295273968571596E-3</v>
      </c>
      <c r="Q82" s="14" t="s">
        <v>15</v>
      </c>
    </row>
    <row r="83" spans="1:17" x14ac:dyDescent="0.15">
      <c r="A83" s="6">
        <v>43047</v>
      </c>
      <c r="B83" t="s">
        <v>17</v>
      </c>
      <c r="C83" s="32">
        <v>0.39583333333333331</v>
      </c>
      <c r="D83">
        <v>1669</v>
      </c>
      <c r="E83">
        <v>10</v>
      </c>
      <c r="F83" s="8">
        <f t="shared" si="4"/>
        <v>21.864248434237993</v>
      </c>
      <c r="G83">
        <v>10</v>
      </c>
      <c r="M83" s="12" t="s">
        <v>16</v>
      </c>
      <c r="N83" s="13">
        <v>6</v>
      </c>
      <c r="O83" s="15">
        <v>1889</v>
      </c>
      <c r="P83" s="14"/>
      <c r="Q83" s="14"/>
    </row>
    <row r="84" spans="1:17" x14ac:dyDescent="0.15">
      <c r="A84" s="6">
        <v>43047</v>
      </c>
      <c r="B84" t="s">
        <v>18</v>
      </c>
      <c r="C84" s="32">
        <v>0.40625</v>
      </c>
      <c r="D84">
        <v>1711</v>
      </c>
      <c r="E84">
        <v>10</v>
      </c>
      <c r="F84" s="8">
        <f t="shared" si="4"/>
        <v>22.414457202505215</v>
      </c>
      <c r="G84">
        <v>10</v>
      </c>
      <c r="M84" s="17">
        <v>43048</v>
      </c>
      <c r="N84" s="13">
        <v>7</v>
      </c>
      <c r="O84" s="15">
        <v>1887</v>
      </c>
      <c r="P84" s="14"/>
      <c r="Q84" s="14"/>
    </row>
    <row r="85" spans="1:17" x14ac:dyDescent="0.15">
      <c r="A85" s="6">
        <v>43047</v>
      </c>
      <c r="B85" t="s">
        <v>19</v>
      </c>
      <c r="C85" s="32">
        <v>0.41666666666666669</v>
      </c>
      <c r="D85">
        <v>461</v>
      </c>
      <c r="E85">
        <v>10</v>
      </c>
      <c r="F85" s="8">
        <f t="shared" si="4"/>
        <v>6.0391962421711902</v>
      </c>
      <c r="G85">
        <v>10</v>
      </c>
      <c r="M85" s="12"/>
      <c r="N85" s="13">
        <v>8</v>
      </c>
      <c r="O85" s="15">
        <v>1889</v>
      </c>
      <c r="P85" s="14"/>
      <c r="Q85" s="14"/>
    </row>
    <row r="86" spans="1:17" x14ac:dyDescent="0.15">
      <c r="A86" s="6">
        <v>43047</v>
      </c>
      <c r="B86" t="s">
        <v>20</v>
      </c>
      <c r="C86" s="32">
        <v>0.4548611111111111</v>
      </c>
      <c r="D86">
        <v>1451</v>
      </c>
      <c r="E86">
        <v>10</v>
      </c>
      <c r="F86" s="8">
        <f t="shared" si="4"/>
        <v>19.008402922755739</v>
      </c>
      <c r="G86">
        <v>10</v>
      </c>
      <c r="M86" s="12"/>
      <c r="N86" s="13">
        <v>9</v>
      </c>
      <c r="O86" s="15">
        <v>1890</v>
      </c>
      <c r="P86" s="14"/>
      <c r="Q86" s="14"/>
    </row>
    <row r="87" spans="1:17" ht="14" thickBot="1" x14ac:dyDescent="0.2">
      <c r="A87" s="6">
        <v>43047</v>
      </c>
      <c r="B87" t="s">
        <v>21</v>
      </c>
      <c r="C87" s="32">
        <v>0.48958333333333331</v>
      </c>
      <c r="D87">
        <v>508</v>
      </c>
      <c r="E87">
        <v>1000</v>
      </c>
      <c r="F87" s="8">
        <f t="shared" si="4"/>
        <v>665.49060542797486</v>
      </c>
      <c r="G87">
        <v>10</v>
      </c>
      <c r="M87" s="18"/>
      <c r="N87" s="19">
        <v>10</v>
      </c>
      <c r="O87" s="20">
        <v>1886</v>
      </c>
      <c r="P87" s="20"/>
      <c r="Q87" s="20"/>
    </row>
    <row r="88" spans="1:17" x14ac:dyDescent="0.15">
      <c r="A88" s="6">
        <v>43047</v>
      </c>
      <c r="B88" t="s">
        <v>47</v>
      </c>
      <c r="C88" s="32">
        <v>0.51736111111111105</v>
      </c>
      <c r="D88">
        <v>1592</v>
      </c>
      <c r="E88">
        <v>10</v>
      </c>
      <c r="F88" s="8">
        <f t="shared" si="4"/>
        <v>20.855532359081419</v>
      </c>
      <c r="G88">
        <v>10</v>
      </c>
      <c r="M88" s="9" t="s">
        <v>8</v>
      </c>
      <c r="N88" s="10"/>
      <c r="O88" s="11" t="s">
        <v>9</v>
      </c>
      <c r="P88" s="11" t="s">
        <v>10</v>
      </c>
      <c r="Q88" s="11"/>
    </row>
    <row r="89" spans="1:17" x14ac:dyDescent="0.15">
      <c r="A89" s="6">
        <v>43047</v>
      </c>
      <c r="B89" t="s">
        <v>22</v>
      </c>
      <c r="C89" s="32">
        <v>0.54166666666666663</v>
      </c>
      <c r="D89">
        <v>609</v>
      </c>
      <c r="E89">
        <v>10</v>
      </c>
      <c r="F89" s="8">
        <f t="shared" si="4"/>
        <v>7.9780271398747384</v>
      </c>
      <c r="G89">
        <v>10</v>
      </c>
      <c r="M89" s="12">
        <v>1000</v>
      </c>
      <c r="N89" s="13">
        <v>1</v>
      </c>
      <c r="O89" s="47">
        <v>8073</v>
      </c>
      <c r="P89" s="14">
        <f>AVERAGE(O89:O97)</f>
        <v>8074.333333333333</v>
      </c>
      <c r="Q89" s="14" t="s">
        <v>11</v>
      </c>
    </row>
    <row r="90" spans="1:17" x14ac:dyDescent="0.15">
      <c r="A90" s="6">
        <v>43047</v>
      </c>
      <c r="B90" t="s">
        <v>23</v>
      </c>
      <c r="C90" s="32">
        <v>0.57291666666666663</v>
      </c>
      <c r="D90">
        <v>602</v>
      </c>
      <c r="E90">
        <v>10</v>
      </c>
      <c r="F90" s="8">
        <f t="shared" si="4"/>
        <v>7.8863256784968669</v>
      </c>
      <c r="G90">
        <v>10</v>
      </c>
      <c r="M90" s="12" t="s">
        <v>25</v>
      </c>
      <c r="N90" s="13">
        <v>2</v>
      </c>
      <c r="O90" s="47">
        <v>8072</v>
      </c>
      <c r="P90" s="14">
        <f>SQRT(COUNT(O89:O97)/(COUNT(O89:O97)-1))*STDEVP(O89:O97)</f>
        <v>6.5954529791364598</v>
      </c>
      <c r="Q90" s="14" t="s">
        <v>12</v>
      </c>
    </row>
    <row r="91" spans="1:17" x14ac:dyDescent="0.15">
      <c r="A91" s="6">
        <v>43047</v>
      </c>
      <c r="B91" t="s">
        <v>62</v>
      </c>
      <c r="C91" s="32">
        <v>0.58680555555555558</v>
      </c>
      <c r="D91">
        <v>1027</v>
      </c>
      <c r="E91">
        <v>10</v>
      </c>
      <c r="F91" s="8">
        <f t="shared" si="4"/>
        <v>13.453914405010437</v>
      </c>
      <c r="G91">
        <v>10</v>
      </c>
      <c r="M91" s="12" t="s">
        <v>13</v>
      </c>
      <c r="N91" s="13">
        <v>3</v>
      </c>
      <c r="O91" s="47">
        <v>8061</v>
      </c>
      <c r="P91" s="14">
        <f>P90/P89</f>
        <v>8.1684180066091648E-4</v>
      </c>
      <c r="Q91" s="14" t="s">
        <v>14</v>
      </c>
    </row>
    <row r="92" spans="1:17" x14ac:dyDescent="0.15">
      <c r="A92" s="6">
        <v>43047</v>
      </c>
      <c r="B92" t="s">
        <v>24</v>
      </c>
      <c r="C92" s="32">
        <v>0.59722222222222221</v>
      </c>
      <c r="D92">
        <v>888</v>
      </c>
      <c r="E92">
        <v>10</v>
      </c>
      <c r="F92" s="8">
        <f t="shared" si="4"/>
        <v>11.632985386221293</v>
      </c>
      <c r="G92">
        <v>10</v>
      </c>
      <c r="M92" s="41">
        <v>100</v>
      </c>
      <c r="N92" s="13">
        <v>4</v>
      </c>
      <c r="O92" s="47">
        <v>8082</v>
      </c>
      <c r="P92" s="14"/>
      <c r="Q92" s="14"/>
    </row>
    <row r="93" spans="1:17" x14ac:dyDescent="0.15">
      <c r="A93" s="6"/>
      <c r="C93" s="32"/>
      <c r="F93" s="8"/>
      <c r="M93" s="12"/>
      <c r="N93" s="13">
        <v>5</v>
      </c>
      <c r="O93" s="47">
        <v>8077</v>
      </c>
      <c r="P93" s="14">
        <f>M89/P89</f>
        <v>0.12384923419890187</v>
      </c>
      <c r="Q93" s="14" t="s">
        <v>15</v>
      </c>
    </row>
    <row r="94" spans="1:17" x14ac:dyDescent="0.15">
      <c r="A94" s="6"/>
      <c r="C94" s="32"/>
      <c r="F94" s="8"/>
      <c r="M94" s="12" t="s">
        <v>16</v>
      </c>
      <c r="N94" s="13">
        <v>6</v>
      </c>
      <c r="O94" s="47">
        <v>8070</v>
      </c>
      <c r="P94" s="14"/>
      <c r="Q94" s="14"/>
    </row>
    <row r="95" spans="1:17" x14ac:dyDescent="0.15">
      <c r="A95" s="6"/>
      <c r="C95" s="32"/>
      <c r="F95" s="8"/>
      <c r="M95" s="17">
        <v>43048</v>
      </c>
      <c r="N95" s="13">
        <v>7</v>
      </c>
      <c r="O95" s="47">
        <v>8080</v>
      </c>
      <c r="P95" s="14"/>
      <c r="Q95" s="14"/>
    </row>
    <row r="96" spans="1:17" x14ac:dyDescent="0.15">
      <c r="A96" s="6"/>
      <c r="C96" s="32"/>
      <c r="F96" s="8"/>
      <c r="M96" s="12"/>
      <c r="N96" s="13">
        <v>8</v>
      </c>
      <c r="O96" s="47">
        <v>8073</v>
      </c>
      <c r="P96" s="14"/>
      <c r="Q96" s="14"/>
    </row>
    <row r="97" spans="1:17" x14ac:dyDescent="0.15">
      <c r="A97" s="6"/>
      <c r="C97" s="32"/>
      <c r="F97" s="8"/>
      <c r="M97" s="12"/>
      <c r="N97" s="13">
        <v>9</v>
      </c>
      <c r="O97" s="47">
        <v>8081</v>
      </c>
      <c r="P97" s="14"/>
      <c r="Q97" s="14"/>
    </row>
    <row r="98" spans="1:17" ht="14" thickBot="1" x14ac:dyDescent="0.2">
      <c r="A98" s="6"/>
      <c r="C98" s="32"/>
      <c r="F98" s="8"/>
      <c r="M98" s="18"/>
      <c r="N98" s="19">
        <v>10</v>
      </c>
      <c r="O98" s="20">
        <v>8070</v>
      </c>
      <c r="P98" s="20"/>
      <c r="Q98" s="20"/>
    </row>
    <row r="101" spans="1:17" ht="32" thickBot="1" x14ac:dyDescent="0.3">
      <c r="A101" s="1" t="s">
        <v>0</v>
      </c>
      <c r="B101" s="2" t="s">
        <v>1</v>
      </c>
      <c r="C101" s="2" t="s">
        <v>2</v>
      </c>
      <c r="D101" s="2" t="s">
        <v>3</v>
      </c>
      <c r="E101" s="2" t="s">
        <v>4</v>
      </c>
      <c r="F101" s="3" t="s">
        <v>5</v>
      </c>
      <c r="G101" s="4" t="s">
        <v>6</v>
      </c>
      <c r="H101" s="2" t="s">
        <v>7</v>
      </c>
      <c r="L101" s="5"/>
    </row>
    <row r="102" spans="1:17" x14ac:dyDescent="0.15">
      <c r="A102" s="6">
        <v>43082</v>
      </c>
      <c r="B102" t="s">
        <v>51</v>
      </c>
      <c r="C102" s="32">
        <v>0.3298611111111111</v>
      </c>
      <c r="D102">
        <v>2315</v>
      </c>
      <c r="E102">
        <v>10</v>
      </c>
      <c r="F102" s="8">
        <f>D102*$P$32*(E102/$M$31)</f>
        <v>30.326983298538618</v>
      </c>
      <c r="G102">
        <v>10</v>
      </c>
      <c r="M102" s="9" t="s">
        <v>8</v>
      </c>
      <c r="N102" s="10"/>
      <c r="O102" s="11" t="s">
        <v>9</v>
      </c>
      <c r="P102" s="11" t="s">
        <v>10</v>
      </c>
      <c r="Q102" s="11"/>
    </row>
    <row r="103" spans="1:17" x14ac:dyDescent="0.15">
      <c r="A103" s="6">
        <v>43082</v>
      </c>
      <c r="B103" t="s">
        <v>52</v>
      </c>
      <c r="C103" s="32">
        <v>0.34375</v>
      </c>
      <c r="D103">
        <v>1872</v>
      </c>
      <c r="E103">
        <v>10</v>
      </c>
      <c r="F103" s="8">
        <f>D103*$P$32*(E103/$M$31)</f>
        <v>24.52359081419624</v>
      </c>
      <c r="G103">
        <v>10</v>
      </c>
      <c r="M103" s="12">
        <v>2.5099999999999998</v>
      </c>
      <c r="N103" s="13">
        <v>1</v>
      </c>
      <c r="O103">
        <v>1853</v>
      </c>
      <c r="P103" s="14">
        <f>AVERAGE(O103:O111)</f>
        <v>1851.4444444444443</v>
      </c>
      <c r="Q103" s="14" t="s">
        <v>11</v>
      </c>
    </row>
    <row r="104" spans="1:17" x14ac:dyDescent="0.15">
      <c r="A104" s="6">
        <v>43082</v>
      </c>
      <c r="B104" t="s">
        <v>53</v>
      </c>
      <c r="C104" s="32">
        <v>0.35416666666666669</v>
      </c>
      <c r="D104">
        <v>1062</v>
      </c>
      <c r="E104">
        <v>100</v>
      </c>
      <c r="F104" s="8">
        <f>D104*$P$43*(E104/$M$42)</f>
        <v>129.38246202994287</v>
      </c>
      <c r="G104">
        <v>10</v>
      </c>
      <c r="M104" s="12" t="s">
        <v>25</v>
      </c>
      <c r="N104" s="13">
        <v>2</v>
      </c>
      <c r="O104">
        <v>1850</v>
      </c>
      <c r="P104" s="14">
        <f>SQRT(COUNT(O103:O111)/(COUNT(O103:O111)-1))*STDEVP(O103:O111)</f>
        <v>2.5549516194593149</v>
      </c>
      <c r="Q104" s="14" t="s">
        <v>12</v>
      </c>
    </row>
    <row r="105" spans="1:17" x14ac:dyDescent="0.15">
      <c r="A105" s="6">
        <v>43082</v>
      </c>
      <c r="B105" t="s">
        <v>54</v>
      </c>
      <c r="C105" s="32">
        <v>0.3611111111111111</v>
      </c>
      <c r="D105">
        <v>566</v>
      </c>
      <c r="E105">
        <v>100</v>
      </c>
      <c r="F105" s="8">
        <f>D105*$P$43*(E105/$M$42)</f>
        <v>68.955248125186117</v>
      </c>
      <c r="G105">
        <v>10</v>
      </c>
      <c r="M105" s="12" t="s">
        <v>13</v>
      </c>
      <c r="N105" s="13">
        <v>3</v>
      </c>
      <c r="O105">
        <v>1854</v>
      </c>
      <c r="P105" s="14">
        <f>P104/P103</f>
        <v>1.3799774695513315E-3</v>
      </c>
      <c r="Q105" s="14" t="s">
        <v>14</v>
      </c>
    </row>
    <row r="106" spans="1:17" x14ac:dyDescent="0.15">
      <c r="A106" s="6">
        <v>43082</v>
      </c>
      <c r="B106" t="s">
        <v>55</v>
      </c>
      <c r="C106" s="32">
        <v>0.36805555555555558</v>
      </c>
      <c r="D106">
        <v>550</v>
      </c>
      <c r="E106">
        <v>10</v>
      </c>
      <c r="F106" s="8">
        <f t="shared" ref="F106:F117" si="5">D106*$P$32*(E106/$M$31)</f>
        <v>7.2051148225469719</v>
      </c>
      <c r="G106">
        <v>10</v>
      </c>
      <c r="M106" s="12">
        <f>10^0</f>
        <v>1</v>
      </c>
      <c r="N106" s="13">
        <v>4</v>
      </c>
      <c r="O106" s="15">
        <v>1856</v>
      </c>
      <c r="P106" s="14"/>
      <c r="Q106" s="14"/>
    </row>
    <row r="107" spans="1:17" x14ac:dyDescent="0.15">
      <c r="A107" s="6">
        <v>43082</v>
      </c>
      <c r="B107" t="s">
        <v>56</v>
      </c>
      <c r="C107" s="32">
        <v>0.38194444444444442</v>
      </c>
      <c r="D107">
        <v>682</v>
      </c>
      <c r="E107">
        <v>10</v>
      </c>
      <c r="F107" s="8">
        <f t="shared" si="5"/>
        <v>8.9343423799582453</v>
      </c>
      <c r="G107">
        <v>10</v>
      </c>
      <c r="M107" s="12"/>
      <c r="N107" s="13">
        <v>5</v>
      </c>
      <c r="O107" s="15">
        <v>1851</v>
      </c>
      <c r="P107" s="14">
        <f>M103/P103</f>
        <v>1.3556982536157955E-3</v>
      </c>
      <c r="Q107" s="14" t="s">
        <v>15</v>
      </c>
    </row>
    <row r="108" spans="1:17" x14ac:dyDescent="0.15">
      <c r="A108" s="6">
        <v>43082</v>
      </c>
      <c r="B108" t="s">
        <v>17</v>
      </c>
      <c r="C108" s="32">
        <v>0.40277777777777773</v>
      </c>
      <c r="D108">
        <v>1977</v>
      </c>
      <c r="E108">
        <v>100</v>
      </c>
      <c r="F108" s="8">
        <f t="shared" si="5"/>
        <v>258.99112734864298</v>
      </c>
      <c r="G108">
        <v>10</v>
      </c>
      <c r="M108" s="12" t="s">
        <v>16</v>
      </c>
      <c r="N108" s="13">
        <v>6</v>
      </c>
      <c r="O108" s="15">
        <v>1848</v>
      </c>
      <c r="P108" s="14"/>
      <c r="Q108" s="14"/>
    </row>
    <row r="109" spans="1:17" x14ac:dyDescent="0.15">
      <c r="A109" s="6">
        <v>43082</v>
      </c>
      <c r="B109" t="s">
        <v>18</v>
      </c>
      <c r="C109" s="32">
        <v>0.40972222222222227</v>
      </c>
      <c r="D109">
        <v>1508</v>
      </c>
      <c r="E109">
        <v>10</v>
      </c>
      <c r="F109" s="8">
        <f t="shared" si="5"/>
        <v>19.755114822546972</v>
      </c>
      <c r="G109">
        <v>10</v>
      </c>
      <c r="M109" s="17">
        <v>43083</v>
      </c>
      <c r="N109" s="13">
        <v>7</v>
      </c>
      <c r="O109" s="15">
        <v>1850</v>
      </c>
      <c r="P109" s="14"/>
      <c r="Q109" s="14"/>
    </row>
    <row r="110" spans="1:17" x14ac:dyDescent="0.15">
      <c r="A110" s="6">
        <v>43082</v>
      </c>
      <c r="B110" t="s">
        <v>19</v>
      </c>
      <c r="C110" s="32">
        <v>0.4201388888888889</v>
      </c>
      <c r="D110">
        <v>386</v>
      </c>
      <c r="E110">
        <v>10</v>
      </c>
      <c r="F110" s="8">
        <f t="shared" si="5"/>
        <v>5.0566805845511471</v>
      </c>
      <c r="G110">
        <v>10</v>
      </c>
      <c r="M110" s="12"/>
      <c r="N110" s="13">
        <v>8</v>
      </c>
      <c r="O110" s="15">
        <v>1849</v>
      </c>
      <c r="P110" s="14"/>
      <c r="Q110" s="14"/>
    </row>
    <row r="111" spans="1:17" x14ac:dyDescent="0.15">
      <c r="A111" s="6">
        <v>43082</v>
      </c>
      <c r="B111" t="s">
        <v>20</v>
      </c>
      <c r="C111" s="32">
        <v>0.4513888888888889</v>
      </c>
      <c r="D111">
        <v>1524</v>
      </c>
      <c r="E111">
        <v>10</v>
      </c>
      <c r="F111" s="8">
        <f t="shared" si="5"/>
        <v>19.964718162839247</v>
      </c>
      <c r="G111">
        <v>10</v>
      </c>
      <c r="M111" s="12"/>
      <c r="N111" s="13">
        <v>9</v>
      </c>
      <c r="O111" s="15">
        <v>1852</v>
      </c>
      <c r="P111" s="14"/>
      <c r="Q111" s="14"/>
    </row>
    <row r="112" spans="1:17" ht="14" thickBot="1" x14ac:dyDescent="0.2">
      <c r="A112" s="6">
        <v>43082</v>
      </c>
      <c r="B112" t="s">
        <v>21</v>
      </c>
      <c r="C112" s="32">
        <v>0.46875</v>
      </c>
      <c r="D112">
        <v>307</v>
      </c>
      <c r="E112">
        <v>100</v>
      </c>
      <c r="F112" s="8">
        <f t="shared" si="5"/>
        <v>40.217640918580372</v>
      </c>
      <c r="G112">
        <v>10</v>
      </c>
      <c r="M112" s="18"/>
      <c r="N112" s="19">
        <v>10</v>
      </c>
      <c r="O112" s="20">
        <v>1849</v>
      </c>
      <c r="P112" s="20"/>
      <c r="Q112" s="20"/>
    </row>
    <row r="113" spans="1:17" x14ac:dyDescent="0.15">
      <c r="A113" s="6">
        <v>43082</v>
      </c>
      <c r="B113" t="s">
        <v>47</v>
      </c>
      <c r="C113" s="32">
        <v>0.47916666666666669</v>
      </c>
      <c r="D113">
        <v>1517</v>
      </c>
      <c r="E113">
        <v>10</v>
      </c>
      <c r="F113" s="8">
        <f t="shared" si="5"/>
        <v>19.873016701461374</v>
      </c>
      <c r="G113">
        <v>10</v>
      </c>
      <c r="M113" s="9" t="s">
        <v>8</v>
      </c>
      <c r="N113" s="10"/>
      <c r="O113" s="11" t="s">
        <v>9</v>
      </c>
      <c r="P113" s="11" t="s">
        <v>10</v>
      </c>
      <c r="Q113" s="11"/>
    </row>
    <row r="114" spans="1:17" x14ac:dyDescent="0.15">
      <c r="A114" s="6">
        <v>43082</v>
      </c>
      <c r="B114" t="s">
        <v>22</v>
      </c>
      <c r="C114" s="32">
        <v>0.48958333333333331</v>
      </c>
      <c r="D114">
        <v>812</v>
      </c>
      <c r="E114">
        <v>10</v>
      </c>
      <c r="F114" s="8">
        <f t="shared" si="5"/>
        <v>10.637369519832983</v>
      </c>
      <c r="G114">
        <v>10</v>
      </c>
      <c r="M114" s="12">
        <v>1000</v>
      </c>
      <c r="N114" s="13">
        <v>1</v>
      </c>
      <c r="O114" s="47">
        <v>7935</v>
      </c>
      <c r="P114" s="14">
        <f>AVERAGE(O114:O122)</f>
        <v>7925.5555555555557</v>
      </c>
      <c r="Q114" s="14" t="s">
        <v>11</v>
      </c>
    </row>
    <row r="115" spans="1:17" x14ac:dyDescent="0.15">
      <c r="A115" s="6">
        <v>43082</v>
      </c>
      <c r="B115" t="s">
        <v>23</v>
      </c>
      <c r="C115" s="32">
        <v>0.53125</v>
      </c>
      <c r="D115">
        <v>613</v>
      </c>
      <c r="E115">
        <v>10</v>
      </c>
      <c r="F115" s="8">
        <f t="shared" si="5"/>
        <v>8.0304279749478074</v>
      </c>
      <c r="G115">
        <v>10</v>
      </c>
      <c r="M115" s="12" t="s">
        <v>25</v>
      </c>
      <c r="N115" s="13">
        <v>2</v>
      </c>
      <c r="O115" s="47">
        <v>7928</v>
      </c>
      <c r="P115" s="14">
        <f>SQRT(COUNT(O114:O122)/(COUNT(O114:O122)-1))*STDEVP(O114:O122)</f>
        <v>5.3877432917482029</v>
      </c>
      <c r="Q115" s="14" t="s">
        <v>12</v>
      </c>
    </row>
    <row r="116" spans="1:17" x14ac:dyDescent="0.15">
      <c r="A116" s="6">
        <v>43082</v>
      </c>
      <c r="B116" t="s">
        <v>62</v>
      </c>
      <c r="C116" s="32">
        <v>0.54861111111111105</v>
      </c>
      <c r="D116">
        <v>1009</v>
      </c>
      <c r="E116">
        <v>10</v>
      </c>
      <c r="F116" s="8">
        <f t="shared" si="5"/>
        <v>13.218110647181627</v>
      </c>
      <c r="G116">
        <v>10</v>
      </c>
      <c r="M116" s="12" t="s">
        <v>13</v>
      </c>
      <c r="N116" s="13">
        <v>3</v>
      </c>
      <c r="O116" s="47">
        <v>7918</v>
      </c>
      <c r="P116" s="14">
        <f>P115/P114</f>
        <v>6.7979377016309859E-4</v>
      </c>
      <c r="Q116" s="14" t="s">
        <v>14</v>
      </c>
    </row>
    <row r="117" spans="1:17" x14ac:dyDescent="0.15">
      <c r="A117" s="6">
        <v>43082</v>
      </c>
      <c r="B117" t="s">
        <v>24</v>
      </c>
      <c r="C117" s="32">
        <v>0.55555555555555558</v>
      </c>
      <c r="D117">
        <v>832</v>
      </c>
      <c r="E117">
        <v>10</v>
      </c>
      <c r="F117" s="8">
        <f t="shared" si="5"/>
        <v>10.899373695198328</v>
      </c>
      <c r="G117">
        <v>10</v>
      </c>
      <c r="M117" s="41">
        <v>100</v>
      </c>
      <c r="N117" s="13">
        <v>4</v>
      </c>
      <c r="O117" s="47">
        <v>7924</v>
      </c>
      <c r="P117" s="14"/>
      <c r="Q117" s="14"/>
    </row>
    <row r="118" spans="1:17" x14ac:dyDescent="0.15">
      <c r="A118" s="6"/>
      <c r="C118" s="32"/>
      <c r="F118" s="8"/>
      <c r="M118" s="12"/>
      <c r="N118" s="13">
        <v>5</v>
      </c>
      <c r="O118" s="47">
        <v>7928</v>
      </c>
      <c r="P118" s="14">
        <f>M114/P114</f>
        <v>0.12617412028599467</v>
      </c>
      <c r="Q118" s="14" t="s">
        <v>15</v>
      </c>
    </row>
    <row r="119" spans="1:17" x14ac:dyDescent="0.15">
      <c r="A119" s="6"/>
      <c r="C119" s="32"/>
      <c r="F119" s="8"/>
      <c r="M119" s="12" t="s">
        <v>16</v>
      </c>
      <c r="N119" s="13">
        <v>6</v>
      </c>
      <c r="O119" s="47">
        <v>7930</v>
      </c>
      <c r="P119" s="14"/>
      <c r="Q119" s="14"/>
    </row>
    <row r="120" spans="1:17" x14ac:dyDescent="0.15">
      <c r="A120" s="6"/>
      <c r="C120" s="32"/>
      <c r="F120" s="8"/>
      <c r="M120" s="17">
        <v>43083</v>
      </c>
      <c r="N120" s="13">
        <v>7</v>
      </c>
      <c r="O120" s="47">
        <v>7926</v>
      </c>
      <c r="P120" s="14"/>
      <c r="Q120" s="14"/>
    </row>
    <row r="121" spans="1:17" x14ac:dyDescent="0.15">
      <c r="A121" s="6"/>
      <c r="C121" s="32"/>
      <c r="F121" s="8"/>
      <c r="M121" s="12"/>
      <c r="N121" s="13">
        <v>8</v>
      </c>
      <c r="O121" s="47">
        <v>7921</v>
      </c>
      <c r="P121" s="14"/>
      <c r="Q121" s="14"/>
    </row>
    <row r="122" spans="1:17" x14ac:dyDescent="0.15">
      <c r="A122" s="6"/>
      <c r="C122" s="32"/>
      <c r="F122" s="8"/>
      <c r="M122" s="12"/>
      <c r="N122" s="13">
        <v>9</v>
      </c>
      <c r="O122" s="47">
        <v>7920</v>
      </c>
      <c r="P122" s="14"/>
      <c r="Q122" s="14"/>
    </row>
    <row r="123" spans="1:17" ht="14" thickBot="1" x14ac:dyDescent="0.2">
      <c r="A123" s="6"/>
      <c r="C123" s="32"/>
      <c r="F123" s="8"/>
      <c r="M123" s="18"/>
      <c r="N123" s="19">
        <v>10</v>
      </c>
      <c r="O123" s="20">
        <v>7920</v>
      </c>
      <c r="P123" s="20"/>
      <c r="Q123" s="20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topLeftCell="A86" workbookViewId="0">
      <selection activeCell="E114" sqref="E114"/>
    </sheetView>
  </sheetViews>
  <sheetFormatPr baseColWidth="10" defaultColWidth="8.83203125" defaultRowHeight="13" x14ac:dyDescent="0.15"/>
  <cols>
    <col min="1" max="1" width="12.1640625" bestFit="1" customWidth="1"/>
    <col min="2" max="2" width="13.5" bestFit="1" customWidth="1"/>
    <col min="4" max="4" width="8" bestFit="1" customWidth="1"/>
    <col min="5" max="5" width="14.83203125" bestFit="1" customWidth="1"/>
    <col min="6" max="7" width="13" bestFit="1" customWidth="1"/>
    <col min="8" max="8" width="21" bestFit="1" customWidth="1"/>
    <col min="9" max="9" width="17" customWidth="1"/>
  </cols>
  <sheetData>
    <row r="1" spans="1:11" ht="45" x14ac:dyDescent="0.2">
      <c r="A1" s="39" t="s">
        <v>0</v>
      </c>
      <c r="B1" s="26" t="s">
        <v>1</v>
      </c>
      <c r="C1" s="26" t="s">
        <v>2</v>
      </c>
      <c r="D1" s="27" t="s">
        <v>6</v>
      </c>
      <c r="E1" s="26" t="s">
        <v>44</v>
      </c>
      <c r="F1" s="26" t="s">
        <v>44</v>
      </c>
      <c r="G1" s="26" t="s">
        <v>44</v>
      </c>
      <c r="H1" s="26" t="s">
        <v>44</v>
      </c>
      <c r="I1" s="40" t="s">
        <v>45</v>
      </c>
      <c r="J1" s="29" t="s">
        <v>46</v>
      </c>
      <c r="K1" s="26" t="s">
        <v>7</v>
      </c>
    </row>
    <row r="2" spans="1:11" ht="13" customHeight="1" x14ac:dyDescent="0.2">
      <c r="E2" s="43" t="s">
        <v>34</v>
      </c>
      <c r="F2" t="s">
        <v>35</v>
      </c>
      <c r="G2" t="s">
        <v>48</v>
      </c>
      <c r="H2" t="s">
        <v>49</v>
      </c>
      <c r="I2" s="44" t="s">
        <v>45</v>
      </c>
      <c r="J2" s="45" t="s">
        <v>46</v>
      </c>
    </row>
    <row r="3" spans="1:11" x14ac:dyDescent="0.15">
      <c r="A3" s="49">
        <v>42907</v>
      </c>
      <c r="B3" s="50" t="s">
        <v>51</v>
      </c>
      <c r="C3" s="51">
        <v>0.40972222222222227</v>
      </c>
      <c r="D3" s="42">
        <v>1</v>
      </c>
      <c r="E3">
        <v>985.55</v>
      </c>
      <c r="F3">
        <v>1142.8</v>
      </c>
      <c r="G3">
        <v>1134.8</v>
      </c>
      <c r="H3" s="48">
        <f>AVERAGE(E3:G3)</f>
        <v>1087.7166666666665</v>
      </c>
      <c r="I3" s="35">
        <f>(H3*'CO2 Standard Curves'!$I$7)+('CO2 Standard Curves'!$I$8)</f>
        <v>0.28101909615726867</v>
      </c>
      <c r="J3" s="8">
        <f>I3/D3</f>
        <v>0.28101909615726867</v>
      </c>
    </row>
    <row r="4" spans="1:11" x14ac:dyDescent="0.15">
      <c r="A4" s="49">
        <v>42907</v>
      </c>
      <c r="B4" s="50" t="s">
        <v>52</v>
      </c>
      <c r="C4" s="51">
        <v>0.43055555555555558</v>
      </c>
      <c r="D4" s="42">
        <v>1</v>
      </c>
      <c r="E4">
        <v>1463.1</v>
      </c>
      <c r="F4">
        <v>1514.4</v>
      </c>
      <c r="G4">
        <v>1530.2</v>
      </c>
      <c r="H4" s="48">
        <f t="shared" ref="H4:H18" si="0">AVERAGE(E4:G4)</f>
        <v>1502.5666666666666</v>
      </c>
      <c r="I4" s="35">
        <f>(H4*'CO2 Standard Curves'!$I$7)+('CO2 Standard Curves'!$I$8)</f>
        <v>0.38659658496149779</v>
      </c>
      <c r="J4" s="8">
        <f t="shared" ref="J4:J18" si="1">I4/D4</f>
        <v>0.38659658496149779</v>
      </c>
    </row>
    <row r="5" spans="1:11" x14ac:dyDescent="0.15">
      <c r="A5" s="49">
        <v>42907</v>
      </c>
      <c r="B5" s="50" t="s">
        <v>53</v>
      </c>
      <c r="C5" s="51">
        <v>0.44444444444444442</v>
      </c>
      <c r="D5" s="42">
        <v>1</v>
      </c>
      <c r="E5">
        <v>1311.7</v>
      </c>
      <c r="F5">
        <v>1669.8</v>
      </c>
      <c r="G5">
        <v>1529.7</v>
      </c>
      <c r="H5" s="48">
        <f t="shared" si="0"/>
        <v>1503.7333333333333</v>
      </c>
      <c r="I5" s="35">
        <f>(H5*'CO2 Standard Curves'!$I$7)+('CO2 Standard Curves'!$I$8)</f>
        <v>0.38689349646430188</v>
      </c>
      <c r="J5" s="8">
        <f t="shared" si="1"/>
        <v>0.38689349646430188</v>
      </c>
    </row>
    <row r="6" spans="1:11" x14ac:dyDescent="0.15">
      <c r="A6" s="49">
        <v>42907</v>
      </c>
      <c r="B6" s="50" t="s">
        <v>54</v>
      </c>
      <c r="C6" s="51">
        <v>0.4513888888888889</v>
      </c>
      <c r="D6" s="42">
        <v>1</v>
      </c>
      <c r="E6">
        <v>1949.7</v>
      </c>
      <c r="F6">
        <v>1895.7</v>
      </c>
      <c r="G6">
        <v>2105</v>
      </c>
      <c r="H6" s="48">
        <f t="shared" si="0"/>
        <v>1983.4666666666665</v>
      </c>
      <c r="I6" s="35">
        <f>(H6*'CO2 Standard Curves'!$I$7)+('CO2 Standard Curves'!$I$8)</f>
        <v>0.50898350641733425</v>
      </c>
      <c r="J6" s="8">
        <f t="shared" si="1"/>
        <v>0.50898350641733425</v>
      </c>
    </row>
    <row r="7" spans="1:11" x14ac:dyDescent="0.15">
      <c r="A7" s="49">
        <v>42907</v>
      </c>
      <c r="B7" s="50" t="s">
        <v>55</v>
      </c>
      <c r="C7" s="51">
        <v>0.45833333333333331</v>
      </c>
      <c r="D7" s="42">
        <v>1</v>
      </c>
      <c r="E7">
        <v>1087</v>
      </c>
      <c r="F7">
        <v>906.24</v>
      </c>
      <c r="G7">
        <v>973.17</v>
      </c>
      <c r="H7" s="48">
        <f t="shared" si="0"/>
        <v>988.80333333333328</v>
      </c>
      <c r="I7" s="35">
        <f>(H7*'CO2 Standard Curves'!$I$7)+('CO2 Standard Curves'!$I$8)</f>
        <v>0.25584609063096042</v>
      </c>
      <c r="J7" s="8">
        <f t="shared" si="1"/>
        <v>0.25584609063096042</v>
      </c>
    </row>
    <row r="8" spans="1:11" x14ac:dyDescent="0.15">
      <c r="A8" s="49">
        <v>42907</v>
      </c>
      <c r="B8" s="50" t="s">
        <v>56</v>
      </c>
      <c r="C8" s="51">
        <v>0.46875</v>
      </c>
      <c r="D8" s="42">
        <v>1</v>
      </c>
      <c r="E8">
        <v>806.49</v>
      </c>
      <c r="F8">
        <v>873.26</v>
      </c>
      <c r="G8">
        <v>1004</v>
      </c>
      <c r="H8" s="48">
        <f t="shared" si="0"/>
        <v>894.58333333333337</v>
      </c>
      <c r="I8" s="35">
        <f>(H8*'CO2 Standard Curves'!$I$7)+('CO2 Standard Curves'!$I$8)</f>
        <v>0.231867517664504</v>
      </c>
      <c r="J8" s="8">
        <f t="shared" si="1"/>
        <v>0.231867517664504</v>
      </c>
    </row>
    <row r="9" spans="1:11" x14ac:dyDescent="0.15">
      <c r="A9" s="49">
        <v>42907</v>
      </c>
      <c r="B9" s="50" t="s">
        <v>17</v>
      </c>
      <c r="C9" s="51">
        <v>0.49305555555555558</v>
      </c>
      <c r="D9" s="42">
        <v>1</v>
      </c>
      <c r="E9">
        <v>1403.1</v>
      </c>
      <c r="F9">
        <v>1431.4</v>
      </c>
      <c r="G9">
        <v>1380.1</v>
      </c>
      <c r="H9" s="48">
        <f t="shared" si="0"/>
        <v>1404.8666666666668</v>
      </c>
      <c r="I9" s="35">
        <f>(H9*'CO2 Standard Curves'!$I$7)+('CO2 Standard Curves'!$I$8)</f>
        <v>0.36173236739810583</v>
      </c>
      <c r="J9" s="8">
        <f t="shared" si="1"/>
        <v>0.36173236739810583</v>
      </c>
    </row>
    <row r="10" spans="1:11" x14ac:dyDescent="0.15">
      <c r="A10" s="49">
        <v>42907</v>
      </c>
      <c r="B10" s="50" t="s">
        <v>18</v>
      </c>
      <c r="C10" s="51">
        <v>0.51041666666666663</v>
      </c>
      <c r="D10" s="42">
        <v>1</v>
      </c>
      <c r="E10">
        <v>1387.8</v>
      </c>
      <c r="F10">
        <v>1773.8</v>
      </c>
      <c r="G10">
        <v>1680.3</v>
      </c>
      <c r="H10" s="48">
        <f t="shared" si="0"/>
        <v>1613.9666666666665</v>
      </c>
      <c r="I10" s="35">
        <f>(H10*'CO2 Standard Curves'!$I$7)+('CO2 Standard Curves'!$I$8)</f>
        <v>0.41494739188638896</v>
      </c>
      <c r="J10" s="8">
        <f t="shared" si="1"/>
        <v>0.41494739188638896</v>
      </c>
    </row>
    <row r="11" spans="1:11" x14ac:dyDescent="0.15">
      <c r="A11" s="49">
        <v>42907</v>
      </c>
      <c r="B11" s="50" t="s">
        <v>19</v>
      </c>
      <c r="C11" s="51">
        <v>0.52083333333333337</v>
      </c>
      <c r="D11" s="42">
        <v>1</v>
      </c>
      <c r="E11">
        <v>1155.0999999999999</v>
      </c>
      <c r="F11">
        <v>1474.4</v>
      </c>
      <c r="G11">
        <v>1219.4000000000001</v>
      </c>
      <c r="H11" s="48">
        <f t="shared" si="0"/>
        <v>1282.9666666666667</v>
      </c>
      <c r="I11" s="35">
        <f>(H11*'CO2 Standard Curves'!$I$7)+('CO2 Standard Curves'!$I$8)</f>
        <v>0.33070935694797798</v>
      </c>
      <c r="J11" s="8">
        <f t="shared" si="1"/>
        <v>0.33070935694797798</v>
      </c>
    </row>
    <row r="12" spans="1:11" x14ac:dyDescent="0.15">
      <c r="A12" s="49">
        <v>42907</v>
      </c>
      <c r="B12" s="50" t="s">
        <v>20</v>
      </c>
      <c r="C12" s="51">
        <v>0.55555555555555558</v>
      </c>
      <c r="D12" s="42">
        <v>1</v>
      </c>
      <c r="E12">
        <v>1632.6</v>
      </c>
      <c r="F12">
        <v>1785.2</v>
      </c>
      <c r="G12">
        <v>1828.2</v>
      </c>
      <c r="H12" s="48">
        <f t="shared" si="0"/>
        <v>1748.6666666666667</v>
      </c>
      <c r="I12" s="35">
        <f>(H12*'CO2 Standard Curves'!$I$7)+('CO2 Standard Curves'!$I$8)</f>
        <v>0.44922794568156721</v>
      </c>
      <c r="J12" s="8">
        <f t="shared" si="1"/>
        <v>0.44922794568156721</v>
      </c>
    </row>
    <row r="13" spans="1:11" x14ac:dyDescent="0.15">
      <c r="A13" s="49">
        <v>42907</v>
      </c>
      <c r="B13" s="50" t="s">
        <v>21</v>
      </c>
      <c r="C13" s="51">
        <v>0.59027777777777779</v>
      </c>
      <c r="D13" s="42">
        <v>1</v>
      </c>
      <c r="E13">
        <v>1516.9</v>
      </c>
      <c r="F13">
        <v>1720.4</v>
      </c>
      <c r="G13">
        <v>1639.9</v>
      </c>
      <c r="H13" s="48">
        <f t="shared" si="0"/>
        <v>1625.7333333333336</v>
      </c>
      <c r="I13" s="35">
        <f>(H13*'CO2 Standard Curves'!$I$7)+('CO2 Standard Curves'!$I$8)</f>
        <v>0.41794195647181298</v>
      </c>
      <c r="J13" s="8">
        <f t="shared" si="1"/>
        <v>0.41794195647181298</v>
      </c>
    </row>
    <row r="14" spans="1:11" x14ac:dyDescent="0.15">
      <c r="A14" s="49">
        <v>42907</v>
      </c>
      <c r="B14" s="50" t="s">
        <v>47</v>
      </c>
      <c r="C14" s="51">
        <v>0.63541666666666663</v>
      </c>
      <c r="D14" s="42">
        <v>1</v>
      </c>
      <c r="E14">
        <v>1142.9000000000001</v>
      </c>
      <c r="F14">
        <v>1621.9</v>
      </c>
      <c r="G14">
        <v>1700.3</v>
      </c>
      <c r="H14" s="48">
        <f t="shared" si="0"/>
        <v>1488.3666666666668</v>
      </c>
      <c r="I14" s="35">
        <f>(H14*'CO2 Standard Curves'!$I$7)+('CO2 Standard Curves'!$I$8)</f>
        <v>0.38298274781308261</v>
      </c>
      <c r="J14" s="8">
        <f t="shared" si="1"/>
        <v>0.38298274781308261</v>
      </c>
    </row>
    <row r="15" spans="1:11" x14ac:dyDescent="0.15">
      <c r="A15" s="49">
        <v>42907</v>
      </c>
      <c r="B15" s="50" t="s">
        <v>22</v>
      </c>
      <c r="C15" s="51">
        <v>0.64583333333333337</v>
      </c>
      <c r="D15" s="42">
        <v>1</v>
      </c>
      <c r="E15">
        <v>1107</v>
      </c>
      <c r="F15">
        <v>1516.3</v>
      </c>
      <c r="G15">
        <v>1236.0999999999999</v>
      </c>
      <c r="H15" s="48">
        <f t="shared" si="0"/>
        <v>1286.4666666666667</v>
      </c>
      <c r="I15" s="35">
        <f>(H15*'CO2 Standard Curves'!$I$7)+('CO2 Standard Curves'!$I$8)</f>
        <v>0.33160009145639019</v>
      </c>
      <c r="J15" s="8">
        <f t="shared" si="1"/>
        <v>0.33160009145639019</v>
      </c>
    </row>
    <row r="16" spans="1:11" x14ac:dyDescent="0.15">
      <c r="A16" s="49">
        <v>42907</v>
      </c>
      <c r="B16" s="50" t="s">
        <v>23</v>
      </c>
      <c r="C16" s="51">
        <v>0.69097222222222221</v>
      </c>
      <c r="D16" s="42">
        <v>1</v>
      </c>
      <c r="E16">
        <v>1674.7</v>
      </c>
      <c r="F16">
        <v>1324.1</v>
      </c>
      <c r="G16">
        <v>1470.3</v>
      </c>
      <c r="H16" s="48">
        <f t="shared" si="0"/>
        <v>1489.7</v>
      </c>
      <c r="I16" s="35">
        <f>(H16*'CO2 Standard Curves'!$I$7)+('CO2 Standard Curves'!$I$8)</f>
        <v>0.38332207524485867</v>
      </c>
      <c r="J16" s="8">
        <f t="shared" si="1"/>
        <v>0.38332207524485867</v>
      </c>
    </row>
    <row r="17" spans="1:10" x14ac:dyDescent="0.15">
      <c r="A17" s="49">
        <v>42907</v>
      </c>
      <c r="B17" s="50" t="s">
        <v>23</v>
      </c>
      <c r="C17" s="51">
        <v>0.70833333333333337</v>
      </c>
      <c r="D17" s="42">
        <v>1</v>
      </c>
      <c r="E17">
        <v>1799.8</v>
      </c>
      <c r="F17">
        <v>1872.9</v>
      </c>
      <c r="G17">
        <v>2059.5</v>
      </c>
      <c r="H17" s="48">
        <f t="shared" si="0"/>
        <v>1910.7333333333333</v>
      </c>
      <c r="I17" s="35">
        <f>(H17*'CO2 Standard Curves'!$I$7)+('CO2 Standard Curves'!$I$8)</f>
        <v>0.49047319501394931</v>
      </c>
      <c r="J17" s="8">
        <f t="shared" si="1"/>
        <v>0.49047319501394931</v>
      </c>
    </row>
    <row r="18" spans="1:10" x14ac:dyDescent="0.15">
      <c r="A18" s="49">
        <v>42907</v>
      </c>
      <c r="B18" s="50" t="s">
        <v>24</v>
      </c>
      <c r="C18" s="51">
        <v>0.71875</v>
      </c>
      <c r="D18" s="42">
        <v>1</v>
      </c>
      <c r="E18">
        <v>1821.8</v>
      </c>
      <c r="F18">
        <v>1893.7</v>
      </c>
      <c r="G18">
        <v>2461.6</v>
      </c>
      <c r="H18" s="48">
        <f t="shared" si="0"/>
        <v>2059.0333333333333</v>
      </c>
      <c r="I18" s="35">
        <f>(H18*'CO2 Standard Curves'!$I$7)+('CO2 Standard Curves'!$I$8)</f>
        <v>0.52821488861324339</v>
      </c>
      <c r="J18" s="8">
        <f t="shared" si="1"/>
        <v>0.52821488861324339</v>
      </c>
    </row>
    <row r="21" spans="1:10" ht="15" x14ac:dyDescent="0.2">
      <c r="E21" s="43" t="s">
        <v>34</v>
      </c>
      <c r="F21" t="s">
        <v>35</v>
      </c>
      <c r="G21" t="s">
        <v>48</v>
      </c>
      <c r="H21" t="s">
        <v>49</v>
      </c>
      <c r="I21" s="44" t="s">
        <v>45</v>
      </c>
      <c r="J21" s="45" t="s">
        <v>46</v>
      </c>
    </row>
    <row r="22" spans="1:10" x14ac:dyDescent="0.15">
      <c r="A22" s="49">
        <v>42942</v>
      </c>
      <c r="B22" s="50" t="s">
        <v>51</v>
      </c>
      <c r="C22" s="51">
        <v>0.36458333333333331</v>
      </c>
      <c r="D22" s="42">
        <v>1</v>
      </c>
      <c r="E22">
        <v>1594.9</v>
      </c>
      <c r="F22">
        <v>1513</v>
      </c>
      <c r="G22">
        <v>1442.5</v>
      </c>
      <c r="H22" s="48">
        <f>AVERAGE(E22:G22)</f>
        <v>1516.8</v>
      </c>
      <c r="I22" s="35">
        <f>(H22*'CO2 Standard Curves'!$I$26)+('CO2 Standard Curves'!$I$27)</f>
        <v>0.3813345742018841</v>
      </c>
      <c r="J22" s="8">
        <f>I22/D22</f>
        <v>0.3813345742018841</v>
      </c>
    </row>
    <row r="23" spans="1:10" x14ac:dyDescent="0.15">
      <c r="A23" s="49">
        <v>42942</v>
      </c>
      <c r="B23" s="50" t="s">
        <v>52</v>
      </c>
      <c r="C23" s="51">
        <v>0.37847222222222227</v>
      </c>
      <c r="D23" s="42">
        <v>1</v>
      </c>
      <c r="E23">
        <v>1598.5</v>
      </c>
      <c r="F23">
        <v>1776.8</v>
      </c>
      <c r="G23">
        <v>1702.8</v>
      </c>
      <c r="H23" s="48">
        <f t="shared" ref="H23:H37" si="2">AVERAGE(E23:G23)</f>
        <v>1692.7</v>
      </c>
      <c r="I23" s="35">
        <f>(H23*'CO2 Standard Curves'!$I$26)+('CO2 Standard Curves'!$I$27)</f>
        <v>0.42277894044060249</v>
      </c>
      <c r="J23" s="8">
        <f t="shared" ref="J23:J37" si="3">I23/D23</f>
        <v>0.42277894044060249</v>
      </c>
    </row>
    <row r="24" spans="1:10" x14ac:dyDescent="0.15">
      <c r="A24" s="49">
        <v>42942</v>
      </c>
      <c r="B24" s="50" t="s">
        <v>53</v>
      </c>
      <c r="C24" s="51">
        <v>0.3888888888888889</v>
      </c>
      <c r="D24" s="42">
        <v>1</v>
      </c>
      <c r="E24">
        <v>1386</v>
      </c>
      <c r="F24">
        <v>1446.6</v>
      </c>
      <c r="G24">
        <v>1607.8</v>
      </c>
      <c r="H24" s="48">
        <f t="shared" si="2"/>
        <v>1480.1333333333332</v>
      </c>
      <c r="I24" s="35">
        <f>(H24*'CO2 Standard Curves'!$I$26)+('CO2 Standard Curves'!$I$27)</f>
        <v>0.37269542262663491</v>
      </c>
      <c r="J24" s="8">
        <f t="shared" si="3"/>
        <v>0.37269542262663491</v>
      </c>
    </row>
    <row r="25" spans="1:10" x14ac:dyDescent="0.15">
      <c r="A25" s="49">
        <v>42942</v>
      </c>
      <c r="B25" s="50" t="s">
        <v>54</v>
      </c>
      <c r="C25" s="51">
        <v>0.39583333333333331</v>
      </c>
      <c r="D25" s="42">
        <v>1</v>
      </c>
      <c r="E25">
        <v>1568.9</v>
      </c>
      <c r="F25">
        <v>1734.2</v>
      </c>
      <c r="G25">
        <v>1721.7</v>
      </c>
      <c r="H25" s="48">
        <f t="shared" si="2"/>
        <v>1674.9333333333334</v>
      </c>
      <c r="I25" s="35">
        <f>(H25*'CO2 Standard Curves'!$I$26)+('CO2 Standard Curves'!$I$27)</f>
        <v>0.41859287881368623</v>
      </c>
      <c r="J25" s="8">
        <f t="shared" si="3"/>
        <v>0.41859287881368623</v>
      </c>
    </row>
    <row r="26" spans="1:10" x14ac:dyDescent="0.15">
      <c r="A26" s="49">
        <v>42942</v>
      </c>
      <c r="B26" s="50" t="s">
        <v>55</v>
      </c>
      <c r="C26" s="51">
        <v>0.39930555555555558</v>
      </c>
      <c r="D26" s="42">
        <v>1</v>
      </c>
      <c r="E26">
        <v>1225.5999999999999</v>
      </c>
      <c r="F26">
        <v>1356.3</v>
      </c>
      <c r="G26">
        <v>1653</v>
      </c>
      <c r="H26" s="48">
        <f t="shared" si="2"/>
        <v>1411.6333333333332</v>
      </c>
      <c r="I26" s="35">
        <f>(H26*'CO2 Standard Curves'!$I$26)+('CO2 Standard Curves'!$I$27)</f>
        <v>0.35655591672923748</v>
      </c>
      <c r="J26" s="8">
        <f t="shared" si="3"/>
        <v>0.35655591672923748</v>
      </c>
    </row>
    <row r="27" spans="1:10" x14ac:dyDescent="0.15">
      <c r="A27" s="49">
        <v>42942</v>
      </c>
      <c r="B27" s="50" t="s">
        <v>56</v>
      </c>
      <c r="C27" s="51">
        <v>0.41319444444444442</v>
      </c>
      <c r="D27" s="42">
        <v>1</v>
      </c>
      <c r="E27">
        <v>1069</v>
      </c>
      <c r="F27">
        <v>1044.9000000000001</v>
      </c>
      <c r="G27">
        <v>1191</v>
      </c>
      <c r="H27" s="48">
        <f t="shared" si="2"/>
        <v>1101.6333333333334</v>
      </c>
      <c r="I27" s="35">
        <f>(H27*'CO2 Standard Curves'!$I$26)+('CO2 Standard Curves'!$I$27)</f>
        <v>0.28351581704758499</v>
      </c>
      <c r="J27" s="8">
        <f t="shared" si="3"/>
        <v>0.28351581704758499</v>
      </c>
    </row>
    <row r="28" spans="1:10" x14ac:dyDescent="0.15">
      <c r="A28" s="49">
        <v>42942</v>
      </c>
      <c r="B28" s="50" t="s">
        <v>17</v>
      </c>
      <c r="C28" s="51">
        <v>0.43402777777777773</v>
      </c>
      <c r="D28" s="42">
        <v>1</v>
      </c>
      <c r="E28">
        <v>1681.8</v>
      </c>
      <c r="F28">
        <v>1707.6</v>
      </c>
      <c r="G28">
        <v>1929.8</v>
      </c>
      <c r="H28" s="48">
        <f t="shared" si="2"/>
        <v>1773.0666666666666</v>
      </c>
      <c r="I28" s="35">
        <f>(H28*'CO2 Standard Curves'!$I$26)+('CO2 Standard Curves'!$I$27)</f>
        <v>0.44171438993871692</v>
      </c>
      <c r="J28" s="8">
        <f t="shared" si="3"/>
        <v>0.44171438993871692</v>
      </c>
    </row>
    <row r="29" spans="1:10" x14ac:dyDescent="0.15">
      <c r="A29" s="49">
        <v>42942</v>
      </c>
      <c r="B29" s="50" t="s">
        <v>18</v>
      </c>
      <c r="C29" s="51">
        <v>0.44097222222222227</v>
      </c>
      <c r="D29" s="42">
        <v>1</v>
      </c>
      <c r="E29">
        <v>1396.9</v>
      </c>
      <c r="F29">
        <v>1618.3</v>
      </c>
      <c r="G29">
        <v>1293.9000000000001</v>
      </c>
      <c r="H29" s="48">
        <f t="shared" si="2"/>
        <v>1436.3666666666668</v>
      </c>
      <c r="I29" s="35">
        <f>(H29*'CO2 Standard Curves'!$I$26)+('CO2 Standard Curves'!$I$27)</f>
        <v>0.36238341715545108</v>
      </c>
      <c r="J29" s="8">
        <f t="shared" si="3"/>
        <v>0.36238341715545108</v>
      </c>
    </row>
    <row r="30" spans="1:10" x14ac:dyDescent="0.15">
      <c r="A30" s="49">
        <v>42942</v>
      </c>
      <c r="B30" s="50" t="s">
        <v>19</v>
      </c>
      <c r="C30" s="51">
        <v>0.4513888888888889</v>
      </c>
      <c r="D30" s="42">
        <v>1</v>
      </c>
      <c r="E30">
        <v>1587.1</v>
      </c>
      <c r="F30">
        <v>1652</v>
      </c>
      <c r="G30">
        <v>1521.2</v>
      </c>
      <c r="H30" s="48">
        <f t="shared" si="2"/>
        <v>1586.7666666666667</v>
      </c>
      <c r="I30" s="35">
        <f>(H30*'CO2 Standard Curves'!$I$26)+('CO2 Standard Curves'!$I$27)</f>
        <v>0.39781964616229148</v>
      </c>
      <c r="J30" s="8">
        <f t="shared" si="3"/>
        <v>0.39781964616229148</v>
      </c>
    </row>
    <row r="31" spans="1:10" x14ac:dyDescent="0.15">
      <c r="A31" s="49">
        <v>42942</v>
      </c>
      <c r="B31" s="50" t="s">
        <v>20</v>
      </c>
      <c r="C31" s="51">
        <v>0.47916666666666669</v>
      </c>
      <c r="D31" s="42">
        <v>1</v>
      </c>
      <c r="E31">
        <v>1308.2</v>
      </c>
      <c r="F31">
        <v>1270.0999999999999</v>
      </c>
      <c r="G31">
        <v>1402.2</v>
      </c>
      <c r="H31" s="48">
        <f t="shared" si="2"/>
        <v>1326.8333333333333</v>
      </c>
      <c r="I31" s="35">
        <f>(H31*'CO2 Standard Curves'!$I$26)+('CO2 Standard Curves'!$I$27)</f>
        <v>0.33657591526793385</v>
      </c>
      <c r="J31" s="8">
        <f t="shared" si="3"/>
        <v>0.33657591526793385</v>
      </c>
    </row>
    <row r="32" spans="1:10" x14ac:dyDescent="0.15">
      <c r="A32" s="49">
        <v>42942</v>
      </c>
      <c r="B32" s="50" t="s">
        <v>21</v>
      </c>
      <c r="C32" s="51">
        <v>0.51736111111111105</v>
      </c>
      <c r="D32" s="42">
        <v>1</v>
      </c>
      <c r="E32">
        <v>1681.4</v>
      </c>
      <c r="F32">
        <v>2063</v>
      </c>
      <c r="G32">
        <v>1959.7</v>
      </c>
      <c r="H32" s="48">
        <f t="shared" si="2"/>
        <v>1901.3666666666668</v>
      </c>
      <c r="I32" s="35">
        <f>(H32*'CO2 Standard Curves'!$I$26)+('CO2 Standard Curves'!$I$27)</f>
        <v>0.47194356667792992</v>
      </c>
      <c r="J32" s="8">
        <f t="shared" si="3"/>
        <v>0.47194356667792992</v>
      </c>
    </row>
    <row r="33" spans="1:10" x14ac:dyDescent="0.15">
      <c r="A33" s="49">
        <v>42942</v>
      </c>
      <c r="B33" s="50" t="s">
        <v>47</v>
      </c>
      <c r="C33" s="51">
        <v>0.57638888888888895</v>
      </c>
      <c r="D33" s="42">
        <v>1</v>
      </c>
      <c r="E33">
        <v>1168</v>
      </c>
      <c r="F33">
        <v>1026.3</v>
      </c>
      <c r="G33">
        <v>929.12</v>
      </c>
      <c r="H33" s="48">
        <f t="shared" si="2"/>
        <v>1041.1400000000001</v>
      </c>
      <c r="I33" s="35">
        <f>(H33*'CO2 Standard Curves'!$I$26)+('CO2 Standard Curves'!$I$27)</f>
        <v>0.26926278770325562</v>
      </c>
      <c r="J33" s="8">
        <f t="shared" si="3"/>
        <v>0.26926278770325562</v>
      </c>
    </row>
    <row r="34" spans="1:10" x14ac:dyDescent="0.15">
      <c r="A34" s="49">
        <v>42942</v>
      </c>
      <c r="B34" s="50" t="s">
        <v>22</v>
      </c>
      <c r="C34" s="51">
        <v>0.59375</v>
      </c>
      <c r="D34" s="42">
        <v>1</v>
      </c>
      <c r="E34">
        <v>1104.8</v>
      </c>
      <c r="F34">
        <v>1118.5999999999999</v>
      </c>
      <c r="G34">
        <v>1134</v>
      </c>
      <c r="H34" s="48">
        <f t="shared" si="2"/>
        <v>1119.1333333333332</v>
      </c>
      <c r="I34" s="35">
        <f>(H34*'CO2 Standard Curves'!$I$26)+('CO2 Standard Curves'!$I$27)</f>
        <v>0.28763904848122657</v>
      </c>
      <c r="J34" s="8">
        <f t="shared" si="3"/>
        <v>0.28763904848122657</v>
      </c>
    </row>
    <row r="35" spans="1:10" x14ac:dyDescent="0.15">
      <c r="A35" s="49">
        <v>42942</v>
      </c>
      <c r="B35" s="50" t="s">
        <v>23</v>
      </c>
      <c r="C35" s="51">
        <v>0.62847222222222221</v>
      </c>
      <c r="D35" s="42">
        <v>1</v>
      </c>
      <c r="E35">
        <v>1373.7</v>
      </c>
      <c r="F35">
        <v>1411.5</v>
      </c>
      <c r="G35">
        <v>1518.7</v>
      </c>
      <c r="H35" s="48">
        <f t="shared" si="2"/>
        <v>1434.6333333333332</v>
      </c>
      <c r="I35" s="35">
        <f>(H35*'CO2 Standard Curves'!$I$26)+('CO2 Standard Curves'!$I$27)</f>
        <v>0.36197502089916656</v>
      </c>
      <c r="J35" s="8">
        <f t="shared" si="3"/>
        <v>0.36197502089916656</v>
      </c>
    </row>
    <row r="36" spans="1:10" x14ac:dyDescent="0.15">
      <c r="A36" s="49">
        <v>42942</v>
      </c>
      <c r="B36" s="50" t="s">
        <v>23</v>
      </c>
      <c r="C36" s="51">
        <v>0.64583333333333337</v>
      </c>
      <c r="D36" s="42">
        <v>1</v>
      </c>
      <c r="E36">
        <v>1373.7</v>
      </c>
      <c r="F36">
        <v>1614.2</v>
      </c>
      <c r="G36">
        <v>1518.7</v>
      </c>
      <c r="H36" s="48">
        <f t="shared" si="2"/>
        <v>1502.2</v>
      </c>
      <c r="I36" s="35">
        <f>(H36*'CO2 Standard Curves'!$I$26)+('CO2 Standard Curves'!$I$27)</f>
        <v>0.37789462112010308</v>
      </c>
      <c r="J36" s="8">
        <f t="shared" si="3"/>
        <v>0.37789462112010308</v>
      </c>
    </row>
    <row r="37" spans="1:10" x14ac:dyDescent="0.15">
      <c r="A37" s="49">
        <v>42942</v>
      </c>
      <c r="B37" s="50" t="s">
        <v>24</v>
      </c>
      <c r="C37" s="51">
        <v>0.65277777777777779</v>
      </c>
      <c r="D37" s="42">
        <v>1</v>
      </c>
      <c r="E37">
        <v>1584.2</v>
      </c>
      <c r="F37">
        <v>1663.8</v>
      </c>
      <c r="G37">
        <v>1849.1</v>
      </c>
      <c r="H37" s="48">
        <f t="shared" si="2"/>
        <v>1699.0333333333335</v>
      </c>
      <c r="I37" s="35">
        <f>(H37*'CO2 Standard Curves'!$I$26)+('CO2 Standard Curves'!$I$27)</f>
        <v>0.42427115753087286</v>
      </c>
      <c r="J37" s="8">
        <f t="shared" si="3"/>
        <v>0.42427115753087286</v>
      </c>
    </row>
    <row r="41" spans="1:10" ht="15" x14ac:dyDescent="0.2">
      <c r="E41" s="43" t="s">
        <v>34</v>
      </c>
      <c r="F41" t="s">
        <v>35</v>
      </c>
      <c r="G41" t="s">
        <v>48</v>
      </c>
      <c r="H41" t="s">
        <v>49</v>
      </c>
      <c r="I41" s="44" t="s">
        <v>45</v>
      </c>
      <c r="J41" s="45" t="s">
        <v>46</v>
      </c>
    </row>
    <row r="42" spans="1:10" x14ac:dyDescent="0.15">
      <c r="A42" s="49">
        <v>42977</v>
      </c>
      <c r="B42" s="50" t="s">
        <v>51</v>
      </c>
      <c r="C42" s="51">
        <v>0.36458333333333331</v>
      </c>
      <c r="D42" s="42">
        <v>1</v>
      </c>
      <c r="E42">
        <v>1244.0999999999999</v>
      </c>
      <c r="F42">
        <v>1209.7</v>
      </c>
      <c r="G42">
        <v>1276.3</v>
      </c>
      <c r="H42" s="48">
        <f>AVERAGE(E42:G42)</f>
        <v>1243.3666666666668</v>
      </c>
      <c r="I42" s="35">
        <f>(H42*'CO2 Standard Curves'!$I$46)+('CO2 Standard Curves'!$I$47)</f>
        <v>0.39251806149485752</v>
      </c>
      <c r="J42" s="8">
        <f>I42/D42</f>
        <v>0.39251806149485752</v>
      </c>
    </row>
    <row r="43" spans="1:10" x14ac:dyDescent="0.15">
      <c r="A43" s="49">
        <v>42977</v>
      </c>
      <c r="B43" s="50" t="s">
        <v>52</v>
      </c>
      <c r="C43" s="51">
        <v>0.37152777777777773</v>
      </c>
      <c r="D43" s="42">
        <v>1</v>
      </c>
      <c r="E43">
        <v>1199.5</v>
      </c>
      <c r="F43">
        <v>1313.9</v>
      </c>
      <c r="G43">
        <v>1339.8</v>
      </c>
      <c r="H43" s="48">
        <f t="shared" ref="H43:H56" si="4">AVERAGE(E43:G43)</f>
        <v>1284.3999999999999</v>
      </c>
      <c r="I43" s="35">
        <f>(H43*'CO2 Standard Curves'!$I$46)+('CO2 Standard Curves'!$I$47)</f>
        <v>0.4051315241313313</v>
      </c>
      <c r="J43" s="8">
        <f t="shared" ref="J43:J56" si="5">I43/D43</f>
        <v>0.4051315241313313</v>
      </c>
    </row>
    <row r="44" spans="1:10" x14ac:dyDescent="0.15">
      <c r="A44" s="49">
        <v>42977</v>
      </c>
      <c r="B44" s="50" t="s">
        <v>53</v>
      </c>
      <c r="C44" s="51">
        <v>0.38541666666666669</v>
      </c>
      <c r="D44" s="42">
        <v>1</v>
      </c>
      <c r="E44">
        <v>1215.0999999999999</v>
      </c>
      <c r="F44">
        <v>1309.2</v>
      </c>
      <c r="G44">
        <v>1476</v>
      </c>
      <c r="H44" s="48">
        <f t="shared" si="4"/>
        <v>1333.4333333333334</v>
      </c>
      <c r="I44" s="35">
        <f>(H44*'CO2 Standard Curves'!$I$46)+('CO2 Standard Curves'!$I$47)</f>
        <v>0.42020415088864493</v>
      </c>
      <c r="J44" s="8">
        <f t="shared" si="5"/>
        <v>0.42020415088864493</v>
      </c>
    </row>
    <row r="45" spans="1:10" x14ac:dyDescent="0.15">
      <c r="A45" s="49">
        <v>42977</v>
      </c>
      <c r="B45" s="50" t="s">
        <v>55</v>
      </c>
      <c r="C45" s="51">
        <v>0.3923611111111111</v>
      </c>
      <c r="D45" s="42">
        <v>1</v>
      </c>
      <c r="E45">
        <v>1532</v>
      </c>
      <c r="F45">
        <v>1640.8</v>
      </c>
      <c r="G45">
        <v>1761.7</v>
      </c>
      <c r="H45" s="48">
        <f t="shared" si="4"/>
        <v>1644.8333333333333</v>
      </c>
      <c r="I45" s="35">
        <f>(H45*'CO2 Standard Curves'!$I$46)+('CO2 Standard Curves'!$I$47)</f>
        <v>0.51592711429233173</v>
      </c>
      <c r="J45" s="8">
        <f t="shared" si="5"/>
        <v>0.51592711429233173</v>
      </c>
    </row>
    <row r="46" spans="1:10" x14ac:dyDescent="0.15">
      <c r="A46" s="49">
        <v>42977</v>
      </c>
      <c r="B46" s="50" t="s">
        <v>56</v>
      </c>
      <c r="C46" s="51">
        <v>0.39930555555555558</v>
      </c>
      <c r="D46" s="42">
        <v>1</v>
      </c>
      <c r="E46">
        <v>862.08</v>
      </c>
      <c r="F46">
        <v>925.01</v>
      </c>
      <c r="G46">
        <v>959.92</v>
      </c>
      <c r="H46" s="48">
        <f t="shared" si="4"/>
        <v>915.67000000000007</v>
      </c>
      <c r="I46" s="35">
        <f>(H46*'CO2 Standard Curves'!$I$46)+('CO2 Standard Curves'!$I$47)</f>
        <v>0.29178557584667669</v>
      </c>
      <c r="J46" s="8">
        <f t="shared" si="5"/>
        <v>0.29178557584667669</v>
      </c>
    </row>
    <row r="47" spans="1:10" x14ac:dyDescent="0.15">
      <c r="A47" s="49">
        <v>42977</v>
      </c>
      <c r="B47" s="50" t="s">
        <v>17</v>
      </c>
      <c r="C47" s="51">
        <v>0.41666666666666669</v>
      </c>
      <c r="D47" s="42">
        <v>1</v>
      </c>
      <c r="E47">
        <v>1226.9000000000001</v>
      </c>
      <c r="F47">
        <v>1247.5</v>
      </c>
      <c r="G47">
        <v>1201.5</v>
      </c>
      <c r="H47" s="48">
        <f t="shared" si="4"/>
        <v>1225.3</v>
      </c>
      <c r="I47" s="35">
        <f>(H47*'CO2 Standard Curves'!$I$46)+('CO2 Standard Curves'!$I$47)</f>
        <v>0.38696444918862771</v>
      </c>
      <c r="J47" s="8">
        <f t="shared" si="5"/>
        <v>0.38696444918862771</v>
      </c>
    </row>
    <row r="48" spans="1:10" x14ac:dyDescent="0.15">
      <c r="A48" s="49">
        <v>42977</v>
      </c>
      <c r="B48" s="50" t="s">
        <v>18</v>
      </c>
      <c r="C48" s="51">
        <v>0.4236111111111111</v>
      </c>
      <c r="D48" s="42">
        <v>1</v>
      </c>
      <c r="E48">
        <v>1515</v>
      </c>
      <c r="F48">
        <v>1628.3</v>
      </c>
      <c r="G48">
        <v>1611.6</v>
      </c>
      <c r="H48" s="48">
        <f t="shared" si="4"/>
        <v>1584.9666666666665</v>
      </c>
      <c r="I48" s="35">
        <f>(H48*'CO2 Standard Curves'!$I$46)+('CO2 Standard Curves'!$I$47)</f>
        <v>0.49752436945471434</v>
      </c>
      <c r="J48" s="8">
        <f t="shared" si="5"/>
        <v>0.49752436945471434</v>
      </c>
    </row>
    <row r="49" spans="1:10" x14ac:dyDescent="0.15">
      <c r="A49" s="49">
        <v>42977</v>
      </c>
      <c r="B49" s="50" t="s">
        <v>19</v>
      </c>
      <c r="C49" s="51">
        <v>0.43402777777777773</v>
      </c>
      <c r="D49" s="42">
        <v>1</v>
      </c>
      <c r="E49">
        <v>1542</v>
      </c>
      <c r="F49">
        <v>1680.4</v>
      </c>
      <c r="G49">
        <v>1777.8</v>
      </c>
      <c r="H49" s="48">
        <f t="shared" si="4"/>
        <v>1666.7333333333333</v>
      </c>
      <c r="I49" s="35">
        <f>(H49*'CO2 Standard Curves'!$I$46)+('CO2 Standard Curves'!$I$47)</f>
        <v>0.52265907607313056</v>
      </c>
      <c r="J49" s="8">
        <f t="shared" si="5"/>
        <v>0.52265907607313056</v>
      </c>
    </row>
    <row r="50" spans="1:10" x14ac:dyDescent="0.15">
      <c r="A50" s="49">
        <v>42977</v>
      </c>
      <c r="B50" s="50" t="s">
        <v>20</v>
      </c>
      <c r="C50" s="51">
        <v>0.46527777777777773</v>
      </c>
      <c r="D50" s="42">
        <v>1</v>
      </c>
      <c r="E50">
        <v>1749.5</v>
      </c>
      <c r="F50">
        <v>1913.9</v>
      </c>
      <c r="G50">
        <v>1782</v>
      </c>
      <c r="H50" s="48">
        <f t="shared" si="4"/>
        <v>1815.1333333333332</v>
      </c>
      <c r="I50" s="35">
        <f>(H50*'CO2 Standard Curves'!$I$46)+('CO2 Standard Curves'!$I$47)</f>
        <v>0.5682765705147077</v>
      </c>
      <c r="J50" s="8">
        <f t="shared" si="5"/>
        <v>0.5682765705147077</v>
      </c>
    </row>
    <row r="51" spans="1:10" x14ac:dyDescent="0.15">
      <c r="A51" s="49">
        <v>42977</v>
      </c>
      <c r="B51" s="50" t="s">
        <v>21</v>
      </c>
      <c r="C51" s="51">
        <v>0.54861111111111105</v>
      </c>
      <c r="D51" s="42">
        <v>1</v>
      </c>
      <c r="E51">
        <v>1518</v>
      </c>
      <c r="F51">
        <v>1816.8</v>
      </c>
      <c r="G51">
        <v>1394.1</v>
      </c>
      <c r="H51" s="48">
        <f t="shared" si="4"/>
        <v>1576.3</v>
      </c>
      <c r="I51" s="35">
        <f>(H51*'CO2 Standard Curves'!$I$46)+('CO2 Standard Curves'!$I$47)</f>
        <v>0.49486027499047136</v>
      </c>
      <c r="J51" s="8">
        <f t="shared" si="5"/>
        <v>0.49486027499047136</v>
      </c>
    </row>
    <row r="52" spans="1:10" x14ac:dyDescent="0.15">
      <c r="A52" s="49">
        <v>42977</v>
      </c>
      <c r="B52" s="50" t="s">
        <v>47</v>
      </c>
      <c r="C52" s="51">
        <v>0.58333333333333337</v>
      </c>
      <c r="D52" s="42">
        <v>1</v>
      </c>
      <c r="E52">
        <v>1442.5</v>
      </c>
      <c r="F52">
        <v>1473.1</v>
      </c>
      <c r="G52">
        <v>1514.2</v>
      </c>
      <c r="H52" s="48">
        <f t="shared" si="4"/>
        <v>1476.6000000000001</v>
      </c>
      <c r="I52" s="35">
        <f>(H52*'CO2 Standard Curves'!$I$46)+('CO2 Standard Curves'!$I$47)</f>
        <v>0.46421294213450615</v>
      </c>
      <c r="J52" s="8">
        <f t="shared" si="5"/>
        <v>0.46421294213450615</v>
      </c>
    </row>
    <row r="53" spans="1:10" x14ac:dyDescent="0.15">
      <c r="A53" s="49">
        <v>42977</v>
      </c>
      <c r="B53" s="50" t="s">
        <v>22</v>
      </c>
      <c r="C53" s="51">
        <v>0.59027777777777779</v>
      </c>
      <c r="D53" s="42">
        <v>1</v>
      </c>
      <c r="E53">
        <v>1095.0999999999999</v>
      </c>
      <c r="F53">
        <v>1094.9000000000001</v>
      </c>
      <c r="G53">
        <v>973.25</v>
      </c>
      <c r="H53" s="48">
        <f t="shared" si="4"/>
        <v>1054.4166666666667</v>
      </c>
      <c r="I53" s="35">
        <f>(H53*'CO2 Standard Curves'!$I$46)+('CO2 Standard Curves'!$I$47)</f>
        <v>0.33443567891577392</v>
      </c>
      <c r="J53" s="8">
        <f t="shared" si="5"/>
        <v>0.33443567891577392</v>
      </c>
    </row>
    <row r="54" spans="1:10" x14ac:dyDescent="0.15">
      <c r="A54" s="49">
        <v>42977</v>
      </c>
      <c r="B54" s="50" t="s">
        <v>23</v>
      </c>
      <c r="C54" s="51">
        <v>0.62847222222222221</v>
      </c>
      <c r="D54" s="42">
        <v>1</v>
      </c>
      <c r="E54">
        <v>1418.5</v>
      </c>
      <c r="F54">
        <v>1343.8</v>
      </c>
      <c r="G54">
        <v>1383.3</v>
      </c>
      <c r="H54" s="48">
        <f t="shared" si="4"/>
        <v>1381.8666666666668</v>
      </c>
      <c r="I54" s="35">
        <f>(H54*'CO2 Standard Curves'!$I$46)+('CO2 Standard Curves'!$I$47)</f>
        <v>0.43509234033689553</v>
      </c>
      <c r="J54" s="8">
        <f t="shared" si="5"/>
        <v>0.43509234033689553</v>
      </c>
    </row>
    <row r="55" spans="1:10" x14ac:dyDescent="0.15">
      <c r="A55" s="49">
        <v>42977</v>
      </c>
      <c r="B55" s="50" t="s">
        <v>23</v>
      </c>
      <c r="C55" s="51">
        <v>0.64236111111111105</v>
      </c>
      <c r="D55" s="42">
        <v>1</v>
      </c>
      <c r="E55">
        <v>1538.3</v>
      </c>
      <c r="F55">
        <v>1771</v>
      </c>
      <c r="G55">
        <v>1637.7</v>
      </c>
      <c r="H55" s="48">
        <f t="shared" si="4"/>
        <v>1649</v>
      </c>
      <c r="I55" s="35">
        <f>(H55*'CO2 Standard Curves'!$I$46)+('CO2 Standard Curves'!$I$47)</f>
        <v>0.51720792893860246</v>
      </c>
      <c r="J55" s="8">
        <f t="shared" si="5"/>
        <v>0.51720792893860246</v>
      </c>
    </row>
    <row r="56" spans="1:10" x14ac:dyDescent="0.15">
      <c r="A56" s="49">
        <v>42977</v>
      </c>
      <c r="B56" s="50" t="s">
        <v>24</v>
      </c>
      <c r="C56" s="51">
        <v>0.64930555555555558</v>
      </c>
      <c r="D56" s="42">
        <v>1</v>
      </c>
      <c r="E56">
        <v>1626</v>
      </c>
      <c r="F56">
        <v>1827.1</v>
      </c>
      <c r="G56">
        <v>1631.9</v>
      </c>
      <c r="H56" s="48">
        <f t="shared" si="4"/>
        <v>1695</v>
      </c>
      <c r="I56" s="35">
        <f>(H56*'CO2 Standard Curves'!$I$46)+('CO2 Standard Curves'!$I$47)</f>
        <v>0.53134812263343101</v>
      </c>
      <c r="J56" s="8">
        <f t="shared" si="5"/>
        <v>0.53134812263343101</v>
      </c>
    </row>
    <row r="59" spans="1:10" ht="15" x14ac:dyDescent="0.2">
      <c r="E59" s="43" t="s">
        <v>34</v>
      </c>
      <c r="F59" t="s">
        <v>35</v>
      </c>
      <c r="G59" t="s">
        <v>48</v>
      </c>
      <c r="H59" t="s">
        <v>49</v>
      </c>
      <c r="I59" s="44" t="s">
        <v>45</v>
      </c>
      <c r="J59" s="45" t="s">
        <v>46</v>
      </c>
    </row>
    <row r="60" spans="1:10" x14ac:dyDescent="0.15">
      <c r="A60" s="49">
        <v>43019</v>
      </c>
      <c r="B60" s="50" t="s">
        <v>51</v>
      </c>
      <c r="C60" s="32">
        <v>0.34722222222222227</v>
      </c>
      <c r="D60" s="42">
        <v>1</v>
      </c>
      <c r="E60">
        <v>1700.5</v>
      </c>
      <c r="F60">
        <v>1564</v>
      </c>
      <c r="G60">
        <v>1650.1</v>
      </c>
      <c r="H60" s="48">
        <f>AVERAGE(E60:G60)</f>
        <v>1638.2</v>
      </c>
      <c r="I60" s="35">
        <f>(H60*'CO2 Standard Curves'!$I$66)+('CO2 Standard Curves'!$I$67)</f>
        <v>0.43946311981419856</v>
      </c>
      <c r="J60" s="8">
        <f>I60/D60</f>
        <v>0.43946311981419856</v>
      </c>
    </row>
    <row r="61" spans="1:10" x14ac:dyDescent="0.15">
      <c r="A61" s="49">
        <v>43019</v>
      </c>
      <c r="B61" s="50" t="s">
        <v>52</v>
      </c>
      <c r="C61" s="32">
        <v>0.3576388888888889</v>
      </c>
      <c r="D61" s="42">
        <v>1</v>
      </c>
      <c r="E61">
        <v>2375.8000000000002</v>
      </c>
      <c r="F61">
        <v>2685.7</v>
      </c>
      <c r="G61">
        <v>2740.1</v>
      </c>
      <c r="H61" s="48">
        <f t="shared" ref="H61:H75" si="6">AVERAGE(E61:G61)</f>
        <v>2600.5333333333333</v>
      </c>
      <c r="I61" s="35">
        <f>(H61*'CO2 Standard Curves'!$I$66)+('CO2 Standard Curves'!$I$67)</f>
        <v>0.69228064505777787</v>
      </c>
      <c r="J61" s="8">
        <f t="shared" ref="J61:J74" si="7">I61/D61</f>
        <v>0.69228064505777787</v>
      </c>
    </row>
    <row r="62" spans="1:10" x14ac:dyDescent="0.15">
      <c r="A62" s="49">
        <v>43019</v>
      </c>
      <c r="B62" s="50" t="s">
        <v>53</v>
      </c>
      <c r="C62" s="32">
        <v>0.36805555555555558</v>
      </c>
      <c r="D62" s="42">
        <v>1</v>
      </c>
      <c r="E62">
        <v>2541.8000000000002</v>
      </c>
      <c r="F62">
        <v>2583.4</v>
      </c>
      <c r="G62">
        <v>2766.3</v>
      </c>
      <c r="H62" s="48">
        <f t="shared" si="6"/>
        <v>2630.5000000000005</v>
      </c>
      <c r="I62" s="35">
        <f>(H62*'CO2 Standard Curves'!$I$66)+('CO2 Standard Curves'!$I$67)</f>
        <v>0.70015327946006334</v>
      </c>
      <c r="J62" s="8">
        <f t="shared" si="7"/>
        <v>0.70015327946006334</v>
      </c>
    </row>
    <row r="63" spans="1:10" x14ac:dyDescent="0.15">
      <c r="A63" s="6">
        <v>43019</v>
      </c>
      <c r="B63" s="50" t="s">
        <v>54</v>
      </c>
      <c r="C63" s="32">
        <v>0.375</v>
      </c>
      <c r="D63" s="42">
        <v>1</v>
      </c>
      <c r="E63">
        <v>2043.5</v>
      </c>
      <c r="F63">
        <v>2168.4</v>
      </c>
      <c r="G63">
        <v>2312.3000000000002</v>
      </c>
      <c r="H63" s="48">
        <f t="shared" si="6"/>
        <v>2174.7333333333331</v>
      </c>
      <c r="I63" s="35">
        <f>(H63*'CO2 Standard Curves'!$I$66)+('CO2 Standard Curves'!$I$67)</f>
        <v>0.58041742831162324</v>
      </c>
      <c r="J63" s="8">
        <f t="shared" si="7"/>
        <v>0.58041742831162324</v>
      </c>
    </row>
    <row r="64" spans="1:10" x14ac:dyDescent="0.15">
      <c r="A64" s="49">
        <v>43019</v>
      </c>
      <c r="B64" s="50" t="s">
        <v>55</v>
      </c>
      <c r="C64" s="32">
        <v>0.38194444444444442</v>
      </c>
      <c r="D64" s="42">
        <v>1</v>
      </c>
      <c r="E64">
        <v>1909.2</v>
      </c>
      <c r="F64">
        <v>2157.3000000000002</v>
      </c>
      <c r="G64">
        <v>2087.1999999999998</v>
      </c>
      <c r="H64" s="48">
        <f t="shared" si="6"/>
        <v>2051.2333333333331</v>
      </c>
      <c r="I64" s="35">
        <f>(H64*'CO2 Standard Curves'!$I$66)+('CO2 Standard Curves'!$I$67)</f>
        <v>0.54797236662033599</v>
      </c>
      <c r="J64" s="8">
        <f t="shared" si="7"/>
        <v>0.54797236662033599</v>
      </c>
    </row>
    <row r="65" spans="1:10" x14ac:dyDescent="0.15">
      <c r="A65" s="49">
        <v>43019</v>
      </c>
      <c r="B65" s="50" t="s">
        <v>56</v>
      </c>
      <c r="C65" s="32">
        <v>0.3923611111111111</v>
      </c>
      <c r="D65" s="42">
        <v>1</v>
      </c>
      <c r="E65">
        <v>1416.4</v>
      </c>
      <c r="F65">
        <v>1423.9</v>
      </c>
      <c r="G65">
        <v>1433.5</v>
      </c>
      <c r="H65" s="48">
        <f t="shared" si="6"/>
        <v>1424.6000000000001</v>
      </c>
      <c r="I65" s="35">
        <f>(H65*'CO2 Standard Curves'!$I$66)+('CO2 Standard Curves'!$I$67)</f>
        <v>0.38334761230602898</v>
      </c>
      <c r="J65" s="8">
        <f t="shared" si="7"/>
        <v>0.38334761230602898</v>
      </c>
    </row>
    <row r="66" spans="1:10" x14ac:dyDescent="0.15">
      <c r="A66" s="49">
        <v>43019</v>
      </c>
      <c r="B66" s="50" t="s">
        <v>17</v>
      </c>
      <c r="C66" s="32">
        <v>0.40972222222222227</v>
      </c>
      <c r="D66" s="42">
        <v>1</v>
      </c>
      <c r="E66">
        <v>2149.1</v>
      </c>
      <c r="F66">
        <v>2273.8000000000002</v>
      </c>
      <c r="G66">
        <v>2216.3000000000002</v>
      </c>
      <c r="H66" s="48">
        <f t="shared" si="6"/>
        <v>2213.0666666666666</v>
      </c>
      <c r="I66" s="35">
        <f>(H66*'CO2 Standard Curves'!$I$66)+('CO2 Standard Curves'!$I$67)</f>
        <v>0.59048809523334533</v>
      </c>
      <c r="J66" s="8">
        <f t="shared" si="7"/>
        <v>0.59048809523334533</v>
      </c>
    </row>
    <row r="67" spans="1:10" x14ac:dyDescent="0.15">
      <c r="A67" s="49">
        <v>43019</v>
      </c>
      <c r="B67" s="50" t="s">
        <v>18</v>
      </c>
      <c r="C67" s="32">
        <v>0.41666666666666669</v>
      </c>
      <c r="D67" s="42">
        <v>1</v>
      </c>
      <c r="E67">
        <v>2343</v>
      </c>
      <c r="F67">
        <v>2246.6999999999998</v>
      </c>
      <c r="G67">
        <v>2381.1999999999998</v>
      </c>
      <c r="H67" s="48">
        <f t="shared" si="6"/>
        <v>2323.6333333333332</v>
      </c>
      <c r="I67" s="35">
        <f>(H67*'CO2 Standard Curves'!$I$66)+('CO2 Standard Curves'!$I$67)</f>
        <v>0.61953540147626018</v>
      </c>
      <c r="J67" s="8">
        <f t="shared" si="7"/>
        <v>0.61953540147626018</v>
      </c>
    </row>
    <row r="68" spans="1:10" x14ac:dyDescent="0.15">
      <c r="A68" s="49">
        <v>43019</v>
      </c>
      <c r="B68" s="50" t="s">
        <v>19</v>
      </c>
      <c r="C68" s="32">
        <v>0.42708333333333331</v>
      </c>
      <c r="D68" s="42">
        <v>1</v>
      </c>
      <c r="E68">
        <v>1602.5</v>
      </c>
      <c r="F68">
        <v>1771</v>
      </c>
      <c r="G68">
        <v>1854.8</v>
      </c>
      <c r="H68" s="48">
        <f t="shared" si="6"/>
        <v>1742.7666666666667</v>
      </c>
      <c r="I68" s="35">
        <f>(H68*'CO2 Standard Curves'!$I$66)+('CO2 Standard Curves'!$I$67)</f>
        <v>0.46693414775632214</v>
      </c>
      <c r="J68" s="8">
        <f t="shared" si="7"/>
        <v>0.46693414775632214</v>
      </c>
    </row>
    <row r="69" spans="1:10" x14ac:dyDescent="0.15">
      <c r="A69" s="49">
        <v>43019</v>
      </c>
      <c r="B69" s="50" t="s">
        <v>20</v>
      </c>
      <c r="C69" s="32">
        <v>0.45833333333333331</v>
      </c>
      <c r="D69" s="42">
        <v>1</v>
      </c>
      <c r="E69">
        <v>2053.5</v>
      </c>
      <c r="F69">
        <v>1990.1</v>
      </c>
      <c r="G69">
        <v>1860.7</v>
      </c>
      <c r="H69" s="48">
        <f t="shared" si="6"/>
        <v>1968.1000000000001</v>
      </c>
      <c r="I69" s="35">
        <f>(H69*'CO2 Standard Curves'!$I$66)+('CO2 Standard Curves'!$I$67)</f>
        <v>0.52613215505270583</v>
      </c>
      <c r="J69" s="8">
        <f t="shared" si="7"/>
        <v>0.52613215505270583</v>
      </c>
    </row>
    <row r="70" spans="1:10" x14ac:dyDescent="0.15">
      <c r="A70" s="49">
        <v>43019</v>
      </c>
      <c r="B70" s="50" t="s">
        <v>21</v>
      </c>
      <c r="C70" s="32">
        <v>0.48958333333333331</v>
      </c>
      <c r="D70" s="42">
        <v>1</v>
      </c>
      <c r="E70">
        <v>2026</v>
      </c>
      <c r="F70">
        <v>1854.9</v>
      </c>
      <c r="G70">
        <v>2006</v>
      </c>
      <c r="H70" s="48">
        <f t="shared" si="6"/>
        <v>1962.3</v>
      </c>
      <c r="I70" s="35">
        <f>(H70*'CO2 Standard Curves'!$I$66)+('CO2 Standard Curves'!$I$67)</f>
        <v>0.52460841936194091</v>
      </c>
      <c r="J70" s="8">
        <f t="shared" si="7"/>
        <v>0.52460841936194091</v>
      </c>
    </row>
    <row r="71" spans="1:10" x14ac:dyDescent="0.15">
      <c r="A71" s="49">
        <v>43019</v>
      </c>
      <c r="B71" s="50" t="s">
        <v>47</v>
      </c>
      <c r="C71" s="32">
        <v>0.5</v>
      </c>
      <c r="D71" s="42">
        <v>1</v>
      </c>
      <c r="E71">
        <v>1975.3</v>
      </c>
      <c r="F71">
        <v>1961</v>
      </c>
      <c r="G71">
        <v>1942</v>
      </c>
      <c r="H71" s="48">
        <f t="shared" si="6"/>
        <v>1959.4333333333334</v>
      </c>
      <c r="I71" s="35">
        <f>(H71*'CO2 Standard Curves'!$I$66)+('CO2 Standard Curves'!$I$67)</f>
        <v>0.52385530861822949</v>
      </c>
      <c r="J71" s="8">
        <f t="shared" si="7"/>
        <v>0.52385530861822949</v>
      </c>
    </row>
    <row r="72" spans="1:10" x14ac:dyDescent="0.15">
      <c r="A72" s="49">
        <v>43019</v>
      </c>
      <c r="B72" s="50" t="s">
        <v>22</v>
      </c>
      <c r="C72" s="32">
        <v>0.54513888888888895</v>
      </c>
      <c r="D72" s="42">
        <v>1</v>
      </c>
      <c r="E72">
        <v>1286.2</v>
      </c>
      <c r="F72">
        <v>1475.3</v>
      </c>
      <c r="G72">
        <v>1548.1</v>
      </c>
      <c r="H72" s="48">
        <f t="shared" si="6"/>
        <v>1436.5333333333335</v>
      </c>
      <c r="I72" s="35">
        <f>(H72*'CO2 Standard Curves'!$I$66)+('CO2 Standard Curves'!$I$67)</f>
        <v>0.3864826547042694</v>
      </c>
      <c r="J72" s="8">
        <f t="shared" si="7"/>
        <v>0.3864826547042694</v>
      </c>
    </row>
    <row r="73" spans="1:10" x14ac:dyDescent="0.15">
      <c r="A73" s="49">
        <v>43019</v>
      </c>
      <c r="B73" s="50" t="s">
        <v>23</v>
      </c>
      <c r="C73" s="32">
        <v>0.58333333333333337</v>
      </c>
      <c r="D73" s="42">
        <v>1</v>
      </c>
      <c r="E73">
        <v>1834.5</v>
      </c>
      <c r="F73">
        <v>1784.5</v>
      </c>
      <c r="G73">
        <v>1751.4</v>
      </c>
      <c r="H73" s="48">
        <f t="shared" si="6"/>
        <v>1790.1333333333332</v>
      </c>
      <c r="I73" s="35">
        <f>(H73*'CO2 Standard Curves'!$I$66)+('CO2 Standard Curves'!$I$67)</f>
        <v>0.47937798923090214</v>
      </c>
      <c r="J73" s="8">
        <f t="shared" si="7"/>
        <v>0.47937798923090214</v>
      </c>
    </row>
    <row r="74" spans="1:10" x14ac:dyDescent="0.15">
      <c r="A74" s="49">
        <v>43019</v>
      </c>
      <c r="B74" s="50" t="s">
        <v>23</v>
      </c>
      <c r="C74" s="32">
        <v>0.59722222222222221</v>
      </c>
      <c r="D74" s="42">
        <v>1</v>
      </c>
      <c r="E74">
        <v>1749.3</v>
      </c>
      <c r="F74">
        <v>1745.9</v>
      </c>
      <c r="G74">
        <v>1885.4</v>
      </c>
      <c r="H74" s="48">
        <f t="shared" si="6"/>
        <v>1793.5333333333335</v>
      </c>
      <c r="I74" s="35">
        <f>(H74*'CO2 Standard Curves'!$I$66)+('CO2 Standard Curves'!$I$67)</f>
        <v>0.48027121360135061</v>
      </c>
      <c r="J74" s="8">
        <f t="shared" si="7"/>
        <v>0.48027121360135061</v>
      </c>
    </row>
    <row r="75" spans="1:10" x14ac:dyDescent="0.15">
      <c r="A75" s="49">
        <v>43019</v>
      </c>
      <c r="B75" s="50" t="s">
        <v>24</v>
      </c>
      <c r="C75" s="32">
        <v>0.60416666666666663</v>
      </c>
      <c r="D75" s="42">
        <v>1</v>
      </c>
      <c r="E75">
        <v>712.67</v>
      </c>
      <c r="F75">
        <v>755.25</v>
      </c>
      <c r="G75">
        <v>801.01</v>
      </c>
      <c r="H75" s="48">
        <f t="shared" si="6"/>
        <v>756.31000000000006</v>
      </c>
      <c r="I75" s="35">
        <f>(H75*'CO2 Standard Curves'!$I$66)+('CO2 Standard Curves'!$I$67)</f>
        <v>0.20777910803339478</v>
      </c>
      <c r="J75" s="8">
        <f t="shared" ref="J75" si="8">I75/D75</f>
        <v>0.20777910803339478</v>
      </c>
    </row>
    <row r="78" spans="1:10" ht="15" x14ac:dyDescent="0.2">
      <c r="E78" s="43" t="s">
        <v>34</v>
      </c>
      <c r="F78" t="s">
        <v>35</v>
      </c>
      <c r="G78" t="s">
        <v>48</v>
      </c>
      <c r="H78" t="s">
        <v>49</v>
      </c>
      <c r="I78" s="44" t="s">
        <v>45</v>
      </c>
      <c r="J78" s="45" t="s">
        <v>46</v>
      </c>
    </row>
    <row r="79" spans="1:10" x14ac:dyDescent="0.15">
      <c r="A79" s="6">
        <v>43047</v>
      </c>
      <c r="B79" t="s">
        <v>51</v>
      </c>
      <c r="C79" s="32">
        <v>0.3263888888888889</v>
      </c>
      <c r="D79" s="42">
        <v>1</v>
      </c>
      <c r="E79">
        <v>1100.2</v>
      </c>
      <c r="F79">
        <v>1169.5</v>
      </c>
      <c r="G79">
        <v>1237.5999999999999</v>
      </c>
      <c r="H79" s="48">
        <f>AVERAGE(E79:G79)</f>
        <v>1169.0999999999999</v>
      </c>
      <c r="I79" s="35">
        <f>(H79*'CO2 Standard Curves'!$I$86)+('CO2 Standard Curves'!$I$87)</f>
        <v>0.30162594025587885</v>
      </c>
      <c r="J79" s="8">
        <f>I79/D79</f>
        <v>0.30162594025587885</v>
      </c>
    </row>
    <row r="80" spans="1:10" x14ac:dyDescent="0.15">
      <c r="A80" s="6">
        <v>43047</v>
      </c>
      <c r="B80" t="s">
        <v>52</v>
      </c>
      <c r="C80" s="32">
        <v>0.33680555555555558</v>
      </c>
      <c r="D80" s="42">
        <v>1</v>
      </c>
      <c r="E80">
        <v>1449.9</v>
      </c>
      <c r="F80">
        <v>1441</v>
      </c>
      <c r="G80">
        <v>1542.5</v>
      </c>
      <c r="H80" s="48">
        <f t="shared" ref="H80:H94" si="9">AVERAGE(E80:G80)</f>
        <v>1477.8</v>
      </c>
      <c r="I80" s="35">
        <f>(H80*'CO2 Standard Curves'!$I$86)+('CO2 Standard Curves'!$I$87)</f>
        <v>0.3791528008426302</v>
      </c>
      <c r="J80" s="8">
        <f t="shared" ref="J80:J94" si="10">I80/D80</f>
        <v>0.3791528008426302</v>
      </c>
    </row>
    <row r="81" spans="1:10" x14ac:dyDescent="0.15">
      <c r="A81" s="6">
        <v>43047</v>
      </c>
      <c r="B81" t="s">
        <v>53</v>
      </c>
      <c r="C81" s="32">
        <v>0.35069444444444442</v>
      </c>
      <c r="D81" s="42">
        <v>1</v>
      </c>
      <c r="E81">
        <v>1650</v>
      </c>
      <c r="F81">
        <v>1755.8</v>
      </c>
      <c r="G81">
        <v>1607.1</v>
      </c>
      <c r="H81" s="48">
        <f t="shared" si="9"/>
        <v>1670.9666666666665</v>
      </c>
      <c r="I81" s="35">
        <f>(H81*'CO2 Standard Curves'!$I$86)+('CO2 Standard Curves'!$I$87)</f>
        <v>0.42766464158339507</v>
      </c>
      <c r="J81" s="8">
        <f t="shared" si="10"/>
        <v>0.42766464158339507</v>
      </c>
    </row>
    <row r="82" spans="1:10" x14ac:dyDescent="0.15">
      <c r="A82" s="6">
        <v>43047</v>
      </c>
      <c r="B82" t="s">
        <v>54</v>
      </c>
      <c r="C82" s="32">
        <v>0.3611111111111111</v>
      </c>
      <c r="D82" s="42">
        <v>1</v>
      </c>
      <c r="E82">
        <v>1181.4000000000001</v>
      </c>
      <c r="F82">
        <v>1201.5999999999999</v>
      </c>
      <c r="G82">
        <v>1266.0999999999999</v>
      </c>
      <c r="H82" s="48">
        <f t="shared" si="9"/>
        <v>1216.3666666666666</v>
      </c>
      <c r="I82" s="35">
        <f>(H82*'CO2 Standard Curves'!$I$86)+('CO2 Standard Curves'!$I$87)</f>
        <v>0.31349648213170367</v>
      </c>
      <c r="J82" s="8">
        <f t="shared" si="10"/>
        <v>0.31349648213170367</v>
      </c>
    </row>
    <row r="83" spans="1:10" x14ac:dyDescent="0.15">
      <c r="A83" s="6">
        <v>43047</v>
      </c>
      <c r="B83" t="s">
        <v>55</v>
      </c>
      <c r="C83" s="32">
        <v>0.36805555555555558</v>
      </c>
      <c r="D83" s="42">
        <v>1</v>
      </c>
      <c r="E83">
        <v>1389</v>
      </c>
      <c r="F83">
        <v>1342.5</v>
      </c>
      <c r="G83">
        <v>1436.7</v>
      </c>
      <c r="H83" s="48">
        <f t="shared" si="9"/>
        <v>1389.3999999999999</v>
      </c>
      <c r="I83" s="35">
        <f>(H83*'CO2 Standard Curves'!$I$86)+('CO2 Standard Curves'!$I$87)</f>
        <v>0.3569520412836123</v>
      </c>
      <c r="J83" s="8">
        <f t="shared" si="10"/>
        <v>0.3569520412836123</v>
      </c>
    </row>
    <row r="84" spans="1:10" x14ac:dyDescent="0.15">
      <c r="A84" s="6">
        <v>43047</v>
      </c>
      <c r="B84" t="s">
        <v>56</v>
      </c>
      <c r="C84" s="32">
        <v>0.37847222222222227</v>
      </c>
      <c r="D84" s="42">
        <v>1</v>
      </c>
      <c r="E84">
        <v>981.76</v>
      </c>
      <c r="F84">
        <v>891.67</v>
      </c>
      <c r="G84">
        <v>1003.5</v>
      </c>
      <c r="H84" s="48">
        <f t="shared" si="9"/>
        <v>958.97666666666657</v>
      </c>
      <c r="I84" s="35">
        <f>(H84*'CO2 Standard Curves'!$I$86)+('CO2 Standard Curves'!$I$87)</f>
        <v>0.24885560540211532</v>
      </c>
      <c r="J84" s="8">
        <f t="shared" si="10"/>
        <v>0.24885560540211532</v>
      </c>
    </row>
    <row r="85" spans="1:10" x14ac:dyDescent="0.15">
      <c r="A85" s="6">
        <v>43047</v>
      </c>
      <c r="B85" t="s">
        <v>17</v>
      </c>
      <c r="C85" s="32">
        <v>0.39583333333333331</v>
      </c>
      <c r="D85" s="42">
        <v>1</v>
      </c>
      <c r="E85">
        <v>1745.4</v>
      </c>
      <c r="F85">
        <v>1719.7</v>
      </c>
      <c r="G85">
        <v>1532.4</v>
      </c>
      <c r="H85" s="48">
        <f t="shared" si="9"/>
        <v>1665.8333333333333</v>
      </c>
      <c r="I85" s="35">
        <f>(H85*'CO2 Standard Curves'!$I$86)+('CO2 Standard Curves'!$I$87)</f>
        <v>0.42637545720477943</v>
      </c>
      <c r="J85" s="8">
        <f t="shared" si="10"/>
        <v>0.42637545720477943</v>
      </c>
    </row>
    <row r="86" spans="1:10" x14ac:dyDescent="0.15">
      <c r="A86" s="6">
        <v>43047</v>
      </c>
      <c r="B86" t="s">
        <v>18</v>
      </c>
      <c r="C86" s="32">
        <v>0.40625</v>
      </c>
      <c r="D86" s="42">
        <v>1</v>
      </c>
      <c r="E86">
        <v>1984</v>
      </c>
      <c r="F86">
        <v>1905.2</v>
      </c>
      <c r="G86">
        <v>2017.3</v>
      </c>
      <c r="H86" s="48">
        <f t="shared" si="9"/>
        <v>1968.8333333333333</v>
      </c>
      <c r="I86" s="35">
        <f>(H86*'CO2 Standard Curves'!$I$86)+('CO2 Standard Curves'!$I$87)</f>
        <v>0.5024708208516393</v>
      </c>
      <c r="J86" s="8">
        <f t="shared" si="10"/>
        <v>0.5024708208516393</v>
      </c>
    </row>
    <row r="87" spans="1:10" x14ac:dyDescent="0.15">
      <c r="A87" s="6">
        <v>43047</v>
      </c>
      <c r="B87" t="s">
        <v>19</v>
      </c>
      <c r="C87" s="32">
        <v>0.41666666666666669</v>
      </c>
      <c r="D87" s="42">
        <v>1</v>
      </c>
      <c r="E87">
        <v>1467.6</v>
      </c>
      <c r="F87">
        <v>1387.4</v>
      </c>
      <c r="G87">
        <v>1401.7</v>
      </c>
      <c r="H87" s="48">
        <f t="shared" si="9"/>
        <v>1418.8999999999999</v>
      </c>
      <c r="I87" s="35">
        <f>(H87*'CO2 Standard Curves'!$I$86)+('CO2 Standard Curves'!$I$87)</f>
        <v>0.36436066579708548</v>
      </c>
      <c r="J87" s="8">
        <f t="shared" si="10"/>
        <v>0.36436066579708548</v>
      </c>
    </row>
    <row r="88" spans="1:10" x14ac:dyDescent="0.15">
      <c r="A88" s="6">
        <v>43047</v>
      </c>
      <c r="B88" t="s">
        <v>20</v>
      </c>
      <c r="C88" s="32">
        <v>0.4548611111111111</v>
      </c>
      <c r="D88" s="42">
        <v>1</v>
      </c>
      <c r="E88">
        <v>1135.4000000000001</v>
      </c>
      <c r="F88">
        <v>1091.0999999999999</v>
      </c>
      <c r="G88">
        <v>1242</v>
      </c>
      <c r="H88" s="48">
        <f t="shared" si="9"/>
        <v>1156.1666666666667</v>
      </c>
      <c r="I88" s="35">
        <f>(H88*'CO2 Standard Curves'!$I$86)+('CO2 Standard Curves'!$I$87)</f>
        <v>0.29837786532793814</v>
      </c>
      <c r="J88" s="8">
        <f t="shared" si="10"/>
        <v>0.29837786532793814</v>
      </c>
    </row>
    <row r="89" spans="1:10" x14ac:dyDescent="0.15">
      <c r="A89" s="6">
        <v>43047</v>
      </c>
      <c r="B89" t="s">
        <v>21</v>
      </c>
      <c r="C89" s="32">
        <v>0.48958333333333331</v>
      </c>
      <c r="D89" s="42">
        <v>1</v>
      </c>
      <c r="E89">
        <v>2060.8000000000002</v>
      </c>
      <c r="F89">
        <v>2390</v>
      </c>
      <c r="G89">
        <v>2302.8000000000002</v>
      </c>
      <c r="H89" s="48">
        <f t="shared" si="9"/>
        <v>2251.2000000000003</v>
      </c>
      <c r="I89" s="35">
        <f>(H89*'CO2 Standard Curves'!$I$86)+('CO2 Standard Curves'!$I$87)</f>
        <v>0.57338433300263503</v>
      </c>
      <c r="J89" s="8">
        <f t="shared" si="10"/>
        <v>0.57338433300263503</v>
      </c>
    </row>
    <row r="90" spans="1:10" x14ac:dyDescent="0.15">
      <c r="A90" s="6">
        <v>43047</v>
      </c>
      <c r="B90" t="s">
        <v>47</v>
      </c>
      <c r="C90" s="32">
        <v>0.51736111111111105</v>
      </c>
      <c r="D90" s="42">
        <v>1</v>
      </c>
      <c r="E90">
        <v>910.01</v>
      </c>
      <c r="F90">
        <v>1100.2</v>
      </c>
      <c r="G90">
        <v>853.91</v>
      </c>
      <c r="H90" s="48">
        <f t="shared" si="9"/>
        <v>954.70666666666659</v>
      </c>
      <c r="I90" s="35">
        <f>(H90*'CO2 Standard Curves'!$I$86)+('CO2 Standard Curves'!$I$87)</f>
        <v>0.24778323839626684</v>
      </c>
      <c r="J90" s="8">
        <f t="shared" si="10"/>
        <v>0.24778323839626684</v>
      </c>
    </row>
    <row r="91" spans="1:10" x14ac:dyDescent="0.15">
      <c r="A91" s="6">
        <v>43047</v>
      </c>
      <c r="B91" t="s">
        <v>22</v>
      </c>
      <c r="C91" s="32">
        <v>0.54166666666666663</v>
      </c>
      <c r="D91" s="42">
        <v>1</v>
      </c>
      <c r="E91">
        <v>818.07</v>
      </c>
      <c r="F91">
        <v>817.06</v>
      </c>
      <c r="G91">
        <v>923.58</v>
      </c>
      <c r="H91" s="48">
        <f t="shared" si="9"/>
        <v>852.90333333333331</v>
      </c>
      <c r="I91" s="35">
        <f>(H91*'CO2 Standard Curves'!$I$86)+('CO2 Standard Curves'!$I$87)</f>
        <v>0.22221636819672066</v>
      </c>
      <c r="J91" s="8">
        <f t="shared" si="10"/>
        <v>0.22221636819672066</v>
      </c>
    </row>
    <row r="92" spans="1:10" x14ac:dyDescent="0.15">
      <c r="A92" s="6">
        <v>43047</v>
      </c>
      <c r="B92" t="s">
        <v>23</v>
      </c>
      <c r="C92" s="32">
        <v>0.57291666666666663</v>
      </c>
      <c r="D92" s="42">
        <v>1</v>
      </c>
      <c r="E92">
        <v>1142.9000000000001</v>
      </c>
      <c r="F92">
        <v>1095.4000000000001</v>
      </c>
      <c r="G92">
        <v>1189.0999999999999</v>
      </c>
      <c r="H92" s="48">
        <f t="shared" si="9"/>
        <v>1142.4666666666667</v>
      </c>
      <c r="I92" s="35">
        <f>(H92*'CO2 Standard Curves'!$I$86)+('CO2 Standard Curves'!$I$87)</f>
        <v>0.29493724987591841</v>
      </c>
      <c r="J92" s="8">
        <f t="shared" si="10"/>
        <v>0.29493724987591841</v>
      </c>
    </row>
    <row r="93" spans="1:10" x14ac:dyDescent="0.15">
      <c r="A93" s="6">
        <v>43047</v>
      </c>
      <c r="B93" t="s">
        <v>62</v>
      </c>
      <c r="C93" s="32">
        <v>0.58680555555555558</v>
      </c>
      <c r="D93" s="42">
        <v>1</v>
      </c>
      <c r="E93">
        <v>1144.3</v>
      </c>
      <c r="F93">
        <v>1248.0999999999999</v>
      </c>
      <c r="G93">
        <v>1173.8</v>
      </c>
      <c r="H93" s="48">
        <f t="shared" si="9"/>
        <v>1188.7333333333333</v>
      </c>
      <c r="I93" s="35">
        <f>(H93*'CO2 Standard Curves'!$I$86)+('CO2 Standard Curves'!$I$87)</f>
        <v>0.30655665193772713</v>
      </c>
      <c r="J93" s="8">
        <f t="shared" si="10"/>
        <v>0.30655665193772713</v>
      </c>
    </row>
    <row r="94" spans="1:10" x14ac:dyDescent="0.15">
      <c r="A94" s="6">
        <v>43047</v>
      </c>
      <c r="B94" t="s">
        <v>24</v>
      </c>
      <c r="C94" s="32">
        <v>0.59722222222222221</v>
      </c>
      <c r="D94" s="42">
        <v>1</v>
      </c>
      <c r="E94">
        <v>798.79</v>
      </c>
      <c r="F94">
        <v>834.83</v>
      </c>
      <c r="G94">
        <v>793.17</v>
      </c>
      <c r="H94" s="48">
        <f t="shared" si="9"/>
        <v>808.93</v>
      </c>
      <c r="I94" s="35">
        <f>(H94*'CO2 Standard Curves'!$I$86)+('CO2 Standard Curves'!$I$87)</f>
        <v>0.21117291344172201</v>
      </c>
      <c r="J94" s="8">
        <f t="shared" si="10"/>
        <v>0.21117291344172201</v>
      </c>
    </row>
    <row r="97" spans="1:10" ht="15" x14ac:dyDescent="0.2">
      <c r="E97" s="43" t="s">
        <v>34</v>
      </c>
      <c r="F97" t="s">
        <v>35</v>
      </c>
      <c r="G97" t="s">
        <v>48</v>
      </c>
      <c r="H97" t="s">
        <v>49</v>
      </c>
      <c r="I97" s="44" t="s">
        <v>45</v>
      </c>
      <c r="J97" s="45" t="s">
        <v>46</v>
      </c>
    </row>
    <row r="98" spans="1:10" x14ac:dyDescent="0.15">
      <c r="A98" s="6">
        <v>43082</v>
      </c>
      <c r="B98" t="s">
        <v>51</v>
      </c>
      <c r="C98" s="32">
        <v>0.3298611111111111</v>
      </c>
      <c r="D98" s="42">
        <v>1</v>
      </c>
      <c r="E98">
        <v>1079.4000000000001</v>
      </c>
      <c r="F98">
        <v>1123.8</v>
      </c>
      <c r="G98">
        <v>1085.2</v>
      </c>
      <c r="H98" s="48">
        <f>AVERAGE(E98:G98)</f>
        <v>1096.1333333333332</v>
      </c>
      <c r="I98" s="35">
        <f>(H98*'CO2 Standard Curves'!$I$106)+('CO2 Standard Curves'!$I$107)</f>
        <v>0.29933516884392619</v>
      </c>
      <c r="J98" s="8">
        <f>I98/D98</f>
        <v>0.29933516884392619</v>
      </c>
    </row>
    <row r="99" spans="1:10" x14ac:dyDescent="0.15">
      <c r="A99" s="6">
        <v>43082</v>
      </c>
      <c r="B99" t="s">
        <v>52</v>
      </c>
      <c r="C99" s="32">
        <v>0.34375</v>
      </c>
      <c r="D99" s="42">
        <v>1</v>
      </c>
      <c r="E99">
        <v>1089</v>
      </c>
      <c r="F99">
        <v>1028.0999999999999</v>
      </c>
      <c r="G99">
        <v>1074.7</v>
      </c>
      <c r="H99" s="48">
        <f t="shared" ref="H99:H113" si="11">AVERAGE(E99:G99)</f>
        <v>1063.9333333333334</v>
      </c>
      <c r="I99" s="35">
        <f>(H99*'CO2 Standard Curves'!$I$86)+('CO2 Standard Curves'!$I$87)</f>
        <v>0.27521440314852547</v>
      </c>
      <c r="J99" s="8">
        <f t="shared" ref="J99:J113" si="12">I99/D99</f>
        <v>0.27521440314852547</v>
      </c>
    </row>
    <row r="100" spans="1:10" x14ac:dyDescent="0.15">
      <c r="A100" s="6">
        <v>43082</v>
      </c>
      <c r="B100" t="s">
        <v>53</v>
      </c>
      <c r="C100" s="32">
        <v>0.35416666666666669</v>
      </c>
      <c r="D100" s="42">
        <v>1</v>
      </c>
      <c r="E100">
        <v>1334</v>
      </c>
      <c r="F100">
        <v>1278</v>
      </c>
      <c r="G100">
        <v>1471.5</v>
      </c>
      <c r="H100" s="48">
        <f t="shared" si="11"/>
        <v>1361.1666666666667</v>
      </c>
      <c r="I100" s="35">
        <f>(H100*'CO2 Standard Curves'!$I$86)+('CO2 Standard Curves'!$I$87)</f>
        <v>0.34986152720122621</v>
      </c>
      <c r="J100" s="8">
        <f t="shared" si="12"/>
        <v>0.34986152720122621</v>
      </c>
    </row>
    <row r="101" spans="1:10" x14ac:dyDescent="0.15">
      <c r="A101" s="6">
        <v>43082</v>
      </c>
      <c r="B101" t="s">
        <v>54</v>
      </c>
      <c r="C101" s="32">
        <v>0.3611111111111111</v>
      </c>
      <c r="D101" s="42">
        <v>1</v>
      </c>
      <c r="E101">
        <v>1440.6</v>
      </c>
      <c r="F101">
        <v>1581.4</v>
      </c>
      <c r="G101">
        <v>1648.2</v>
      </c>
      <c r="H101" s="48">
        <f t="shared" si="11"/>
        <v>1556.7333333333333</v>
      </c>
      <c r="I101" s="35">
        <f>(H101*'CO2 Standard Curves'!$I$86)+('CO2 Standard Curves'!$I$87)</f>
        <v>0.39897610349562956</v>
      </c>
      <c r="J101" s="8">
        <f t="shared" si="12"/>
        <v>0.39897610349562956</v>
      </c>
    </row>
    <row r="102" spans="1:10" x14ac:dyDescent="0.15">
      <c r="A102" s="6">
        <v>43082</v>
      </c>
      <c r="B102" t="s">
        <v>55</v>
      </c>
      <c r="C102" s="32">
        <v>0.36805555555555558</v>
      </c>
      <c r="D102" s="42">
        <v>1</v>
      </c>
      <c r="E102">
        <v>819.57</v>
      </c>
      <c r="F102">
        <v>819.33</v>
      </c>
      <c r="G102">
        <v>869.24</v>
      </c>
      <c r="H102" s="48">
        <f t="shared" si="11"/>
        <v>836.04666666666674</v>
      </c>
      <c r="I102" s="35">
        <f>(H102*'CO2 Standard Curves'!$I$86)+('CO2 Standard Curves'!$I$87)</f>
        <v>0.21798298806512365</v>
      </c>
      <c r="J102" s="8">
        <f t="shared" si="12"/>
        <v>0.21798298806512365</v>
      </c>
    </row>
    <row r="103" spans="1:10" x14ac:dyDescent="0.15">
      <c r="A103" s="6">
        <v>43082</v>
      </c>
      <c r="B103" t="s">
        <v>56</v>
      </c>
      <c r="C103" s="32">
        <v>0.38194444444444442</v>
      </c>
      <c r="D103" s="42">
        <v>1</v>
      </c>
      <c r="E103">
        <v>773.22</v>
      </c>
      <c r="F103">
        <v>867.15</v>
      </c>
      <c r="G103">
        <v>780.44</v>
      </c>
      <c r="H103" s="48">
        <f t="shared" si="11"/>
        <v>806.93666666666661</v>
      </c>
      <c r="I103" s="35">
        <f>(H103*'CO2 Standard Curves'!$I$86)+('CO2 Standard Curves'!$I$87)</f>
        <v>0.21067230807911672</v>
      </c>
      <c r="J103" s="8">
        <f t="shared" si="12"/>
        <v>0.21067230807911672</v>
      </c>
    </row>
    <row r="104" spans="1:10" x14ac:dyDescent="0.15">
      <c r="A104" s="6">
        <v>43082</v>
      </c>
      <c r="B104" t="s">
        <v>17</v>
      </c>
      <c r="C104" s="32">
        <v>0.40277777777777773</v>
      </c>
      <c r="D104" s="42">
        <v>1</v>
      </c>
      <c r="E104">
        <v>1316.7</v>
      </c>
      <c r="F104">
        <v>1451.2</v>
      </c>
      <c r="G104">
        <v>1584.1</v>
      </c>
      <c r="H104" s="48">
        <f t="shared" si="11"/>
        <v>1450.6666666666667</v>
      </c>
      <c r="I104" s="35">
        <f>(H104*'CO2 Standard Curves'!$I$86)+('CO2 Standard Curves'!$I$87)</f>
        <v>0.37233854055566168</v>
      </c>
      <c r="J104" s="8">
        <f t="shared" si="12"/>
        <v>0.37233854055566168</v>
      </c>
    </row>
    <row r="105" spans="1:10" x14ac:dyDescent="0.15">
      <c r="A105" s="6">
        <v>43082</v>
      </c>
      <c r="B105" t="s">
        <v>18</v>
      </c>
      <c r="C105" s="32">
        <v>0.40972222222222227</v>
      </c>
      <c r="D105" s="42">
        <v>1</v>
      </c>
      <c r="E105">
        <v>1181.5999999999999</v>
      </c>
      <c r="F105">
        <v>1215.5</v>
      </c>
      <c r="G105">
        <v>1168.5</v>
      </c>
      <c r="H105" s="48">
        <f t="shared" si="11"/>
        <v>1188.5333333333333</v>
      </c>
      <c r="I105" s="35">
        <f>(H105*'CO2 Standard Curves'!$I$86)+('CO2 Standard Curves'!$I$87)</f>
        <v>0.30650642397492389</v>
      </c>
      <c r="J105" s="8">
        <f t="shared" si="12"/>
        <v>0.30650642397492389</v>
      </c>
    </row>
    <row r="106" spans="1:10" x14ac:dyDescent="0.15">
      <c r="A106" s="6">
        <v>43082</v>
      </c>
      <c r="B106" t="s">
        <v>19</v>
      </c>
      <c r="C106" s="32">
        <v>0.4201388888888889</v>
      </c>
      <c r="D106" s="42">
        <v>1</v>
      </c>
      <c r="E106">
        <v>1151.7</v>
      </c>
      <c r="F106">
        <v>1189.8</v>
      </c>
      <c r="G106">
        <v>1222.2</v>
      </c>
      <c r="H106" s="48">
        <f t="shared" si="11"/>
        <v>1187.8999999999999</v>
      </c>
      <c r="I106" s="35">
        <f>(H106*'CO2 Standard Curves'!$I$86)+('CO2 Standard Curves'!$I$87)</f>
        <v>0.3063473687593804</v>
      </c>
      <c r="J106" s="8">
        <f t="shared" si="12"/>
        <v>0.3063473687593804</v>
      </c>
    </row>
    <row r="107" spans="1:10" x14ac:dyDescent="0.15">
      <c r="A107" s="6">
        <v>43082</v>
      </c>
      <c r="B107" t="s">
        <v>20</v>
      </c>
      <c r="C107" s="32">
        <v>0.4513888888888889</v>
      </c>
      <c r="D107" s="42">
        <v>1</v>
      </c>
      <c r="E107">
        <v>806.42</v>
      </c>
      <c r="F107">
        <v>963.15</v>
      </c>
      <c r="G107">
        <v>972.25</v>
      </c>
      <c r="H107" s="48">
        <f t="shared" si="11"/>
        <v>913.93999999999994</v>
      </c>
      <c r="I107" s="35">
        <f>(H107*'CO2 Standard Curves'!$I$86)+('CO2 Standard Curves'!$I$87)</f>
        <v>0.2375451053115463</v>
      </c>
      <c r="J107" s="8">
        <f t="shared" si="12"/>
        <v>0.2375451053115463</v>
      </c>
    </row>
    <row r="108" spans="1:10" x14ac:dyDescent="0.15">
      <c r="A108" s="6">
        <v>43082</v>
      </c>
      <c r="B108" t="s">
        <v>21</v>
      </c>
      <c r="C108" s="32">
        <v>0.46875</v>
      </c>
      <c r="D108" s="42">
        <v>1</v>
      </c>
      <c r="E108">
        <v>1655.1</v>
      </c>
      <c r="F108">
        <v>1700.5</v>
      </c>
      <c r="G108">
        <v>1797.6</v>
      </c>
      <c r="H108" s="48">
        <f t="shared" si="11"/>
        <v>1717.7333333333333</v>
      </c>
      <c r="I108" s="35">
        <f>(H108*'CO2 Standard Curves'!$I$86)+('CO2 Standard Curves'!$I$87)</f>
        <v>0.43940961355221192</v>
      </c>
      <c r="J108" s="8">
        <f t="shared" si="12"/>
        <v>0.43940961355221192</v>
      </c>
    </row>
    <row r="109" spans="1:10" x14ac:dyDescent="0.15">
      <c r="A109" s="6">
        <v>43082</v>
      </c>
      <c r="B109" t="s">
        <v>47</v>
      </c>
      <c r="C109" s="32">
        <v>0.47916666666666669</v>
      </c>
      <c r="D109" s="42">
        <v>1</v>
      </c>
      <c r="E109">
        <v>828.63</v>
      </c>
      <c r="F109">
        <v>845.47</v>
      </c>
      <c r="G109">
        <v>906.56</v>
      </c>
      <c r="H109" s="48">
        <f t="shared" si="11"/>
        <v>860.21999999999991</v>
      </c>
      <c r="I109" s="35">
        <f>(H109*'CO2 Standard Curves'!$I$86)+('CO2 Standard Curves'!$I$87)</f>
        <v>0.22405387450260467</v>
      </c>
      <c r="J109" s="8">
        <f t="shared" si="12"/>
        <v>0.22405387450260467</v>
      </c>
    </row>
    <row r="110" spans="1:10" x14ac:dyDescent="0.15">
      <c r="A110" s="6">
        <v>43082</v>
      </c>
      <c r="B110" t="s">
        <v>22</v>
      </c>
      <c r="C110" s="32">
        <v>0.48958333333333331</v>
      </c>
      <c r="D110" s="42">
        <v>1</v>
      </c>
      <c r="E110">
        <v>655.45</v>
      </c>
      <c r="F110">
        <v>757.43</v>
      </c>
      <c r="G110">
        <v>715.18</v>
      </c>
      <c r="H110" s="48">
        <f t="shared" si="11"/>
        <v>709.35333333333335</v>
      </c>
      <c r="I110" s="35">
        <f>(H110*'CO2 Standard Curves'!$I$86)+('CO2 Standard Curves'!$I$87)</f>
        <v>0.18616524789471825</v>
      </c>
      <c r="J110" s="8">
        <f t="shared" si="12"/>
        <v>0.18616524789471825</v>
      </c>
    </row>
    <row r="111" spans="1:10" x14ac:dyDescent="0.15">
      <c r="A111" s="6">
        <v>43082</v>
      </c>
      <c r="B111" t="s">
        <v>23</v>
      </c>
      <c r="C111" s="32">
        <v>0.53125</v>
      </c>
      <c r="D111" s="42">
        <v>1</v>
      </c>
      <c r="E111">
        <v>983.67</v>
      </c>
      <c r="F111">
        <v>1033.7</v>
      </c>
      <c r="G111">
        <v>1054.0999999999999</v>
      </c>
      <c r="H111" s="48">
        <f t="shared" si="11"/>
        <v>1023.8233333333333</v>
      </c>
      <c r="I111" s="35">
        <f>(H111*'CO2 Standard Curves'!$I$86)+('CO2 Standard Curves'!$I$87)</f>
        <v>0.26514118520834207</v>
      </c>
      <c r="J111" s="8">
        <f t="shared" si="12"/>
        <v>0.26514118520834207</v>
      </c>
    </row>
    <row r="112" spans="1:10" x14ac:dyDescent="0.15">
      <c r="A112" s="6">
        <v>43082</v>
      </c>
      <c r="B112" t="s">
        <v>62</v>
      </c>
      <c r="C112" s="32">
        <v>0.54861111111111105</v>
      </c>
      <c r="D112" s="42">
        <v>1</v>
      </c>
      <c r="E112">
        <v>935.67</v>
      </c>
      <c r="F112">
        <v>1110</v>
      </c>
      <c r="G112">
        <v>1135.8</v>
      </c>
      <c r="H112" s="48">
        <f t="shared" si="11"/>
        <v>1060.49</v>
      </c>
      <c r="I112" s="35">
        <f>(H112*'CO2 Standard Curves'!$I$86)+('CO2 Standard Curves'!$I$87)</f>
        <v>0.27434964505559689</v>
      </c>
      <c r="J112" s="8">
        <f t="shared" si="12"/>
        <v>0.27434964505559689</v>
      </c>
    </row>
    <row r="113" spans="1:10" x14ac:dyDescent="0.15">
      <c r="A113" s="6">
        <v>43082</v>
      </c>
      <c r="B113" t="s">
        <v>24</v>
      </c>
      <c r="C113" s="32">
        <v>0.55555555555555558</v>
      </c>
      <c r="D113" s="42">
        <v>1</v>
      </c>
      <c r="E113">
        <v>910.34</v>
      </c>
      <c r="F113">
        <v>1132.8</v>
      </c>
      <c r="G113">
        <v>1120.8</v>
      </c>
      <c r="H113" s="48">
        <f t="shared" si="11"/>
        <v>1054.6466666666665</v>
      </c>
      <c r="I113" s="35">
        <f>(H113*'CO2 Standard Curves'!$I$86)+('CO2 Standard Curves'!$I$87)</f>
        <v>0.27288215140902977</v>
      </c>
      <c r="J113" s="8">
        <f t="shared" si="12"/>
        <v>0.27288215140902977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84" workbookViewId="0">
      <selection activeCell="B107" sqref="B107"/>
    </sheetView>
  </sheetViews>
  <sheetFormatPr baseColWidth="10" defaultColWidth="8.83203125" defaultRowHeight="13" x14ac:dyDescent="0.15"/>
  <sheetData>
    <row r="1" spans="1:9" x14ac:dyDescent="0.15">
      <c r="A1" s="7" t="s">
        <v>58</v>
      </c>
      <c r="B1" s="7"/>
      <c r="C1" s="7"/>
      <c r="D1" s="7"/>
      <c r="E1" s="7"/>
      <c r="F1" s="7"/>
      <c r="G1" s="7"/>
      <c r="H1" s="7"/>
      <c r="I1" s="7"/>
    </row>
    <row r="2" spans="1:9" x14ac:dyDescent="0.15">
      <c r="A2" s="7" t="s">
        <v>33</v>
      </c>
      <c r="B2" s="7" t="s">
        <v>34</v>
      </c>
      <c r="C2" s="7" t="s">
        <v>35</v>
      </c>
      <c r="D2" s="7" t="s">
        <v>48</v>
      </c>
      <c r="E2" s="7" t="s">
        <v>36</v>
      </c>
      <c r="F2" s="7" t="s">
        <v>37</v>
      </c>
      <c r="G2" s="7"/>
      <c r="H2" s="7" t="s">
        <v>38</v>
      </c>
      <c r="I2" s="7">
        <v>22</v>
      </c>
    </row>
    <row r="3" spans="1:9" x14ac:dyDescent="0.15">
      <c r="A3" s="16">
        <v>1</v>
      </c>
      <c r="B3" s="34">
        <v>115.08</v>
      </c>
      <c r="C3" s="16">
        <v>128.79</v>
      </c>
      <c r="D3" s="16">
        <v>112.19</v>
      </c>
      <c r="E3" s="34">
        <f>AVERAGE(B3:D3)</f>
        <v>118.68666666666667</v>
      </c>
      <c r="F3" s="35">
        <f>A3*$I$6</f>
        <v>4.0052838459226331E-2</v>
      </c>
      <c r="G3" s="7"/>
      <c r="H3" s="7" t="s">
        <v>27</v>
      </c>
      <c r="I3">
        <v>1002</v>
      </c>
    </row>
    <row r="4" spans="1:9" x14ac:dyDescent="0.15">
      <c r="A4" s="16">
        <v>3</v>
      </c>
      <c r="B4" s="16">
        <v>457.13</v>
      </c>
      <c r="C4" s="34">
        <v>458.14</v>
      </c>
      <c r="D4" s="36">
        <v>440.66</v>
      </c>
      <c r="E4" s="34">
        <f>AVERAGE(B4:D4)</f>
        <v>451.97666666666669</v>
      </c>
      <c r="F4" s="35">
        <f>A4*$I$6</f>
        <v>0.12015851537767899</v>
      </c>
      <c r="G4" s="7"/>
      <c r="H4" s="7" t="s">
        <v>39</v>
      </c>
      <c r="I4" s="35">
        <f>I3/1013.25</f>
        <v>0.98889711324944485</v>
      </c>
    </row>
    <row r="5" spans="1:9" ht="17" x14ac:dyDescent="0.25">
      <c r="A5" s="16">
        <v>5</v>
      </c>
      <c r="B5" s="16">
        <v>792.72</v>
      </c>
      <c r="C5" s="16">
        <v>805.06</v>
      </c>
      <c r="D5" s="36">
        <v>833.02</v>
      </c>
      <c r="E5" s="34">
        <f>AVERAGE(B5:D5)</f>
        <v>810.26666666666677</v>
      </c>
      <c r="F5" s="35">
        <f>A5*$I$6</f>
        <v>0.20026419229613165</v>
      </c>
      <c r="G5" s="7"/>
      <c r="H5" s="7" t="s">
        <v>40</v>
      </c>
      <c r="I5" s="7">
        <v>980.9</v>
      </c>
    </row>
    <row r="6" spans="1:9" ht="17" x14ac:dyDescent="0.25">
      <c r="A6" s="16">
        <v>7</v>
      </c>
      <c r="B6" s="36">
        <v>1099.5999999999999</v>
      </c>
      <c r="C6" s="36">
        <v>1081.7</v>
      </c>
      <c r="D6" s="36">
        <v>1120.5999999999999</v>
      </c>
      <c r="E6" s="37">
        <f>AVERAGE(B6:D6)</f>
        <v>1100.6333333333334</v>
      </c>
      <c r="F6" s="35">
        <f>A6*$I$6</f>
        <v>0.28036986921458429</v>
      </c>
      <c r="G6" s="7"/>
      <c r="H6" s="7" t="s">
        <v>41</v>
      </c>
      <c r="I6" s="38">
        <f>((I5*I4)/((8.2054*(10^(-5))*(I2+273.15))))*10^(-6)</f>
        <v>4.0052838459226331E-2</v>
      </c>
    </row>
    <row r="7" spans="1:9" x14ac:dyDescent="0.15">
      <c r="A7" s="16">
        <v>10</v>
      </c>
      <c r="B7" s="36">
        <v>1533.3</v>
      </c>
      <c r="C7" s="36">
        <v>1461.6</v>
      </c>
      <c r="D7" s="36">
        <v>1588.6</v>
      </c>
      <c r="E7" s="37">
        <f>AVERAGE(B7:D7)</f>
        <v>1527.8333333333333</v>
      </c>
      <c r="F7" s="35">
        <f>A7*$I$6</f>
        <v>0.40052838459226331</v>
      </c>
      <c r="G7" s="7"/>
      <c r="H7" s="7" t="s">
        <v>42</v>
      </c>
      <c r="I7" s="38">
        <f>SLOPE(F3:F7,E3:E7)</f>
        <v>2.5449557383205759E-4</v>
      </c>
    </row>
    <row r="8" spans="1:9" x14ac:dyDescent="0.15">
      <c r="A8" s="16"/>
      <c r="B8" s="16"/>
      <c r="C8" s="16"/>
      <c r="D8" s="16"/>
      <c r="E8" s="34"/>
      <c r="F8" s="7"/>
      <c r="G8" s="7"/>
      <c r="H8" s="7" t="s">
        <v>43</v>
      </c>
      <c r="I8" s="38">
        <f>INTERCEPT(F3:F7,E3:E7)</f>
        <v>4.2000189072424754E-3</v>
      </c>
    </row>
    <row r="20" spans="1:9" x14ac:dyDescent="0.15">
      <c r="A20" s="7" t="s">
        <v>59</v>
      </c>
      <c r="B20" s="7"/>
      <c r="C20" s="7"/>
      <c r="D20" s="7"/>
      <c r="E20" s="7"/>
      <c r="F20" s="7"/>
      <c r="G20" s="7"/>
      <c r="H20" s="7"/>
      <c r="I20" s="7"/>
    </row>
    <row r="21" spans="1:9" x14ac:dyDescent="0.15">
      <c r="A21" s="7" t="s">
        <v>33</v>
      </c>
      <c r="B21" s="7" t="s">
        <v>34</v>
      </c>
      <c r="C21" s="7" t="s">
        <v>35</v>
      </c>
      <c r="D21" s="7" t="s">
        <v>48</v>
      </c>
      <c r="E21" s="7" t="s">
        <v>36</v>
      </c>
      <c r="F21" s="7" t="s">
        <v>37</v>
      </c>
      <c r="G21" s="7"/>
      <c r="H21" s="7" t="s">
        <v>38</v>
      </c>
      <c r="I21" s="7">
        <v>21.5</v>
      </c>
    </row>
    <row r="22" spans="1:9" x14ac:dyDescent="0.15">
      <c r="A22" s="16">
        <v>1</v>
      </c>
      <c r="B22" s="34">
        <v>64.498000000000005</v>
      </c>
      <c r="C22" s="16">
        <v>88.57</v>
      </c>
      <c r="D22" s="16">
        <v>82.941000000000003</v>
      </c>
      <c r="E22" s="34">
        <f>AVERAGE(B22:D22)</f>
        <v>78.669666666666657</v>
      </c>
      <c r="F22" s="35">
        <f>A22*$I$6</f>
        <v>4.0052838459226331E-2</v>
      </c>
      <c r="G22" s="7"/>
      <c r="H22" s="7" t="s">
        <v>27</v>
      </c>
      <c r="I22">
        <v>1005</v>
      </c>
    </row>
    <row r="23" spans="1:9" x14ac:dyDescent="0.15">
      <c r="A23" s="16">
        <v>3</v>
      </c>
      <c r="B23" s="16">
        <v>318.8</v>
      </c>
      <c r="C23" s="34">
        <v>305.70999999999998</v>
      </c>
      <c r="D23" s="36">
        <v>354.7</v>
      </c>
      <c r="E23" s="34">
        <f>AVERAGE(B23:D23)</f>
        <v>326.40333333333336</v>
      </c>
      <c r="F23" s="35">
        <f>A23*$I$6</f>
        <v>0.12015851537767899</v>
      </c>
      <c r="G23" s="7"/>
      <c r="H23" s="7" t="s">
        <v>39</v>
      </c>
      <c r="I23" s="35">
        <f>I22/1013.25</f>
        <v>0.99185788304959288</v>
      </c>
    </row>
    <row r="24" spans="1:9" ht="17" x14ac:dyDescent="0.25">
      <c r="A24" s="16">
        <v>5</v>
      </c>
      <c r="B24" s="16">
        <v>784.67</v>
      </c>
      <c r="C24" s="16">
        <v>968.3</v>
      </c>
      <c r="D24" s="36">
        <v>953.9</v>
      </c>
      <c r="E24" s="34">
        <f>AVERAGE(B24:D24)</f>
        <v>902.29</v>
      </c>
      <c r="F24" s="35">
        <f>A24*$I$6</f>
        <v>0.20026419229613165</v>
      </c>
      <c r="G24" s="7"/>
      <c r="H24" s="7" t="s">
        <v>40</v>
      </c>
      <c r="I24" s="7">
        <v>980.9</v>
      </c>
    </row>
    <row r="25" spans="1:9" ht="17" x14ac:dyDescent="0.25">
      <c r="A25" s="16">
        <v>7</v>
      </c>
      <c r="B25" s="36">
        <v>1116.3</v>
      </c>
      <c r="C25" s="36">
        <v>964.19</v>
      </c>
      <c r="D25" s="36">
        <v>1095.7</v>
      </c>
      <c r="E25" s="37">
        <f>AVERAGE(B25:D25)</f>
        <v>1058.7299999999998</v>
      </c>
      <c r="F25" s="35">
        <f>A25*$I$6</f>
        <v>0.28036986921458429</v>
      </c>
      <c r="G25" s="7"/>
      <c r="H25" s="7" t="s">
        <v>41</v>
      </c>
      <c r="I25" s="38">
        <f>((I24*I23)/((8.2054*(10^(-5))*(I21+273.15))))*10^(-6)</f>
        <v>4.0240927436140293E-2</v>
      </c>
    </row>
    <row r="26" spans="1:9" x14ac:dyDescent="0.15">
      <c r="A26" s="16">
        <v>10</v>
      </c>
      <c r="B26" s="36">
        <v>1610.5</v>
      </c>
      <c r="C26" s="36">
        <v>1502.6</v>
      </c>
      <c r="D26" s="36">
        <v>1523</v>
      </c>
      <c r="E26" s="37">
        <f>AVERAGE(B26:D26)</f>
        <v>1545.3666666666668</v>
      </c>
      <c r="F26" s="35">
        <f>A26*$I$6</f>
        <v>0.40052838459226331</v>
      </c>
      <c r="G26" s="7"/>
      <c r="H26" s="7" t="s">
        <v>42</v>
      </c>
      <c r="I26" s="38">
        <f>SLOPE(F22:F26,E22:E26)</f>
        <v>2.3561322477952436E-4</v>
      </c>
    </row>
    <row r="27" spans="1:9" x14ac:dyDescent="0.15">
      <c r="A27" s="16"/>
      <c r="B27" s="16"/>
      <c r="C27" s="16"/>
      <c r="D27" s="16"/>
      <c r="E27" s="34"/>
      <c r="F27" s="7"/>
      <c r="G27" s="7"/>
      <c r="H27" s="7" t="s">
        <v>43</v>
      </c>
      <c r="I27" s="38">
        <f>INTERCEPT(F22:F26,E22:E26)</f>
        <v>2.3956434856301584E-2</v>
      </c>
    </row>
    <row r="40" spans="1:9" x14ac:dyDescent="0.15">
      <c r="A40" s="7" t="s">
        <v>61</v>
      </c>
      <c r="B40" s="7"/>
      <c r="C40" s="7"/>
      <c r="D40" s="7"/>
      <c r="E40" s="7"/>
      <c r="F40" s="7"/>
      <c r="G40" s="7"/>
      <c r="H40" s="7"/>
      <c r="I40" s="7"/>
    </row>
    <row r="41" spans="1:9" x14ac:dyDescent="0.15">
      <c r="A41" s="7" t="s">
        <v>33</v>
      </c>
      <c r="B41" s="7" t="s">
        <v>34</v>
      </c>
      <c r="C41" s="7" t="s">
        <v>35</v>
      </c>
      <c r="D41" s="7" t="s">
        <v>48</v>
      </c>
      <c r="E41" s="7" t="s">
        <v>36</v>
      </c>
      <c r="F41" s="7" t="s">
        <v>37</v>
      </c>
      <c r="G41" s="7"/>
      <c r="H41" s="7" t="s">
        <v>38</v>
      </c>
      <c r="I41" s="7">
        <v>22</v>
      </c>
    </row>
    <row r="42" spans="1:9" x14ac:dyDescent="0.15">
      <c r="A42" s="16">
        <v>1</v>
      </c>
      <c r="B42" s="34">
        <v>81.281000000000006</v>
      </c>
      <c r="C42" s="16">
        <v>83.424999999999997</v>
      </c>
      <c r="D42" s="16">
        <v>78.861000000000004</v>
      </c>
      <c r="E42" s="34">
        <f>AVERAGE(B42:D42)</f>
        <v>81.189000000000007</v>
      </c>
      <c r="F42" s="35">
        <f>A42*$I$6</f>
        <v>4.0052838459226331E-2</v>
      </c>
      <c r="G42" s="7"/>
      <c r="H42" s="7" t="s">
        <v>27</v>
      </c>
      <c r="I42">
        <v>1000</v>
      </c>
    </row>
    <row r="43" spans="1:9" x14ac:dyDescent="0.15">
      <c r="A43" s="16">
        <v>3</v>
      </c>
      <c r="B43" s="16">
        <v>326.14</v>
      </c>
      <c r="C43" s="34">
        <v>358.91</v>
      </c>
      <c r="D43" s="36">
        <v>351.5</v>
      </c>
      <c r="E43" s="34">
        <f>AVERAGE(B43:D43)</f>
        <v>345.51666666666665</v>
      </c>
      <c r="F43" s="35">
        <f>A43*$I$6</f>
        <v>0.12015851537767899</v>
      </c>
      <c r="G43" s="7"/>
      <c r="H43" s="7" t="s">
        <v>39</v>
      </c>
      <c r="I43" s="35">
        <f>I42/1013.25</f>
        <v>0.98692326671601283</v>
      </c>
    </row>
    <row r="44" spans="1:9" ht="17" x14ac:dyDescent="0.25">
      <c r="A44" s="16">
        <v>5</v>
      </c>
      <c r="B44" s="16">
        <v>644.57000000000005</v>
      </c>
      <c r="C44" s="16">
        <v>652.29</v>
      </c>
      <c r="D44" s="36">
        <v>661.97</v>
      </c>
      <c r="E44" s="34">
        <f>AVERAGE(B44:D44)</f>
        <v>652.94333333333338</v>
      </c>
      <c r="F44" s="35">
        <f>A44*$I$6</f>
        <v>0.20026419229613165</v>
      </c>
      <c r="G44" s="7"/>
      <c r="H44" s="7" t="s">
        <v>40</v>
      </c>
      <c r="I44" s="7">
        <v>980.9</v>
      </c>
    </row>
    <row r="45" spans="1:9" ht="17" x14ac:dyDescent="0.25">
      <c r="A45" s="16">
        <v>7</v>
      </c>
      <c r="B45" s="36">
        <v>919.29</v>
      </c>
      <c r="C45" s="36">
        <v>869.08</v>
      </c>
      <c r="D45" s="36">
        <v>919.55</v>
      </c>
      <c r="E45" s="37">
        <f>AVERAGE(B45:D45)</f>
        <v>902.64</v>
      </c>
      <c r="F45" s="35">
        <f>A45*$I$6</f>
        <v>0.28036986921458429</v>
      </c>
      <c r="G45" s="7"/>
      <c r="H45" s="7" t="s">
        <v>41</v>
      </c>
      <c r="I45" s="38">
        <f>((I44*I43)/((8.2054*(10^(-5))*(I41+273.15))))*10^(-6)</f>
        <v>3.9972892673878581E-2</v>
      </c>
    </row>
    <row r="46" spans="1:9" x14ac:dyDescent="0.15">
      <c r="A46" s="16">
        <v>10</v>
      </c>
      <c r="B46" s="36">
        <v>1211.5</v>
      </c>
      <c r="C46" s="36">
        <v>1297.7</v>
      </c>
      <c r="D46" s="36">
        <v>1203.9000000000001</v>
      </c>
      <c r="E46" s="37">
        <f>AVERAGE(B46:D46)</f>
        <v>1237.7</v>
      </c>
      <c r="F46" s="35">
        <f>A46*$I$6</f>
        <v>0.40052838459226331</v>
      </c>
      <c r="G46" s="7"/>
      <c r="H46" s="7" t="s">
        <v>42</v>
      </c>
      <c r="I46" s="38">
        <f>SLOPE(F42:F46,E42:E46)</f>
        <v>3.0739551510496754E-4</v>
      </c>
    </row>
    <row r="47" spans="1:9" x14ac:dyDescent="0.15">
      <c r="A47" s="16"/>
      <c r="B47" s="16"/>
      <c r="C47" s="16"/>
      <c r="D47" s="16"/>
      <c r="E47" s="34"/>
      <c r="F47" s="7"/>
      <c r="G47" s="7"/>
      <c r="H47" s="7" t="s">
        <v>43</v>
      </c>
      <c r="I47" s="38">
        <f>INTERCEPT(F42:F46,E42:E46)</f>
        <v>1.0312724530511019E-2</v>
      </c>
    </row>
    <row r="60" spans="1:9" x14ac:dyDescent="0.15">
      <c r="A60" s="7" t="s">
        <v>68</v>
      </c>
      <c r="B60" s="7"/>
      <c r="C60" s="7"/>
      <c r="D60" s="7"/>
      <c r="E60" s="7"/>
      <c r="F60" s="7"/>
      <c r="G60" s="7"/>
      <c r="H60" s="7"/>
      <c r="I60" s="7"/>
    </row>
    <row r="61" spans="1:9" x14ac:dyDescent="0.15">
      <c r="A61" s="7" t="s">
        <v>33</v>
      </c>
      <c r="B61" s="7" t="s">
        <v>34</v>
      </c>
      <c r="C61" s="7" t="s">
        <v>35</v>
      </c>
      <c r="D61" s="7" t="s">
        <v>48</v>
      </c>
      <c r="E61" s="7" t="s">
        <v>36</v>
      </c>
      <c r="F61" s="7" t="s">
        <v>37</v>
      </c>
      <c r="G61" s="7"/>
      <c r="H61" s="7" t="s">
        <v>38</v>
      </c>
      <c r="I61" s="7">
        <v>22</v>
      </c>
    </row>
    <row r="62" spans="1:9" x14ac:dyDescent="0.15">
      <c r="A62" s="16">
        <v>1</v>
      </c>
      <c r="B62" s="34">
        <v>102.35</v>
      </c>
      <c r="C62" s="16">
        <v>112.04</v>
      </c>
      <c r="D62" s="16">
        <v>130.63</v>
      </c>
      <c r="E62" s="34">
        <f>AVERAGE(B62:D62)</f>
        <v>115.00666666666666</v>
      </c>
      <c r="F62" s="35">
        <f>A62*$I$6</f>
        <v>4.0052838459226331E-2</v>
      </c>
      <c r="G62" s="7"/>
      <c r="H62" s="7" t="s">
        <v>27</v>
      </c>
      <c r="I62">
        <v>1022</v>
      </c>
    </row>
    <row r="63" spans="1:9" x14ac:dyDescent="0.15">
      <c r="A63" s="16">
        <v>3</v>
      </c>
      <c r="B63" s="16">
        <v>405.63</v>
      </c>
      <c r="C63" s="34">
        <v>424.1</v>
      </c>
      <c r="D63" s="36">
        <v>409.05</v>
      </c>
      <c r="E63" s="34">
        <f>AVERAGE(B63:D63)</f>
        <v>412.92666666666668</v>
      </c>
      <c r="F63" s="35">
        <f>A63*$I$6</f>
        <v>0.12015851537767899</v>
      </c>
      <c r="G63" s="7"/>
      <c r="H63" s="7" t="s">
        <v>39</v>
      </c>
      <c r="I63" s="35">
        <f>I62/1013.25</f>
        <v>1.0086355785837651</v>
      </c>
    </row>
    <row r="64" spans="1:9" ht="17" x14ac:dyDescent="0.25">
      <c r="A64" s="16">
        <v>5</v>
      </c>
      <c r="B64" s="16">
        <v>746.08</v>
      </c>
      <c r="C64" s="16">
        <v>734.72</v>
      </c>
      <c r="D64" s="36">
        <v>767.6</v>
      </c>
      <c r="E64" s="34">
        <f>AVERAGE(B64:D64)</f>
        <v>749.4666666666667</v>
      </c>
      <c r="F64" s="35">
        <f>A64*$I$6</f>
        <v>0.20026419229613165</v>
      </c>
      <c r="G64" s="7"/>
      <c r="H64" s="7" t="s">
        <v>40</v>
      </c>
      <c r="I64" s="7">
        <v>980.9</v>
      </c>
    </row>
    <row r="65" spans="1:9" ht="17" x14ac:dyDescent="0.25">
      <c r="A65" s="16">
        <v>7</v>
      </c>
      <c r="B65" s="36">
        <v>1037.8</v>
      </c>
      <c r="C65" s="36">
        <v>1065.9000000000001</v>
      </c>
      <c r="D65" s="36">
        <v>984.25</v>
      </c>
      <c r="E65" s="37">
        <f>AVERAGE(B65:D65)</f>
        <v>1029.3166666666666</v>
      </c>
      <c r="F65" s="35">
        <f>A65*$I$6</f>
        <v>0.28036986921458429</v>
      </c>
      <c r="G65" s="7"/>
      <c r="H65" s="7" t="s">
        <v>41</v>
      </c>
      <c r="I65" s="38">
        <f>((I64*I63)/((8.2054*(10^(-5))*(I61+273.15))))*10^(-6)</f>
        <v>4.0852296312703901E-2</v>
      </c>
    </row>
    <row r="66" spans="1:9" x14ac:dyDescent="0.15">
      <c r="A66" s="16">
        <v>10</v>
      </c>
      <c r="B66" s="36">
        <v>1451.5</v>
      </c>
      <c r="C66" s="36">
        <v>1514.6</v>
      </c>
      <c r="D66" s="36">
        <v>1486.7</v>
      </c>
      <c r="E66" s="37">
        <f>AVERAGE(B66:D66)</f>
        <v>1484.2666666666667</v>
      </c>
      <c r="F66" s="35">
        <f>A66*$I$6</f>
        <v>0.40052838459226331</v>
      </c>
      <c r="G66" s="7"/>
      <c r="H66" s="7" t="s">
        <v>42</v>
      </c>
      <c r="I66" s="38">
        <f>SLOPE(F62:F66,E62:E66)</f>
        <v>2.6271305013188012E-4</v>
      </c>
    </row>
    <row r="67" spans="1:9" x14ac:dyDescent="0.15">
      <c r="A67" s="16"/>
      <c r="B67" s="16"/>
      <c r="C67" s="16"/>
      <c r="D67" s="16"/>
      <c r="E67" s="34"/>
      <c r="F67" s="7"/>
      <c r="G67" s="7"/>
      <c r="H67" s="7" t="s">
        <v>43</v>
      </c>
      <c r="I67" s="38">
        <f>INTERCEPT(F62:F66,E62:E66)</f>
        <v>9.0866010881525128E-3</v>
      </c>
    </row>
    <row r="80" spans="1:9" x14ac:dyDescent="0.15">
      <c r="A80" s="7" t="s">
        <v>69</v>
      </c>
      <c r="B80" s="7"/>
      <c r="C80" s="7"/>
      <c r="D80" s="7"/>
      <c r="E80" s="7"/>
      <c r="F80" s="7"/>
      <c r="G80" s="7"/>
      <c r="H80" s="7"/>
      <c r="I80" s="7"/>
    </row>
    <row r="81" spans="1:9" x14ac:dyDescent="0.15">
      <c r="A81" s="7" t="s">
        <v>33</v>
      </c>
      <c r="B81" s="7" t="s">
        <v>34</v>
      </c>
      <c r="C81" s="7" t="s">
        <v>35</v>
      </c>
      <c r="D81" s="7" t="s">
        <v>48</v>
      </c>
      <c r="E81" s="7" t="s">
        <v>36</v>
      </c>
      <c r="F81" s="7" t="s">
        <v>37</v>
      </c>
      <c r="G81" s="7"/>
      <c r="H81" s="7" t="s">
        <v>38</v>
      </c>
      <c r="I81" s="7">
        <v>20.5</v>
      </c>
    </row>
    <row r="82" spans="1:9" x14ac:dyDescent="0.15">
      <c r="A82" s="16">
        <v>1</v>
      </c>
      <c r="B82" s="34">
        <v>118.8</v>
      </c>
      <c r="C82" s="16">
        <v>102.25</v>
      </c>
      <c r="D82" s="16">
        <v>103.32</v>
      </c>
      <c r="E82" s="34">
        <f>AVERAGE(B82:D82)</f>
        <v>108.12333333333333</v>
      </c>
      <c r="F82" s="35">
        <f>A82*$I$6</f>
        <v>4.0052838459226331E-2</v>
      </c>
      <c r="G82" s="7"/>
      <c r="H82" s="7" t="s">
        <v>27</v>
      </c>
      <c r="I82">
        <v>1013</v>
      </c>
    </row>
    <row r="83" spans="1:9" x14ac:dyDescent="0.15">
      <c r="A83" s="16">
        <v>3</v>
      </c>
      <c r="B83" s="16">
        <v>453.72</v>
      </c>
      <c r="C83" s="34">
        <v>460.66</v>
      </c>
      <c r="D83" s="36">
        <v>465.67</v>
      </c>
      <c r="E83" s="34">
        <f>AVERAGE(B83:D83)</f>
        <v>460.01666666666671</v>
      </c>
      <c r="F83" s="35">
        <f>A83*$I$6</f>
        <v>0.12015851537767899</v>
      </c>
      <c r="G83" s="7"/>
      <c r="H83" s="7" t="s">
        <v>39</v>
      </c>
      <c r="I83" s="35">
        <f>I82/1013.25</f>
        <v>0.99975326918332097</v>
      </c>
    </row>
    <row r="84" spans="1:9" ht="17" x14ac:dyDescent="0.25">
      <c r="A84" s="16">
        <v>5</v>
      </c>
      <c r="B84" s="16">
        <v>773.79</v>
      </c>
      <c r="C84" s="16">
        <v>756.44</v>
      </c>
      <c r="D84" s="36">
        <v>774.9</v>
      </c>
      <c r="E84" s="34">
        <f>AVERAGE(B84:D84)</f>
        <v>768.37666666666667</v>
      </c>
      <c r="F84" s="35">
        <f>A84*$I$6</f>
        <v>0.20026419229613165</v>
      </c>
      <c r="G84" s="7"/>
      <c r="H84" s="7" t="s">
        <v>40</v>
      </c>
      <c r="I84" s="7">
        <v>980.9</v>
      </c>
    </row>
    <row r="85" spans="1:9" ht="17" x14ac:dyDescent="0.25">
      <c r="A85" s="16">
        <v>7</v>
      </c>
      <c r="B85" s="36">
        <v>1106.4000000000001</v>
      </c>
      <c r="C85" s="36">
        <v>1117.5</v>
      </c>
      <c r="D85" s="36">
        <v>1106.4000000000001</v>
      </c>
      <c r="E85" s="37">
        <f>AVERAGE(B85:D85)</f>
        <v>1110.1000000000001</v>
      </c>
      <c r="F85" s="35">
        <f>A85*$I$6</f>
        <v>0.28036986921458429</v>
      </c>
      <c r="G85" s="7"/>
      <c r="H85" s="7" t="s">
        <v>41</v>
      </c>
      <c r="I85" s="38">
        <f>((I84*I83)/((8.2054*(10^(-5))*(I81+273.15))))*10^(-6)</f>
        <v>4.0699381110983486E-2</v>
      </c>
    </row>
    <row r="86" spans="1:9" x14ac:dyDescent="0.15">
      <c r="A86" s="16">
        <v>10</v>
      </c>
      <c r="B86" s="36">
        <v>1563.3</v>
      </c>
      <c r="C86" s="36">
        <v>1525</v>
      </c>
      <c r="D86" s="36">
        <v>1532.7</v>
      </c>
      <c r="E86" s="37">
        <f>AVERAGE(B86:D86)</f>
        <v>1540.3333333333333</v>
      </c>
      <c r="F86" s="35">
        <f>A86*$I$6</f>
        <v>0.40052838459226331</v>
      </c>
      <c r="G86" s="7"/>
      <c r="H86" s="7" t="s">
        <v>42</v>
      </c>
      <c r="I86" s="38">
        <f>SLOPE(F82:F86,E82:E86)</f>
        <v>2.5113981401603925E-4</v>
      </c>
    </row>
    <row r="87" spans="1:9" x14ac:dyDescent="0.15">
      <c r="A87" s="16"/>
      <c r="B87" s="16"/>
      <c r="C87" s="16"/>
      <c r="D87" s="16"/>
      <c r="E87" s="34"/>
      <c r="F87" s="7"/>
      <c r="G87" s="7"/>
      <c r="H87" s="7" t="s">
        <v>43</v>
      </c>
      <c r="I87" s="38">
        <f>INTERCEPT(F82:F86,E82:E86)</f>
        <v>8.0183836897274041E-3</v>
      </c>
    </row>
    <row r="100" spans="1:9" x14ac:dyDescent="0.15">
      <c r="A100" s="7" t="s">
        <v>70</v>
      </c>
      <c r="B100" s="7"/>
      <c r="C100" s="7"/>
      <c r="D100" s="7"/>
      <c r="E100" s="7"/>
      <c r="F100" s="7"/>
      <c r="G100" s="7"/>
      <c r="H100" s="7"/>
      <c r="I100" s="7"/>
    </row>
    <row r="101" spans="1:9" x14ac:dyDescent="0.15">
      <c r="A101" s="7" t="s">
        <v>33</v>
      </c>
      <c r="B101" s="7" t="s">
        <v>34</v>
      </c>
      <c r="C101" s="7" t="s">
        <v>35</v>
      </c>
      <c r="D101" s="7" t="s">
        <v>48</v>
      </c>
      <c r="E101" s="7" t="s">
        <v>36</v>
      </c>
      <c r="F101" s="7" t="s">
        <v>37</v>
      </c>
      <c r="G101" s="7"/>
      <c r="H101" s="7" t="s">
        <v>38</v>
      </c>
      <c r="I101" s="7">
        <v>21</v>
      </c>
    </row>
    <row r="102" spans="1:9" x14ac:dyDescent="0.15">
      <c r="A102" s="16">
        <v>1</v>
      </c>
      <c r="B102" s="34">
        <v>110.86</v>
      </c>
      <c r="C102" s="16">
        <v>112.34</v>
      </c>
      <c r="D102" s="16">
        <v>114.51</v>
      </c>
      <c r="E102" s="34">
        <f>AVERAGE(B102:D102)</f>
        <v>112.57</v>
      </c>
      <c r="F102" s="35">
        <f>A102*$I$6</f>
        <v>4.0052838459226331E-2</v>
      </c>
      <c r="G102" s="7"/>
      <c r="H102" s="7" t="s">
        <v>27</v>
      </c>
      <c r="I102">
        <v>994</v>
      </c>
    </row>
    <row r="103" spans="1:9" x14ac:dyDescent="0.15">
      <c r="A103" s="16">
        <v>3</v>
      </c>
      <c r="B103" s="16">
        <v>435.12</v>
      </c>
      <c r="C103" s="34">
        <v>441.55</v>
      </c>
      <c r="D103" s="36">
        <v>417.61</v>
      </c>
      <c r="E103" s="34">
        <f>AVERAGE(B103:D103)</f>
        <v>431.42666666666673</v>
      </c>
      <c r="F103" s="35">
        <f>A103*$I$6</f>
        <v>0.12015851537767899</v>
      </c>
      <c r="G103" s="7"/>
      <c r="H103" s="7" t="s">
        <v>39</v>
      </c>
      <c r="I103" s="35">
        <f>I102/1013.25</f>
        <v>0.98100172711571676</v>
      </c>
    </row>
    <row r="104" spans="1:9" ht="17" x14ac:dyDescent="0.25">
      <c r="A104" s="16">
        <v>5</v>
      </c>
      <c r="B104" s="16">
        <v>745.67</v>
      </c>
      <c r="C104" s="16">
        <v>771.62</v>
      </c>
      <c r="D104" s="36">
        <v>775.13</v>
      </c>
      <c r="E104" s="34">
        <f>AVERAGE(B104:D104)</f>
        <v>764.14</v>
      </c>
      <c r="F104" s="35">
        <f>A104*$I$6</f>
        <v>0.20026419229613165</v>
      </c>
      <c r="G104" s="7"/>
      <c r="H104" s="7" t="s">
        <v>40</v>
      </c>
      <c r="I104" s="7">
        <v>980.9</v>
      </c>
    </row>
    <row r="105" spans="1:9" ht="17" x14ac:dyDescent="0.25">
      <c r="A105" s="16">
        <v>7</v>
      </c>
      <c r="B105" s="36">
        <v>1000.8</v>
      </c>
      <c r="C105" s="36">
        <v>1013.9</v>
      </c>
      <c r="D105" s="36">
        <v>1045.9000000000001</v>
      </c>
      <c r="E105" s="37">
        <f>AVERAGE(B105:D105)</f>
        <v>1020.1999999999999</v>
      </c>
      <c r="F105" s="35">
        <f>A105*$I$6</f>
        <v>0.28036986921458429</v>
      </c>
      <c r="G105" s="7"/>
      <c r="H105" s="7" t="s">
        <v>41</v>
      </c>
      <c r="I105" s="38">
        <f>((I104*I103)/((8.2054*(10^(-5))*(I101+273.15))))*10^(-6)</f>
        <v>3.9868132847387695E-2</v>
      </c>
    </row>
    <row r="106" spans="1:9" x14ac:dyDescent="0.15">
      <c r="A106" s="16">
        <v>10</v>
      </c>
      <c r="B106" s="36">
        <v>1461.1</v>
      </c>
      <c r="C106" s="36">
        <v>1439.9</v>
      </c>
      <c r="D106" s="36">
        <v>1473.2</v>
      </c>
      <c r="E106" s="37">
        <f>AVERAGE(B106:D106)</f>
        <v>1458.0666666666666</v>
      </c>
      <c r="F106" s="35">
        <f>A106*$I$6</f>
        <v>0.40052838459226331</v>
      </c>
      <c r="G106" s="7"/>
      <c r="H106" s="7" t="s">
        <v>42</v>
      </c>
      <c r="I106" s="38">
        <f>SLOPE(F102:F106,E102:E106)</f>
        <v>2.6873156924430076E-4</v>
      </c>
    </row>
    <row r="107" spans="1:9" x14ac:dyDescent="0.15">
      <c r="A107" s="16"/>
      <c r="B107" s="16"/>
      <c r="C107" s="16"/>
      <c r="D107" s="16"/>
      <c r="E107" s="34"/>
      <c r="F107" s="7"/>
      <c r="G107" s="7"/>
      <c r="H107" s="7" t="s">
        <v>43</v>
      </c>
      <c r="I107" s="38">
        <f>INTERCEPT(F102:F106,E102:E106)</f>
        <v>4.7695380762733663E-3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81" workbookViewId="0">
      <selection activeCell="E108" sqref="E108"/>
    </sheetView>
  </sheetViews>
  <sheetFormatPr baseColWidth="10" defaultColWidth="8.83203125" defaultRowHeight="13" x14ac:dyDescent="0.15"/>
  <cols>
    <col min="1" max="1" width="17.83203125" customWidth="1"/>
    <col min="2" max="2" width="13.5" bestFit="1" customWidth="1"/>
    <col min="4" max="4" width="8" bestFit="1" customWidth="1"/>
    <col min="5" max="5" width="15.1640625" bestFit="1" customWidth="1"/>
    <col min="6" max="6" width="13.6640625" bestFit="1" customWidth="1"/>
    <col min="7" max="7" width="27.83203125" bestFit="1" customWidth="1"/>
    <col min="10" max="10" width="13.33203125" customWidth="1"/>
    <col min="11" max="11" width="3" bestFit="1" customWidth="1"/>
    <col min="12" max="12" width="10.6640625" bestFit="1" customWidth="1"/>
    <col min="13" max="13" width="8.83203125" bestFit="1" customWidth="1"/>
    <col min="14" max="14" width="15.33203125" bestFit="1" customWidth="1"/>
  </cols>
  <sheetData>
    <row r="1" spans="1:14" ht="46" thickBot="1" x14ac:dyDescent="0.25">
      <c r="A1" s="25" t="s">
        <v>0</v>
      </c>
      <c r="B1" s="26" t="s">
        <v>1</v>
      </c>
      <c r="C1" s="26" t="s">
        <v>2</v>
      </c>
      <c r="D1" s="27" t="s">
        <v>6</v>
      </c>
      <c r="E1" s="28" t="s">
        <v>29</v>
      </c>
      <c r="F1" s="29" t="s">
        <v>5</v>
      </c>
      <c r="G1" s="26" t="s">
        <v>7</v>
      </c>
      <c r="H1" s="30"/>
      <c r="I1" s="30"/>
      <c r="J1" s="30"/>
      <c r="K1" s="30"/>
      <c r="L1" s="30"/>
      <c r="M1" s="30"/>
      <c r="N1" s="30"/>
    </row>
    <row r="2" spans="1:14" ht="67.5" customHeight="1" x14ac:dyDescent="0.15">
      <c r="A2" s="49">
        <v>42907</v>
      </c>
      <c r="B2" s="50" t="s">
        <v>51</v>
      </c>
      <c r="C2" s="51">
        <v>0.40972222222222227</v>
      </c>
      <c r="D2">
        <v>1</v>
      </c>
      <c r="E2" s="24">
        <v>18182</v>
      </c>
      <c r="F2" s="31" t="e">
        <f>E2*#REF!</f>
        <v>#REF!</v>
      </c>
      <c r="G2" s="33"/>
      <c r="J2" s="9" t="s">
        <v>30</v>
      </c>
      <c r="K2" s="10"/>
      <c r="L2" s="11" t="s">
        <v>9</v>
      </c>
      <c r="M2" s="11" t="s">
        <v>31</v>
      </c>
      <c r="N2" s="11"/>
    </row>
    <row r="3" spans="1:14" x14ac:dyDescent="0.15">
      <c r="A3" s="49">
        <v>42907</v>
      </c>
      <c r="B3" s="50" t="s">
        <v>52</v>
      </c>
      <c r="C3" s="51">
        <v>0.43055555555555558</v>
      </c>
      <c r="D3">
        <v>1</v>
      </c>
      <c r="E3" s="24">
        <v>17730</v>
      </c>
      <c r="F3" s="31" t="e">
        <f>E3*#REF!</f>
        <v>#REF!</v>
      </c>
      <c r="J3" s="12"/>
      <c r="K3" s="13">
        <v>1</v>
      </c>
      <c r="M3" s="14" t="e">
        <f>AVERAGE(L3:L13)</f>
        <v>#DIV/0!</v>
      </c>
      <c r="N3" s="14" t="s">
        <v>11</v>
      </c>
    </row>
    <row r="4" spans="1:14" x14ac:dyDescent="0.15">
      <c r="A4" s="49">
        <v>42907</v>
      </c>
      <c r="B4" s="50" t="s">
        <v>53</v>
      </c>
      <c r="C4" s="51">
        <v>0.44444444444444442</v>
      </c>
      <c r="D4">
        <v>1</v>
      </c>
      <c r="E4" s="24">
        <v>15192</v>
      </c>
      <c r="F4" s="31" t="e">
        <f>E4*#REF!</f>
        <v>#REF!</v>
      </c>
      <c r="J4" s="12"/>
      <c r="K4" s="13">
        <v>2</v>
      </c>
      <c r="M4" s="14" t="e">
        <f>SQRT(COUNT(L3:L13)/(COUNT(L3:L13)-1))*STDEVP(L3:L13)</f>
        <v>#DIV/0!</v>
      </c>
      <c r="N4" s="14" t="s">
        <v>12</v>
      </c>
    </row>
    <row r="5" spans="1:14" x14ac:dyDescent="0.15">
      <c r="A5" s="49">
        <v>42907</v>
      </c>
      <c r="B5" s="50" t="s">
        <v>54</v>
      </c>
      <c r="C5" s="51">
        <v>0.4513888888888889</v>
      </c>
      <c r="D5">
        <v>1</v>
      </c>
      <c r="E5" s="24">
        <v>14466</v>
      </c>
      <c r="F5" s="31" t="e">
        <f>E5*#REF!</f>
        <v>#REF!</v>
      </c>
      <c r="J5" s="12" t="s">
        <v>32</v>
      </c>
      <c r="K5" s="13">
        <v>3</v>
      </c>
      <c r="M5" s="14" t="e">
        <f>M4/M3</f>
        <v>#DIV/0!</v>
      </c>
      <c r="N5" s="14" t="s">
        <v>14</v>
      </c>
    </row>
    <row r="6" spans="1:14" x14ac:dyDescent="0.15">
      <c r="A6" s="49">
        <v>42907</v>
      </c>
      <c r="B6" s="50" t="s">
        <v>55</v>
      </c>
      <c r="C6" s="51">
        <v>0.45833333333333331</v>
      </c>
      <c r="D6">
        <v>1</v>
      </c>
      <c r="E6" s="24">
        <v>15924</v>
      </c>
      <c r="F6" s="31" t="e">
        <f>E6*#REF!</f>
        <v>#REF!</v>
      </c>
      <c r="J6" s="12">
        <v>1</v>
      </c>
      <c r="K6" s="13">
        <v>4</v>
      </c>
      <c r="M6" s="14"/>
      <c r="N6" s="14"/>
    </row>
    <row r="7" spans="1:14" x14ac:dyDescent="0.15">
      <c r="A7" s="49">
        <v>42907</v>
      </c>
      <c r="B7" s="50" t="s">
        <v>56</v>
      </c>
      <c r="C7" s="51">
        <v>0.46875</v>
      </c>
      <c r="D7">
        <v>1</v>
      </c>
      <c r="E7" s="24">
        <v>19332</v>
      </c>
      <c r="F7" s="31" t="e">
        <f>E7*#REF!</f>
        <v>#REF!</v>
      </c>
      <c r="J7" s="12"/>
      <c r="K7" s="13">
        <v>5</v>
      </c>
      <c r="M7" s="14" t="e">
        <f>J3/M3</f>
        <v>#DIV/0!</v>
      </c>
      <c r="N7" s="14" t="s">
        <v>15</v>
      </c>
    </row>
    <row r="8" spans="1:14" x14ac:dyDescent="0.15">
      <c r="A8" s="49">
        <v>42907</v>
      </c>
      <c r="B8" s="50" t="s">
        <v>56</v>
      </c>
      <c r="C8" s="51">
        <v>0.46875</v>
      </c>
      <c r="D8">
        <v>1</v>
      </c>
      <c r="E8" s="24">
        <v>19755</v>
      </c>
      <c r="F8" s="31" t="e">
        <f>E8*#REF!</f>
        <v>#REF!</v>
      </c>
      <c r="J8" s="12"/>
      <c r="K8" s="13">
        <v>6</v>
      </c>
      <c r="M8" s="14"/>
      <c r="N8" s="14"/>
    </row>
    <row r="9" spans="1:14" x14ac:dyDescent="0.15">
      <c r="A9" s="49">
        <v>42907</v>
      </c>
      <c r="B9" s="50" t="s">
        <v>17</v>
      </c>
      <c r="C9" s="51">
        <v>0.49305555555555558</v>
      </c>
      <c r="D9">
        <v>1</v>
      </c>
      <c r="E9" s="24">
        <v>23683</v>
      </c>
      <c r="F9" s="31" t="e">
        <f>E9*#REF!</f>
        <v>#REF!</v>
      </c>
      <c r="J9" s="12"/>
      <c r="K9" s="13">
        <v>7</v>
      </c>
      <c r="M9" s="14"/>
      <c r="N9" s="14"/>
    </row>
    <row r="10" spans="1:14" x14ac:dyDescent="0.15">
      <c r="A10" s="49">
        <v>42907</v>
      </c>
      <c r="B10" s="50" t="s">
        <v>18</v>
      </c>
      <c r="C10" s="51">
        <v>0.51041666666666663</v>
      </c>
      <c r="D10">
        <v>1</v>
      </c>
      <c r="E10" s="24">
        <v>35518</v>
      </c>
      <c r="F10" s="31" t="e">
        <f>E10*#REF!</f>
        <v>#REF!</v>
      </c>
      <c r="J10" s="12"/>
      <c r="K10" s="13">
        <v>8</v>
      </c>
      <c r="M10" s="14"/>
      <c r="N10" s="14"/>
    </row>
    <row r="11" spans="1:14" x14ac:dyDescent="0.15">
      <c r="A11" s="49">
        <v>42907</v>
      </c>
      <c r="B11" s="50" t="s">
        <v>19</v>
      </c>
      <c r="C11" s="51">
        <v>0.52083333333333337</v>
      </c>
      <c r="D11">
        <v>1</v>
      </c>
      <c r="E11" s="24">
        <v>21155</v>
      </c>
      <c r="F11" s="31" t="e">
        <f>E11*#REF!</f>
        <v>#REF!</v>
      </c>
      <c r="J11" s="12"/>
      <c r="K11" s="13">
        <v>9</v>
      </c>
      <c r="M11" s="14"/>
      <c r="N11" s="14"/>
    </row>
    <row r="12" spans="1:14" x14ac:dyDescent="0.15">
      <c r="A12" s="49">
        <v>42907</v>
      </c>
      <c r="B12" s="50" t="s">
        <v>20</v>
      </c>
      <c r="C12" s="51">
        <v>0.55555555555555558</v>
      </c>
      <c r="D12">
        <v>1</v>
      </c>
      <c r="E12" s="24">
        <v>24234</v>
      </c>
      <c r="F12" s="31" t="e">
        <f>E12*#REF!</f>
        <v>#REF!</v>
      </c>
      <c r="J12" s="5"/>
      <c r="K12" s="5"/>
      <c r="M12" s="5"/>
      <c r="N12" s="5"/>
    </row>
    <row r="13" spans="1:14" x14ac:dyDescent="0.15">
      <c r="A13" s="49">
        <v>42907</v>
      </c>
      <c r="B13" s="50" t="s">
        <v>21</v>
      </c>
      <c r="C13" s="51">
        <v>0.59027777777777779</v>
      </c>
      <c r="D13">
        <v>1</v>
      </c>
      <c r="E13" s="24">
        <v>37958</v>
      </c>
      <c r="F13" s="31" t="e">
        <f>E13*#REF!</f>
        <v>#REF!</v>
      </c>
    </row>
    <row r="14" spans="1:14" x14ac:dyDescent="0.15">
      <c r="A14" s="49">
        <v>42907</v>
      </c>
      <c r="B14" s="50" t="s">
        <v>21</v>
      </c>
      <c r="C14" s="51">
        <v>0.59027777777777779</v>
      </c>
      <c r="D14">
        <v>1</v>
      </c>
      <c r="E14" s="24">
        <v>37948</v>
      </c>
      <c r="F14" s="31" t="e">
        <f>E14*#REF!</f>
        <v>#REF!</v>
      </c>
    </row>
    <row r="15" spans="1:14" x14ac:dyDescent="0.15">
      <c r="A15" s="49">
        <v>42907</v>
      </c>
      <c r="B15" s="50" t="s">
        <v>47</v>
      </c>
      <c r="C15" s="51">
        <v>0.63541666666666663</v>
      </c>
      <c r="D15">
        <v>1</v>
      </c>
      <c r="E15" s="24">
        <v>24990</v>
      </c>
      <c r="F15" s="31" t="e">
        <f>E15*#REF!</f>
        <v>#REF!</v>
      </c>
    </row>
    <row r="16" spans="1:14" x14ac:dyDescent="0.15">
      <c r="A16" s="49">
        <v>42907</v>
      </c>
      <c r="B16" s="50" t="s">
        <v>22</v>
      </c>
      <c r="C16" s="51">
        <v>0.64583333333333337</v>
      </c>
      <c r="D16">
        <v>1</v>
      </c>
      <c r="E16" s="24">
        <v>22768</v>
      </c>
      <c r="F16" s="31" t="e">
        <f>E16*#REF!</f>
        <v>#REF!</v>
      </c>
    </row>
    <row r="17" spans="1:14" x14ac:dyDescent="0.15">
      <c r="A17" s="49">
        <v>42907</v>
      </c>
      <c r="B17" s="50" t="s">
        <v>23</v>
      </c>
      <c r="C17" s="51">
        <v>0.69097222222222221</v>
      </c>
      <c r="D17">
        <v>1</v>
      </c>
      <c r="E17" s="24">
        <v>19159</v>
      </c>
      <c r="F17" s="31" t="e">
        <f>E17*#REF!</f>
        <v>#REF!</v>
      </c>
    </row>
    <row r="18" spans="1:14" x14ac:dyDescent="0.15">
      <c r="A18" s="49">
        <v>42907</v>
      </c>
      <c r="B18" s="50" t="s">
        <v>23</v>
      </c>
      <c r="C18" s="51">
        <v>0.70833333333333337</v>
      </c>
      <c r="D18">
        <v>1</v>
      </c>
      <c r="E18" s="24">
        <v>19820</v>
      </c>
      <c r="F18" s="31" t="e">
        <f>E18*#REF!</f>
        <v>#REF!</v>
      </c>
    </row>
    <row r="19" spans="1:14" x14ac:dyDescent="0.15">
      <c r="A19" s="49">
        <v>42907</v>
      </c>
      <c r="B19" s="50" t="s">
        <v>24</v>
      </c>
      <c r="C19" s="51">
        <v>0.71875</v>
      </c>
      <c r="D19">
        <v>1</v>
      </c>
      <c r="E19" s="24">
        <v>15364</v>
      </c>
      <c r="F19" s="31" t="e">
        <f>E19*#REF!</f>
        <v>#REF!</v>
      </c>
    </row>
    <row r="20" spans="1:14" x14ac:dyDescent="0.15">
      <c r="A20" s="49">
        <v>42907</v>
      </c>
      <c r="B20" s="50" t="s">
        <v>24</v>
      </c>
      <c r="C20" s="51">
        <v>0.71875</v>
      </c>
      <c r="D20">
        <v>1</v>
      </c>
      <c r="E20" s="24">
        <v>15181</v>
      </c>
      <c r="F20" s="31" t="e">
        <f>E20*#REF!</f>
        <v>#REF!</v>
      </c>
    </row>
    <row r="23" spans="1:14" ht="46" thickBot="1" x14ac:dyDescent="0.25">
      <c r="A23" s="25" t="s">
        <v>0</v>
      </c>
      <c r="B23" s="26" t="s">
        <v>1</v>
      </c>
      <c r="C23" s="26" t="s">
        <v>2</v>
      </c>
      <c r="D23" s="27" t="s">
        <v>6</v>
      </c>
      <c r="E23" s="28" t="s">
        <v>29</v>
      </c>
      <c r="F23" s="29" t="s">
        <v>5</v>
      </c>
      <c r="G23" s="26" t="s">
        <v>7</v>
      </c>
      <c r="H23" s="30"/>
      <c r="I23" s="30"/>
      <c r="J23" s="30"/>
      <c r="K23" s="30"/>
      <c r="L23" s="30"/>
      <c r="M23" s="30"/>
      <c r="N23" s="30"/>
    </row>
    <row r="24" spans="1:14" x14ac:dyDescent="0.15">
      <c r="A24" s="49">
        <v>42977</v>
      </c>
      <c r="B24" s="50" t="s">
        <v>51</v>
      </c>
      <c r="C24" s="32">
        <v>0.36458333333333331</v>
      </c>
      <c r="D24">
        <v>1</v>
      </c>
      <c r="E24" s="24">
        <v>22644</v>
      </c>
      <c r="F24" s="31" t="e">
        <f>E24*#REF!</f>
        <v>#REF!</v>
      </c>
      <c r="G24" s="33"/>
      <c r="J24" s="9" t="s">
        <v>30</v>
      </c>
      <c r="K24" s="10"/>
      <c r="L24" s="11" t="s">
        <v>9</v>
      </c>
      <c r="M24" s="11" t="s">
        <v>31</v>
      </c>
      <c r="N24" s="11"/>
    </row>
    <row r="25" spans="1:14" x14ac:dyDescent="0.15">
      <c r="A25" s="49">
        <v>42977</v>
      </c>
      <c r="B25" s="50" t="s">
        <v>52</v>
      </c>
      <c r="C25" s="32">
        <v>0.37152777777777773</v>
      </c>
      <c r="D25">
        <v>1</v>
      </c>
      <c r="E25" s="24">
        <v>19435</v>
      </c>
      <c r="F25" s="31" t="e">
        <f>E25*#REF!</f>
        <v>#REF!</v>
      </c>
      <c r="J25" s="12"/>
      <c r="K25" s="13">
        <v>1</v>
      </c>
      <c r="M25" s="14" t="e">
        <f>AVERAGE(L25:L35)</f>
        <v>#DIV/0!</v>
      </c>
      <c r="N25" s="14" t="s">
        <v>11</v>
      </c>
    </row>
    <row r="26" spans="1:14" x14ac:dyDescent="0.15">
      <c r="A26" s="49">
        <v>42977</v>
      </c>
      <c r="B26" s="50" t="s">
        <v>53</v>
      </c>
      <c r="C26" s="32">
        <v>0.38541666666666669</v>
      </c>
      <c r="D26">
        <v>1</v>
      </c>
      <c r="E26" s="24">
        <v>19581</v>
      </c>
      <c r="F26" s="31" t="e">
        <f>E26*#REF!</f>
        <v>#REF!</v>
      </c>
      <c r="J26" s="12"/>
      <c r="K26" s="13">
        <v>2</v>
      </c>
      <c r="M26" s="14" t="e">
        <f>SQRT(COUNT(L25:L35)/(COUNT(L25:L35)-1))*STDEVP(L25:L35)</f>
        <v>#DIV/0!</v>
      </c>
      <c r="N26" s="14" t="s">
        <v>12</v>
      </c>
    </row>
    <row r="27" spans="1:14" x14ac:dyDescent="0.15">
      <c r="A27" s="49">
        <v>42977</v>
      </c>
      <c r="B27" s="50" t="s">
        <v>55</v>
      </c>
      <c r="C27" s="32">
        <v>0.3923611111111111</v>
      </c>
      <c r="D27">
        <v>1</v>
      </c>
      <c r="E27" s="24">
        <v>18212</v>
      </c>
      <c r="F27" s="31" t="e">
        <f>E27*#REF!</f>
        <v>#REF!</v>
      </c>
      <c r="J27" s="12" t="s">
        <v>32</v>
      </c>
      <c r="K27" s="13">
        <v>3</v>
      </c>
      <c r="M27" s="14" t="e">
        <f>M26/M25</f>
        <v>#DIV/0!</v>
      </c>
      <c r="N27" s="14" t="s">
        <v>14</v>
      </c>
    </row>
    <row r="28" spans="1:14" x14ac:dyDescent="0.15">
      <c r="A28" s="49">
        <v>42977</v>
      </c>
      <c r="B28" s="50" t="s">
        <v>56</v>
      </c>
      <c r="C28" s="32">
        <v>0.39930555555555558</v>
      </c>
      <c r="D28">
        <v>1</v>
      </c>
      <c r="E28" s="24">
        <v>23500</v>
      </c>
      <c r="F28" s="31" t="e">
        <f>E28*#REF!</f>
        <v>#REF!</v>
      </c>
      <c r="J28" s="12">
        <v>1</v>
      </c>
      <c r="K28" s="13">
        <v>4</v>
      </c>
      <c r="M28" s="14"/>
      <c r="N28" s="14"/>
    </row>
    <row r="29" spans="1:14" x14ac:dyDescent="0.15">
      <c r="A29" s="49">
        <v>42977</v>
      </c>
      <c r="B29" s="50" t="s">
        <v>56</v>
      </c>
      <c r="C29" s="32">
        <v>0.39930555555555558</v>
      </c>
      <c r="D29">
        <v>1</v>
      </c>
      <c r="E29" s="24">
        <v>23901</v>
      </c>
      <c r="F29" s="31" t="e">
        <f>E29*#REF!</f>
        <v>#REF!</v>
      </c>
      <c r="J29" s="12"/>
      <c r="K29" s="13">
        <v>5</v>
      </c>
      <c r="M29" s="14" t="e">
        <f>J25/M25</f>
        <v>#DIV/0!</v>
      </c>
      <c r="N29" s="14" t="s">
        <v>15</v>
      </c>
    </row>
    <row r="30" spans="1:14" x14ac:dyDescent="0.15">
      <c r="A30" s="49">
        <v>42977</v>
      </c>
      <c r="B30" s="50" t="s">
        <v>17</v>
      </c>
      <c r="C30" s="32">
        <v>0.41666666666666669</v>
      </c>
      <c r="D30">
        <v>1</v>
      </c>
      <c r="E30" s="24">
        <v>44700</v>
      </c>
      <c r="F30" s="31" t="e">
        <f>E30*#REF!</f>
        <v>#REF!</v>
      </c>
      <c r="J30" s="12"/>
      <c r="K30" s="13">
        <v>6</v>
      </c>
      <c r="M30" s="14"/>
      <c r="N30" s="14"/>
    </row>
    <row r="31" spans="1:14" x14ac:dyDescent="0.15">
      <c r="A31" s="49">
        <v>42977</v>
      </c>
      <c r="B31" s="50" t="s">
        <v>18</v>
      </c>
      <c r="C31" s="32">
        <v>0.4236111111111111</v>
      </c>
      <c r="D31">
        <v>1</v>
      </c>
      <c r="E31" s="24">
        <v>70328</v>
      </c>
      <c r="F31" s="31" t="e">
        <f>E31*#REF!</f>
        <v>#REF!</v>
      </c>
      <c r="J31" s="12"/>
      <c r="K31" s="13">
        <v>7</v>
      </c>
      <c r="M31" s="14"/>
      <c r="N31" s="14"/>
    </row>
    <row r="32" spans="1:14" x14ac:dyDescent="0.15">
      <c r="A32" s="49">
        <v>42977</v>
      </c>
      <c r="B32" s="50" t="s">
        <v>19</v>
      </c>
      <c r="C32" s="32">
        <v>0.43402777777777773</v>
      </c>
      <c r="D32">
        <v>1</v>
      </c>
      <c r="E32" s="24">
        <v>64045</v>
      </c>
      <c r="F32" s="31" t="e">
        <f>E32*#REF!</f>
        <v>#REF!</v>
      </c>
      <c r="J32" s="12"/>
      <c r="K32" s="13">
        <v>8</v>
      </c>
      <c r="M32" s="14"/>
      <c r="N32" s="14"/>
    </row>
    <row r="33" spans="1:14" x14ac:dyDescent="0.15">
      <c r="A33" s="49">
        <v>42977</v>
      </c>
      <c r="B33" s="50" t="s">
        <v>20</v>
      </c>
      <c r="C33" s="32">
        <v>0.46527777777777773</v>
      </c>
      <c r="D33">
        <v>1</v>
      </c>
      <c r="E33" s="24">
        <v>38275</v>
      </c>
      <c r="F33" s="31" t="e">
        <f>E33*#REF!</f>
        <v>#REF!</v>
      </c>
      <c r="J33" s="12"/>
      <c r="K33" s="13">
        <v>9</v>
      </c>
      <c r="M33" s="14"/>
      <c r="N33" s="14"/>
    </row>
    <row r="34" spans="1:14" x14ac:dyDescent="0.15">
      <c r="A34" s="49">
        <v>42977</v>
      </c>
      <c r="B34" s="50" t="s">
        <v>21</v>
      </c>
      <c r="C34" s="32">
        <v>0.54861111111111105</v>
      </c>
      <c r="D34">
        <v>1</v>
      </c>
      <c r="E34" s="24">
        <v>25105</v>
      </c>
      <c r="F34" s="31" t="e">
        <f>E34*#REF!</f>
        <v>#REF!</v>
      </c>
      <c r="J34" s="5"/>
      <c r="K34" s="5"/>
      <c r="M34" s="5"/>
      <c r="N34" s="5"/>
    </row>
    <row r="35" spans="1:14" x14ac:dyDescent="0.15">
      <c r="A35" s="49">
        <v>42977</v>
      </c>
      <c r="B35" s="50" t="s">
        <v>21</v>
      </c>
      <c r="C35" s="32">
        <v>0.54861111111111105</v>
      </c>
      <c r="D35">
        <v>1</v>
      </c>
      <c r="E35" s="24">
        <v>23618</v>
      </c>
      <c r="F35" s="31" t="e">
        <f>E35*#REF!</f>
        <v>#REF!</v>
      </c>
    </row>
    <row r="36" spans="1:14" x14ac:dyDescent="0.15">
      <c r="A36" s="49">
        <v>42977</v>
      </c>
      <c r="B36" s="50" t="s">
        <v>47</v>
      </c>
      <c r="C36" s="32">
        <v>0.58333333333333337</v>
      </c>
      <c r="D36">
        <v>1</v>
      </c>
      <c r="E36" s="24">
        <v>28505</v>
      </c>
      <c r="F36" s="31" t="e">
        <f>E36*#REF!</f>
        <v>#REF!</v>
      </c>
    </row>
    <row r="37" spans="1:14" x14ac:dyDescent="0.15">
      <c r="A37" s="49">
        <v>42977</v>
      </c>
      <c r="B37" s="50" t="s">
        <v>22</v>
      </c>
      <c r="C37" s="32">
        <v>0.59027777777777779</v>
      </c>
      <c r="D37">
        <v>1</v>
      </c>
      <c r="E37" s="24">
        <v>24666</v>
      </c>
      <c r="F37" s="31" t="e">
        <f>E37*#REF!</f>
        <v>#REF!</v>
      </c>
    </row>
    <row r="38" spans="1:14" x14ac:dyDescent="0.15">
      <c r="A38" s="49">
        <v>42977</v>
      </c>
      <c r="B38" s="50" t="s">
        <v>23</v>
      </c>
      <c r="C38" s="32">
        <v>0.62847222222222221</v>
      </c>
      <c r="D38">
        <v>1</v>
      </c>
      <c r="E38" s="24">
        <v>29918</v>
      </c>
      <c r="F38" s="31" t="e">
        <f>E38*#REF!</f>
        <v>#REF!</v>
      </c>
    </row>
    <row r="39" spans="1:14" x14ac:dyDescent="0.15">
      <c r="A39" s="49">
        <v>42977</v>
      </c>
      <c r="B39" s="50" t="s">
        <v>23</v>
      </c>
      <c r="C39" s="32">
        <v>0.64236111111111105</v>
      </c>
      <c r="D39">
        <v>1</v>
      </c>
      <c r="E39" s="24">
        <v>32166</v>
      </c>
      <c r="F39" s="31" t="e">
        <f>E39*#REF!</f>
        <v>#REF!</v>
      </c>
    </row>
    <row r="40" spans="1:14" x14ac:dyDescent="0.15">
      <c r="A40" s="49">
        <v>42977</v>
      </c>
      <c r="B40" s="50" t="s">
        <v>24</v>
      </c>
      <c r="C40" s="32">
        <v>0.64930555555555558</v>
      </c>
      <c r="D40">
        <v>1</v>
      </c>
      <c r="E40" s="24">
        <v>19969</v>
      </c>
      <c r="F40" s="31" t="e">
        <f>E40*#REF!</f>
        <v>#REF!</v>
      </c>
    </row>
    <row r="41" spans="1:14" x14ac:dyDescent="0.15">
      <c r="A41" s="49">
        <v>42977</v>
      </c>
      <c r="B41" s="50" t="s">
        <v>24</v>
      </c>
      <c r="C41" s="32">
        <v>0.64930555555555558</v>
      </c>
      <c r="D41">
        <v>1</v>
      </c>
      <c r="E41" s="24">
        <v>19026</v>
      </c>
      <c r="F41" s="31" t="e">
        <f>E41*#REF!</f>
        <v>#REF!</v>
      </c>
    </row>
    <row r="44" spans="1:14" ht="46" thickBot="1" x14ac:dyDescent="0.25">
      <c r="A44" s="25" t="s">
        <v>0</v>
      </c>
      <c r="B44" s="26" t="s">
        <v>1</v>
      </c>
      <c r="C44" s="26" t="s">
        <v>2</v>
      </c>
      <c r="D44" s="27" t="s">
        <v>6</v>
      </c>
      <c r="E44" s="28" t="s">
        <v>29</v>
      </c>
      <c r="F44" s="29" t="s">
        <v>5</v>
      </c>
      <c r="G44" s="26" t="s">
        <v>7</v>
      </c>
      <c r="H44" s="30"/>
      <c r="I44" s="30"/>
      <c r="J44" s="30"/>
      <c r="K44" s="30"/>
      <c r="L44" s="30"/>
      <c r="M44" s="30"/>
      <c r="N44" s="30"/>
    </row>
    <row r="45" spans="1:14" x14ac:dyDescent="0.15">
      <c r="A45" s="49">
        <v>43019</v>
      </c>
      <c r="B45" s="50" t="s">
        <v>51</v>
      </c>
      <c r="C45" s="32">
        <v>0.34722222222222227</v>
      </c>
      <c r="D45">
        <v>1</v>
      </c>
      <c r="E45" s="24">
        <v>20644</v>
      </c>
      <c r="F45" s="31" t="e">
        <f>E45*#REF!</f>
        <v>#REF!</v>
      </c>
      <c r="G45" s="33"/>
      <c r="J45" s="9" t="s">
        <v>30</v>
      </c>
      <c r="K45" s="10"/>
      <c r="L45" s="11" t="s">
        <v>9</v>
      </c>
      <c r="M45" s="11" t="s">
        <v>31</v>
      </c>
      <c r="N45" s="11"/>
    </row>
    <row r="46" spans="1:14" x14ac:dyDescent="0.15">
      <c r="A46" s="49">
        <v>43019</v>
      </c>
      <c r="B46" s="50" t="s">
        <v>52</v>
      </c>
      <c r="C46" s="32">
        <v>0.3576388888888889</v>
      </c>
      <c r="D46">
        <v>1</v>
      </c>
      <c r="E46" s="24">
        <v>18755</v>
      </c>
      <c r="F46" s="31" t="e">
        <f>E46*#REF!</f>
        <v>#REF!</v>
      </c>
      <c r="J46" s="12"/>
      <c r="K46" s="13">
        <v>1</v>
      </c>
      <c r="M46" s="14" t="e">
        <f>AVERAGE(L46:L56)</f>
        <v>#DIV/0!</v>
      </c>
      <c r="N46" s="14" t="s">
        <v>11</v>
      </c>
    </row>
    <row r="47" spans="1:14" x14ac:dyDescent="0.15">
      <c r="A47" s="49">
        <v>43019</v>
      </c>
      <c r="B47" s="50" t="s">
        <v>53</v>
      </c>
      <c r="C47" s="32">
        <v>0.36805555555555558</v>
      </c>
      <c r="D47">
        <v>1</v>
      </c>
      <c r="E47" s="24">
        <v>20424</v>
      </c>
      <c r="F47" s="31" t="e">
        <f>E47*#REF!</f>
        <v>#REF!</v>
      </c>
      <c r="J47" s="12"/>
      <c r="K47" s="13">
        <v>2</v>
      </c>
      <c r="M47" s="14" t="e">
        <f>SQRT(COUNT(L46:L56)/(COUNT(L46:L56)-1))*STDEVP(L46:L56)</f>
        <v>#DIV/0!</v>
      </c>
      <c r="N47" s="14" t="s">
        <v>12</v>
      </c>
    </row>
    <row r="48" spans="1:14" x14ac:dyDescent="0.15">
      <c r="A48" s="49">
        <v>43019</v>
      </c>
      <c r="B48" s="50" t="s">
        <v>54</v>
      </c>
      <c r="C48" s="32">
        <v>0.375</v>
      </c>
      <c r="D48">
        <v>1</v>
      </c>
      <c r="E48" s="24">
        <v>17508</v>
      </c>
      <c r="F48" s="31"/>
      <c r="J48" s="12" t="s">
        <v>32</v>
      </c>
      <c r="K48" s="13">
        <v>3</v>
      </c>
      <c r="M48" s="14" t="e">
        <f>M47/M46</f>
        <v>#DIV/0!</v>
      </c>
      <c r="N48" s="14" t="s">
        <v>14</v>
      </c>
    </row>
    <row r="49" spans="1:14" x14ac:dyDescent="0.15">
      <c r="A49" s="49">
        <v>43019</v>
      </c>
      <c r="B49" s="50" t="s">
        <v>55</v>
      </c>
      <c r="C49" s="32">
        <v>0.38194444444444442</v>
      </c>
      <c r="D49">
        <v>1</v>
      </c>
      <c r="E49" s="24">
        <v>17971</v>
      </c>
      <c r="F49" s="31" t="e">
        <f>E49*#REF!</f>
        <v>#REF!</v>
      </c>
      <c r="J49" s="12">
        <v>1</v>
      </c>
      <c r="K49" s="13">
        <v>4</v>
      </c>
      <c r="M49" s="14"/>
      <c r="N49" s="14"/>
    </row>
    <row r="50" spans="1:14" x14ac:dyDescent="0.15">
      <c r="A50" s="49">
        <v>43019</v>
      </c>
      <c r="B50" s="50" t="s">
        <v>55</v>
      </c>
      <c r="C50" s="32">
        <v>0.38194444444444442</v>
      </c>
      <c r="D50">
        <v>1</v>
      </c>
      <c r="E50" s="24">
        <v>17878</v>
      </c>
      <c r="F50" s="31" t="e">
        <f>E50*#REF!</f>
        <v>#REF!</v>
      </c>
      <c r="J50" s="12"/>
      <c r="K50" s="13">
        <v>5</v>
      </c>
      <c r="M50" s="14" t="e">
        <f>J46/M46</f>
        <v>#DIV/0!</v>
      </c>
      <c r="N50" s="14" t="s">
        <v>15</v>
      </c>
    </row>
    <row r="51" spans="1:14" x14ac:dyDescent="0.15">
      <c r="A51" s="49">
        <v>43019</v>
      </c>
      <c r="B51" s="50" t="s">
        <v>56</v>
      </c>
      <c r="C51" s="32">
        <v>0.3923611111111111</v>
      </c>
      <c r="D51">
        <v>1</v>
      </c>
      <c r="E51" s="24">
        <v>24327</v>
      </c>
      <c r="F51" s="31" t="e">
        <f>E51*#REF!</f>
        <v>#REF!</v>
      </c>
      <c r="J51" s="12"/>
      <c r="K51" s="13">
        <v>6</v>
      </c>
      <c r="M51" s="14"/>
      <c r="N51" s="14"/>
    </row>
    <row r="52" spans="1:14" x14ac:dyDescent="0.15">
      <c r="A52" s="49">
        <v>43019</v>
      </c>
      <c r="B52" s="50" t="s">
        <v>17</v>
      </c>
      <c r="C52" s="32">
        <v>0.40972222222222227</v>
      </c>
      <c r="D52">
        <v>1</v>
      </c>
      <c r="E52" s="24">
        <v>31009</v>
      </c>
      <c r="F52" s="31" t="e">
        <f>E52*#REF!</f>
        <v>#REF!</v>
      </c>
      <c r="J52" s="12"/>
      <c r="K52" s="13">
        <v>7</v>
      </c>
      <c r="M52" s="14"/>
      <c r="N52" s="14"/>
    </row>
    <row r="53" spans="1:14" x14ac:dyDescent="0.15">
      <c r="A53" s="49">
        <v>43019</v>
      </c>
      <c r="B53" s="50" t="s">
        <v>18</v>
      </c>
      <c r="C53" s="32">
        <v>0.41666666666666669</v>
      </c>
      <c r="D53">
        <v>1</v>
      </c>
      <c r="E53" s="24">
        <v>63201</v>
      </c>
      <c r="F53" s="31" t="e">
        <f>E53*#REF!</f>
        <v>#REF!</v>
      </c>
      <c r="G53" t="s">
        <v>65</v>
      </c>
      <c r="J53" s="12"/>
      <c r="K53" s="13">
        <v>8</v>
      </c>
      <c r="M53" s="14"/>
      <c r="N53" s="14"/>
    </row>
    <row r="54" spans="1:14" x14ac:dyDescent="0.15">
      <c r="A54" s="49">
        <v>43019</v>
      </c>
      <c r="B54" s="50" t="s">
        <v>19</v>
      </c>
      <c r="C54" s="32">
        <v>0.42708333333333331</v>
      </c>
      <c r="D54">
        <v>1</v>
      </c>
      <c r="E54" s="24">
        <v>34521</v>
      </c>
      <c r="F54" s="31" t="e">
        <f>E54*#REF!</f>
        <v>#REF!</v>
      </c>
      <c r="J54" s="12"/>
      <c r="K54" s="13">
        <v>9</v>
      </c>
      <c r="M54" s="14"/>
      <c r="N54" s="14"/>
    </row>
    <row r="55" spans="1:14" x14ac:dyDescent="0.15">
      <c r="A55" s="49">
        <v>43019</v>
      </c>
      <c r="B55" s="50" t="s">
        <v>20</v>
      </c>
      <c r="C55" s="32">
        <v>0.45833333333333331</v>
      </c>
      <c r="D55">
        <v>1</v>
      </c>
      <c r="E55" s="24">
        <v>19744</v>
      </c>
      <c r="F55" s="31" t="e">
        <f>E55*#REF!</f>
        <v>#REF!</v>
      </c>
      <c r="J55" s="5"/>
      <c r="K55" s="5"/>
      <c r="M55" s="5"/>
      <c r="N55" s="5"/>
    </row>
    <row r="56" spans="1:14" x14ac:dyDescent="0.15">
      <c r="A56" s="49">
        <v>43019</v>
      </c>
      <c r="B56" s="50" t="s">
        <v>20</v>
      </c>
      <c r="C56" s="32">
        <v>0.45833333333333331</v>
      </c>
      <c r="D56">
        <v>1</v>
      </c>
      <c r="E56" s="24">
        <v>19657</v>
      </c>
      <c r="F56" s="31" t="e">
        <f>E56*#REF!</f>
        <v>#REF!</v>
      </c>
    </row>
    <row r="57" spans="1:14" x14ac:dyDescent="0.15">
      <c r="A57" s="49">
        <v>43019</v>
      </c>
      <c r="B57" s="50" t="s">
        <v>21</v>
      </c>
      <c r="C57" s="32">
        <v>0.48958333333333331</v>
      </c>
      <c r="D57">
        <v>1</v>
      </c>
      <c r="E57" s="24">
        <v>18916</v>
      </c>
      <c r="F57" s="31" t="e">
        <f>E57*#REF!</f>
        <v>#REF!</v>
      </c>
    </row>
    <row r="58" spans="1:14" x14ac:dyDescent="0.15">
      <c r="A58" s="49">
        <v>43019</v>
      </c>
      <c r="B58" s="50" t="s">
        <v>47</v>
      </c>
      <c r="C58" s="32">
        <v>0.5</v>
      </c>
      <c r="D58">
        <v>1</v>
      </c>
      <c r="E58" s="24">
        <v>22648</v>
      </c>
      <c r="F58" s="31" t="e">
        <f>E58*#REF!</f>
        <v>#REF!</v>
      </c>
    </row>
    <row r="59" spans="1:14" x14ac:dyDescent="0.15">
      <c r="A59" s="49">
        <v>43019</v>
      </c>
      <c r="B59" s="50" t="s">
        <v>22</v>
      </c>
      <c r="C59" s="32">
        <v>0.54513888888888895</v>
      </c>
      <c r="D59">
        <v>1</v>
      </c>
      <c r="E59" s="24">
        <v>24136</v>
      </c>
      <c r="F59" s="31" t="e">
        <f>E59*#REF!</f>
        <v>#REF!</v>
      </c>
    </row>
    <row r="60" spans="1:14" x14ac:dyDescent="0.15">
      <c r="A60" s="49">
        <v>43019</v>
      </c>
      <c r="B60" s="50" t="s">
        <v>23</v>
      </c>
      <c r="C60" s="32">
        <v>0.58333333333333337</v>
      </c>
      <c r="D60">
        <v>1</v>
      </c>
      <c r="E60" s="24">
        <v>28156</v>
      </c>
      <c r="F60" s="31" t="e">
        <f>E60*#REF!</f>
        <v>#REF!</v>
      </c>
    </row>
    <row r="61" spans="1:14" x14ac:dyDescent="0.15">
      <c r="A61" s="49">
        <v>43019</v>
      </c>
      <c r="B61" s="50" t="s">
        <v>62</v>
      </c>
      <c r="C61" s="32">
        <v>0.59722222222222221</v>
      </c>
      <c r="D61">
        <v>1</v>
      </c>
      <c r="E61" s="24">
        <v>27399</v>
      </c>
      <c r="F61" s="31" t="e">
        <f>E61*#REF!</f>
        <v>#REF!</v>
      </c>
    </row>
    <row r="62" spans="1:14" x14ac:dyDescent="0.15">
      <c r="A62" s="49">
        <v>43019</v>
      </c>
      <c r="B62" s="50" t="s">
        <v>24</v>
      </c>
      <c r="C62" s="32">
        <v>0.60416666666666663</v>
      </c>
      <c r="D62">
        <v>1</v>
      </c>
      <c r="E62" s="24">
        <v>20981</v>
      </c>
      <c r="F62" s="31" t="e">
        <f>E62*#REF!</f>
        <v>#REF!</v>
      </c>
    </row>
    <row r="63" spans="1:14" x14ac:dyDescent="0.15">
      <c r="A63" s="49">
        <v>43019</v>
      </c>
      <c r="B63" s="50" t="s">
        <v>24</v>
      </c>
      <c r="C63" s="32">
        <v>0.60416666666666663</v>
      </c>
      <c r="D63">
        <v>1</v>
      </c>
      <c r="E63" s="24">
        <v>20942</v>
      </c>
      <c r="F63" s="31" t="e">
        <f>E63*#REF!</f>
        <v>#REF!</v>
      </c>
    </row>
    <row r="66" spans="1:14" ht="46" thickBot="1" x14ac:dyDescent="0.25">
      <c r="A66" s="25" t="s">
        <v>0</v>
      </c>
      <c r="B66" s="26" t="s">
        <v>1</v>
      </c>
      <c r="C66" s="26" t="s">
        <v>2</v>
      </c>
      <c r="D66" s="27" t="s">
        <v>6</v>
      </c>
      <c r="E66" s="28" t="s">
        <v>29</v>
      </c>
      <c r="F66" s="29" t="s">
        <v>5</v>
      </c>
      <c r="G66" s="26" t="s">
        <v>7</v>
      </c>
      <c r="H66" s="30"/>
      <c r="I66" s="30"/>
      <c r="J66" s="30"/>
      <c r="K66" s="30"/>
      <c r="L66" s="30"/>
      <c r="M66" s="30"/>
      <c r="N66" s="30"/>
    </row>
    <row r="67" spans="1:14" x14ac:dyDescent="0.15">
      <c r="A67" s="49">
        <v>43047</v>
      </c>
      <c r="B67" s="50" t="s">
        <v>51</v>
      </c>
      <c r="C67" s="32">
        <v>0.3263888888888889</v>
      </c>
      <c r="D67">
        <v>1</v>
      </c>
      <c r="E67" s="24">
        <v>20029</v>
      </c>
      <c r="F67" s="31" t="e">
        <f>E67*#REF!</f>
        <v>#REF!</v>
      </c>
      <c r="G67" s="33"/>
      <c r="J67" s="9" t="s">
        <v>30</v>
      </c>
      <c r="K67" s="10"/>
      <c r="L67" s="11" t="s">
        <v>9</v>
      </c>
      <c r="M67" s="11" t="s">
        <v>31</v>
      </c>
      <c r="N67" s="11"/>
    </row>
    <row r="68" spans="1:14" x14ac:dyDescent="0.15">
      <c r="A68" s="49">
        <v>43047</v>
      </c>
      <c r="B68" s="50" t="s">
        <v>52</v>
      </c>
      <c r="C68" s="32">
        <v>0.33680555555555558</v>
      </c>
      <c r="D68">
        <v>1</v>
      </c>
      <c r="E68" s="24">
        <v>16749</v>
      </c>
      <c r="F68" s="31" t="e">
        <f>E68*#REF!</f>
        <v>#REF!</v>
      </c>
      <c r="J68" s="12"/>
      <c r="K68" s="13">
        <v>1</v>
      </c>
      <c r="M68" s="14" t="e">
        <f>AVERAGE(L68:L78)</f>
        <v>#DIV/0!</v>
      </c>
      <c r="N68" s="14" t="s">
        <v>11</v>
      </c>
    </row>
    <row r="69" spans="1:14" x14ac:dyDescent="0.15">
      <c r="A69" s="49">
        <v>43047</v>
      </c>
      <c r="B69" s="50" t="s">
        <v>53</v>
      </c>
      <c r="C69" s="32">
        <v>0.35069444444444442</v>
      </c>
      <c r="D69">
        <v>1</v>
      </c>
      <c r="E69" s="24">
        <v>17709</v>
      </c>
      <c r="F69" s="31" t="e">
        <f>E69*#REF!</f>
        <v>#REF!</v>
      </c>
      <c r="J69" s="12"/>
      <c r="K69" s="13">
        <v>2</v>
      </c>
      <c r="M69" s="14" t="e">
        <f>SQRT(COUNT(L68:L78)/(COUNT(L68:L78)-1))*STDEVP(L68:L78)</f>
        <v>#DIV/0!</v>
      </c>
      <c r="N69" s="14" t="s">
        <v>12</v>
      </c>
    </row>
    <row r="70" spans="1:14" x14ac:dyDescent="0.15">
      <c r="A70" s="49">
        <v>43047</v>
      </c>
      <c r="B70" s="50" t="s">
        <v>54</v>
      </c>
      <c r="C70" s="32">
        <v>0.3611111111111111</v>
      </c>
      <c r="D70">
        <v>1</v>
      </c>
      <c r="E70" s="24">
        <v>18725</v>
      </c>
      <c r="F70" s="31"/>
      <c r="J70" s="12" t="s">
        <v>32</v>
      </c>
      <c r="K70" s="13">
        <v>3</v>
      </c>
      <c r="M70" s="14" t="e">
        <f>M69/M68</f>
        <v>#DIV/0!</v>
      </c>
      <c r="N70" s="14" t="s">
        <v>14</v>
      </c>
    </row>
    <row r="71" spans="1:14" x14ac:dyDescent="0.15">
      <c r="A71" s="49">
        <v>43047</v>
      </c>
      <c r="B71" s="50" t="s">
        <v>55</v>
      </c>
      <c r="C71" s="32">
        <v>0.36805555555555558</v>
      </c>
      <c r="D71">
        <v>1</v>
      </c>
      <c r="E71" s="24">
        <v>19517</v>
      </c>
      <c r="F71" s="31" t="e">
        <f>E71*#REF!</f>
        <v>#REF!</v>
      </c>
      <c r="J71" s="12">
        <v>1</v>
      </c>
      <c r="K71" s="13">
        <v>4</v>
      </c>
      <c r="M71" s="14"/>
      <c r="N71" s="14"/>
    </row>
    <row r="72" spans="1:14" x14ac:dyDescent="0.15">
      <c r="A72" s="49">
        <v>43047</v>
      </c>
      <c r="B72" s="50" t="s">
        <v>56</v>
      </c>
      <c r="C72" s="32">
        <v>0.37847222222222227</v>
      </c>
      <c r="D72">
        <v>1</v>
      </c>
      <c r="E72" s="24">
        <v>24263</v>
      </c>
      <c r="F72" s="31" t="e">
        <f>E72*#REF!</f>
        <v>#REF!</v>
      </c>
      <c r="J72" s="12"/>
      <c r="K72" s="13">
        <v>5</v>
      </c>
      <c r="M72" s="14" t="e">
        <f>J68/M68</f>
        <v>#DIV/0!</v>
      </c>
      <c r="N72" s="14" t="s">
        <v>15</v>
      </c>
    </row>
    <row r="73" spans="1:14" x14ac:dyDescent="0.15">
      <c r="A73" s="49">
        <v>43047</v>
      </c>
      <c r="B73" s="50" t="s">
        <v>56</v>
      </c>
      <c r="C73" s="32">
        <v>0.37847222222222227</v>
      </c>
      <c r="D73">
        <v>1</v>
      </c>
      <c r="E73" s="24">
        <v>24330</v>
      </c>
      <c r="F73" s="31" t="e">
        <f>E73*#REF!</f>
        <v>#REF!</v>
      </c>
      <c r="J73" s="12"/>
      <c r="K73" s="13">
        <v>6</v>
      </c>
      <c r="M73" s="14"/>
      <c r="N73" s="14"/>
    </row>
    <row r="74" spans="1:14" x14ac:dyDescent="0.15">
      <c r="A74" s="49">
        <v>43047</v>
      </c>
      <c r="B74" s="50" t="s">
        <v>17</v>
      </c>
      <c r="C74" s="32">
        <v>0.39583333333333331</v>
      </c>
      <c r="D74">
        <v>1</v>
      </c>
      <c r="E74" s="24">
        <v>23751</v>
      </c>
      <c r="F74" s="31" t="e">
        <f>E74*#REF!</f>
        <v>#REF!</v>
      </c>
      <c r="J74" s="12"/>
      <c r="K74" s="13">
        <v>7</v>
      </c>
      <c r="M74" s="14"/>
      <c r="N74" s="14"/>
    </row>
    <row r="75" spans="1:14" x14ac:dyDescent="0.15">
      <c r="A75" s="49">
        <v>43047</v>
      </c>
      <c r="B75" s="50" t="s">
        <v>18</v>
      </c>
      <c r="C75" s="32">
        <v>0.40625</v>
      </c>
      <c r="D75">
        <v>1</v>
      </c>
      <c r="E75" s="24">
        <v>39220</v>
      </c>
      <c r="F75" s="31" t="e">
        <f>E75*#REF!</f>
        <v>#REF!</v>
      </c>
      <c r="J75" s="12"/>
      <c r="K75" s="13">
        <v>8</v>
      </c>
      <c r="M75" s="14"/>
      <c r="N75" s="14"/>
    </row>
    <row r="76" spans="1:14" x14ac:dyDescent="0.15">
      <c r="A76" s="49">
        <v>43047</v>
      </c>
      <c r="B76" s="50" t="s">
        <v>19</v>
      </c>
      <c r="C76" s="32">
        <v>0.41666666666666669</v>
      </c>
      <c r="D76">
        <v>1</v>
      </c>
      <c r="E76" s="24">
        <v>24233</v>
      </c>
      <c r="F76" s="31" t="e">
        <f>E76*#REF!</f>
        <v>#REF!</v>
      </c>
      <c r="J76" s="12"/>
      <c r="K76" s="13">
        <v>9</v>
      </c>
      <c r="M76" s="14"/>
      <c r="N76" s="14"/>
    </row>
    <row r="77" spans="1:14" x14ac:dyDescent="0.15">
      <c r="A77" s="49">
        <v>43047</v>
      </c>
      <c r="B77" s="50" t="s">
        <v>20</v>
      </c>
      <c r="C77" s="32">
        <v>0.4548611111111111</v>
      </c>
      <c r="D77">
        <v>1</v>
      </c>
      <c r="E77" s="24">
        <v>27916</v>
      </c>
      <c r="F77" s="31" t="e">
        <f>E77*#REF!</f>
        <v>#REF!</v>
      </c>
      <c r="J77" s="5"/>
      <c r="K77" s="5"/>
      <c r="M77" s="5"/>
      <c r="N77" s="5"/>
    </row>
    <row r="78" spans="1:14" x14ac:dyDescent="0.15">
      <c r="A78" s="49">
        <v>43047</v>
      </c>
      <c r="B78" s="50" t="s">
        <v>21</v>
      </c>
      <c r="C78" s="32">
        <v>0.48958333333333331</v>
      </c>
      <c r="D78">
        <v>1</v>
      </c>
      <c r="E78" s="24">
        <v>58468</v>
      </c>
      <c r="F78" s="31" t="e">
        <f>E78*#REF!</f>
        <v>#REF!</v>
      </c>
    </row>
    <row r="79" spans="1:14" x14ac:dyDescent="0.15">
      <c r="A79" s="49">
        <v>43047</v>
      </c>
      <c r="B79" s="50" t="s">
        <v>21</v>
      </c>
      <c r="C79" s="32">
        <v>0.48958333333333331</v>
      </c>
      <c r="D79">
        <v>1</v>
      </c>
      <c r="E79" s="24">
        <v>57598</v>
      </c>
      <c r="F79" s="31" t="e">
        <f>E79*#REF!</f>
        <v>#REF!</v>
      </c>
    </row>
    <row r="80" spans="1:14" x14ac:dyDescent="0.15">
      <c r="A80" s="49">
        <v>43047</v>
      </c>
      <c r="B80" s="50" t="s">
        <v>47</v>
      </c>
      <c r="C80" s="32">
        <v>0.51736111111111105</v>
      </c>
      <c r="D80">
        <v>1</v>
      </c>
      <c r="E80" s="24">
        <v>26637</v>
      </c>
      <c r="F80" s="31" t="e">
        <f>E80*#REF!</f>
        <v>#REF!</v>
      </c>
    </row>
    <row r="81" spans="1:14" x14ac:dyDescent="0.15">
      <c r="A81" s="49">
        <v>43047</v>
      </c>
      <c r="B81" s="50" t="s">
        <v>22</v>
      </c>
      <c r="C81" s="32">
        <v>0.54166666666666663</v>
      </c>
      <c r="D81">
        <v>1</v>
      </c>
      <c r="E81" s="24">
        <v>24355</v>
      </c>
      <c r="F81" s="31" t="e">
        <f>E81*#REF!</f>
        <v>#REF!</v>
      </c>
    </row>
    <row r="82" spans="1:14" x14ac:dyDescent="0.15">
      <c r="A82" s="49">
        <v>43047</v>
      </c>
      <c r="B82" s="50" t="s">
        <v>23</v>
      </c>
      <c r="C82" s="32">
        <v>0.57291666666666663</v>
      </c>
      <c r="D82">
        <v>1</v>
      </c>
      <c r="E82" s="24">
        <v>22575</v>
      </c>
      <c r="F82" s="31" t="e">
        <f>E82*#REF!</f>
        <v>#REF!</v>
      </c>
    </row>
    <row r="83" spans="1:14" x14ac:dyDescent="0.15">
      <c r="A83" s="49">
        <v>43047</v>
      </c>
      <c r="B83" s="50" t="s">
        <v>62</v>
      </c>
      <c r="C83" s="32">
        <v>0.58680555555555558</v>
      </c>
      <c r="D83">
        <v>1</v>
      </c>
      <c r="E83" s="24">
        <v>22232</v>
      </c>
      <c r="F83" s="31" t="e">
        <f>E83*#REF!</f>
        <v>#REF!</v>
      </c>
    </row>
    <row r="84" spans="1:14" x14ac:dyDescent="0.15">
      <c r="A84" s="49">
        <v>43047</v>
      </c>
      <c r="B84" s="50" t="s">
        <v>24</v>
      </c>
      <c r="C84" s="32">
        <v>0.59722222222222221</v>
      </c>
      <c r="D84">
        <v>1</v>
      </c>
      <c r="E84" s="24">
        <v>20904</v>
      </c>
      <c r="F84" s="31" t="e">
        <f>E84*#REF!</f>
        <v>#REF!</v>
      </c>
    </row>
    <row r="85" spans="1:14" x14ac:dyDescent="0.15">
      <c r="A85" s="49">
        <v>43047</v>
      </c>
      <c r="B85" s="50" t="s">
        <v>24</v>
      </c>
      <c r="C85" s="32">
        <v>0.59722222222222221</v>
      </c>
      <c r="D85">
        <v>1</v>
      </c>
      <c r="E85" s="24">
        <v>21003</v>
      </c>
      <c r="F85" s="31" t="e">
        <f>E85*#REF!</f>
        <v>#REF!</v>
      </c>
    </row>
    <row r="88" spans="1:14" ht="46" thickBot="1" x14ac:dyDescent="0.25">
      <c r="A88" s="25" t="s">
        <v>0</v>
      </c>
      <c r="B88" s="26" t="s">
        <v>1</v>
      </c>
      <c r="C88" s="26" t="s">
        <v>2</v>
      </c>
      <c r="D88" s="27" t="s">
        <v>6</v>
      </c>
      <c r="E88" s="28" t="s">
        <v>29</v>
      </c>
      <c r="F88" s="29" t="s">
        <v>5</v>
      </c>
      <c r="G88" s="26" t="s">
        <v>7</v>
      </c>
      <c r="H88" s="30"/>
      <c r="I88" s="30"/>
      <c r="J88" s="30"/>
      <c r="K88" s="30"/>
      <c r="L88" s="30"/>
      <c r="M88" s="30"/>
      <c r="N88" s="30"/>
    </row>
    <row r="89" spans="1:14" x14ac:dyDescent="0.15">
      <c r="A89" s="49">
        <v>43082</v>
      </c>
      <c r="B89" s="50" t="s">
        <v>51</v>
      </c>
      <c r="C89" s="32">
        <v>0.3298611111111111</v>
      </c>
      <c r="D89">
        <v>1</v>
      </c>
      <c r="E89" s="24">
        <v>28001</v>
      </c>
      <c r="F89" s="31" t="e">
        <f>E89*#REF!</f>
        <v>#REF!</v>
      </c>
      <c r="G89" s="33"/>
      <c r="J89" s="9" t="s">
        <v>30</v>
      </c>
      <c r="K89" s="10"/>
      <c r="L89" s="11" t="s">
        <v>9</v>
      </c>
      <c r="M89" s="11" t="s">
        <v>31</v>
      </c>
      <c r="N89" s="11"/>
    </row>
    <row r="90" spans="1:14" x14ac:dyDescent="0.15">
      <c r="A90" s="49">
        <v>43082</v>
      </c>
      <c r="B90" s="50" t="s">
        <v>52</v>
      </c>
      <c r="C90" s="32">
        <v>0.34375</v>
      </c>
      <c r="D90">
        <v>1</v>
      </c>
      <c r="E90" s="24">
        <v>43422</v>
      </c>
      <c r="F90" s="31" t="e">
        <f>E90*#REF!</f>
        <v>#REF!</v>
      </c>
      <c r="J90" s="12"/>
      <c r="K90" s="13">
        <v>1</v>
      </c>
      <c r="M90" s="14" t="e">
        <f>AVERAGE(L90:L100)</f>
        <v>#DIV/0!</v>
      </c>
      <c r="N90" s="14" t="s">
        <v>11</v>
      </c>
    </row>
    <row r="91" spans="1:14" x14ac:dyDescent="0.15">
      <c r="A91" s="49">
        <v>43082</v>
      </c>
      <c r="B91" s="50" t="s">
        <v>53</v>
      </c>
      <c r="C91" s="32">
        <v>0.35416666666666669</v>
      </c>
      <c r="D91">
        <v>1</v>
      </c>
      <c r="E91" s="24">
        <v>25736</v>
      </c>
      <c r="F91" s="31" t="e">
        <f>E91*#REF!</f>
        <v>#REF!</v>
      </c>
      <c r="J91" s="12"/>
      <c r="K91" s="13">
        <v>2</v>
      </c>
      <c r="M91" s="14" t="e">
        <f>SQRT(COUNT(L90:L100)/(COUNT(L90:L100)-1))*STDEVP(L90:L100)</f>
        <v>#DIV/0!</v>
      </c>
      <c r="N91" s="14" t="s">
        <v>12</v>
      </c>
    </row>
    <row r="92" spans="1:14" x14ac:dyDescent="0.15">
      <c r="A92" s="49">
        <v>43082</v>
      </c>
      <c r="B92" s="50" t="s">
        <v>54</v>
      </c>
      <c r="C92" s="32">
        <v>0.3611111111111111</v>
      </c>
      <c r="D92">
        <v>1</v>
      </c>
      <c r="E92" s="24">
        <v>23627</v>
      </c>
      <c r="F92" s="31"/>
      <c r="J92" s="12" t="s">
        <v>32</v>
      </c>
      <c r="K92" s="13">
        <v>3</v>
      </c>
      <c r="M92" s="14" t="e">
        <f>M91/M90</f>
        <v>#DIV/0!</v>
      </c>
      <c r="N92" s="14" t="s">
        <v>14</v>
      </c>
    </row>
    <row r="93" spans="1:14" x14ac:dyDescent="0.15">
      <c r="A93" s="49">
        <v>43082</v>
      </c>
      <c r="B93" s="50" t="s">
        <v>55</v>
      </c>
      <c r="C93" s="32">
        <v>0.36805555555555558</v>
      </c>
      <c r="D93">
        <v>1</v>
      </c>
      <c r="E93" s="24">
        <v>29233</v>
      </c>
      <c r="F93" s="31" t="e">
        <f>E93*#REF!</f>
        <v>#REF!</v>
      </c>
      <c r="J93" s="12">
        <v>1</v>
      </c>
      <c r="K93" s="13">
        <v>4</v>
      </c>
      <c r="M93" s="14"/>
      <c r="N93" s="14"/>
    </row>
    <row r="94" spans="1:14" x14ac:dyDescent="0.15">
      <c r="A94" s="49">
        <v>43082</v>
      </c>
      <c r="B94" s="50" t="s">
        <v>56</v>
      </c>
      <c r="C94" s="32">
        <v>0.38194444444444442</v>
      </c>
      <c r="D94">
        <v>1</v>
      </c>
      <c r="E94" s="24">
        <v>29998</v>
      </c>
      <c r="F94" s="31" t="e">
        <f>E94*#REF!</f>
        <v>#REF!</v>
      </c>
      <c r="J94" s="12"/>
      <c r="K94" s="13">
        <v>5</v>
      </c>
      <c r="M94" s="14" t="e">
        <f>J90/M90</f>
        <v>#DIV/0!</v>
      </c>
      <c r="N94" s="14" t="s">
        <v>15</v>
      </c>
    </row>
    <row r="95" spans="1:14" x14ac:dyDescent="0.15">
      <c r="A95" s="49">
        <v>43082</v>
      </c>
      <c r="B95" s="50" t="s">
        <v>56</v>
      </c>
      <c r="C95" s="32">
        <v>0.38194444444444442</v>
      </c>
      <c r="D95">
        <v>1</v>
      </c>
      <c r="E95" s="24">
        <v>29941</v>
      </c>
      <c r="F95" s="31" t="e">
        <f>E95*#REF!</f>
        <v>#REF!</v>
      </c>
      <c r="J95" s="12"/>
      <c r="K95" s="13">
        <v>6</v>
      </c>
      <c r="M95" s="14"/>
      <c r="N95" s="14"/>
    </row>
    <row r="96" spans="1:14" x14ac:dyDescent="0.15">
      <c r="A96" s="49">
        <v>43082</v>
      </c>
      <c r="B96" s="50" t="s">
        <v>17</v>
      </c>
      <c r="C96" s="32">
        <v>0.40277777777777773</v>
      </c>
      <c r="D96">
        <v>1</v>
      </c>
      <c r="E96" s="24">
        <v>32439</v>
      </c>
      <c r="F96" s="31" t="e">
        <f>E96*#REF!</f>
        <v>#REF!</v>
      </c>
      <c r="J96" s="12"/>
      <c r="K96" s="13">
        <v>7</v>
      </c>
      <c r="M96" s="14"/>
      <c r="N96" s="14"/>
    </row>
    <row r="97" spans="1:14" x14ac:dyDescent="0.15">
      <c r="A97" s="49">
        <v>43082</v>
      </c>
      <c r="B97" s="50" t="s">
        <v>18</v>
      </c>
      <c r="C97" s="32">
        <v>0.40972222222222227</v>
      </c>
      <c r="D97">
        <v>1</v>
      </c>
      <c r="E97" s="24">
        <v>45130</v>
      </c>
      <c r="F97" s="31" t="e">
        <f>E97*#REF!</f>
        <v>#REF!</v>
      </c>
      <c r="J97" s="12"/>
      <c r="K97" s="13">
        <v>8</v>
      </c>
      <c r="M97" s="14"/>
      <c r="N97" s="14"/>
    </row>
    <row r="98" spans="1:14" x14ac:dyDescent="0.15">
      <c r="A98" s="49">
        <v>43082</v>
      </c>
      <c r="B98" s="50" t="s">
        <v>19</v>
      </c>
      <c r="C98" s="32">
        <v>0.4201388888888889</v>
      </c>
      <c r="D98">
        <v>1</v>
      </c>
      <c r="E98" s="24">
        <v>30242</v>
      </c>
      <c r="F98" s="31" t="e">
        <f>E98*#REF!</f>
        <v>#REF!</v>
      </c>
      <c r="J98" s="12"/>
      <c r="K98" s="13">
        <v>9</v>
      </c>
      <c r="M98" s="14"/>
      <c r="N98" s="14"/>
    </row>
    <row r="99" spans="1:14" x14ac:dyDescent="0.15">
      <c r="A99" s="49">
        <v>43082</v>
      </c>
      <c r="B99" s="50" t="s">
        <v>20</v>
      </c>
      <c r="C99" s="32">
        <v>0.4513888888888889</v>
      </c>
      <c r="D99">
        <v>1</v>
      </c>
      <c r="E99" s="24">
        <v>39534</v>
      </c>
      <c r="F99" s="31" t="e">
        <f>E99*#REF!</f>
        <v>#REF!</v>
      </c>
      <c r="J99" s="5"/>
      <c r="K99" s="5"/>
      <c r="M99" s="5"/>
      <c r="N99" s="5"/>
    </row>
    <row r="100" spans="1:14" x14ac:dyDescent="0.15">
      <c r="A100" s="49">
        <v>43082</v>
      </c>
      <c r="B100" s="50" t="s">
        <v>21</v>
      </c>
      <c r="C100" s="32">
        <v>0.46875</v>
      </c>
      <c r="D100">
        <v>1</v>
      </c>
      <c r="E100" s="24">
        <v>82628</v>
      </c>
      <c r="F100" s="31" t="e">
        <f>E100*#REF!</f>
        <v>#REF!</v>
      </c>
    </row>
    <row r="101" spans="1:14" x14ac:dyDescent="0.15">
      <c r="A101" s="49">
        <v>43082</v>
      </c>
      <c r="B101" s="50" t="s">
        <v>21</v>
      </c>
      <c r="C101" s="32">
        <v>0.46875</v>
      </c>
      <c r="D101">
        <v>1</v>
      </c>
      <c r="E101" s="24">
        <v>112356</v>
      </c>
      <c r="F101" s="31" t="e">
        <f>E101*#REF!</f>
        <v>#REF!</v>
      </c>
    </row>
    <row r="102" spans="1:14" x14ac:dyDescent="0.15">
      <c r="A102" s="49">
        <v>43082</v>
      </c>
      <c r="B102" s="50" t="s">
        <v>47</v>
      </c>
      <c r="C102" s="32">
        <v>0.47916666666666669</v>
      </c>
      <c r="D102">
        <v>1</v>
      </c>
      <c r="E102" s="24">
        <v>39288</v>
      </c>
      <c r="F102" s="31" t="e">
        <f>E102*#REF!</f>
        <v>#REF!</v>
      </c>
    </row>
    <row r="103" spans="1:14" x14ac:dyDescent="0.15">
      <c r="A103" s="49">
        <v>43082</v>
      </c>
      <c r="B103" s="50" t="s">
        <v>22</v>
      </c>
      <c r="C103" s="32">
        <v>0.48958333333333331</v>
      </c>
      <c r="D103">
        <v>1</v>
      </c>
      <c r="E103" s="24">
        <v>35536</v>
      </c>
      <c r="F103" s="31" t="e">
        <f>E103*#REF!</f>
        <v>#REF!</v>
      </c>
    </row>
    <row r="104" spans="1:14" x14ac:dyDescent="0.15">
      <c r="A104" s="49">
        <v>43082</v>
      </c>
      <c r="B104" s="50" t="s">
        <v>23</v>
      </c>
      <c r="C104" s="32">
        <v>0.53125</v>
      </c>
      <c r="D104">
        <v>1</v>
      </c>
      <c r="E104" s="24">
        <v>31409</v>
      </c>
      <c r="F104" s="31" t="e">
        <f>E104*#REF!</f>
        <v>#REF!</v>
      </c>
    </row>
    <row r="105" spans="1:14" x14ac:dyDescent="0.15">
      <c r="A105" s="49">
        <v>43082</v>
      </c>
      <c r="B105" s="50" t="s">
        <v>62</v>
      </c>
      <c r="C105" s="32">
        <v>0.54861111111111105</v>
      </c>
      <c r="D105">
        <v>1</v>
      </c>
      <c r="E105" s="24">
        <v>31801</v>
      </c>
      <c r="F105" s="31" t="e">
        <f>E105*#REF!</f>
        <v>#REF!</v>
      </c>
    </row>
    <row r="106" spans="1:14" x14ac:dyDescent="0.15">
      <c r="A106" s="49">
        <v>43082</v>
      </c>
      <c r="B106" s="50" t="s">
        <v>24</v>
      </c>
      <c r="C106" s="32">
        <v>0.55555555555555558</v>
      </c>
      <c r="D106">
        <v>1</v>
      </c>
      <c r="E106" s="24">
        <v>31465</v>
      </c>
      <c r="F106" s="31" t="e">
        <f>E106*#REF!</f>
        <v>#REF!</v>
      </c>
    </row>
    <row r="107" spans="1:14" x14ac:dyDescent="0.15">
      <c r="A107" s="49">
        <v>43082</v>
      </c>
      <c r="B107" s="50" t="s">
        <v>24</v>
      </c>
      <c r="C107" s="32">
        <v>0.55555555555555558</v>
      </c>
      <c r="D107">
        <v>1</v>
      </c>
      <c r="E107" s="24">
        <v>31579</v>
      </c>
      <c r="F107" s="31" t="e">
        <f>E107*#REF!</f>
        <v>#REF!</v>
      </c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3" workbookViewId="0">
      <selection activeCell="E59" sqref="E59"/>
    </sheetView>
  </sheetViews>
  <sheetFormatPr baseColWidth="10" defaultColWidth="8.83203125" defaultRowHeight="13" x14ac:dyDescent="0.15"/>
  <cols>
    <col min="1" max="4" width="17.83203125" customWidth="1"/>
    <col min="5" max="5" width="12" customWidth="1"/>
    <col min="6" max="6" width="14.33203125" customWidth="1"/>
  </cols>
  <sheetData>
    <row r="1" spans="1:7" ht="16" thickBot="1" x14ac:dyDescent="0.25">
      <c r="A1" s="21" t="s">
        <v>57</v>
      </c>
      <c r="B1" s="46"/>
      <c r="C1" s="46"/>
      <c r="D1" s="46"/>
      <c r="E1" s="22"/>
      <c r="F1" s="23" t="s">
        <v>26</v>
      </c>
      <c r="G1" s="7">
        <v>22</v>
      </c>
    </row>
    <row r="2" spans="1:7" ht="15" x14ac:dyDescent="0.2">
      <c r="A2">
        <v>267.8</v>
      </c>
      <c r="B2" t="s">
        <v>50</v>
      </c>
      <c r="C2">
        <f>IF(B2="ppb",A2/1000,A2)</f>
        <v>0.26780000000000004</v>
      </c>
      <c r="D2" t="s">
        <v>28</v>
      </c>
      <c r="E2" s="24">
        <v>17947</v>
      </c>
      <c r="F2" s="23" t="s">
        <v>27</v>
      </c>
      <c r="G2">
        <v>1005</v>
      </c>
    </row>
    <row r="3" spans="1:7" x14ac:dyDescent="0.15">
      <c r="A3">
        <v>267.8</v>
      </c>
      <c r="B3" t="s">
        <v>50</v>
      </c>
      <c r="C3">
        <f t="shared" ref="C3:C10" si="0">IF(B3="ppb",A3/1000,A3)</f>
        <v>0.26780000000000004</v>
      </c>
      <c r="D3" t="s">
        <v>28</v>
      </c>
      <c r="E3" s="24">
        <v>17866</v>
      </c>
    </row>
    <row r="4" spans="1:7" x14ac:dyDescent="0.15">
      <c r="A4">
        <v>267.8</v>
      </c>
      <c r="B4" t="s">
        <v>50</v>
      </c>
      <c r="C4">
        <f t="shared" si="0"/>
        <v>0.26780000000000004</v>
      </c>
      <c r="D4" t="s">
        <v>28</v>
      </c>
      <c r="E4" s="24">
        <v>17848</v>
      </c>
    </row>
    <row r="5" spans="1:7" x14ac:dyDescent="0.15">
      <c r="A5">
        <v>638.29999999999995</v>
      </c>
      <c r="B5" t="s">
        <v>50</v>
      </c>
      <c r="C5">
        <f t="shared" si="0"/>
        <v>0.63829999999999998</v>
      </c>
      <c r="D5" t="s">
        <v>28</v>
      </c>
      <c r="E5" s="24">
        <v>37479</v>
      </c>
    </row>
    <row r="6" spans="1:7" x14ac:dyDescent="0.15">
      <c r="A6">
        <v>638.29999999999995</v>
      </c>
      <c r="B6" t="s">
        <v>50</v>
      </c>
      <c r="C6">
        <f t="shared" si="0"/>
        <v>0.63829999999999998</v>
      </c>
      <c r="D6" t="s">
        <v>28</v>
      </c>
      <c r="E6" s="24">
        <v>37429</v>
      </c>
    </row>
    <row r="7" spans="1:7" x14ac:dyDescent="0.15">
      <c r="A7">
        <v>638.29999999999995</v>
      </c>
      <c r="B7" t="s">
        <v>50</v>
      </c>
      <c r="C7">
        <f t="shared" si="0"/>
        <v>0.63829999999999998</v>
      </c>
      <c r="D7" t="s">
        <v>28</v>
      </c>
      <c r="E7" s="24">
        <v>38181</v>
      </c>
    </row>
    <row r="8" spans="1:7" x14ac:dyDescent="0.15">
      <c r="A8">
        <v>1.98</v>
      </c>
      <c r="B8" t="s">
        <v>28</v>
      </c>
      <c r="C8">
        <f t="shared" si="0"/>
        <v>1.98</v>
      </c>
      <c r="D8" t="s">
        <v>28</v>
      </c>
      <c r="E8" s="24">
        <v>104452</v>
      </c>
    </row>
    <row r="9" spans="1:7" x14ac:dyDescent="0.15">
      <c r="A9">
        <v>1.98</v>
      </c>
      <c r="B9" t="s">
        <v>28</v>
      </c>
      <c r="C9">
        <f t="shared" si="0"/>
        <v>1.98</v>
      </c>
      <c r="D9" t="s">
        <v>28</v>
      </c>
      <c r="E9" s="24">
        <v>104123</v>
      </c>
    </row>
    <row r="10" spans="1:7" x14ac:dyDescent="0.15">
      <c r="A10">
        <v>1.98</v>
      </c>
      <c r="B10" t="s">
        <v>28</v>
      </c>
      <c r="C10">
        <f t="shared" si="0"/>
        <v>1.98</v>
      </c>
      <c r="D10" t="s">
        <v>28</v>
      </c>
      <c r="E10" s="24">
        <v>102987</v>
      </c>
    </row>
    <row r="13" spans="1:7" ht="16" thickBot="1" x14ac:dyDescent="0.25">
      <c r="A13" s="21" t="s">
        <v>60</v>
      </c>
      <c r="B13" s="46"/>
      <c r="C13" s="46"/>
      <c r="D13" s="46"/>
      <c r="E13" s="22"/>
      <c r="F13" s="23" t="s">
        <v>26</v>
      </c>
      <c r="G13" s="7">
        <v>21.5</v>
      </c>
    </row>
    <row r="14" spans="1:7" ht="15" x14ac:dyDescent="0.2">
      <c r="A14">
        <v>267.8</v>
      </c>
      <c r="B14" t="s">
        <v>50</v>
      </c>
      <c r="C14">
        <f>IF(B14="ppb",A14/1000,A14)</f>
        <v>0.26780000000000004</v>
      </c>
      <c r="D14" t="s">
        <v>28</v>
      </c>
      <c r="E14" s="24">
        <v>20123</v>
      </c>
      <c r="F14" s="23" t="s">
        <v>27</v>
      </c>
      <c r="G14">
        <v>1001</v>
      </c>
    </row>
    <row r="15" spans="1:7" x14ac:dyDescent="0.15">
      <c r="A15">
        <v>267.8</v>
      </c>
      <c r="B15" t="s">
        <v>50</v>
      </c>
      <c r="C15">
        <f t="shared" ref="C15:C22" si="1">IF(B15="ppb",A15/1000,A15)</f>
        <v>0.26780000000000004</v>
      </c>
      <c r="D15" t="s">
        <v>28</v>
      </c>
      <c r="E15" s="24">
        <v>19685</v>
      </c>
    </row>
    <row r="16" spans="1:7" x14ac:dyDescent="0.15">
      <c r="A16">
        <v>267.8</v>
      </c>
      <c r="B16" t="s">
        <v>50</v>
      </c>
      <c r="C16">
        <f t="shared" si="1"/>
        <v>0.26780000000000004</v>
      </c>
      <c r="D16" t="s">
        <v>28</v>
      </c>
      <c r="E16" s="24">
        <v>19512</v>
      </c>
    </row>
    <row r="17" spans="1:7" x14ac:dyDescent="0.15">
      <c r="A17">
        <v>638.29999999999995</v>
      </c>
      <c r="B17" t="s">
        <v>50</v>
      </c>
      <c r="C17">
        <f t="shared" si="1"/>
        <v>0.63829999999999998</v>
      </c>
      <c r="D17" t="s">
        <v>28</v>
      </c>
      <c r="E17" s="24">
        <v>39032</v>
      </c>
    </row>
    <row r="18" spans="1:7" x14ac:dyDescent="0.15">
      <c r="A18">
        <v>638.29999999999995</v>
      </c>
      <c r="B18" t="s">
        <v>50</v>
      </c>
      <c r="C18">
        <f t="shared" si="1"/>
        <v>0.63829999999999998</v>
      </c>
      <c r="D18" t="s">
        <v>28</v>
      </c>
      <c r="E18" s="24">
        <v>39827</v>
      </c>
    </row>
    <row r="19" spans="1:7" x14ac:dyDescent="0.15">
      <c r="A19">
        <v>638.29999999999995</v>
      </c>
      <c r="B19" t="s">
        <v>50</v>
      </c>
      <c r="C19">
        <f t="shared" si="1"/>
        <v>0.63829999999999998</v>
      </c>
      <c r="D19" t="s">
        <v>28</v>
      </c>
      <c r="E19" s="24">
        <v>39863</v>
      </c>
    </row>
    <row r="20" spans="1:7" x14ac:dyDescent="0.15">
      <c r="A20">
        <v>1.98</v>
      </c>
      <c r="B20" t="s">
        <v>28</v>
      </c>
      <c r="C20">
        <f t="shared" si="1"/>
        <v>1.98</v>
      </c>
      <c r="D20" t="s">
        <v>28</v>
      </c>
      <c r="E20" s="24">
        <v>103651</v>
      </c>
    </row>
    <row r="21" spans="1:7" x14ac:dyDescent="0.15">
      <c r="A21">
        <v>1.98</v>
      </c>
      <c r="B21" t="s">
        <v>28</v>
      </c>
      <c r="C21">
        <f t="shared" si="1"/>
        <v>1.98</v>
      </c>
      <c r="D21" t="s">
        <v>28</v>
      </c>
      <c r="E21" s="24">
        <v>106768</v>
      </c>
    </row>
    <row r="22" spans="1:7" x14ac:dyDescent="0.15">
      <c r="A22">
        <v>1.98</v>
      </c>
      <c r="B22" t="s">
        <v>28</v>
      </c>
      <c r="C22">
        <f t="shared" si="1"/>
        <v>1.98</v>
      </c>
      <c r="D22" t="s">
        <v>28</v>
      </c>
      <c r="E22" s="24">
        <v>106999</v>
      </c>
    </row>
    <row r="25" spans="1:7" ht="16" thickBot="1" x14ac:dyDescent="0.25">
      <c r="A25" s="21" t="s">
        <v>64</v>
      </c>
      <c r="B25" s="46"/>
      <c r="C25" s="46"/>
      <c r="D25" s="46"/>
      <c r="E25" s="22"/>
      <c r="F25" s="23" t="s">
        <v>26</v>
      </c>
      <c r="G25" s="7">
        <v>22</v>
      </c>
    </row>
    <row r="26" spans="1:7" ht="15" x14ac:dyDescent="0.2">
      <c r="A26">
        <v>267.8</v>
      </c>
      <c r="B26" t="s">
        <v>50</v>
      </c>
      <c r="C26">
        <f>IF(B26="ppb",A26/1000,A26)</f>
        <v>0.26780000000000004</v>
      </c>
      <c r="D26" t="s">
        <v>28</v>
      </c>
      <c r="E26" s="24">
        <v>19727</v>
      </c>
      <c r="F26" s="23" t="s">
        <v>27</v>
      </c>
      <c r="G26">
        <v>1022</v>
      </c>
    </row>
    <row r="27" spans="1:7" x14ac:dyDescent="0.15">
      <c r="A27">
        <v>267.8</v>
      </c>
      <c r="B27" t="s">
        <v>50</v>
      </c>
      <c r="C27">
        <f t="shared" ref="C27:C34" si="2">IF(B27="ppb",A27/1000,A27)</f>
        <v>0.26780000000000004</v>
      </c>
      <c r="D27" t="s">
        <v>28</v>
      </c>
      <c r="E27" s="24">
        <v>19769</v>
      </c>
    </row>
    <row r="28" spans="1:7" x14ac:dyDescent="0.15">
      <c r="A28">
        <v>267.8</v>
      </c>
      <c r="B28" t="s">
        <v>50</v>
      </c>
      <c r="C28">
        <f t="shared" si="2"/>
        <v>0.26780000000000004</v>
      </c>
      <c r="D28" t="s">
        <v>28</v>
      </c>
      <c r="E28" s="24">
        <v>19822</v>
      </c>
    </row>
    <row r="29" spans="1:7" x14ac:dyDescent="0.15">
      <c r="A29">
        <v>638.29999999999995</v>
      </c>
      <c r="B29" t="s">
        <v>50</v>
      </c>
      <c r="C29">
        <f t="shared" si="2"/>
        <v>0.63829999999999998</v>
      </c>
      <c r="D29" t="s">
        <v>28</v>
      </c>
      <c r="E29" s="24">
        <v>40755</v>
      </c>
    </row>
    <row r="30" spans="1:7" x14ac:dyDescent="0.15">
      <c r="A30">
        <v>638.29999999999995</v>
      </c>
      <c r="B30" t="s">
        <v>50</v>
      </c>
      <c r="C30">
        <f t="shared" si="2"/>
        <v>0.63829999999999998</v>
      </c>
      <c r="D30" t="s">
        <v>28</v>
      </c>
      <c r="E30" s="24">
        <v>40699</v>
      </c>
    </row>
    <row r="31" spans="1:7" x14ac:dyDescent="0.15">
      <c r="A31">
        <v>638.29999999999995</v>
      </c>
      <c r="B31" t="s">
        <v>50</v>
      </c>
      <c r="C31">
        <f t="shared" si="2"/>
        <v>0.63829999999999998</v>
      </c>
      <c r="D31" t="s">
        <v>28</v>
      </c>
      <c r="E31" s="24">
        <v>40476</v>
      </c>
    </row>
    <row r="32" spans="1:7" x14ac:dyDescent="0.15">
      <c r="A32">
        <v>1.98</v>
      </c>
      <c r="B32" t="s">
        <v>28</v>
      </c>
      <c r="C32">
        <f t="shared" si="2"/>
        <v>1.98</v>
      </c>
      <c r="D32" t="s">
        <v>28</v>
      </c>
      <c r="E32" s="24">
        <v>109668</v>
      </c>
    </row>
    <row r="33" spans="1:7" x14ac:dyDescent="0.15">
      <c r="A33">
        <v>1.98</v>
      </c>
      <c r="B33" t="s">
        <v>28</v>
      </c>
      <c r="C33">
        <f t="shared" si="2"/>
        <v>1.98</v>
      </c>
      <c r="D33" t="s">
        <v>28</v>
      </c>
      <c r="E33" s="24">
        <v>108800</v>
      </c>
    </row>
    <row r="34" spans="1:7" x14ac:dyDescent="0.15">
      <c r="A34">
        <v>1.98</v>
      </c>
      <c r="B34" t="s">
        <v>28</v>
      </c>
      <c r="C34">
        <f t="shared" si="2"/>
        <v>1.98</v>
      </c>
      <c r="D34" t="s">
        <v>28</v>
      </c>
      <c r="E34" s="24">
        <v>108426</v>
      </c>
    </row>
    <row r="37" spans="1:7" ht="16" thickBot="1" x14ac:dyDescent="0.25">
      <c r="A37" s="21" t="s">
        <v>66</v>
      </c>
      <c r="B37" s="46"/>
      <c r="C37" s="46"/>
      <c r="D37" s="46"/>
      <c r="E37" s="22"/>
      <c r="F37" s="23" t="s">
        <v>26</v>
      </c>
      <c r="G37" s="7">
        <v>20</v>
      </c>
    </row>
    <row r="38" spans="1:7" ht="15" x14ac:dyDescent="0.2">
      <c r="A38">
        <v>267.8</v>
      </c>
      <c r="B38" t="s">
        <v>50</v>
      </c>
      <c r="C38">
        <f>IF(B38="ppb",A38/1000,A38)</f>
        <v>0.26780000000000004</v>
      </c>
      <c r="D38" t="s">
        <v>28</v>
      </c>
      <c r="E38" s="24">
        <v>18734</v>
      </c>
      <c r="F38" s="23" t="s">
        <v>27</v>
      </c>
      <c r="G38">
        <v>1016</v>
      </c>
    </row>
    <row r="39" spans="1:7" x14ac:dyDescent="0.15">
      <c r="A39">
        <v>267.8</v>
      </c>
      <c r="B39" t="s">
        <v>50</v>
      </c>
      <c r="C39">
        <f t="shared" ref="C39:C46" si="3">IF(B39="ppb",A39/1000,A39)</f>
        <v>0.26780000000000004</v>
      </c>
      <c r="D39" t="s">
        <v>28</v>
      </c>
      <c r="E39" s="24">
        <v>18183</v>
      </c>
    </row>
    <row r="40" spans="1:7" x14ac:dyDescent="0.15">
      <c r="A40">
        <v>267.8</v>
      </c>
      <c r="B40" t="s">
        <v>50</v>
      </c>
      <c r="C40">
        <f t="shared" si="3"/>
        <v>0.26780000000000004</v>
      </c>
      <c r="D40" t="s">
        <v>28</v>
      </c>
      <c r="E40" s="24">
        <v>17656</v>
      </c>
    </row>
    <row r="41" spans="1:7" x14ac:dyDescent="0.15">
      <c r="A41">
        <v>638.29999999999995</v>
      </c>
      <c r="B41" t="s">
        <v>50</v>
      </c>
      <c r="C41">
        <f t="shared" si="3"/>
        <v>0.63829999999999998</v>
      </c>
      <c r="D41" t="s">
        <v>28</v>
      </c>
      <c r="E41" s="24">
        <v>35871</v>
      </c>
    </row>
    <row r="42" spans="1:7" x14ac:dyDescent="0.15">
      <c r="A42">
        <v>638.29999999999995</v>
      </c>
      <c r="B42" t="s">
        <v>50</v>
      </c>
      <c r="C42">
        <f t="shared" si="3"/>
        <v>0.63829999999999998</v>
      </c>
      <c r="D42" t="s">
        <v>28</v>
      </c>
      <c r="E42" s="24">
        <v>35293</v>
      </c>
    </row>
    <row r="43" spans="1:7" x14ac:dyDescent="0.15">
      <c r="A43">
        <v>638.29999999999995</v>
      </c>
      <c r="B43" t="s">
        <v>50</v>
      </c>
      <c r="C43">
        <f t="shared" si="3"/>
        <v>0.63829999999999998</v>
      </c>
      <c r="D43" t="s">
        <v>28</v>
      </c>
      <c r="E43" s="24">
        <v>35179</v>
      </c>
    </row>
    <row r="44" spans="1:7" x14ac:dyDescent="0.15">
      <c r="A44">
        <v>1.98</v>
      </c>
      <c r="B44" t="s">
        <v>28</v>
      </c>
      <c r="C44">
        <f t="shared" si="3"/>
        <v>1.98</v>
      </c>
      <c r="D44" t="s">
        <v>28</v>
      </c>
      <c r="E44" s="24">
        <v>98296</v>
      </c>
    </row>
    <row r="45" spans="1:7" x14ac:dyDescent="0.15">
      <c r="A45">
        <v>1.98</v>
      </c>
      <c r="B45" t="s">
        <v>28</v>
      </c>
      <c r="C45">
        <f t="shared" si="3"/>
        <v>1.98</v>
      </c>
      <c r="D45" t="s">
        <v>28</v>
      </c>
      <c r="E45" s="24">
        <v>97982</v>
      </c>
    </row>
    <row r="46" spans="1:7" x14ac:dyDescent="0.15">
      <c r="A46">
        <v>1.98</v>
      </c>
      <c r="B46" t="s">
        <v>28</v>
      </c>
      <c r="C46">
        <f t="shared" si="3"/>
        <v>1.98</v>
      </c>
      <c r="D46" t="s">
        <v>28</v>
      </c>
      <c r="E46" s="24">
        <v>97483</v>
      </c>
    </row>
    <row r="49" spans="1:7" ht="16" thickBot="1" x14ac:dyDescent="0.25">
      <c r="A49" s="21" t="s">
        <v>67</v>
      </c>
      <c r="B49" s="46"/>
      <c r="C49" s="46"/>
      <c r="D49" s="46"/>
      <c r="E49" s="22"/>
      <c r="F49" s="23" t="s">
        <v>26</v>
      </c>
      <c r="G49" s="7">
        <v>20.5</v>
      </c>
    </row>
    <row r="50" spans="1:7" ht="15" x14ac:dyDescent="0.2">
      <c r="A50">
        <v>267.8</v>
      </c>
      <c r="B50" t="s">
        <v>50</v>
      </c>
      <c r="C50">
        <f>IF(B50="ppb",A50/1000,A50)</f>
        <v>0.26780000000000004</v>
      </c>
      <c r="D50" t="s">
        <v>28</v>
      </c>
      <c r="E50" s="24">
        <v>19497</v>
      </c>
      <c r="F50" s="23" t="s">
        <v>27</v>
      </c>
      <c r="G50">
        <v>994</v>
      </c>
    </row>
    <row r="51" spans="1:7" x14ac:dyDescent="0.15">
      <c r="A51">
        <v>267.8</v>
      </c>
      <c r="B51" t="s">
        <v>50</v>
      </c>
      <c r="C51">
        <f t="shared" ref="C51:C58" si="4">IF(B51="ppb",A51/1000,A51)</f>
        <v>0.26780000000000004</v>
      </c>
      <c r="D51" t="s">
        <v>28</v>
      </c>
      <c r="E51" s="24">
        <v>19432</v>
      </c>
    </row>
    <row r="52" spans="1:7" x14ac:dyDescent="0.15">
      <c r="A52">
        <v>267.8</v>
      </c>
      <c r="B52" t="s">
        <v>50</v>
      </c>
      <c r="C52">
        <f t="shared" si="4"/>
        <v>0.26780000000000004</v>
      </c>
      <c r="D52" t="s">
        <v>28</v>
      </c>
      <c r="E52" s="24">
        <v>19519</v>
      </c>
    </row>
    <row r="53" spans="1:7" x14ac:dyDescent="0.15">
      <c r="A53">
        <v>638.29999999999995</v>
      </c>
      <c r="B53" t="s">
        <v>50</v>
      </c>
      <c r="C53">
        <f t="shared" si="4"/>
        <v>0.63829999999999998</v>
      </c>
      <c r="D53" t="s">
        <v>28</v>
      </c>
      <c r="E53" s="24">
        <v>40268</v>
      </c>
    </row>
    <row r="54" spans="1:7" x14ac:dyDescent="0.15">
      <c r="A54">
        <v>638.29999999999995</v>
      </c>
      <c r="B54" t="s">
        <v>50</v>
      </c>
      <c r="C54">
        <f t="shared" si="4"/>
        <v>0.63829999999999998</v>
      </c>
      <c r="D54" t="s">
        <v>28</v>
      </c>
      <c r="E54" s="24">
        <v>40212</v>
      </c>
    </row>
    <row r="55" spans="1:7" x14ac:dyDescent="0.15">
      <c r="A55">
        <v>638.29999999999995</v>
      </c>
      <c r="B55" t="s">
        <v>50</v>
      </c>
      <c r="C55">
        <f t="shared" si="4"/>
        <v>0.63829999999999998</v>
      </c>
      <c r="D55" t="s">
        <v>28</v>
      </c>
      <c r="E55" s="24">
        <v>40118</v>
      </c>
    </row>
    <row r="56" spans="1:7" x14ac:dyDescent="0.15">
      <c r="A56">
        <v>1.98</v>
      </c>
      <c r="B56" t="s">
        <v>28</v>
      </c>
      <c r="C56">
        <f t="shared" si="4"/>
        <v>1.98</v>
      </c>
      <c r="D56" t="s">
        <v>28</v>
      </c>
      <c r="E56" s="24">
        <v>109003</v>
      </c>
    </row>
    <row r="57" spans="1:7" x14ac:dyDescent="0.15">
      <c r="A57">
        <v>1.98</v>
      </c>
      <c r="B57" t="s">
        <v>28</v>
      </c>
      <c r="C57">
        <f t="shared" si="4"/>
        <v>1.98</v>
      </c>
      <c r="D57" t="s">
        <v>28</v>
      </c>
      <c r="E57" s="24">
        <v>108083</v>
      </c>
    </row>
    <row r="58" spans="1:7" x14ac:dyDescent="0.15">
      <c r="A58">
        <v>1.98</v>
      </c>
      <c r="B58" t="s">
        <v>28</v>
      </c>
      <c r="C58">
        <f t="shared" si="4"/>
        <v>1.98</v>
      </c>
      <c r="D58" t="s">
        <v>28</v>
      </c>
      <c r="E58" s="24">
        <v>107520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CH4</vt:lpstr>
      <vt:lpstr>CO2</vt:lpstr>
      <vt:lpstr>CO2 Standard Curves</vt:lpstr>
      <vt:lpstr>N2O</vt:lpstr>
      <vt:lpstr>N2O Standard Curves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varnerlab</dc:creator>
  <cp:lastModifiedBy>Chris Whitney</cp:lastModifiedBy>
  <dcterms:created xsi:type="dcterms:W3CDTF">2016-09-09T17:27:20Z</dcterms:created>
  <dcterms:modified xsi:type="dcterms:W3CDTF">2018-01-05T19:54:25Z</dcterms:modified>
</cp:coreProperties>
</file>