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Data/Analysis/Dams/Data/"/>
    </mc:Choice>
  </mc:AlternateContent>
  <xr:revisionPtr revIDLastSave="0" documentId="8_{2BB3B2AC-F136-934E-B6E1-4B0E1F0B47C3}" xr6:coauthVersionLast="36" xr6:coauthVersionMax="36" xr10:uidLastSave="{00000000-0000-0000-0000-000000000000}"/>
  <bookViews>
    <workbookView xWindow="0" yWindow="940" windowWidth="24080" windowHeight="12880" activeTab="1" xr2:uid="{D28FE7E7-6994-C44D-90DF-714F4A401198}"/>
  </bookViews>
  <sheets>
    <sheet name="Sheet1" sheetId="1" r:id="rId1"/>
    <sheet name="Updated_Calcs" sheetId="2" r:id="rId2"/>
  </sheets>
  <definedNames>
    <definedName name="_xlchart.v1.0" hidden="1">Sheet1!$AD$3:$AD$64</definedName>
    <definedName name="_xlchart.v1.1" hidden="1">Sheet1!$B$3:$B$64</definedName>
    <definedName name="_xlchart.v1.2" hidden="1">Updated_Calcs!#REF!</definedName>
    <definedName name="_xlchart.v1.3" hidden="1">Updated_Calcs!#REF!</definedName>
    <definedName name="_xlchart.v1.4" hidden="1">Updated_Calcs!#REF!</definedName>
    <definedName name="_xlchart.v1.5" hidden="1">Updated_Calcs!#REF!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2" l="1"/>
  <c r="Z4" i="2"/>
  <c r="AA4" i="2"/>
  <c r="AB4" i="2"/>
  <c r="Y5" i="2"/>
  <c r="Z5" i="2"/>
  <c r="AA5" i="2"/>
  <c r="AB5" i="2"/>
  <c r="Y6" i="2"/>
  <c r="Z6" i="2"/>
  <c r="AA6" i="2"/>
  <c r="AB6" i="2"/>
  <c r="Y7" i="2"/>
  <c r="Z7" i="2"/>
  <c r="AA7" i="2"/>
  <c r="AB7" i="2"/>
  <c r="Y8" i="2"/>
  <c r="Z8" i="2"/>
  <c r="AA8" i="2"/>
  <c r="AB8" i="2"/>
  <c r="Y9" i="2"/>
  <c r="Z9" i="2"/>
  <c r="AA9" i="2"/>
  <c r="AB9" i="2"/>
  <c r="Y10" i="2"/>
  <c r="Z10" i="2"/>
  <c r="AA10" i="2"/>
  <c r="AB10" i="2"/>
  <c r="Y11" i="2"/>
  <c r="Z11" i="2"/>
  <c r="AA11" i="2"/>
  <c r="AB11" i="2"/>
  <c r="Y12" i="2"/>
  <c r="Z12" i="2"/>
  <c r="AA12" i="2"/>
  <c r="AB12" i="2"/>
  <c r="Y13" i="2"/>
  <c r="Z13" i="2"/>
  <c r="AA13" i="2"/>
  <c r="AB13" i="2"/>
  <c r="Y14" i="2"/>
  <c r="Z14" i="2"/>
  <c r="AA14" i="2"/>
  <c r="AB14" i="2"/>
  <c r="Y15" i="2"/>
  <c r="Z15" i="2"/>
  <c r="AA15" i="2"/>
  <c r="AB15" i="2"/>
  <c r="Y16" i="2"/>
  <c r="Z16" i="2"/>
  <c r="AA16" i="2"/>
  <c r="AB16" i="2"/>
  <c r="Y17" i="2"/>
  <c r="Z17" i="2"/>
  <c r="AA17" i="2"/>
  <c r="AB17" i="2"/>
  <c r="Y18" i="2"/>
  <c r="Z18" i="2"/>
  <c r="AA18" i="2"/>
  <c r="AB18" i="2"/>
  <c r="Y19" i="2"/>
  <c r="Z19" i="2"/>
  <c r="AA19" i="2"/>
  <c r="AB19" i="2"/>
  <c r="Y20" i="2"/>
  <c r="Z20" i="2"/>
  <c r="AA20" i="2"/>
  <c r="AB20" i="2"/>
  <c r="Y21" i="2"/>
  <c r="Z21" i="2"/>
  <c r="AA21" i="2"/>
  <c r="AB21" i="2"/>
  <c r="Y22" i="2"/>
  <c r="Z22" i="2"/>
  <c r="AA22" i="2"/>
  <c r="AB22" i="2"/>
  <c r="Y23" i="2"/>
  <c r="Z23" i="2"/>
  <c r="AA23" i="2"/>
  <c r="AB23" i="2"/>
  <c r="Y24" i="2"/>
  <c r="Z24" i="2"/>
  <c r="AA24" i="2"/>
  <c r="AB24" i="2"/>
  <c r="Y25" i="2"/>
  <c r="Z25" i="2"/>
  <c r="AA25" i="2"/>
  <c r="AB25" i="2"/>
  <c r="Y26" i="2"/>
  <c r="Z26" i="2"/>
  <c r="AA26" i="2"/>
  <c r="AB26" i="2"/>
  <c r="Y27" i="2"/>
  <c r="Z27" i="2"/>
  <c r="AA27" i="2"/>
  <c r="AB27" i="2"/>
  <c r="Y28" i="2"/>
  <c r="Z28" i="2"/>
  <c r="AA28" i="2"/>
  <c r="AB28" i="2"/>
  <c r="Y29" i="2"/>
  <c r="Z29" i="2"/>
  <c r="AA29" i="2"/>
  <c r="AB29" i="2"/>
  <c r="Y30" i="2"/>
  <c r="Z30" i="2"/>
  <c r="AA30" i="2"/>
  <c r="AB30" i="2"/>
  <c r="Y31" i="2"/>
  <c r="Z31" i="2"/>
  <c r="AA31" i="2"/>
  <c r="AB31" i="2"/>
  <c r="Y32" i="2"/>
  <c r="Z32" i="2"/>
  <c r="AA32" i="2"/>
  <c r="AB32" i="2"/>
  <c r="Y33" i="2"/>
  <c r="Z33" i="2"/>
  <c r="AA33" i="2"/>
  <c r="AB33" i="2"/>
  <c r="Y34" i="2"/>
  <c r="Z34" i="2"/>
  <c r="AA34" i="2"/>
  <c r="AB34" i="2"/>
  <c r="Y35" i="2"/>
  <c r="Z35" i="2"/>
  <c r="AA35" i="2"/>
  <c r="AB35" i="2"/>
  <c r="Y36" i="2"/>
  <c r="Z36" i="2"/>
  <c r="AA36" i="2"/>
  <c r="AB36" i="2"/>
  <c r="Y37" i="2"/>
  <c r="Z37" i="2"/>
  <c r="AA37" i="2"/>
  <c r="AB37" i="2"/>
  <c r="Y38" i="2"/>
  <c r="Z38" i="2"/>
  <c r="AA38" i="2"/>
  <c r="AB38" i="2"/>
  <c r="Y39" i="2"/>
  <c r="Z39" i="2"/>
  <c r="AA39" i="2"/>
  <c r="AB39" i="2"/>
  <c r="Y40" i="2"/>
  <c r="Z40" i="2"/>
  <c r="AA40" i="2"/>
  <c r="AB40" i="2"/>
  <c r="Y41" i="2"/>
  <c r="Z41" i="2"/>
  <c r="AA41" i="2"/>
  <c r="AB41" i="2"/>
  <c r="Y42" i="2"/>
  <c r="Z42" i="2"/>
  <c r="AA42" i="2"/>
  <c r="AB42" i="2"/>
  <c r="Y43" i="2"/>
  <c r="Z43" i="2"/>
  <c r="AA43" i="2"/>
  <c r="AB43" i="2"/>
  <c r="Y44" i="2"/>
  <c r="Z44" i="2"/>
  <c r="AA44" i="2"/>
  <c r="AB44" i="2"/>
  <c r="Y45" i="2"/>
  <c r="Z45" i="2"/>
  <c r="AA45" i="2"/>
  <c r="AB45" i="2"/>
  <c r="Y46" i="2"/>
  <c r="Z46" i="2"/>
  <c r="AA46" i="2"/>
  <c r="AB46" i="2"/>
  <c r="Y47" i="2"/>
  <c r="Z47" i="2"/>
  <c r="AA47" i="2"/>
  <c r="AB47" i="2"/>
  <c r="Y48" i="2"/>
  <c r="Z48" i="2"/>
  <c r="AA48" i="2"/>
  <c r="AB48" i="2"/>
  <c r="Y49" i="2"/>
  <c r="Z49" i="2"/>
  <c r="AA49" i="2"/>
  <c r="AB49" i="2"/>
  <c r="Y50" i="2"/>
  <c r="Z50" i="2"/>
  <c r="AA50" i="2"/>
  <c r="AB50" i="2"/>
  <c r="Y51" i="2"/>
  <c r="Z51" i="2"/>
  <c r="AA51" i="2"/>
  <c r="AB51" i="2"/>
  <c r="Y52" i="2"/>
  <c r="Z52" i="2"/>
  <c r="AA52" i="2"/>
  <c r="AB52" i="2"/>
  <c r="Y53" i="2"/>
  <c r="Z53" i="2"/>
  <c r="AA53" i="2"/>
  <c r="AB53" i="2"/>
  <c r="Y54" i="2"/>
  <c r="Z54" i="2"/>
  <c r="AA54" i="2"/>
  <c r="AB54" i="2"/>
  <c r="Y55" i="2"/>
  <c r="Z55" i="2"/>
  <c r="AA55" i="2"/>
  <c r="AB55" i="2"/>
  <c r="Y56" i="2"/>
  <c r="Z56" i="2"/>
  <c r="AA56" i="2"/>
  <c r="AB56" i="2"/>
  <c r="Y57" i="2"/>
  <c r="Z57" i="2"/>
  <c r="AA57" i="2"/>
  <c r="AB57" i="2"/>
  <c r="Y58" i="2"/>
  <c r="Z58" i="2"/>
  <c r="AA58" i="2"/>
  <c r="AB58" i="2"/>
  <c r="Y59" i="2"/>
  <c r="Z59" i="2"/>
  <c r="AA59" i="2"/>
  <c r="AB59" i="2"/>
  <c r="Y60" i="2"/>
  <c r="Z60" i="2"/>
  <c r="AA60" i="2"/>
  <c r="AB60" i="2"/>
  <c r="Y61" i="2"/>
  <c r="Z61" i="2"/>
  <c r="AA61" i="2"/>
  <c r="AB61" i="2"/>
  <c r="Y62" i="2"/>
  <c r="Z62" i="2"/>
  <c r="AA62" i="2"/>
  <c r="AB62" i="2"/>
  <c r="Y63" i="2"/>
  <c r="Z63" i="2"/>
  <c r="AA63" i="2"/>
  <c r="AB63" i="2"/>
  <c r="Y64" i="2"/>
  <c r="Z64" i="2"/>
  <c r="AA64" i="2"/>
  <c r="AB64" i="2"/>
  <c r="AB3" i="2"/>
  <c r="AA3" i="2"/>
  <c r="Z3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3" i="2"/>
  <c r="N4" i="2" l="1"/>
  <c r="Q4" i="2" s="1"/>
  <c r="N5" i="2"/>
  <c r="Q5" i="2" s="1"/>
  <c r="N6" i="2"/>
  <c r="Q6" i="2" s="1"/>
  <c r="N7" i="2"/>
  <c r="Q7" i="2" s="1"/>
  <c r="N8" i="2"/>
  <c r="Q8" i="2" s="1"/>
  <c r="N9" i="2"/>
  <c r="Q9" i="2" s="1"/>
  <c r="N10" i="2"/>
  <c r="Q10" i="2" s="1"/>
  <c r="N11" i="2"/>
  <c r="Q11" i="2" s="1"/>
  <c r="N12" i="2"/>
  <c r="Q12" i="2" s="1"/>
  <c r="N13" i="2"/>
  <c r="Q13" i="2" s="1"/>
  <c r="N14" i="2"/>
  <c r="Q14" i="2" s="1"/>
  <c r="N15" i="2"/>
  <c r="Q15" i="2" s="1"/>
  <c r="N16" i="2"/>
  <c r="Q16" i="2" s="1"/>
  <c r="N17" i="2"/>
  <c r="Q17" i="2" s="1"/>
  <c r="N18" i="2"/>
  <c r="Q18" i="2" s="1"/>
  <c r="N19" i="2"/>
  <c r="Q19" i="2" s="1"/>
  <c r="N20" i="2"/>
  <c r="Q20" i="2" s="1"/>
  <c r="N21" i="2"/>
  <c r="Q21" i="2" s="1"/>
  <c r="N22" i="2"/>
  <c r="Q22" i="2" s="1"/>
  <c r="N23" i="2"/>
  <c r="Q23" i="2" s="1"/>
  <c r="N24" i="2"/>
  <c r="Q24" i="2" s="1"/>
  <c r="N25" i="2"/>
  <c r="Q25" i="2" s="1"/>
  <c r="U25" i="2" s="1"/>
  <c r="N26" i="2"/>
  <c r="Q26" i="2" s="1"/>
  <c r="N27" i="2"/>
  <c r="Q27" i="2" s="1"/>
  <c r="N28" i="2"/>
  <c r="Q28" i="2" s="1"/>
  <c r="N29" i="2"/>
  <c r="Q29" i="2" s="1"/>
  <c r="U29" i="2" s="1"/>
  <c r="N30" i="2"/>
  <c r="Q30" i="2" s="1"/>
  <c r="N31" i="2"/>
  <c r="Q31" i="2" s="1"/>
  <c r="N32" i="2"/>
  <c r="Q32" i="2" s="1"/>
  <c r="N33" i="2"/>
  <c r="Q33" i="2" s="1"/>
  <c r="U33" i="2" s="1"/>
  <c r="N34" i="2"/>
  <c r="Q34" i="2" s="1"/>
  <c r="N35" i="2"/>
  <c r="Q35" i="2" s="1"/>
  <c r="N36" i="2"/>
  <c r="Q36" i="2" s="1"/>
  <c r="N37" i="2"/>
  <c r="Q37" i="2" s="1"/>
  <c r="U37" i="2" s="1"/>
  <c r="N38" i="2"/>
  <c r="Q38" i="2" s="1"/>
  <c r="N39" i="2"/>
  <c r="Q39" i="2" s="1"/>
  <c r="N40" i="2"/>
  <c r="Q40" i="2" s="1"/>
  <c r="N41" i="2"/>
  <c r="Q41" i="2" s="1"/>
  <c r="U41" i="2" s="1"/>
  <c r="N42" i="2"/>
  <c r="Q42" i="2" s="1"/>
  <c r="N43" i="2"/>
  <c r="Q43" i="2" s="1"/>
  <c r="N44" i="2"/>
  <c r="Q44" i="2" s="1"/>
  <c r="N45" i="2"/>
  <c r="Q45" i="2" s="1"/>
  <c r="U45" i="2" s="1"/>
  <c r="N46" i="2"/>
  <c r="Q46" i="2" s="1"/>
  <c r="N47" i="2"/>
  <c r="Q47" i="2" s="1"/>
  <c r="N48" i="2"/>
  <c r="Q48" i="2" s="1"/>
  <c r="N49" i="2"/>
  <c r="Q49" i="2" s="1"/>
  <c r="U49" i="2" s="1"/>
  <c r="N50" i="2"/>
  <c r="Q50" i="2" s="1"/>
  <c r="N51" i="2"/>
  <c r="Q51" i="2" s="1"/>
  <c r="N52" i="2"/>
  <c r="Q52" i="2" s="1"/>
  <c r="N53" i="2"/>
  <c r="Q53" i="2" s="1"/>
  <c r="U53" i="2" s="1"/>
  <c r="N54" i="2"/>
  <c r="Q54" i="2" s="1"/>
  <c r="U54" i="2" s="1"/>
  <c r="N55" i="2"/>
  <c r="Q55" i="2" s="1"/>
  <c r="U55" i="2" s="1"/>
  <c r="N56" i="2"/>
  <c r="Q56" i="2" s="1"/>
  <c r="U56" i="2" s="1"/>
  <c r="N57" i="2"/>
  <c r="Q57" i="2" s="1"/>
  <c r="U57" i="2" s="1"/>
  <c r="N58" i="2"/>
  <c r="Q58" i="2" s="1"/>
  <c r="U58" i="2" s="1"/>
  <c r="N59" i="2"/>
  <c r="Q59" i="2" s="1"/>
  <c r="U59" i="2" s="1"/>
  <c r="N60" i="2"/>
  <c r="Q60" i="2" s="1"/>
  <c r="U60" i="2" s="1"/>
  <c r="N61" i="2"/>
  <c r="Q61" i="2" s="1"/>
  <c r="U61" i="2" s="1"/>
  <c r="N62" i="2"/>
  <c r="Q62" i="2" s="1"/>
  <c r="U62" i="2" s="1"/>
  <c r="N63" i="2"/>
  <c r="Q63" i="2" s="1"/>
  <c r="U63" i="2" s="1"/>
  <c r="N64" i="2"/>
  <c r="Q64" i="2" s="1"/>
  <c r="U64" i="2" s="1"/>
  <c r="N3" i="2"/>
  <c r="Q3" i="2" s="1"/>
  <c r="U3" i="2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3" i="2"/>
  <c r="I64" i="2"/>
  <c r="I63" i="2"/>
  <c r="I62" i="2"/>
  <c r="I61" i="2"/>
  <c r="I60" i="2"/>
  <c r="I59" i="2"/>
  <c r="I58" i="2"/>
  <c r="I57" i="2"/>
  <c r="I56" i="2"/>
  <c r="I55" i="2"/>
  <c r="I54" i="2"/>
  <c r="I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3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3" i="1"/>
  <c r="U21" i="2" l="1"/>
  <c r="U17" i="2"/>
  <c r="U13" i="2"/>
  <c r="U9" i="2"/>
  <c r="U5" i="2"/>
  <c r="U52" i="2"/>
  <c r="U48" i="2"/>
  <c r="U44" i="2"/>
  <c r="U40" i="2"/>
  <c r="U36" i="2"/>
  <c r="U32" i="2"/>
  <c r="U28" i="2"/>
  <c r="U24" i="2"/>
  <c r="U20" i="2"/>
  <c r="U16" i="2"/>
  <c r="U12" i="2"/>
  <c r="U8" i="2"/>
  <c r="U4" i="2"/>
  <c r="U51" i="2"/>
  <c r="U47" i="2"/>
  <c r="U43" i="2"/>
  <c r="U39" i="2"/>
  <c r="U35" i="2"/>
  <c r="U31" i="2"/>
  <c r="U27" i="2"/>
  <c r="U23" i="2"/>
  <c r="U19" i="2"/>
  <c r="U15" i="2"/>
  <c r="U11" i="2"/>
  <c r="U7" i="2"/>
  <c r="U50" i="2"/>
  <c r="U46" i="2"/>
  <c r="U42" i="2"/>
  <c r="U38" i="2"/>
  <c r="U34" i="2"/>
  <c r="U30" i="2"/>
  <c r="U26" i="2"/>
  <c r="U22" i="2"/>
  <c r="U18" i="2"/>
  <c r="U14" i="2"/>
  <c r="U10" i="2"/>
  <c r="U6" i="2"/>
  <c r="P64" i="2"/>
  <c r="P60" i="2"/>
  <c r="P56" i="2"/>
  <c r="S56" i="2" s="1"/>
  <c r="P52" i="2"/>
  <c r="S52" i="2" s="1"/>
  <c r="P48" i="2"/>
  <c r="P44" i="2"/>
  <c r="S44" i="2" s="1"/>
  <c r="P40" i="2"/>
  <c r="S40" i="2" s="1"/>
  <c r="P36" i="2"/>
  <c r="S36" i="2" s="1"/>
  <c r="P32" i="2"/>
  <c r="P28" i="2"/>
  <c r="P24" i="2"/>
  <c r="S24" i="2" s="1"/>
  <c r="P20" i="2"/>
  <c r="S20" i="2" s="1"/>
  <c r="P16" i="2"/>
  <c r="P12" i="2"/>
  <c r="S12" i="2" s="1"/>
  <c r="P8" i="2"/>
  <c r="S8" i="2" s="1"/>
  <c r="P4" i="2"/>
  <c r="V4" i="2" s="1"/>
  <c r="P3" i="2"/>
  <c r="P61" i="2"/>
  <c r="S61" i="2" s="1"/>
  <c r="P57" i="2"/>
  <c r="V57" i="2" s="1"/>
  <c r="P53" i="2"/>
  <c r="S53" i="2" s="1"/>
  <c r="P49" i="2"/>
  <c r="P45" i="2"/>
  <c r="V45" i="2" s="1"/>
  <c r="P41" i="2"/>
  <c r="R41" i="2" s="1"/>
  <c r="P37" i="2"/>
  <c r="V37" i="2" s="1"/>
  <c r="P33" i="2"/>
  <c r="P29" i="2"/>
  <c r="P25" i="2"/>
  <c r="S25" i="2" s="1"/>
  <c r="P21" i="2"/>
  <c r="S21" i="2" s="1"/>
  <c r="P17" i="2"/>
  <c r="S17" i="2" s="1"/>
  <c r="P13" i="2"/>
  <c r="R13" i="2" s="1"/>
  <c r="P9" i="2"/>
  <c r="R9" i="2" s="1"/>
  <c r="P5" i="2"/>
  <c r="V5" i="2" s="1"/>
  <c r="J13" i="2"/>
  <c r="J21" i="2"/>
  <c r="S4" i="2"/>
  <c r="S3" i="2"/>
  <c r="V3" i="2"/>
  <c r="S57" i="2"/>
  <c r="S33" i="2"/>
  <c r="V33" i="2"/>
  <c r="R17" i="2"/>
  <c r="V17" i="2"/>
  <c r="S60" i="2"/>
  <c r="V60" i="2"/>
  <c r="V44" i="2"/>
  <c r="S28" i="2"/>
  <c r="V28" i="2"/>
  <c r="V12" i="2"/>
  <c r="V61" i="2"/>
  <c r="R49" i="2"/>
  <c r="S49" i="2"/>
  <c r="V49" i="2"/>
  <c r="R45" i="2"/>
  <c r="S45" i="2"/>
  <c r="S29" i="2"/>
  <c r="V29" i="2"/>
  <c r="V9" i="2"/>
  <c r="S64" i="2"/>
  <c r="V64" i="2"/>
  <c r="V56" i="2"/>
  <c r="S48" i="2"/>
  <c r="V48" i="2"/>
  <c r="V40" i="2"/>
  <c r="S32" i="2"/>
  <c r="V32" i="2"/>
  <c r="V24" i="2"/>
  <c r="S16" i="2"/>
  <c r="V16" i="2"/>
  <c r="V8" i="2"/>
  <c r="J29" i="2"/>
  <c r="K29" i="2" s="1"/>
  <c r="J37" i="2"/>
  <c r="K37" i="2" s="1"/>
  <c r="J45" i="2"/>
  <c r="K45" i="2" s="1"/>
  <c r="J5" i="2"/>
  <c r="P62" i="2"/>
  <c r="R62" i="2" s="1"/>
  <c r="P58" i="2"/>
  <c r="R58" i="2" s="1"/>
  <c r="P54" i="2"/>
  <c r="P50" i="2"/>
  <c r="R50" i="2" s="1"/>
  <c r="P46" i="2"/>
  <c r="P42" i="2"/>
  <c r="P38" i="2"/>
  <c r="R38" i="2" s="1"/>
  <c r="P34" i="2"/>
  <c r="P30" i="2"/>
  <c r="P26" i="2"/>
  <c r="P22" i="2"/>
  <c r="P18" i="2"/>
  <c r="J11" i="2"/>
  <c r="J19" i="2"/>
  <c r="R3" i="2"/>
  <c r="R29" i="2"/>
  <c r="I5" i="2"/>
  <c r="K5" i="2" s="1"/>
  <c r="J27" i="2"/>
  <c r="K27" i="2" s="1"/>
  <c r="R52" i="2"/>
  <c r="R48" i="2"/>
  <c r="R44" i="2"/>
  <c r="R40" i="2"/>
  <c r="R36" i="2"/>
  <c r="R32" i="2"/>
  <c r="R28" i="2"/>
  <c r="R24" i="2"/>
  <c r="R20" i="2"/>
  <c r="R16" i="2"/>
  <c r="R12" i="2"/>
  <c r="R8" i="2"/>
  <c r="R4" i="2"/>
  <c r="R33" i="2"/>
  <c r="P63" i="2"/>
  <c r="P59" i="2"/>
  <c r="P55" i="2"/>
  <c r="P51" i="2"/>
  <c r="P47" i="2"/>
  <c r="P43" i="2"/>
  <c r="P39" i="2"/>
  <c r="P35" i="2"/>
  <c r="P31" i="2"/>
  <c r="P27" i="2"/>
  <c r="P23" i="2"/>
  <c r="P19" i="2"/>
  <c r="P15" i="2"/>
  <c r="P11" i="2"/>
  <c r="P7" i="2"/>
  <c r="R42" i="2"/>
  <c r="R26" i="2"/>
  <c r="R22" i="2"/>
  <c r="P14" i="2"/>
  <c r="P10" i="2"/>
  <c r="P6" i="2"/>
  <c r="T61" i="2"/>
  <c r="R61" i="2"/>
  <c r="T64" i="2"/>
  <c r="R64" i="2"/>
  <c r="T60" i="2"/>
  <c r="R60" i="2"/>
  <c r="T56" i="2"/>
  <c r="R56" i="2"/>
  <c r="T57" i="2"/>
  <c r="T53" i="2"/>
  <c r="T59" i="2"/>
  <c r="T62" i="2"/>
  <c r="T58" i="2"/>
  <c r="R54" i="2"/>
  <c r="J12" i="2"/>
  <c r="T12" i="2"/>
  <c r="I35" i="2"/>
  <c r="T35" i="2"/>
  <c r="I43" i="2"/>
  <c r="T43" i="2"/>
  <c r="I51" i="2"/>
  <c r="T51" i="2"/>
  <c r="I4" i="2"/>
  <c r="K4" i="2" s="1"/>
  <c r="T4" i="2"/>
  <c r="J4" i="2"/>
  <c r="I9" i="2"/>
  <c r="K9" i="2" s="1"/>
  <c r="T9" i="2"/>
  <c r="J10" i="2"/>
  <c r="T10" i="2"/>
  <c r="I17" i="2"/>
  <c r="K17" i="2" s="1"/>
  <c r="T17" i="2"/>
  <c r="J18" i="2"/>
  <c r="T18" i="2"/>
  <c r="I25" i="2"/>
  <c r="T25" i="2"/>
  <c r="J26" i="2"/>
  <c r="K26" i="2" s="1"/>
  <c r="T26" i="2"/>
  <c r="I33" i="2"/>
  <c r="T33" i="2"/>
  <c r="J34" i="2"/>
  <c r="K34" i="2" s="1"/>
  <c r="T34" i="2"/>
  <c r="J35" i="2"/>
  <c r="K35" i="2" s="1"/>
  <c r="I41" i="2"/>
  <c r="T41" i="2"/>
  <c r="J42" i="2"/>
  <c r="K42" i="2" s="1"/>
  <c r="T42" i="2"/>
  <c r="J43" i="2"/>
  <c r="K43" i="2" s="1"/>
  <c r="I49" i="2"/>
  <c r="T49" i="2"/>
  <c r="J50" i="2"/>
  <c r="K50" i="2" s="1"/>
  <c r="T50" i="2"/>
  <c r="I11" i="2"/>
  <c r="K11" i="2" s="1"/>
  <c r="T11" i="2"/>
  <c r="J20" i="2"/>
  <c r="T20" i="2"/>
  <c r="I27" i="2"/>
  <c r="T27" i="2"/>
  <c r="J36" i="2"/>
  <c r="K36" i="2" s="1"/>
  <c r="T36" i="2"/>
  <c r="J44" i="2"/>
  <c r="K44" i="2" s="1"/>
  <c r="T44" i="2"/>
  <c r="J3" i="2"/>
  <c r="T3" i="2"/>
  <c r="I7" i="2"/>
  <c r="K7" i="2" s="1"/>
  <c r="J8" i="2"/>
  <c r="T8" i="2"/>
  <c r="J9" i="2"/>
  <c r="I15" i="2"/>
  <c r="K15" i="2" s="1"/>
  <c r="J16" i="2"/>
  <c r="T16" i="2"/>
  <c r="J17" i="2"/>
  <c r="I23" i="2"/>
  <c r="J24" i="2"/>
  <c r="K24" i="2" s="1"/>
  <c r="T24" i="2"/>
  <c r="J25" i="2"/>
  <c r="K25" i="2" s="1"/>
  <c r="I31" i="2"/>
  <c r="J32" i="2"/>
  <c r="K32" i="2" s="1"/>
  <c r="T32" i="2"/>
  <c r="J33" i="2"/>
  <c r="K33" i="2" s="1"/>
  <c r="I39" i="2"/>
  <c r="J40" i="2"/>
  <c r="K40" i="2" s="1"/>
  <c r="T40" i="2"/>
  <c r="J41" i="2"/>
  <c r="K41" i="2" s="1"/>
  <c r="I47" i="2"/>
  <c r="J48" i="2"/>
  <c r="K48" i="2" s="1"/>
  <c r="T48" i="2"/>
  <c r="J49" i="2"/>
  <c r="K49" i="2" s="1"/>
  <c r="I19" i="2"/>
  <c r="K19" i="2" s="1"/>
  <c r="T19" i="2"/>
  <c r="J28" i="2"/>
  <c r="K28" i="2" s="1"/>
  <c r="T28" i="2"/>
  <c r="T5" i="2"/>
  <c r="J6" i="2"/>
  <c r="J7" i="2"/>
  <c r="I13" i="2"/>
  <c r="K13" i="2" s="1"/>
  <c r="T13" i="2"/>
  <c r="J14" i="2"/>
  <c r="J15" i="2"/>
  <c r="I21" i="2"/>
  <c r="K21" i="2" s="1"/>
  <c r="T21" i="2"/>
  <c r="J22" i="2"/>
  <c r="J23" i="2"/>
  <c r="K23" i="2" s="1"/>
  <c r="I29" i="2"/>
  <c r="T29" i="2"/>
  <c r="J30" i="2"/>
  <c r="K30" i="2" s="1"/>
  <c r="T30" i="2"/>
  <c r="J31" i="2"/>
  <c r="K31" i="2" s="1"/>
  <c r="I37" i="2"/>
  <c r="T37" i="2"/>
  <c r="J38" i="2"/>
  <c r="K38" i="2" s="1"/>
  <c r="J39" i="2"/>
  <c r="K39" i="2" s="1"/>
  <c r="I45" i="2"/>
  <c r="T45" i="2"/>
  <c r="J46" i="2"/>
  <c r="K46" i="2" s="1"/>
  <c r="T46" i="2"/>
  <c r="J47" i="2"/>
  <c r="K47" i="2" s="1"/>
  <c r="J52" i="2"/>
  <c r="K52" i="2" s="1"/>
  <c r="T52" i="2"/>
  <c r="J51" i="2"/>
  <c r="K51" i="2" s="1"/>
  <c r="I6" i="2"/>
  <c r="K6" i="2" s="1"/>
  <c r="I8" i="2"/>
  <c r="K8" i="2" s="1"/>
  <c r="I10" i="2"/>
  <c r="K10" i="2" s="1"/>
  <c r="I12" i="2"/>
  <c r="K12" i="2" s="1"/>
  <c r="I14" i="2"/>
  <c r="K14" i="2" s="1"/>
  <c r="I16" i="2"/>
  <c r="K16" i="2" s="1"/>
  <c r="I18" i="2"/>
  <c r="K18" i="2" s="1"/>
  <c r="I20" i="2"/>
  <c r="K20" i="2" s="1"/>
  <c r="I22" i="2"/>
  <c r="K22" i="2" s="1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3" i="2"/>
  <c r="K3" i="2" s="1"/>
  <c r="Q3" i="1"/>
  <c r="S13" i="2" l="1"/>
  <c r="R21" i="2"/>
  <c r="R25" i="2"/>
  <c r="W25" i="2" s="1"/>
  <c r="S9" i="2"/>
  <c r="V20" i="2"/>
  <c r="V36" i="2"/>
  <c r="V52" i="2"/>
  <c r="S5" i="2"/>
  <c r="V25" i="2"/>
  <c r="V41" i="2"/>
  <c r="R57" i="2"/>
  <c r="R5" i="2"/>
  <c r="S37" i="2"/>
  <c r="S41" i="2"/>
  <c r="V53" i="2"/>
  <c r="W56" i="2"/>
  <c r="V13" i="2"/>
  <c r="R53" i="2"/>
  <c r="W53" i="2" s="1"/>
  <c r="W26" i="2"/>
  <c r="W58" i="2"/>
  <c r="W62" i="2"/>
  <c r="W8" i="2"/>
  <c r="W24" i="2"/>
  <c r="R37" i="2"/>
  <c r="W37" i="2" s="1"/>
  <c r="V21" i="2"/>
  <c r="W49" i="2"/>
  <c r="W57" i="2"/>
  <c r="W60" i="2"/>
  <c r="W61" i="2"/>
  <c r="W42" i="2"/>
  <c r="W44" i="2"/>
  <c r="W28" i="2"/>
  <c r="W3" i="2"/>
  <c r="S30" i="2"/>
  <c r="V30" i="2"/>
  <c r="R14" i="2"/>
  <c r="V14" i="2"/>
  <c r="S14" i="2"/>
  <c r="R30" i="2"/>
  <c r="W30" i="2" s="1"/>
  <c r="R7" i="2"/>
  <c r="S7" i="2"/>
  <c r="V7" i="2"/>
  <c r="R23" i="2"/>
  <c r="S23" i="2"/>
  <c r="V23" i="2"/>
  <c r="R39" i="2"/>
  <c r="S39" i="2"/>
  <c r="V39" i="2"/>
  <c r="T55" i="2"/>
  <c r="S55" i="2"/>
  <c r="V55" i="2"/>
  <c r="W33" i="2"/>
  <c r="W16" i="2"/>
  <c r="W32" i="2"/>
  <c r="W48" i="2"/>
  <c r="W5" i="2"/>
  <c r="S18" i="2"/>
  <c r="V18" i="2"/>
  <c r="S34" i="2"/>
  <c r="V34" i="2"/>
  <c r="S50" i="2"/>
  <c r="V50" i="2"/>
  <c r="W45" i="2"/>
  <c r="W17" i="2"/>
  <c r="W13" i="2"/>
  <c r="R10" i="2"/>
  <c r="W10" i="2" s="1"/>
  <c r="V10" i="2"/>
  <c r="S10" i="2"/>
  <c r="R19" i="2"/>
  <c r="W19" i="2" s="1"/>
  <c r="S19" i="2"/>
  <c r="V19" i="2"/>
  <c r="R35" i="2"/>
  <c r="W35" i="2" s="1"/>
  <c r="S35" i="2"/>
  <c r="V35" i="2"/>
  <c r="R51" i="2"/>
  <c r="W51" i="2" s="1"/>
  <c r="S51" i="2"/>
  <c r="V51" i="2"/>
  <c r="W12" i="2"/>
  <c r="S46" i="2"/>
  <c r="V46" i="2"/>
  <c r="S62" i="2"/>
  <c r="V62" i="2"/>
  <c r="W41" i="2"/>
  <c r="R18" i="2"/>
  <c r="W18" i="2" s="1"/>
  <c r="R34" i="2"/>
  <c r="W34" i="2" s="1"/>
  <c r="R11" i="2"/>
  <c r="W11" i="2" s="1"/>
  <c r="S11" i="2"/>
  <c r="V11" i="2"/>
  <c r="R27" i="2"/>
  <c r="W27" i="2" s="1"/>
  <c r="S27" i="2"/>
  <c r="V27" i="2"/>
  <c r="R43" i="2"/>
  <c r="W43" i="2" s="1"/>
  <c r="S43" i="2"/>
  <c r="V43" i="2"/>
  <c r="R59" i="2"/>
  <c r="W59" i="2" s="1"/>
  <c r="S59" i="2"/>
  <c r="V59" i="2"/>
  <c r="W4" i="2"/>
  <c r="W20" i="2"/>
  <c r="W36" i="2"/>
  <c r="W52" i="2"/>
  <c r="W29" i="2"/>
  <c r="R46" i="2"/>
  <c r="W46" i="2" s="1"/>
  <c r="T22" i="2"/>
  <c r="V22" i="2"/>
  <c r="S22" i="2"/>
  <c r="S38" i="2"/>
  <c r="V38" i="2"/>
  <c r="V54" i="2"/>
  <c r="S54" i="2"/>
  <c r="W21" i="2"/>
  <c r="W64" i="2"/>
  <c r="R6" i="2"/>
  <c r="V6" i="2"/>
  <c r="S6" i="2"/>
  <c r="W22" i="2"/>
  <c r="S15" i="2"/>
  <c r="V15" i="2"/>
  <c r="R31" i="2"/>
  <c r="S31" i="2"/>
  <c r="V31" i="2"/>
  <c r="R47" i="2"/>
  <c r="S47" i="2"/>
  <c r="V47" i="2"/>
  <c r="T63" i="2"/>
  <c r="S63" i="2"/>
  <c r="V63" i="2"/>
  <c r="W40" i="2"/>
  <c r="W50" i="2"/>
  <c r="S26" i="2"/>
  <c r="V26" i="2"/>
  <c r="S42" i="2"/>
  <c r="V42" i="2"/>
  <c r="S58" i="2"/>
  <c r="V58" i="2"/>
  <c r="W9" i="2"/>
  <c r="T47" i="2"/>
  <c r="T54" i="2"/>
  <c r="W54" i="2" s="1"/>
  <c r="T38" i="2"/>
  <c r="W38" i="2" s="1"/>
  <c r="R15" i="2"/>
  <c r="T31" i="2"/>
  <c r="T15" i="2"/>
  <c r="R63" i="2"/>
  <c r="T6" i="2"/>
  <c r="R55" i="2"/>
  <c r="T23" i="2"/>
  <c r="T14" i="2"/>
  <c r="T39" i="2"/>
  <c r="T7" i="2"/>
  <c r="Y53" i="1"/>
  <c r="Y54" i="1"/>
  <c r="Y55" i="1"/>
  <c r="Y56" i="1"/>
  <c r="Y57" i="1"/>
  <c r="Y58" i="1"/>
  <c r="Y59" i="1"/>
  <c r="Y60" i="1"/>
  <c r="Y61" i="1"/>
  <c r="Y62" i="1"/>
  <c r="Y63" i="1"/>
  <c r="Y64" i="1"/>
  <c r="Q53" i="1"/>
  <c r="Q54" i="1"/>
  <c r="Q55" i="1"/>
  <c r="P56" i="1"/>
  <c r="Q56" i="1"/>
  <c r="Q57" i="1"/>
  <c r="Q58" i="1"/>
  <c r="Q59" i="1"/>
  <c r="Q60" i="1"/>
  <c r="Q61" i="1"/>
  <c r="Q62" i="1"/>
  <c r="Q63" i="1"/>
  <c r="Q64" i="1"/>
  <c r="O53" i="1"/>
  <c r="P53" i="1" s="1"/>
  <c r="W53" i="1" s="1"/>
  <c r="O54" i="1"/>
  <c r="P54" i="1" s="1"/>
  <c r="U54" i="1" s="1"/>
  <c r="O55" i="1"/>
  <c r="P55" i="1" s="1"/>
  <c r="O56" i="1"/>
  <c r="O57" i="1"/>
  <c r="P57" i="1" s="1"/>
  <c r="W57" i="1" s="1"/>
  <c r="O58" i="1"/>
  <c r="P58" i="1" s="1"/>
  <c r="O59" i="1"/>
  <c r="P59" i="1" s="1"/>
  <c r="O60" i="1"/>
  <c r="P60" i="1" s="1"/>
  <c r="W60" i="1" s="1"/>
  <c r="O61" i="1"/>
  <c r="P61" i="1" s="1"/>
  <c r="W61" i="1" s="1"/>
  <c r="O62" i="1"/>
  <c r="O63" i="1"/>
  <c r="P63" i="1" s="1"/>
  <c r="O64" i="1"/>
  <c r="P64" i="1" s="1"/>
  <c r="J64" i="1"/>
  <c r="B64" i="1"/>
  <c r="J63" i="1"/>
  <c r="B63" i="1"/>
  <c r="J62" i="1"/>
  <c r="B62" i="1"/>
  <c r="J61" i="1"/>
  <c r="B61" i="1"/>
  <c r="J60" i="1"/>
  <c r="B60" i="1"/>
  <c r="J59" i="1"/>
  <c r="B59" i="1"/>
  <c r="J58" i="1"/>
  <c r="B58" i="1"/>
  <c r="J57" i="1"/>
  <c r="B57" i="1"/>
  <c r="J56" i="1"/>
  <c r="B56" i="1"/>
  <c r="J55" i="1"/>
  <c r="B55" i="1"/>
  <c r="J54" i="1"/>
  <c r="B54" i="1"/>
  <c r="J53" i="1"/>
  <c r="B53" i="1"/>
  <c r="W63" i="2" l="1"/>
  <c r="W31" i="2"/>
  <c r="W47" i="2"/>
  <c r="W15" i="2"/>
  <c r="W6" i="2"/>
  <c r="W7" i="2"/>
  <c r="W14" i="2"/>
  <c r="W23" i="2"/>
  <c r="W55" i="2"/>
  <c r="W39" i="2"/>
  <c r="AC64" i="1"/>
  <c r="AB64" i="1"/>
  <c r="AC60" i="1"/>
  <c r="AB60" i="1"/>
  <c r="AC56" i="1"/>
  <c r="AB56" i="1"/>
  <c r="AB63" i="1"/>
  <c r="AC63" i="1"/>
  <c r="AB59" i="1"/>
  <c r="AC59" i="1"/>
  <c r="AB55" i="1"/>
  <c r="AC55" i="1"/>
  <c r="AB62" i="1"/>
  <c r="AC62" i="1"/>
  <c r="AB58" i="1"/>
  <c r="AC58" i="1"/>
  <c r="AB54" i="1"/>
  <c r="AC54" i="1"/>
  <c r="AC61" i="1"/>
  <c r="AB61" i="1"/>
  <c r="AC57" i="1"/>
  <c r="AB57" i="1"/>
  <c r="AC53" i="1"/>
  <c r="AB53" i="1"/>
  <c r="R63" i="1"/>
  <c r="V63" i="1" s="1"/>
  <c r="R59" i="1"/>
  <c r="V59" i="1" s="1"/>
  <c r="R55" i="1"/>
  <c r="V55" i="1" s="1"/>
  <c r="S60" i="1"/>
  <c r="S53" i="1"/>
  <c r="W59" i="1"/>
  <c r="S63" i="1"/>
  <c r="R56" i="1"/>
  <c r="S55" i="1"/>
  <c r="U63" i="1"/>
  <c r="W55" i="1"/>
  <c r="S56" i="1"/>
  <c r="S59" i="1"/>
  <c r="S58" i="1"/>
  <c r="S64" i="1"/>
  <c r="S61" i="1"/>
  <c r="S57" i="1"/>
  <c r="S54" i="1"/>
  <c r="U55" i="1"/>
  <c r="R58" i="1"/>
  <c r="V58" i="1" s="1"/>
  <c r="W58" i="1"/>
  <c r="R54" i="1"/>
  <c r="V54" i="1" s="1"/>
  <c r="W54" i="1"/>
  <c r="U58" i="1"/>
  <c r="R64" i="1"/>
  <c r="W64" i="1"/>
  <c r="U64" i="1"/>
  <c r="U59" i="1"/>
  <c r="W63" i="1"/>
  <c r="U61" i="1"/>
  <c r="U57" i="1"/>
  <c r="U53" i="1"/>
  <c r="U60" i="1"/>
  <c r="U56" i="1"/>
  <c r="W56" i="1"/>
  <c r="R61" i="1"/>
  <c r="V61" i="1" s="1"/>
  <c r="R60" i="1"/>
  <c r="R57" i="1"/>
  <c r="V57" i="1" s="1"/>
  <c r="R53" i="1"/>
  <c r="V53" i="1" s="1"/>
  <c r="P62" i="1"/>
  <c r="S62" i="1" s="1"/>
  <c r="T59" i="1"/>
  <c r="T63" i="1"/>
  <c r="T55" i="1"/>
  <c r="T58" i="1" l="1"/>
  <c r="T56" i="1"/>
  <c r="V56" i="1"/>
  <c r="R62" i="1"/>
  <c r="W62" i="1"/>
  <c r="U62" i="1"/>
  <c r="T60" i="1"/>
  <c r="V60" i="1"/>
  <c r="T64" i="1"/>
  <c r="V64" i="1"/>
  <c r="T54" i="1"/>
  <c r="T53" i="1"/>
  <c r="T61" i="1"/>
  <c r="T57" i="1"/>
  <c r="Y44" i="1"/>
  <c r="Y45" i="1"/>
  <c r="Y46" i="1"/>
  <c r="Y47" i="1"/>
  <c r="Y48" i="1"/>
  <c r="Y49" i="1"/>
  <c r="V62" i="1" l="1"/>
  <c r="T6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X52" i="1"/>
  <c r="Y52" i="1" s="1"/>
  <c r="I52" i="1"/>
  <c r="J52" i="1" s="1"/>
  <c r="G52" i="1"/>
  <c r="B52" i="1"/>
  <c r="X51" i="1"/>
  <c r="Y51" i="1" s="1"/>
  <c r="I51" i="1"/>
  <c r="J51" i="1" s="1"/>
  <c r="G51" i="1"/>
  <c r="B51" i="1"/>
  <c r="X50" i="1"/>
  <c r="Y50" i="1" s="1"/>
  <c r="I50" i="1"/>
  <c r="J50" i="1" s="1"/>
  <c r="G50" i="1"/>
  <c r="B50" i="1"/>
  <c r="I49" i="1"/>
  <c r="J49" i="1" s="1"/>
  <c r="G49" i="1"/>
  <c r="B49" i="1"/>
  <c r="I48" i="1"/>
  <c r="J48" i="1" s="1"/>
  <c r="G48" i="1"/>
  <c r="B48" i="1"/>
  <c r="I47" i="1"/>
  <c r="P47" i="1" s="1"/>
  <c r="G47" i="1"/>
  <c r="B47" i="1"/>
  <c r="I46" i="1"/>
  <c r="J46" i="1" s="1"/>
  <c r="G46" i="1"/>
  <c r="B46" i="1"/>
  <c r="I45" i="1"/>
  <c r="P45" i="1" s="1"/>
  <c r="G45" i="1"/>
  <c r="B45" i="1"/>
  <c r="I44" i="1"/>
  <c r="J44" i="1" s="1"/>
  <c r="G44" i="1"/>
  <c r="B44" i="1"/>
  <c r="X43" i="1"/>
  <c r="Y43" i="1" s="1"/>
  <c r="I43" i="1"/>
  <c r="J43" i="1" s="1"/>
  <c r="G43" i="1"/>
  <c r="B43" i="1"/>
  <c r="X42" i="1"/>
  <c r="Y42" i="1" s="1"/>
  <c r="I42" i="1"/>
  <c r="J42" i="1" s="1"/>
  <c r="G42" i="1"/>
  <c r="B42" i="1"/>
  <c r="X41" i="1"/>
  <c r="Y41" i="1" s="1"/>
  <c r="I41" i="1"/>
  <c r="J41" i="1" s="1"/>
  <c r="G41" i="1"/>
  <c r="B41" i="1"/>
  <c r="X40" i="1"/>
  <c r="Y40" i="1" s="1"/>
  <c r="I40" i="1"/>
  <c r="J40" i="1" s="1"/>
  <c r="G40" i="1"/>
  <c r="B40" i="1"/>
  <c r="X39" i="1"/>
  <c r="Y39" i="1" s="1"/>
  <c r="I39" i="1"/>
  <c r="J39" i="1" s="1"/>
  <c r="G39" i="1"/>
  <c r="B39" i="1"/>
  <c r="X38" i="1"/>
  <c r="Y38" i="1" s="1"/>
  <c r="I38" i="1"/>
  <c r="J38" i="1" s="1"/>
  <c r="G38" i="1"/>
  <c r="B38" i="1"/>
  <c r="X37" i="1"/>
  <c r="Y37" i="1" s="1"/>
  <c r="I37" i="1"/>
  <c r="J37" i="1" s="1"/>
  <c r="G37" i="1"/>
  <c r="B37" i="1"/>
  <c r="X36" i="1"/>
  <c r="Y36" i="1" s="1"/>
  <c r="I36" i="1"/>
  <c r="J36" i="1" s="1"/>
  <c r="G36" i="1"/>
  <c r="B36" i="1"/>
  <c r="X35" i="1"/>
  <c r="Y35" i="1" s="1"/>
  <c r="I35" i="1"/>
  <c r="J35" i="1" s="1"/>
  <c r="G35" i="1"/>
  <c r="B35" i="1"/>
  <c r="X34" i="1"/>
  <c r="Y34" i="1" s="1"/>
  <c r="I34" i="1"/>
  <c r="J34" i="1" s="1"/>
  <c r="G34" i="1"/>
  <c r="B34" i="1"/>
  <c r="X33" i="1"/>
  <c r="Y33" i="1" s="1"/>
  <c r="I33" i="1"/>
  <c r="G33" i="1"/>
  <c r="B33" i="1"/>
  <c r="X32" i="1"/>
  <c r="Y32" i="1" s="1"/>
  <c r="I32" i="1"/>
  <c r="G32" i="1"/>
  <c r="B32" i="1"/>
  <c r="X31" i="1"/>
  <c r="Y31" i="1" s="1"/>
  <c r="I31" i="1"/>
  <c r="J31" i="1" s="1"/>
  <c r="G31" i="1"/>
  <c r="B31" i="1"/>
  <c r="X30" i="1"/>
  <c r="Y30" i="1" s="1"/>
  <c r="I30" i="1"/>
  <c r="G30" i="1"/>
  <c r="B30" i="1"/>
  <c r="X29" i="1"/>
  <c r="Y29" i="1" s="1"/>
  <c r="I29" i="1"/>
  <c r="G29" i="1"/>
  <c r="B29" i="1"/>
  <c r="X28" i="1"/>
  <c r="Y28" i="1" s="1"/>
  <c r="I28" i="1"/>
  <c r="G28" i="1"/>
  <c r="B28" i="1"/>
  <c r="X27" i="1"/>
  <c r="Y27" i="1" s="1"/>
  <c r="I27" i="1"/>
  <c r="G27" i="1"/>
  <c r="B27" i="1"/>
  <c r="X26" i="1"/>
  <c r="Y26" i="1" s="1"/>
  <c r="I26" i="1"/>
  <c r="G26" i="1"/>
  <c r="B26" i="1"/>
  <c r="X25" i="1"/>
  <c r="Y25" i="1" s="1"/>
  <c r="I25" i="1"/>
  <c r="G25" i="1"/>
  <c r="B25" i="1"/>
  <c r="X24" i="1"/>
  <c r="Y24" i="1" s="1"/>
  <c r="I24" i="1"/>
  <c r="G24" i="1"/>
  <c r="B24" i="1"/>
  <c r="X23" i="1"/>
  <c r="Y23" i="1" s="1"/>
  <c r="I23" i="1"/>
  <c r="G23" i="1"/>
  <c r="B23" i="1"/>
  <c r="AC45" i="1" l="1"/>
  <c r="AB45" i="1"/>
  <c r="AC49" i="1"/>
  <c r="AB49" i="1"/>
  <c r="AB23" i="1"/>
  <c r="AC23" i="1"/>
  <c r="AC24" i="1"/>
  <c r="AB24" i="1"/>
  <c r="AC25" i="1"/>
  <c r="AB25" i="1"/>
  <c r="AB26" i="1"/>
  <c r="AC26" i="1"/>
  <c r="AB27" i="1"/>
  <c r="AC27" i="1"/>
  <c r="AC28" i="1"/>
  <c r="AB28" i="1"/>
  <c r="AC29" i="1"/>
  <c r="AB29" i="1"/>
  <c r="AB30" i="1"/>
  <c r="AC30" i="1"/>
  <c r="AB31" i="1"/>
  <c r="AC31" i="1"/>
  <c r="AC32" i="1"/>
  <c r="AB32" i="1"/>
  <c r="AC33" i="1"/>
  <c r="AB33" i="1"/>
  <c r="AB34" i="1"/>
  <c r="AC34" i="1"/>
  <c r="AB35" i="1"/>
  <c r="AC35" i="1"/>
  <c r="AC36" i="1"/>
  <c r="AB36" i="1"/>
  <c r="AC37" i="1"/>
  <c r="AB37" i="1"/>
  <c r="AB38" i="1"/>
  <c r="AC38" i="1"/>
  <c r="AB39" i="1"/>
  <c r="AC39" i="1"/>
  <c r="AC40" i="1"/>
  <c r="AB40" i="1"/>
  <c r="AC41" i="1"/>
  <c r="AB41" i="1"/>
  <c r="AB42" i="1"/>
  <c r="AC42" i="1"/>
  <c r="AB43" i="1"/>
  <c r="AC43" i="1"/>
  <c r="AC44" i="1"/>
  <c r="AB44" i="1"/>
  <c r="AC48" i="1"/>
  <c r="AB48" i="1"/>
  <c r="AB47" i="1"/>
  <c r="AC47" i="1"/>
  <c r="AB46" i="1"/>
  <c r="AC46" i="1"/>
  <c r="AB50" i="1"/>
  <c r="AC50" i="1"/>
  <c r="AB51" i="1"/>
  <c r="AC51" i="1"/>
  <c r="AC52" i="1"/>
  <c r="AB52" i="1"/>
  <c r="W45" i="1"/>
  <c r="U47" i="1"/>
  <c r="S47" i="1"/>
  <c r="S45" i="1"/>
  <c r="K49" i="1"/>
  <c r="L49" i="1" s="1"/>
  <c r="R47" i="1"/>
  <c r="V47" i="1" s="1"/>
  <c r="W47" i="1"/>
  <c r="U45" i="1"/>
  <c r="U24" i="1"/>
  <c r="K27" i="1"/>
  <c r="L27" i="1" s="1"/>
  <c r="K23" i="1"/>
  <c r="L23" i="1" s="1"/>
  <c r="K26" i="1"/>
  <c r="L26" i="1" s="1"/>
  <c r="K28" i="1"/>
  <c r="L28" i="1" s="1"/>
  <c r="K30" i="1"/>
  <c r="L30" i="1" s="1"/>
  <c r="K33" i="1"/>
  <c r="L33" i="1" s="1"/>
  <c r="J45" i="1"/>
  <c r="K24" i="1"/>
  <c r="L24" i="1" s="1"/>
  <c r="K25" i="1"/>
  <c r="L25" i="1" s="1"/>
  <c r="K29" i="1"/>
  <c r="L29" i="1" s="1"/>
  <c r="K32" i="1"/>
  <c r="L32" i="1" s="1"/>
  <c r="K50" i="1"/>
  <c r="L50" i="1" s="1"/>
  <c r="R45" i="1"/>
  <c r="P32" i="1"/>
  <c r="S32" i="1" s="1"/>
  <c r="P24" i="1"/>
  <c r="S24" i="1" s="1"/>
  <c r="K45" i="1"/>
  <c r="L45" i="1" s="1"/>
  <c r="P48" i="1"/>
  <c r="S48" i="1" s="1"/>
  <c r="P46" i="1"/>
  <c r="W46" i="1" s="1"/>
  <c r="P43" i="1"/>
  <c r="U43" i="1" s="1"/>
  <c r="P42" i="1"/>
  <c r="W42" i="1" s="1"/>
  <c r="P39" i="1"/>
  <c r="S39" i="1" s="1"/>
  <c r="P38" i="1"/>
  <c r="W38" i="1" s="1"/>
  <c r="P33" i="1"/>
  <c r="U33" i="1" s="1"/>
  <c r="P31" i="1"/>
  <c r="W31" i="1" s="1"/>
  <c r="P30" i="1"/>
  <c r="W30" i="1" s="1"/>
  <c r="P25" i="1"/>
  <c r="P23" i="1"/>
  <c r="W23" i="1" s="1"/>
  <c r="P51" i="1"/>
  <c r="S51" i="1" s="1"/>
  <c r="P40" i="1"/>
  <c r="S40" i="1" s="1"/>
  <c r="P36" i="1"/>
  <c r="S36" i="1" s="1"/>
  <c r="P28" i="1"/>
  <c r="S28" i="1" s="1"/>
  <c r="K47" i="1"/>
  <c r="L47" i="1" s="1"/>
  <c r="P52" i="1"/>
  <c r="S52" i="1" s="1"/>
  <c r="P50" i="1"/>
  <c r="W50" i="1" s="1"/>
  <c r="P49" i="1"/>
  <c r="W49" i="1" s="1"/>
  <c r="P44" i="1"/>
  <c r="U44" i="1" s="1"/>
  <c r="P41" i="1"/>
  <c r="S41" i="1" s="1"/>
  <c r="P37" i="1"/>
  <c r="P35" i="1"/>
  <c r="W35" i="1" s="1"/>
  <c r="P34" i="1"/>
  <c r="W34" i="1" s="1"/>
  <c r="P29" i="1"/>
  <c r="S29" i="1" s="1"/>
  <c r="P27" i="1"/>
  <c r="W27" i="1" s="1"/>
  <c r="P26" i="1"/>
  <c r="W26" i="1" s="1"/>
  <c r="K52" i="1"/>
  <c r="L52" i="1" s="1"/>
  <c r="K46" i="1"/>
  <c r="L46" i="1" s="1"/>
  <c r="K51" i="1"/>
  <c r="L51" i="1" s="1"/>
  <c r="J25" i="1"/>
  <c r="J33" i="1"/>
  <c r="J23" i="1"/>
  <c r="J26" i="1"/>
  <c r="J27" i="1"/>
  <c r="J28" i="1"/>
  <c r="J29" i="1"/>
  <c r="J30" i="1"/>
  <c r="J32" i="1"/>
  <c r="K31" i="1"/>
  <c r="L31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J47" i="1"/>
  <c r="K48" i="1"/>
  <c r="L48" i="1" s="1"/>
  <c r="J24" i="1"/>
  <c r="S43" i="1" l="1"/>
  <c r="S44" i="1"/>
  <c r="S33" i="1"/>
  <c r="U23" i="1"/>
  <c r="U29" i="1"/>
  <c r="U28" i="1"/>
  <c r="S49" i="1"/>
  <c r="S38" i="1"/>
  <c r="S27" i="1"/>
  <c r="S37" i="1"/>
  <c r="S31" i="1"/>
  <c r="S26" i="1"/>
  <c r="S42" i="1"/>
  <c r="S35" i="1"/>
  <c r="S25" i="1"/>
  <c r="S30" i="1"/>
  <c r="S46" i="1"/>
  <c r="T47" i="1"/>
  <c r="U31" i="1"/>
  <c r="S34" i="1"/>
  <c r="S50" i="1"/>
  <c r="S23" i="1"/>
  <c r="W40" i="1"/>
  <c r="W39" i="1"/>
  <c r="R24" i="1"/>
  <c r="W24" i="1"/>
  <c r="U49" i="1"/>
  <c r="U30" i="1"/>
  <c r="U35" i="1"/>
  <c r="U40" i="1"/>
  <c r="U26" i="1"/>
  <c r="R51" i="1"/>
  <c r="W51" i="1"/>
  <c r="T45" i="1"/>
  <c r="V45" i="1"/>
  <c r="U38" i="1"/>
  <c r="R41" i="1"/>
  <c r="W41" i="1"/>
  <c r="R32" i="1"/>
  <c r="W32" i="1"/>
  <c r="R25" i="1"/>
  <c r="W25" i="1"/>
  <c r="R37" i="1"/>
  <c r="W37" i="1"/>
  <c r="R48" i="1"/>
  <c r="T48" i="1" s="1"/>
  <c r="W48" i="1"/>
  <c r="U39" i="1"/>
  <c r="R29" i="1"/>
  <c r="W29" i="1"/>
  <c r="R52" i="1"/>
  <c r="W52" i="1"/>
  <c r="R28" i="1"/>
  <c r="W28" i="1"/>
  <c r="R36" i="1"/>
  <c r="T36" i="1" s="1"/>
  <c r="W36" i="1"/>
  <c r="U32" i="1"/>
  <c r="U48" i="1"/>
  <c r="U46" i="1"/>
  <c r="U51" i="1"/>
  <c r="U37" i="1"/>
  <c r="U42" i="1"/>
  <c r="R44" i="1"/>
  <c r="T44" i="1" s="1"/>
  <c r="W44" i="1"/>
  <c r="R33" i="1"/>
  <c r="W33" i="1"/>
  <c r="R43" i="1"/>
  <c r="W43" i="1"/>
  <c r="U36" i="1"/>
  <c r="U52" i="1"/>
  <c r="U27" i="1"/>
  <c r="U25" i="1"/>
  <c r="U41" i="1"/>
  <c r="U50" i="1"/>
  <c r="U34" i="1"/>
  <c r="R39" i="1"/>
  <c r="V39" i="1" s="1"/>
  <c r="R40" i="1"/>
  <c r="T40" i="1" s="1"/>
  <c r="R31" i="1"/>
  <c r="V31" i="1" s="1"/>
  <c r="R42" i="1"/>
  <c r="V42" i="1" s="1"/>
  <c r="R34" i="1"/>
  <c r="V34" i="1" s="1"/>
  <c r="R23" i="1"/>
  <c r="V23" i="1" s="1"/>
  <c r="T29" i="1"/>
  <c r="R26" i="1"/>
  <c r="V26" i="1" s="1"/>
  <c r="R35" i="1"/>
  <c r="V35" i="1" s="1"/>
  <c r="R49" i="1"/>
  <c r="V49" i="1" s="1"/>
  <c r="R38" i="1"/>
  <c r="V38" i="1" s="1"/>
  <c r="R46" i="1"/>
  <c r="V46" i="1" s="1"/>
  <c r="R27" i="1"/>
  <c r="V27" i="1" s="1"/>
  <c r="R50" i="1"/>
  <c r="V50" i="1" s="1"/>
  <c r="R30" i="1"/>
  <c r="V30" i="1" s="1"/>
  <c r="O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15" i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O6" i="1"/>
  <c r="Q5" i="1"/>
  <c r="O5" i="1"/>
  <c r="Q4" i="1"/>
  <c r="O4" i="1"/>
  <c r="T39" i="1" l="1"/>
  <c r="V37" i="1"/>
  <c r="T37" i="1"/>
  <c r="V51" i="1"/>
  <c r="V40" i="1"/>
  <c r="V36" i="1"/>
  <c r="T33" i="1"/>
  <c r="V33" i="1"/>
  <c r="V52" i="1"/>
  <c r="V32" i="1"/>
  <c r="T32" i="1"/>
  <c r="V48" i="1"/>
  <c r="T52" i="1"/>
  <c r="T51" i="1"/>
  <c r="T43" i="1"/>
  <c r="V43" i="1"/>
  <c r="V44" i="1"/>
  <c r="V28" i="1"/>
  <c r="T28" i="1"/>
  <c r="V29" i="1"/>
  <c r="T25" i="1"/>
  <c r="V25" i="1"/>
  <c r="T41" i="1"/>
  <c r="V41" i="1"/>
  <c r="V24" i="1"/>
  <c r="T24" i="1"/>
  <c r="T30" i="1"/>
  <c r="T46" i="1"/>
  <c r="T49" i="1"/>
  <c r="T26" i="1"/>
  <c r="T50" i="1"/>
  <c r="T35" i="1"/>
  <c r="T23" i="1"/>
  <c r="T42" i="1"/>
  <c r="T38" i="1"/>
  <c r="T27" i="1"/>
  <c r="T34" i="1"/>
  <c r="T31" i="1"/>
  <c r="X22" i="1"/>
  <c r="Y22" i="1" s="1"/>
  <c r="I22" i="1"/>
  <c r="P22" i="1" s="1"/>
  <c r="S22" i="1" s="1"/>
  <c r="G22" i="1"/>
  <c r="B22" i="1"/>
  <c r="X20" i="1"/>
  <c r="Y20" i="1" s="1"/>
  <c r="I20" i="1"/>
  <c r="P20" i="1" s="1"/>
  <c r="S20" i="1" s="1"/>
  <c r="G20" i="1"/>
  <c r="B20" i="1"/>
  <c r="X18" i="1"/>
  <c r="Y18" i="1" s="1"/>
  <c r="I18" i="1"/>
  <c r="G18" i="1"/>
  <c r="B18" i="1"/>
  <c r="X16" i="1"/>
  <c r="Y16" i="1" s="1"/>
  <c r="I16" i="1"/>
  <c r="J16" i="1" s="1"/>
  <c r="G16" i="1"/>
  <c r="B16" i="1"/>
  <c r="X13" i="1"/>
  <c r="Y13" i="1" s="1"/>
  <c r="I13" i="1"/>
  <c r="P13" i="1" s="1"/>
  <c r="S13" i="1" s="1"/>
  <c r="G13" i="1"/>
  <c r="B13" i="1"/>
  <c r="X12" i="1"/>
  <c r="Y12" i="1" s="1"/>
  <c r="I12" i="1"/>
  <c r="P12" i="1" s="1"/>
  <c r="S12" i="1" s="1"/>
  <c r="G12" i="1"/>
  <c r="B12" i="1"/>
  <c r="X10" i="1"/>
  <c r="Y10" i="1" s="1"/>
  <c r="I10" i="1"/>
  <c r="P10" i="1" s="1"/>
  <c r="S10" i="1" s="1"/>
  <c r="G10" i="1"/>
  <c r="B10" i="1"/>
  <c r="X7" i="1"/>
  <c r="Y7" i="1" s="1"/>
  <c r="I7" i="1"/>
  <c r="P7" i="1" s="1"/>
  <c r="S7" i="1" s="1"/>
  <c r="G7" i="1"/>
  <c r="B7" i="1"/>
  <c r="X6" i="1"/>
  <c r="Y6" i="1" s="1"/>
  <c r="I6" i="1"/>
  <c r="G6" i="1"/>
  <c r="X4" i="1"/>
  <c r="Y4" i="1" s="1"/>
  <c r="I4" i="1"/>
  <c r="P4" i="1" s="1"/>
  <c r="G4" i="1"/>
  <c r="X21" i="1"/>
  <c r="Y21" i="1" s="1"/>
  <c r="I21" i="1"/>
  <c r="P21" i="1" s="1"/>
  <c r="S21" i="1" s="1"/>
  <c r="G21" i="1"/>
  <c r="B21" i="1"/>
  <c r="X19" i="1"/>
  <c r="Y19" i="1" s="1"/>
  <c r="I19" i="1"/>
  <c r="J19" i="1" s="1"/>
  <c r="G19" i="1"/>
  <c r="B19" i="1"/>
  <c r="X17" i="1"/>
  <c r="Y17" i="1" s="1"/>
  <c r="I17" i="1"/>
  <c r="J17" i="1" s="1"/>
  <c r="G17" i="1"/>
  <c r="B17" i="1"/>
  <c r="X15" i="1"/>
  <c r="Y15" i="1" s="1"/>
  <c r="I15" i="1"/>
  <c r="P15" i="1" s="1"/>
  <c r="S15" i="1" s="1"/>
  <c r="G15" i="1"/>
  <c r="B15" i="1"/>
  <c r="X14" i="1"/>
  <c r="Y14" i="1" s="1"/>
  <c r="I14" i="1"/>
  <c r="P14" i="1" s="1"/>
  <c r="S14" i="1" s="1"/>
  <c r="G14" i="1"/>
  <c r="B14" i="1"/>
  <c r="X11" i="1"/>
  <c r="Y11" i="1" s="1"/>
  <c r="I11" i="1"/>
  <c r="P11" i="1" s="1"/>
  <c r="S11" i="1" s="1"/>
  <c r="G11" i="1"/>
  <c r="B11" i="1"/>
  <c r="X9" i="1"/>
  <c r="Y9" i="1" s="1"/>
  <c r="I9" i="1"/>
  <c r="J9" i="1" s="1"/>
  <c r="G9" i="1"/>
  <c r="B9" i="1"/>
  <c r="X8" i="1"/>
  <c r="Y8" i="1" s="1"/>
  <c r="I8" i="1"/>
  <c r="P8" i="1" s="1"/>
  <c r="S8" i="1" s="1"/>
  <c r="G8" i="1"/>
  <c r="B8" i="1"/>
  <c r="X5" i="1"/>
  <c r="Y5" i="1" s="1"/>
  <c r="I5" i="1"/>
  <c r="J5" i="1" s="1"/>
  <c r="G5" i="1"/>
  <c r="X3" i="1"/>
  <c r="Y3" i="1" s="1"/>
  <c r="I3" i="1"/>
  <c r="G3" i="1"/>
  <c r="AC4" i="1" l="1"/>
  <c r="AB4" i="1"/>
  <c r="AC8" i="1"/>
  <c r="AB8" i="1"/>
  <c r="AB14" i="1"/>
  <c r="AC14" i="1"/>
  <c r="AB15" i="1"/>
  <c r="AC15" i="1"/>
  <c r="AC17" i="1"/>
  <c r="AB17" i="1"/>
  <c r="AB19" i="1"/>
  <c r="AC19" i="1"/>
  <c r="AC21" i="1"/>
  <c r="AB21" i="1"/>
  <c r="AC9" i="1"/>
  <c r="AB9" i="1"/>
  <c r="AC5" i="1"/>
  <c r="AB5" i="1"/>
  <c r="AB11" i="1"/>
  <c r="AC11" i="1"/>
  <c r="AC3" i="1"/>
  <c r="AB3" i="1"/>
  <c r="AB6" i="1"/>
  <c r="AC6" i="1"/>
  <c r="AB7" i="1"/>
  <c r="AC7" i="1"/>
  <c r="AB10" i="1"/>
  <c r="AC10" i="1"/>
  <c r="AC12" i="1"/>
  <c r="AB12" i="1"/>
  <c r="AC13" i="1"/>
  <c r="AB13" i="1"/>
  <c r="AC16" i="1"/>
  <c r="AB16" i="1"/>
  <c r="AB18" i="1"/>
  <c r="AC18" i="1"/>
  <c r="AC20" i="1"/>
  <c r="AB20" i="1"/>
  <c r="AB22" i="1"/>
  <c r="AC22" i="1"/>
  <c r="W4" i="1"/>
  <c r="U4" i="1"/>
  <c r="S4" i="1"/>
  <c r="W7" i="1"/>
  <c r="U7" i="1"/>
  <c r="U10" i="1"/>
  <c r="W10" i="1"/>
  <c r="W20" i="1"/>
  <c r="U20" i="1"/>
  <c r="W13" i="1"/>
  <c r="U13" i="1"/>
  <c r="W22" i="1"/>
  <c r="U22" i="1"/>
  <c r="W12" i="1"/>
  <c r="U12" i="1"/>
  <c r="W8" i="1"/>
  <c r="U8" i="1"/>
  <c r="U11" i="1"/>
  <c r="W11" i="1"/>
  <c r="W14" i="1"/>
  <c r="U14" i="1"/>
  <c r="W15" i="1"/>
  <c r="U15" i="1"/>
  <c r="W21" i="1"/>
  <c r="U21" i="1"/>
  <c r="P19" i="1"/>
  <c r="S19" i="1" s="1"/>
  <c r="P9" i="1"/>
  <c r="S9" i="1" s="1"/>
  <c r="P5" i="1"/>
  <c r="S5" i="1" s="1"/>
  <c r="R7" i="1"/>
  <c r="V7" i="1" s="1"/>
  <c r="R12" i="1"/>
  <c r="V12" i="1" s="1"/>
  <c r="R13" i="1"/>
  <c r="V13" i="1" s="1"/>
  <c r="R8" i="1"/>
  <c r="V8" i="1" s="1"/>
  <c r="R11" i="1"/>
  <c r="V11" i="1" s="1"/>
  <c r="J6" i="1"/>
  <c r="L6" i="1" s="1"/>
  <c r="P6" i="1"/>
  <c r="S6" i="1" s="1"/>
  <c r="J18" i="1"/>
  <c r="L18" i="1" s="1"/>
  <c r="P18" i="1"/>
  <c r="S18" i="1" s="1"/>
  <c r="P16" i="1"/>
  <c r="S16" i="1" s="1"/>
  <c r="J3" i="1"/>
  <c r="L3" i="1" s="1"/>
  <c r="P3" i="1"/>
  <c r="R15" i="1"/>
  <c r="V15" i="1" s="1"/>
  <c r="R20" i="1"/>
  <c r="V20" i="1" s="1"/>
  <c r="R10" i="1"/>
  <c r="V10" i="1" s="1"/>
  <c r="R22" i="1"/>
  <c r="V22" i="1" s="1"/>
  <c r="R21" i="1"/>
  <c r="V21" i="1" s="1"/>
  <c r="R4" i="1"/>
  <c r="V4" i="1" s="1"/>
  <c r="R14" i="1"/>
  <c r="V14" i="1" s="1"/>
  <c r="P17" i="1"/>
  <c r="S17" i="1" s="1"/>
  <c r="K19" i="1"/>
  <c r="K9" i="1"/>
  <c r="K11" i="1"/>
  <c r="L19" i="1"/>
  <c r="K18" i="1"/>
  <c r="K7" i="1"/>
  <c r="K10" i="1"/>
  <c r="K3" i="1"/>
  <c r="K8" i="1"/>
  <c r="J10" i="1"/>
  <c r="L10" i="1" s="1"/>
  <c r="K12" i="1"/>
  <c r="K16" i="1"/>
  <c r="K15" i="1"/>
  <c r="K21" i="1"/>
  <c r="K6" i="1"/>
  <c r="K13" i="1"/>
  <c r="K14" i="1"/>
  <c r="J15" i="1"/>
  <c r="L15" i="1" s="1"/>
  <c r="K17" i="1"/>
  <c r="K4" i="1"/>
  <c r="K20" i="1"/>
  <c r="K22" i="1"/>
  <c r="L16" i="1"/>
  <c r="L17" i="1"/>
  <c r="J21" i="1"/>
  <c r="J4" i="1"/>
  <c r="J7" i="1"/>
  <c r="J12" i="1"/>
  <c r="J20" i="1"/>
  <c r="J13" i="1"/>
  <c r="J22" i="1"/>
  <c r="L5" i="1"/>
  <c r="J11" i="1"/>
  <c r="K5" i="1"/>
  <c r="J8" i="1"/>
  <c r="L9" i="1"/>
  <c r="J14" i="1"/>
  <c r="S3" i="1" l="1"/>
  <c r="U3" i="1"/>
  <c r="W3" i="1"/>
  <c r="W16" i="1"/>
  <c r="U16" i="1"/>
  <c r="W9" i="1"/>
  <c r="U9" i="1"/>
  <c r="W18" i="1"/>
  <c r="U18" i="1"/>
  <c r="U19" i="1"/>
  <c r="W19" i="1"/>
  <c r="W17" i="1"/>
  <c r="U17" i="1"/>
  <c r="R19" i="1"/>
  <c r="V19" i="1" s="1"/>
  <c r="R9" i="1"/>
  <c r="V9" i="1" s="1"/>
  <c r="W6" i="1"/>
  <c r="U6" i="1"/>
  <c r="W5" i="1"/>
  <c r="U5" i="1"/>
  <c r="R5" i="1"/>
  <c r="V5" i="1" s="1"/>
  <c r="R16" i="1"/>
  <c r="V16" i="1" s="1"/>
  <c r="T8" i="1"/>
  <c r="T10" i="1"/>
  <c r="R18" i="1"/>
  <c r="V18" i="1" s="1"/>
  <c r="T14" i="1"/>
  <c r="T22" i="1"/>
  <c r="T20" i="1"/>
  <c r="R6" i="1"/>
  <c r="V6" i="1" s="1"/>
  <c r="T12" i="1"/>
  <c r="R17" i="1"/>
  <c r="V17" i="1" s="1"/>
  <c r="T21" i="1"/>
  <c r="T15" i="1"/>
  <c r="T4" i="1"/>
  <c r="R3" i="1"/>
  <c r="V3" i="1" s="1"/>
  <c r="T11" i="1"/>
  <c r="T13" i="1"/>
  <c r="T7" i="1"/>
  <c r="L20" i="1"/>
  <c r="L12" i="1"/>
  <c r="L13" i="1"/>
  <c r="L4" i="1"/>
  <c r="L21" i="1"/>
  <c r="L22" i="1"/>
  <c r="L7" i="1"/>
  <c r="L8" i="1"/>
  <c r="L14" i="1"/>
  <c r="L11" i="1"/>
  <c r="T19" i="1" l="1"/>
  <c r="T5" i="1"/>
  <c r="T9" i="1"/>
  <c r="T6" i="1"/>
  <c r="T17" i="1"/>
  <c r="T18" i="1"/>
  <c r="T16" i="1"/>
  <c r="T3" i="1"/>
</calcChain>
</file>

<file path=xl/sharedStrings.xml><?xml version="1.0" encoding="utf-8"?>
<sst xmlns="http://schemas.openxmlformats.org/spreadsheetml/2006/main" count="219" uniqueCount="59">
  <si>
    <t>Site Name</t>
  </si>
  <si>
    <t>Date Retrieved</t>
  </si>
  <si>
    <t>Date</t>
  </si>
  <si>
    <t>Time</t>
  </si>
  <si>
    <t>Filter Wt (g)</t>
  </si>
  <si>
    <t>Filter Volume (mL)</t>
  </si>
  <si>
    <t>Filter Volume (L)</t>
  </si>
  <si>
    <t>Post Wt. (g)</t>
  </si>
  <si>
    <t>TSS (g)</t>
  </si>
  <si>
    <t>TSS (mg)</t>
  </si>
  <si>
    <t>TSS (g/L)</t>
  </si>
  <si>
    <t>TSS (mg/L)</t>
  </si>
  <si>
    <t>AFDM_mgL</t>
  </si>
  <si>
    <t>Chris Whitney's Data</t>
  </si>
  <si>
    <t>SMD_OUT</t>
  </si>
  <si>
    <t>SMD_UP</t>
  </si>
  <si>
    <t>AFDM_pre_weight.g</t>
  </si>
  <si>
    <t>AFDM_post_weight.g</t>
  </si>
  <si>
    <t>Mass of re-dried half filter prior to combusting</t>
  </si>
  <si>
    <t>Mass of re-dried half filter after combusting</t>
  </si>
  <si>
    <t>Fraction of Total</t>
  </si>
  <si>
    <t>TSS on filter half</t>
  </si>
  <si>
    <t>AFDM on filter half</t>
  </si>
  <si>
    <t>WW</t>
  </si>
  <si>
    <t>mg/L TSS</t>
  </si>
  <si>
    <t>PCPN_pre_weight.g</t>
  </si>
  <si>
    <t>PCPN pre CHN weight</t>
  </si>
  <si>
    <t>Fraction of filter weight</t>
  </si>
  <si>
    <t>mg/L AFDM accounting for AFDM&gt;TSS</t>
  </si>
  <si>
    <t>AFDM %</t>
  </si>
  <si>
    <t>Ash%</t>
  </si>
  <si>
    <t>mg/L ash accounting for AFDM&gt;TSS</t>
  </si>
  <si>
    <t>Ash on filter half</t>
  </si>
  <si>
    <t>Ash_mgL</t>
  </si>
  <si>
    <t>TSS_mgL</t>
  </si>
  <si>
    <t>N_ug</t>
  </si>
  <si>
    <t>C_ug</t>
  </si>
  <si>
    <t>C_mgL</t>
  </si>
  <si>
    <t>N_mgL</t>
  </si>
  <si>
    <t>PC from CHN analysis</t>
  </si>
  <si>
    <t>PN from CHN analysis</t>
  </si>
  <si>
    <t>Concentration of PC</t>
  </si>
  <si>
    <t>Concentration of PN</t>
  </si>
  <si>
    <t>Proportion of total</t>
  </si>
  <si>
    <t>Total AFDM (g)</t>
  </si>
  <si>
    <t>AFDM 1/2 (g)</t>
  </si>
  <si>
    <t>Organic</t>
  </si>
  <si>
    <t>Clastic</t>
  </si>
  <si>
    <t>Total ash (g)</t>
  </si>
  <si>
    <t>Ash %</t>
  </si>
  <si>
    <t>Check total %</t>
  </si>
  <si>
    <t>Total AFDM (mg/L)</t>
  </si>
  <si>
    <t>Total Ash (mg/L)</t>
  </si>
  <si>
    <t>Total Ash %</t>
  </si>
  <si>
    <t>Check total TSS (g)</t>
  </si>
  <si>
    <t>Check Total mg/L</t>
  </si>
  <si>
    <t>Total AFDM %</t>
  </si>
  <si>
    <t>Ash (mg/L)</t>
  </si>
  <si>
    <t>USE THESE - ACCOUNT FOR AFDM &gt; 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</si>
</sst>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0.0"/>
    <numFmt numFmtId="166" formatCode="0.00000"/>
    <numFmt numFmtId="167" formatCode="0.000"/>
    <numFmt numFmtId="168" formatCode="0.0000"/>
    <numFmt numFmtId="169" formatCode="yyyy\-mm\-dd"/>
    <numFmt numFmtId="170" formatCode="0.0000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166" fontId="0" fillId="0" borderId="0" xfId="0" applyNumberFormat="1"/>
    <xf numFmtId="168" fontId="0" fillId="0" borderId="0" xfId="0" applyNumberFormat="1"/>
    <xf numFmtId="0" fontId="0" fillId="0" borderId="0" xfId="0" applyBorder="1"/>
    <xf numFmtId="22" fontId="0" fillId="0" borderId="0" xfId="0" applyNumberFormat="1" applyBorder="1"/>
    <xf numFmtId="169" fontId="0" fillId="0" borderId="0" xfId="0" applyNumberFormat="1" applyBorder="1"/>
    <xf numFmtId="20" fontId="0" fillId="0" borderId="0" xfId="0" applyNumberFormat="1" applyBorder="1"/>
    <xf numFmtId="2" fontId="0" fillId="0" borderId="0" xfId="0" applyNumberFormat="1" applyBorder="1"/>
    <xf numFmtId="168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20" fontId="2" fillId="0" borderId="0" xfId="0" applyNumberFormat="1" applyFont="1" applyBorder="1"/>
    <xf numFmtId="0" fontId="2" fillId="0" borderId="0" xfId="0" applyFont="1" applyBorder="1"/>
    <xf numFmtId="167" fontId="0" fillId="0" borderId="0" xfId="0" applyNumberFormat="1" applyBorder="1"/>
    <xf numFmtId="165" fontId="0" fillId="0" borderId="0" xfId="0" applyNumberFormat="1" applyBorder="1"/>
    <xf numFmtId="167" fontId="0" fillId="0" borderId="0" xfId="0" applyNumberFormat="1" applyFill="1" applyBorder="1"/>
    <xf numFmtId="165" fontId="0" fillId="0" borderId="0" xfId="0" applyNumberFormat="1" applyFill="1" applyBorder="1"/>
    <xf numFmtId="168" fontId="0" fillId="0" borderId="0" xfId="0" applyNumberFormat="1" applyFill="1" applyBorder="1"/>
    <xf numFmtId="170" fontId="0" fillId="0" borderId="0" xfId="0" applyNumberFormat="1"/>
    <xf numFmtId="22" fontId="0" fillId="0" borderId="0" xfId="0" applyNumberFormat="1" applyFill="1" applyBorder="1"/>
    <xf numFmtId="20" fontId="0" fillId="0" borderId="0" xfId="0" applyNumberFormat="1" applyFill="1" applyBorder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76A6-8A96-2246-A91C-6CEDCC9A8776}">
  <dimension ref="A1:AG64"/>
  <sheetViews>
    <sheetView topLeftCell="O1" workbookViewId="0">
      <selection activeCell="U3" sqref="U3:U64"/>
    </sheetView>
  </sheetViews>
  <sheetFormatPr baseColWidth="10" defaultRowHeight="16"/>
  <cols>
    <col min="2" max="2" width="13.6640625" bestFit="1" customWidth="1"/>
    <col min="13" max="13" width="18.33203125" bestFit="1" customWidth="1"/>
    <col min="14" max="14" width="19.1640625" bestFit="1" customWidth="1"/>
    <col min="15" max="23" width="19.1640625" customWidth="1"/>
    <col min="25" max="25" width="14.6640625" bestFit="1" customWidth="1"/>
  </cols>
  <sheetData>
    <row r="1" spans="1:33" ht="88" customHeight="1">
      <c r="M1" s="7" t="s">
        <v>18</v>
      </c>
      <c r="N1" s="7" t="s">
        <v>19</v>
      </c>
      <c r="O1" s="7" t="s">
        <v>23</v>
      </c>
      <c r="P1" s="7" t="s">
        <v>23</v>
      </c>
      <c r="Q1" s="7" t="s">
        <v>23</v>
      </c>
      <c r="R1" s="7" t="s">
        <v>23</v>
      </c>
      <c r="S1" s="7"/>
      <c r="T1" s="7" t="s">
        <v>23</v>
      </c>
      <c r="U1" s="7" t="s">
        <v>28</v>
      </c>
      <c r="V1" s="7" t="s">
        <v>31</v>
      </c>
      <c r="W1" s="7" t="s">
        <v>24</v>
      </c>
      <c r="X1" s="7" t="s">
        <v>26</v>
      </c>
      <c r="Y1" s="7" t="s">
        <v>27</v>
      </c>
      <c r="Z1" s="7" t="s">
        <v>39</v>
      </c>
      <c r="AA1" s="7" t="s">
        <v>40</v>
      </c>
      <c r="AB1" s="7" t="s">
        <v>41</v>
      </c>
      <c r="AC1" s="7" t="s">
        <v>42</v>
      </c>
    </row>
    <row r="2" spans="1:3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8" t="s">
        <v>8</v>
      </c>
      <c r="J2" s="1" t="s">
        <v>9</v>
      </c>
      <c r="K2" s="1" t="s">
        <v>10</v>
      </c>
      <c r="L2" s="8" t="s">
        <v>11</v>
      </c>
      <c r="M2" s="1" t="s">
        <v>16</v>
      </c>
      <c r="N2" s="1" t="s">
        <v>17</v>
      </c>
      <c r="O2" s="1" t="s">
        <v>20</v>
      </c>
      <c r="P2" s="1" t="s">
        <v>21</v>
      </c>
      <c r="Q2" s="1" t="s">
        <v>22</v>
      </c>
      <c r="R2" s="1" t="s">
        <v>32</v>
      </c>
      <c r="S2" s="1" t="s">
        <v>29</v>
      </c>
      <c r="T2" s="1" t="s">
        <v>30</v>
      </c>
      <c r="U2" s="1" t="s">
        <v>12</v>
      </c>
      <c r="V2" s="1" t="s">
        <v>33</v>
      </c>
      <c r="W2" s="1" t="s">
        <v>34</v>
      </c>
      <c r="X2" s="1" t="s">
        <v>25</v>
      </c>
      <c r="Y2" s="1" t="s">
        <v>20</v>
      </c>
      <c r="Z2" s="1" t="s">
        <v>36</v>
      </c>
      <c r="AA2" s="1" t="s">
        <v>35</v>
      </c>
      <c r="AB2" s="1" t="s">
        <v>37</v>
      </c>
      <c r="AC2" s="1" t="s">
        <v>38</v>
      </c>
      <c r="AD2" s="1"/>
      <c r="AG2" t="s">
        <v>13</v>
      </c>
    </row>
    <row r="3" spans="1:33">
      <c r="A3" t="s">
        <v>14</v>
      </c>
      <c r="B3" s="2">
        <v>42181.486111111109</v>
      </c>
      <c r="C3" s="3">
        <v>42181.486111111109</v>
      </c>
      <c r="D3" s="4">
        <v>42181.486111111109</v>
      </c>
      <c r="E3">
        <v>0.1321</v>
      </c>
      <c r="F3">
        <v>600</v>
      </c>
      <c r="G3">
        <f t="shared" ref="G3:G22" si="0">F3/1000</f>
        <v>0.6</v>
      </c>
      <c r="H3">
        <v>0.13320000000000001</v>
      </c>
      <c r="I3">
        <f t="shared" ref="I3:I22" si="1">H3-E3</f>
        <v>1.1000000000000176E-3</v>
      </c>
      <c r="J3">
        <f t="shared" ref="J3:J22" si="2">I3*1000</f>
        <v>1.1000000000000176</v>
      </c>
      <c r="K3">
        <f t="shared" ref="K3:K22" si="3">I3/G3</f>
        <v>1.8333333333333628E-3</v>
      </c>
      <c r="L3">
        <f t="shared" ref="L3:L22" si="4">J3/G3</f>
        <v>1.8333333333333628</v>
      </c>
      <c r="M3">
        <v>6.6000000000000003E-2</v>
      </c>
      <c r="N3">
        <v>6.5299999999999997E-2</v>
      </c>
      <c r="O3">
        <f>M3/H3</f>
        <v>0.49549549549549549</v>
      </c>
      <c r="P3" s="9">
        <f>I3*O3</f>
        <v>5.4504504504505381E-4</v>
      </c>
      <c r="Q3" s="9">
        <f t="shared" ref="Q3:Q34" si="5">M3-N3</f>
        <v>7.0000000000000617E-4</v>
      </c>
      <c r="R3" s="9">
        <f t="shared" ref="R3:R34" si="6">P3-Q3</f>
        <v>-1.5495495495495236E-4</v>
      </c>
      <c r="S3" s="9">
        <f t="shared" ref="S3:S34" si="7">IF(Q3&gt;P3,P3/P3*100,Q3/P3*100)</f>
        <v>100</v>
      </c>
      <c r="T3" s="5">
        <f t="shared" ref="T3:T34" si="8">IF(R3&lt;0,0,R3/P3*100)</f>
        <v>0</v>
      </c>
      <c r="U3" s="10">
        <f t="shared" ref="U3:U34" si="9">IF(Q3&gt;P3,P3*1000/(G3)*1/O3,Q3*1000/(G3)*1/O3)</f>
        <v>1.833333333333363</v>
      </c>
      <c r="V3" s="9">
        <f t="shared" ref="V3:V34" si="10">IF(R3&gt;0,R3*1000/(G3)*1/O3,0)</f>
        <v>0</v>
      </c>
      <c r="W3" s="10">
        <f t="shared" ref="W3:W34" si="11">P3*1000/(G3)*1/O3</f>
        <v>1.833333333333363</v>
      </c>
      <c r="X3">
        <f t="shared" ref="X3:X43" si="12">H3-M3</f>
        <v>6.720000000000001E-2</v>
      </c>
      <c r="Y3">
        <f t="shared" ref="Y3:Y34" si="13">X3/H3</f>
        <v>0.50450450450450457</v>
      </c>
      <c r="Z3" s="18">
        <v>216.82</v>
      </c>
      <c r="AA3" s="18">
        <v>19</v>
      </c>
      <c r="AB3" s="18">
        <f>(Z3/1000)/(G3)*1/Y3</f>
        <v>0.71628035714285709</v>
      </c>
      <c r="AC3" s="18">
        <f>(AA3/1000)/(G3)*1/Y3</f>
        <v>6.2767857142857139E-2</v>
      </c>
      <c r="AD3" s="18">
        <f>(N3/M3)*100</f>
        <v>98.939393939393923</v>
      </c>
      <c r="AE3" s="9">
        <f>(Q3/M3)*100</f>
        <v>1.0606060606060699</v>
      </c>
      <c r="AF3" s="9">
        <f>AD3+AE3</f>
        <v>100</v>
      </c>
      <c r="AG3" t="s">
        <v>13</v>
      </c>
    </row>
    <row r="4" spans="1:33">
      <c r="A4" t="s">
        <v>15</v>
      </c>
      <c r="B4" s="2">
        <v>42181.510416666664</v>
      </c>
      <c r="C4" s="3">
        <v>42181.510416666664</v>
      </c>
      <c r="D4" s="4">
        <v>42181.510416666664</v>
      </c>
      <c r="E4">
        <v>0.1298</v>
      </c>
      <c r="F4">
        <v>600</v>
      </c>
      <c r="G4">
        <f t="shared" si="0"/>
        <v>0.6</v>
      </c>
      <c r="H4">
        <v>0.13159999999999999</v>
      </c>
      <c r="I4">
        <f t="shared" si="1"/>
        <v>1.799999999999996E-3</v>
      </c>
      <c r="J4">
        <f t="shared" si="2"/>
        <v>1.799999999999996</v>
      </c>
      <c r="K4">
        <f t="shared" si="3"/>
        <v>2.9999999999999936E-3</v>
      </c>
      <c r="L4">
        <f t="shared" si="4"/>
        <v>2.9999999999999933</v>
      </c>
      <c r="M4">
        <v>6.4899999999999999E-2</v>
      </c>
      <c r="N4">
        <v>6.4100000000000004E-2</v>
      </c>
      <c r="O4">
        <f>M4/H4</f>
        <v>0.49316109422492405</v>
      </c>
      <c r="P4">
        <f>I4*O4</f>
        <v>8.8768996960486134E-4</v>
      </c>
      <c r="Q4" s="9">
        <f t="shared" si="5"/>
        <v>7.9999999999999516E-4</v>
      </c>
      <c r="R4" s="9">
        <f t="shared" si="6"/>
        <v>8.7689969604866184E-5</v>
      </c>
      <c r="S4" s="9">
        <f t="shared" si="7"/>
        <v>90.121554528333832</v>
      </c>
      <c r="T4" s="5">
        <f t="shared" si="8"/>
        <v>9.8784454716661649</v>
      </c>
      <c r="U4" s="10">
        <f t="shared" si="9"/>
        <v>2.7036466358500091</v>
      </c>
      <c r="V4" s="9">
        <f t="shared" si="10"/>
        <v>0.29635336414998431</v>
      </c>
      <c r="W4" s="10">
        <f t="shared" si="11"/>
        <v>2.9999999999999938</v>
      </c>
      <c r="X4">
        <f t="shared" si="12"/>
        <v>6.6699999999999995E-2</v>
      </c>
      <c r="Y4">
        <f t="shared" si="13"/>
        <v>0.50683890577507595</v>
      </c>
      <c r="Z4" s="18">
        <v>272.69</v>
      </c>
      <c r="AA4" s="18">
        <v>23.27</v>
      </c>
      <c r="AB4" s="18">
        <f t="shared" ref="AB4:AB64" si="14">(Z4/1000)/(G4)*1/Y4</f>
        <v>0.89670174912543732</v>
      </c>
      <c r="AC4" s="18">
        <f t="shared" ref="AC4:AC64" si="15">(AA4/1000)/(G4)*1/Y4</f>
        <v>7.6520039980010002E-2</v>
      </c>
      <c r="AD4" s="18">
        <f t="shared" ref="AD4:AD64" si="16">(N4/M4)*100</f>
        <v>98.767334360554699</v>
      </c>
      <c r="AE4" s="9">
        <f t="shared" ref="AE4:AE64" si="17">(Q4/M4)*100</f>
        <v>1.2326656394452931</v>
      </c>
      <c r="AF4" s="9">
        <f t="shared" ref="AF4:AF64" si="18">AD4+AE4</f>
        <v>99.999999999999986</v>
      </c>
      <c r="AG4" t="s">
        <v>13</v>
      </c>
    </row>
    <row r="5" spans="1:33">
      <c r="A5" t="s">
        <v>14</v>
      </c>
      <c r="B5" s="2">
        <v>42195.510416666664</v>
      </c>
      <c r="C5" s="3">
        <v>42195.510416666664</v>
      </c>
      <c r="D5" s="4">
        <v>42195.510416666664</v>
      </c>
      <c r="E5">
        <v>0.12909999999999999</v>
      </c>
      <c r="F5">
        <v>700</v>
      </c>
      <c r="G5">
        <f t="shared" si="0"/>
        <v>0.7</v>
      </c>
      <c r="H5">
        <v>0.13189999999999999</v>
      </c>
      <c r="I5">
        <f t="shared" si="1"/>
        <v>2.7999999999999969E-3</v>
      </c>
      <c r="J5">
        <f t="shared" si="2"/>
        <v>2.7999999999999972</v>
      </c>
      <c r="K5">
        <f t="shared" si="3"/>
        <v>3.9999999999999957E-3</v>
      </c>
      <c r="L5">
        <f t="shared" si="4"/>
        <v>3.999999999999996</v>
      </c>
      <c r="M5">
        <v>7.0800000000000002E-2</v>
      </c>
      <c r="N5">
        <v>6.9699999999999998E-2</v>
      </c>
      <c r="O5">
        <f t="shared" ref="O5:O64" si="19">M5/H5</f>
        <v>0.5367702805155421</v>
      </c>
      <c r="P5">
        <f t="shared" ref="P5:P22" si="20">I5*O5</f>
        <v>1.5029567854435162E-3</v>
      </c>
      <c r="Q5" s="9">
        <f t="shared" si="5"/>
        <v>1.1000000000000038E-3</v>
      </c>
      <c r="R5" s="9">
        <f t="shared" si="6"/>
        <v>4.0295678544351242E-4</v>
      </c>
      <c r="S5" s="9">
        <f t="shared" si="7"/>
        <v>73.189063761097998</v>
      </c>
      <c r="T5" s="5">
        <f t="shared" si="8"/>
        <v>26.810936238902013</v>
      </c>
      <c r="U5" s="10">
        <f t="shared" si="9"/>
        <v>2.9275625504439162</v>
      </c>
      <c r="V5" s="9">
        <f t="shared" si="10"/>
        <v>1.0724374495560793</v>
      </c>
      <c r="W5" s="10">
        <f t="shared" si="11"/>
        <v>3.999999999999996</v>
      </c>
      <c r="X5">
        <f t="shared" si="12"/>
        <v>6.1099999999999988E-2</v>
      </c>
      <c r="Y5">
        <f t="shared" si="13"/>
        <v>0.46322971948445785</v>
      </c>
      <c r="Z5" s="18">
        <v>316.88</v>
      </c>
      <c r="AA5" s="18">
        <v>29.68</v>
      </c>
      <c r="AB5" s="18">
        <f t="shared" si="14"/>
        <v>0.97723806406359615</v>
      </c>
      <c r="AC5" s="18">
        <f t="shared" si="15"/>
        <v>9.1531260229132591E-2</v>
      </c>
      <c r="AD5" s="18">
        <f t="shared" si="16"/>
        <v>98.446327683615806</v>
      </c>
      <c r="AE5" s="9">
        <f t="shared" si="17"/>
        <v>1.5536723163841861</v>
      </c>
      <c r="AF5" s="9">
        <f t="shared" si="18"/>
        <v>99.999999999999986</v>
      </c>
      <c r="AG5" t="s">
        <v>13</v>
      </c>
    </row>
    <row r="6" spans="1:33">
      <c r="A6" t="s">
        <v>15</v>
      </c>
      <c r="B6" s="2">
        <v>42195.527777777781</v>
      </c>
      <c r="C6" s="3">
        <v>42195.527777777781</v>
      </c>
      <c r="D6" s="4">
        <v>42195.527777777781</v>
      </c>
      <c r="E6">
        <v>0.1298</v>
      </c>
      <c r="F6">
        <v>700</v>
      </c>
      <c r="G6">
        <f t="shared" si="0"/>
        <v>0.7</v>
      </c>
      <c r="H6">
        <v>0.1338</v>
      </c>
      <c r="I6">
        <f t="shared" si="1"/>
        <v>4.0000000000000036E-3</v>
      </c>
      <c r="J6">
        <f t="shared" si="2"/>
        <v>4.0000000000000036</v>
      </c>
      <c r="K6">
        <f t="shared" si="3"/>
        <v>5.7142857142857195E-3</v>
      </c>
      <c r="L6">
        <f t="shared" si="4"/>
        <v>5.7142857142857197</v>
      </c>
      <c r="M6">
        <v>7.0800000000000002E-2</v>
      </c>
      <c r="N6">
        <v>6.9500000000000006E-2</v>
      </c>
      <c r="O6">
        <f t="shared" si="19"/>
        <v>0.52914798206278024</v>
      </c>
      <c r="P6">
        <f t="shared" si="20"/>
        <v>2.1165919282511228E-3</v>
      </c>
      <c r="Q6" s="9">
        <f t="shared" si="5"/>
        <v>1.2999999999999956E-3</v>
      </c>
      <c r="R6" s="9">
        <f t="shared" si="6"/>
        <v>8.165919282511272E-4</v>
      </c>
      <c r="S6" s="9">
        <f t="shared" si="7"/>
        <v>61.419491525423474</v>
      </c>
      <c r="T6" s="5">
        <f t="shared" si="8"/>
        <v>38.580508474576533</v>
      </c>
      <c r="U6" s="10">
        <f t="shared" si="9"/>
        <v>3.5096852300242016</v>
      </c>
      <c r="V6" s="9">
        <f t="shared" si="10"/>
        <v>2.2046004842615177</v>
      </c>
      <c r="W6" s="10">
        <f t="shared" si="11"/>
        <v>5.7142857142857197</v>
      </c>
      <c r="X6">
        <f t="shared" si="12"/>
        <v>6.3E-2</v>
      </c>
      <c r="Y6">
        <f t="shared" si="13"/>
        <v>0.4708520179372197</v>
      </c>
      <c r="Z6" s="18">
        <v>403.83</v>
      </c>
      <c r="AA6" s="18">
        <v>32.020000000000003</v>
      </c>
      <c r="AB6" s="18">
        <f t="shared" si="14"/>
        <v>1.2252257142857144</v>
      </c>
      <c r="AC6" s="18">
        <f t="shared" si="15"/>
        <v>9.7149115646258513E-2</v>
      </c>
      <c r="AD6" s="18">
        <f t="shared" si="16"/>
        <v>98.16384180790962</v>
      </c>
      <c r="AE6" s="9">
        <f t="shared" si="17"/>
        <v>1.8361581920903893</v>
      </c>
      <c r="AF6" s="9">
        <f t="shared" si="18"/>
        <v>100.00000000000001</v>
      </c>
      <c r="AG6" t="s">
        <v>13</v>
      </c>
    </row>
    <row r="7" spans="1:33">
      <c r="A7" t="s">
        <v>15</v>
      </c>
      <c r="B7" s="2">
        <f t="shared" ref="B7:B22" si="21">C7+D7</f>
        <v>42209.517361111109</v>
      </c>
      <c r="C7" s="3">
        <v>42209</v>
      </c>
      <c r="D7" s="6">
        <v>0.51736111111111105</v>
      </c>
      <c r="E7">
        <v>0.126</v>
      </c>
      <c r="F7">
        <v>800</v>
      </c>
      <c r="G7">
        <f t="shared" si="0"/>
        <v>0.8</v>
      </c>
      <c r="H7">
        <v>0.1275</v>
      </c>
      <c r="I7">
        <f t="shared" si="1"/>
        <v>1.5000000000000013E-3</v>
      </c>
      <c r="J7">
        <f t="shared" si="2"/>
        <v>1.5000000000000013</v>
      </c>
      <c r="K7">
        <f t="shared" si="3"/>
        <v>1.8750000000000017E-3</v>
      </c>
      <c r="L7">
        <f t="shared" si="4"/>
        <v>1.8750000000000016</v>
      </c>
      <c r="M7">
        <v>6.25E-2</v>
      </c>
      <c r="N7">
        <v>6.1899999999999997E-2</v>
      </c>
      <c r="O7">
        <f t="shared" si="19"/>
        <v>0.49019607843137253</v>
      </c>
      <c r="P7">
        <f t="shared" si="20"/>
        <v>7.3529411764705946E-4</v>
      </c>
      <c r="Q7" s="9">
        <f t="shared" si="5"/>
        <v>6.0000000000000331E-4</v>
      </c>
      <c r="R7" s="9">
        <f t="shared" si="6"/>
        <v>1.3529411764705616E-4</v>
      </c>
      <c r="S7" s="9">
        <f t="shared" si="7"/>
        <v>81.600000000000378</v>
      </c>
      <c r="T7" s="5">
        <f t="shared" si="8"/>
        <v>18.399999999999622</v>
      </c>
      <c r="U7" s="10">
        <f t="shared" si="9"/>
        <v>1.5300000000000085</v>
      </c>
      <c r="V7" s="9">
        <f t="shared" si="10"/>
        <v>0.3449999999999932</v>
      </c>
      <c r="W7" s="10">
        <f t="shared" si="11"/>
        <v>1.8750000000000016</v>
      </c>
      <c r="X7">
        <f t="shared" si="12"/>
        <v>6.5000000000000002E-2</v>
      </c>
      <c r="Y7">
        <f t="shared" si="13"/>
        <v>0.50980392156862742</v>
      </c>
      <c r="Z7" s="18">
        <v>176.68</v>
      </c>
      <c r="AA7" s="18">
        <v>18.36</v>
      </c>
      <c r="AB7" s="18">
        <f t="shared" si="14"/>
        <v>0.43320576923076926</v>
      </c>
      <c r="AC7" s="18">
        <f t="shared" si="15"/>
        <v>4.5017307692307683E-2</v>
      </c>
      <c r="AD7" s="18">
        <f t="shared" si="16"/>
        <v>99.039999999999992</v>
      </c>
      <c r="AE7" s="9">
        <f t="shared" si="17"/>
        <v>0.96000000000000529</v>
      </c>
      <c r="AF7" s="9">
        <f t="shared" si="18"/>
        <v>100</v>
      </c>
    </row>
    <row r="8" spans="1:33">
      <c r="A8" t="s">
        <v>14</v>
      </c>
      <c r="B8" s="2">
        <f t="shared" si="21"/>
        <v>42209.53125</v>
      </c>
      <c r="C8" s="3">
        <v>42209</v>
      </c>
      <c r="D8" s="6">
        <v>0.53125</v>
      </c>
      <c r="E8">
        <v>0.12640000000000001</v>
      </c>
      <c r="F8">
        <v>800</v>
      </c>
      <c r="G8">
        <f t="shared" si="0"/>
        <v>0.8</v>
      </c>
      <c r="H8">
        <v>0.12809999999999999</v>
      </c>
      <c r="I8">
        <f t="shared" si="1"/>
        <v>1.6999999999999793E-3</v>
      </c>
      <c r="J8">
        <f t="shared" si="2"/>
        <v>1.6999999999999793</v>
      </c>
      <c r="K8">
        <f t="shared" si="3"/>
        <v>2.1249999999999741E-3</v>
      </c>
      <c r="L8">
        <f t="shared" si="4"/>
        <v>2.1249999999999738</v>
      </c>
      <c r="M8">
        <v>6.7100000000000007E-2</v>
      </c>
      <c r="N8">
        <v>6.6400000000000001E-2</v>
      </c>
      <c r="O8">
        <f t="shared" si="19"/>
        <v>0.52380952380952395</v>
      </c>
      <c r="P8">
        <f t="shared" si="20"/>
        <v>8.9047619047617982E-4</v>
      </c>
      <c r="Q8" s="9">
        <f t="shared" si="5"/>
        <v>7.0000000000000617E-4</v>
      </c>
      <c r="R8" s="9">
        <f t="shared" si="6"/>
        <v>1.9047619047617365E-4</v>
      </c>
      <c r="S8" s="9">
        <f t="shared" si="7"/>
        <v>78.609625668450832</v>
      </c>
      <c r="T8" s="5">
        <f t="shared" si="8"/>
        <v>21.390374331549168</v>
      </c>
      <c r="U8" s="10">
        <f t="shared" si="9"/>
        <v>1.6704545454545596</v>
      </c>
      <c r="V8" s="9">
        <f t="shared" si="10"/>
        <v>0.45454545454541423</v>
      </c>
      <c r="W8" s="10">
        <f t="shared" si="11"/>
        <v>2.1249999999999742</v>
      </c>
      <c r="X8">
        <f t="shared" si="12"/>
        <v>6.0999999999999985E-2</v>
      </c>
      <c r="Y8">
        <f t="shared" si="13"/>
        <v>0.47619047619047611</v>
      </c>
      <c r="Z8" s="18">
        <v>222.74</v>
      </c>
      <c r="AA8" s="18">
        <v>26.26</v>
      </c>
      <c r="AB8" s="18">
        <f t="shared" si="14"/>
        <v>0.58469250000000017</v>
      </c>
      <c r="AC8" s="18">
        <f t="shared" si="15"/>
        <v>6.8932500000000008E-2</v>
      </c>
      <c r="AD8" s="18">
        <f t="shared" si="16"/>
        <v>98.956780923994032</v>
      </c>
      <c r="AE8" s="9">
        <f t="shared" si="17"/>
        <v>1.0432190760059703</v>
      </c>
      <c r="AF8" s="9">
        <f t="shared" si="18"/>
        <v>100</v>
      </c>
    </row>
    <row r="9" spans="1:33">
      <c r="A9" t="s">
        <v>14</v>
      </c>
      <c r="B9" s="2">
        <f t="shared" si="21"/>
        <v>42223.489583333336</v>
      </c>
      <c r="C9" s="3">
        <v>42223</v>
      </c>
      <c r="D9" s="6">
        <v>0.48958333333333331</v>
      </c>
      <c r="E9">
        <v>0.13600000000000001</v>
      </c>
      <c r="F9">
        <v>800</v>
      </c>
      <c r="G9">
        <f t="shared" si="0"/>
        <v>0.8</v>
      </c>
      <c r="H9">
        <v>0.13819999999999999</v>
      </c>
      <c r="I9">
        <f t="shared" si="1"/>
        <v>2.1999999999999797E-3</v>
      </c>
      <c r="J9">
        <f t="shared" si="2"/>
        <v>2.1999999999999797</v>
      </c>
      <c r="K9">
        <f t="shared" si="3"/>
        <v>2.7499999999999747E-3</v>
      </c>
      <c r="L9">
        <f t="shared" si="4"/>
        <v>2.7499999999999747</v>
      </c>
      <c r="M9">
        <v>7.0300000000000001E-2</v>
      </c>
      <c r="N9">
        <v>6.9800000000000001E-2</v>
      </c>
      <c r="O9">
        <f t="shared" si="19"/>
        <v>0.50868306801736618</v>
      </c>
      <c r="P9">
        <f t="shared" si="20"/>
        <v>1.1191027496381953E-3</v>
      </c>
      <c r="Q9" s="9">
        <f t="shared" si="5"/>
        <v>5.0000000000000044E-4</v>
      </c>
      <c r="R9" s="9">
        <f t="shared" si="6"/>
        <v>6.191027496381949E-4</v>
      </c>
      <c r="S9" s="9">
        <f t="shared" si="7"/>
        <v>44.678649941808281</v>
      </c>
      <c r="T9" s="5">
        <f t="shared" si="8"/>
        <v>55.321350058191719</v>
      </c>
      <c r="U9" s="10">
        <f t="shared" si="9"/>
        <v>1.2286628733997165</v>
      </c>
      <c r="V9" s="9">
        <f t="shared" si="10"/>
        <v>1.5213371266002582</v>
      </c>
      <c r="W9" s="10">
        <f t="shared" si="11"/>
        <v>2.7499999999999747</v>
      </c>
      <c r="X9">
        <f t="shared" si="12"/>
        <v>6.7899999999999988E-2</v>
      </c>
      <c r="Y9">
        <f t="shared" si="13"/>
        <v>0.49131693198263382</v>
      </c>
      <c r="Z9" s="18">
        <v>185.81</v>
      </c>
      <c r="AA9" s="18">
        <v>17.72</v>
      </c>
      <c r="AB9" s="18">
        <f t="shared" si="14"/>
        <v>0.47273457290132548</v>
      </c>
      <c r="AC9" s="18">
        <f t="shared" si="15"/>
        <v>4.5082916053019152E-2</v>
      </c>
      <c r="AD9" s="18">
        <f t="shared" si="16"/>
        <v>99.288762446657188</v>
      </c>
      <c r="AE9" s="9">
        <f t="shared" si="17"/>
        <v>0.71123755334281713</v>
      </c>
      <c r="AF9" s="9">
        <f t="shared" si="18"/>
        <v>100</v>
      </c>
      <c r="AG9" t="s">
        <v>13</v>
      </c>
    </row>
    <row r="10" spans="1:33">
      <c r="A10" t="s">
        <v>15</v>
      </c>
      <c r="B10" s="2">
        <f t="shared" si="21"/>
        <v>42223.510416666664</v>
      </c>
      <c r="C10" s="3">
        <v>42223</v>
      </c>
      <c r="D10" s="6">
        <v>0.51041666666666663</v>
      </c>
      <c r="E10">
        <v>0.1346</v>
      </c>
      <c r="F10">
        <v>800</v>
      </c>
      <c r="G10">
        <f t="shared" si="0"/>
        <v>0.8</v>
      </c>
      <c r="H10">
        <v>0.1363</v>
      </c>
      <c r="I10">
        <f t="shared" si="1"/>
        <v>1.7000000000000071E-3</v>
      </c>
      <c r="J10">
        <f t="shared" si="2"/>
        <v>1.7000000000000071</v>
      </c>
      <c r="K10">
        <f t="shared" si="3"/>
        <v>2.1250000000000088E-3</v>
      </c>
      <c r="L10">
        <f t="shared" si="4"/>
        <v>2.1250000000000089</v>
      </c>
      <c r="M10">
        <v>6.9000000000000006E-2</v>
      </c>
      <c r="N10">
        <v>6.8400000000000002E-2</v>
      </c>
      <c r="O10">
        <f t="shared" si="19"/>
        <v>0.50623624358033747</v>
      </c>
      <c r="P10">
        <f t="shared" si="20"/>
        <v>8.6060161408657728E-4</v>
      </c>
      <c r="Q10" s="9">
        <f t="shared" si="5"/>
        <v>6.0000000000000331E-4</v>
      </c>
      <c r="R10" s="9">
        <f t="shared" si="6"/>
        <v>2.6060161408657397E-4</v>
      </c>
      <c r="S10" s="9">
        <f t="shared" si="7"/>
        <v>69.71867007672644</v>
      </c>
      <c r="T10" s="5">
        <f t="shared" si="8"/>
        <v>30.28132992327356</v>
      </c>
      <c r="U10" s="10">
        <f t="shared" si="9"/>
        <v>1.4815217391304429</v>
      </c>
      <c r="V10" s="9">
        <f t="shared" si="10"/>
        <v>0.64347826086956572</v>
      </c>
      <c r="W10" s="10">
        <f t="shared" si="11"/>
        <v>2.1250000000000089</v>
      </c>
      <c r="X10">
        <f t="shared" si="12"/>
        <v>6.7299999999999999E-2</v>
      </c>
      <c r="Y10">
        <f t="shared" si="13"/>
        <v>0.49376375641966247</v>
      </c>
      <c r="Z10" s="18">
        <v>144.55000000000001</v>
      </c>
      <c r="AA10" s="18">
        <v>14.52</v>
      </c>
      <c r="AB10" s="18">
        <f t="shared" si="14"/>
        <v>0.3659391716196137</v>
      </c>
      <c r="AC10" s="18">
        <f t="shared" si="15"/>
        <v>3.6758469539375928E-2</v>
      </c>
      <c r="AD10" s="18">
        <f t="shared" si="16"/>
        <v>99.130434782608688</v>
      </c>
      <c r="AE10" s="9">
        <f t="shared" si="17"/>
        <v>0.8695652173913091</v>
      </c>
      <c r="AF10" s="9">
        <f t="shared" si="18"/>
        <v>100</v>
      </c>
      <c r="AG10" t="s">
        <v>13</v>
      </c>
    </row>
    <row r="11" spans="1:33">
      <c r="A11" t="s">
        <v>14</v>
      </c>
      <c r="B11" s="2">
        <f t="shared" si="21"/>
        <v>42242.520833333336</v>
      </c>
      <c r="C11" s="3">
        <v>42242</v>
      </c>
      <c r="D11" s="6">
        <v>0.52083333333333337</v>
      </c>
      <c r="E11">
        <v>0.13619999999999999</v>
      </c>
      <c r="F11">
        <v>800</v>
      </c>
      <c r="G11">
        <f t="shared" si="0"/>
        <v>0.8</v>
      </c>
      <c r="H11">
        <v>0.1384</v>
      </c>
      <c r="I11">
        <f t="shared" si="1"/>
        <v>2.2000000000000075E-3</v>
      </c>
      <c r="J11">
        <f t="shared" si="2"/>
        <v>2.2000000000000073</v>
      </c>
      <c r="K11">
        <f t="shared" si="3"/>
        <v>2.7500000000000094E-3</v>
      </c>
      <c r="L11">
        <f t="shared" si="4"/>
        <v>2.7500000000000089</v>
      </c>
      <c r="M11">
        <v>6.9000000000000006E-2</v>
      </c>
      <c r="N11">
        <v>6.8400000000000002E-2</v>
      </c>
      <c r="O11">
        <f t="shared" si="19"/>
        <v>0.49855491329479773</v>
      </c>
      <c r="P11">
        <f t="shared" si="20"/>
        <v>1.0968208092485587E-3</v>
      </c>
      <c r="Q11" s="9">
        <f t="shared" si="5"/>
        <v>6.0000000000000331E-4</v>
      </c>
      <c r="R11" s="9">
        <f t="shared" si="6"/>
        <v>4.9682080924855535E-4</v>
      </c>
      <c r="S11" s="9">
        <f t="shared" si="7"/>
        <v>54.703557312253082</v>
      </c>
      <c r="T11" s="5">
        <f t="shared" si="8"/>
        <v>45.296442687746918</v>
      </c>
      <c r="U11" s="10">
        <f t="shared" si="9"/>
        <v>1.5043478260869647</v>
      </c>
      <c r="V11" s="9">
        <f t="shared" si="10"/>
        <v>1.2456521739130444</v>
      </c>
      <c r="W11" s="10">
        <f t="shared" si="11"/>
        <v>2.7500000000000089</v>
      </c>
      <c r="X11">
        <f t="shared" si="12"/>
        <v>6.9399999999999989E-2</v>
      </c>
      <c r="Y11">
        <f t="shared" si="13"/>
        <v>0.50144508670520227</v>
      </c>
      <c r="Z11" s="18">
        <v>188.21</v>
      </c>
      <c r="AA11" s="18">
        <v>19</v>
      </c>
      <c r="AB11" s="18">
        <f t="shared" si="14"/>
        <v>0.46916902017291073</v>
      </c>
      <c r="AC11" s="18">
        <f t="shared" si="15"/>
        <v>4.7363112391930834E-2</v>
      </c>
      <c r="AD11" s="18">
        <f t="shared" si="16"/>
        <v>99.130434782608688</v>
      </c>
      <c r="AE11" s="9">
        <f t="shared" si="17"/>
        <v>0.8695652173913091</v>
      </c>
      <c r="AF11" s="9">
        <f t="shared" si="18"/>
        <v>100</v>
      </c>
      <c r="AG11" t="s">
        <v>13</v>
      </c>
    </row>
    <row r="12" spans="1:33">
      <c r="A12" t="s">
        <v>15</v>
      </c>
      <c r="B12" s="2">
        <f t="shared" si="21"/>
        <v>42242.552083333336</v>
      </c>
      <c r="C12" s="3">
        <v>42242</v>
      </c>
      <c r="D12" s="6">
        <v>0.55208333333333337</v>
      </c>
      <c r="E12">
        <v>0.1358</v>
      </c>
      <c r="F12">
        <v>805</v>
      </c>
      <c r="G12">
        <f t="shared" si="0"/>
        <v>0.80500000000000005</v>
      </c>
      <c r="H12">
        <v>0.13919999999999999</v>
      </c>
      <c r="I12">
        <f t="shared" si="1"/>
        <v>3.3999999999999864E-3</v>
      </c>
      <c r="J12">
        <f t="shared" si="2"/>
        <v>3.3999999999999861</v>
      </c>
      <c r="K12">
        <f t="shared" si="3"/>
        <v>4.2236024844720327E-3</v>
      </c>
      <c r="L12">
        <f t="shared" si="4"/>
        <v>4.2236024844720319</v>
      </c>
      <c r="M12">
        <v>6.8099999999999994E-2</v>
      </c>
      <c r="N12">
        <v>6.7400000000000002E-2</v>
      </c>
      <c r="O12">
        <f t="shared" si="19"/>
        <v>0.48922413793103448</v>
      </c>
      <c r="P12">
        <f t="shared" si="20"/>
        <v>1.6633620689655106E-3</v>
      </c>
      <c r="Q12" s="9">
        <f t="shared" si="5"/>
        <v>6.999999999999923E-4</v>
      </c>
      <c r="R12" s="9">
        <f t="shared" si="6"/>
        <v>9.6336206896551835E-4</v>
      </c>
      <c r="S12" s="9">
        <f t="shared" si="7"/>
        <v>42.083441306037543</v>
      </c>
      <c r="T12" s="5">
        <f t="shared" si="8"/>
        <v>57.916558693962457</v>
      </c>
      <c r="U12" s="10">
        <f t="shared" si="9"/>
        <v>1.7774372725531311</v>
      </c>
      <c r="V12" s="9">
        <f t="shared" si="10"/>
        <v>2.4461652119189017</v>
      </c>
      <c r="W12" s="10">
        <f t="shared" si="11"/>
        <v>4.2236024844720328</v>
      </c>
      <c r="X12">
        <f t="shared" si="12"/>
        <v>7.1099999999999997E-2</v>
      </c>
      <c r="Y12">
        <f t="shared" si="13"/>
        <v>0.51077586206896552</v>
      </c>
      <c r="Z12" s="18">
        <v>249.1</v>
      </c>
      <c r="AA12" s="18">
        <v>20.28</v>
      </c>
      <c r="AB12" s="18">
        <f t="shared" si="14"/>
        <v>0.60582540556123377</v>
      </c>
      <c r="AC12" s="18">
        <f t="shared" si="15"/>
        <v>4.9322116518594222E-2</v>
      </c>
      <c r="AD12" s="18">
        <f t="shared" si="16"/>
        <v>98.972099853157133</v>
      </c>
      <c r="AE12" s="9">
        <f t="shared" si="17"/>
        <v>1.0279001468428668</v>
      </c>
      <c r="AF12" s="9">
        <f t="shared" si="18"/>
        <v>100</v>
      </c>
    </row>
    <row r="13" spans="1:33">
      <c r="A13" t="s">
        <v>15</v>
      </c>
      <c r="B13" s="2">
        <f t="shared" si="21"/>
        <v>42263.552083333336</v>
      </c>
      <c r="C13" s="3">
        <v>42263</v>
      </c>
      <c r="D13" s="6">
        <v>0.55208333333333337</v>
      </c>
      <c r="E13">
        <v>0.1356</v>
      </c>
      <c r="F13">
        <v>800</v>
      </c>
      <c r="G13">
        <f t="shared" si="0"/>
        <v>0.8</v>
      </c>
      <c r="H13">
        <v>0.13750000000000001</v>
      </c>
      <c r="I13">
        <f t="shared" si="1"/>
        <v>1.9000000000000128E-3</v>
      </c>
      <c r="J13">
        <f t="shared" si="2"/>
        <v>1.9000000000000128</v>
      </c>
      <c r="K13">
        <f t="shared" si="3"/>
        <v>2.375000000000016E-3</v>
      </c>
      <c r="L13">
        <f t="shared" si="4"/>
        <v>2.375000000000016</v>
      </c>
      <c r="M13">
        <v>6.7299999999999999E-2</v>
      </c>
      <c r="N13">
        <v>6.6799999999999998E-2</v>
      </c>
      <c r="O13">
        <f t="shared" si="19"/>
        <v>0.48945454545454542</v>
      </c>
      <c r="P13">
        <f t="shared" si="20"/>
        <v>9.2996363636364257E-4</v>
      </c>
      <c r="Q13" s="9">
        <f t="shared" si="5"/>
        <v>5.0000000000000044E-4</v>
      </c>
      <c r="R13" s="9">
        <f t="shared" si="6"/>
        <v>4.2996363636364212E-4</v>
      </c>
      <c r="S13" s="9">
        <f t="shared" si="7"/>
        <v>53.765543129740834</v>
      </c>
      <c r="T13" s="5">
        <f t="shared" si="8"/>
        <v>46.234456870259166</v>
      </c>
      <c r="U13" s="10">
        <f t="shared" si="9"/>
        <v>1.2769316493313534</v>
      </c>
      <c r="V13" s="9">
        <f t="shared" si="10"/>
        <v>1.0980683506686626</v>
      </c>
      <c r="W13" s="10">
        <f t="shared" si="11"/>
        <v>2.375000000000016</v>
      </c>
      <c r="X13">
        <f t="shared" si="12"/>
        <v>7.0200000000000012E-2</v>
      </c>
      <c r="Y13">
        <f t="shared" si="13"/>
        <v>0.51054545454545464</v>
      </c>
      <c r="Z13" s="18">
        <v>168.21</v>
      </c>
      <c r="AA13" s="18">
        <v>16.440000000000001</v>
      </c>
      <c r="AB13" s="18">
        <f t="shared" si="14"/>
        <v>0.41183894230769219</v>
      </c>
      <c r="AC13" s="18">
        <f t="shared" si="15"/>
        <v>4.0251068376068365E-2</v>
      </c>
      <c r="AD13" s="18">
        <f t="shared" si="16"/>
        <v>99.257057949479943</v>
      </c>
      <c r="AE13" s="9">
        <f t="shared" si="17"/>
        <v>0.74294205052006013</v>
      </c>
      <c r="AF13" s="9">
        <f t="shared" si="18"/>
        <v>100</v>
      </c>
    </row>
    <row r="14" spans="1:33">
      <c r="A14" t="s">
        <v>14</v>
      </c>
      <c r="B14" s="2">
        <f t="shared" si="21"/>
        <v>42263.5625</v>
      </c>
      <c r="C14" s="3">
        <v>42263</v>
      </c>
      <c r="D14" s="6">
        <v>0.5625</v>
      </c>
      <c r="E14">
        <v>0.13639999999999999</v>
      </c>
      <c r="F14">
        <v>750</v>
      </c>
      <c r="G14">
        <f t="shared" si="0"/>
        <v>0.75</v>
      </c>
      <c r="H14">
        <v>0.13800000000000001</v>
      </c>
      <c r="I14">
        <f t="shared" si="1"/>
        <v>1.6000000000000181E-3</v>
      </c>
      <c r="J14">
        <f t="shared" si="2"/>
        <v>1.6000000000000181</v>
      </c>
      <c r="K14">
        <f t="shared" si="3"/>
        <v>2.1333333333333573E-3</v>
      </c>
      <c r="L14">
        <f t="shared" si="4"/>
        <v>2.1333333333333573</v>
      </c>
      <c r="M14">
        <v>7.0999999999999994E-2</v>
      </c>
      <c r="N14">
        <v>7.0499999999999993E-2</v>
      </c>
      <c r="O14">
        <f t="shared" si="19"/>
        <v>0.51449275362318836</v>
      </c>
      <c r="P14">
        <f t="shared" si="20"/>
        <v>8.2318840579711063E-4</v>
      </c>
      <c r="Q14" s="9">
        <f t="shared" si="5"/>
        <v>5.0000000000000044E-4</v>
      </c>
      <c r="R14" s="9">
        <f t="shared" si="6"/>
        <v>3.2318840579711018E-4</v>
      </c>
      <c r="S14" s="9">
        <f t="shared" si="7"/>
        <v>60.739436619717694</v>
      </c>
      <c r="T14" s="5">
        <f t="shared" si="8"/>
        <v>39.260563380282314</v>
      </c>
      <c r="U14" s="10">
        <f t="shared" si="9"/>
        <v>1.2957746478873253</v>
      </c>
      <c r="V14" s="9">
        <f t="shared" si="10"/>
        <v>0.83755868544603207</v>
      </c>
      <c r="W14" s="10">
        <f t="shared" si="11"/>
        <v>2.1333333333333573</v>
      </c>
      <c r="X14">
        <f t="shared" si="12"/>
        <v>6.7000000000000018E-2</v>
      </c>
      <c r="Y14">
        <f t="shared" si="13"/>
        <v>0.4855072463768117</v>
      </c>
      <c r="Z14" s="18">
        <v>153.63999999999999</v>
      </c>
      <c r="AA14" s="18">
        <v>17.29</v>
      </c>
      <c r="AB14" s="18">
        <f t="shared" si="14"/>
        <v>0.42193671641791036</v>
      </c>
      <c r="AC14" s="18">
        <f t="shared" si="15"/>
        <v>4.7482985074626852E-2</v>
      </c>
      <c r="AD14" s="18">
        <f t="shared" si="16"/>
        <v>99.295774647887328</v>
      </c>
      <c r="AE14" s="9">
        <f t="shared" si="17"/>
        <v>0.70422535211267678</v>
      </c>
      <c r="AF14" s="9">
        <f t="shared" si="18"/>
        <v>100</v>
      </c>
    </row>
    <row r="15" spans="1:33">
      <c r="A15" t="s">
        <v>14</v>
      </c>
      <c r="B15" s="2">
        <f t="shared" si="21"/>
        <v>42279.5</v>
      </c>
      <c r="C15" s="3">
        <v>42279</v>
      </c>
      <c r="D15" s="6">
        <v>0.5</v>
      </c>
      <c r="E15">
        <v>0.1348</v>
      </c>
      <c r="F15">
        <v>700</v>
      </c>
      <c r="G15">
        <f t="shared" si="0"/>
        <v>0.7</v>
      </c>
      <c r="H15">
        <v>0.13669999999999999</v>
      </c>
      <c r="I15">
        <f t="shared" si="1"/>
        <v>1.899999999999985E-3</v>
      </c>
      <c r="J15">
        <f t="shared" si="2"/>
        <v>1.899999999999985</v>
      </c>
      <c r="K15">
        <f t="shared" si="3"/>
        <v>2.714285714285693E-3</v>
      </c>
      <c r="L15">
        <f t="shared" si="4"/>
        <v>2.7142857142856931</v>
      </c>
      <c r="M15">
        <v>7.0000000000000007E-2</v>
      </c>
      <c r="N15">
        <v>6.93E-2</v>
      </c>
      <c r="O15">
        <f t="shared" si="19"/>
        <v>0.51207022677395764</v>
      </c>
      <c r="P15">
        <f t="shared" si="20"/>
        <v>9.7293343087051184E-4</v>
      </c>
      <c r="Q15" s="9">
        <f t="shared" si="5"/>
        <v>7.0000000000000617E-4</v>
      </c>
      <c r="R15" s="9">
        <f t="shared" si="6"/>
        <v>2.7293343087050567E-4</v>
      </c>
      <c r="S15" s="9">
        <f t="shared" si="7"/>
        <v>71.947368421053824</v>
      </c>
      <c r="T15" s="5">
        <f t="shared" si="8"/>
        <v>28.052631578946176</v>
      </c>
      <c r="U15" s="10">
        <f t="shared" si="9"/>
        <v>1.9528571428571599</v>
      </c>
      <c r="V15" s="9">
        <f t="shared" si="10"/>
        <v>0.76142857142853304</v>
      </c>
      <c r="W15" s="10">
        <f t="shared" si="11"/>
        <v>2.7142857142856931</v>
      </c>
      <c r="X15">
        <f t="shared" si="12"/>
        <v>6.6699999999999982E-2</v>
      </c>
      <c r="Y15">
        <f t="shared" si="13"/>
        <v>0.48792977322604236</v>
      </c>
      <c r="Z15" s="18">
        <v>232.92</v>
      </c>
      <c r="AA15" s="18">
        <v>26.77</v>
      </c>
      <c r="AB15" s="18">
        <f t="shared" si="14"/>
        <v>0.68194825444420659</v>
      </c>
      <c r="AC15" s="18">
        <f t="shared" si="15"/>
        <v>7.8377789676590287E-2</v>
      </c>
      <c r="AD15" s="18">
        <f t="shared" si="16"/>
        <v>98.999999999999986</v>
      </c>
      <c r="AE15" s="9">
        <f t="shared" si="17"/>
        <v>1.0000000000000087</v>
      </c>
      <c r="AF15" s="9">
        <f t="shared" si="18"/>
        <v>100</v>
      </c>
    </row>
    <row r="16" spans="1:33">
      <c r="A16" t="s">
        <v>15</v>
      </c>
      <c r="B16" s="2">
        <f t="shared" si="21"/>
        <v>42279.541666666664</v>
      </c>
      <c r="C16" s="3">
        <v>42279</v>
      </c>
      <c r="D16" s="6">
        <v>0.54166666666666663</v>
      </c>
      <c r="E16">
        <v>0.13519999999999999</v>
      </c>
      <c r="F16">
        <v>800</v>
      </c>
      <c r="G16">
        <f t="shared" si="0"/>
        <v>0.8</v>
      </c>
      <c r="H16">
        <v>0.13819999999999999</v>
      </c>
      <c r="I16">
        <f t="shared" si="1"/>
        <v>3.0000000000000027E-3</v>
      </c>
      <c r="J16">
        <f t="shared" si="2"/>
        <v>3.0000000000000027</v>
      </c>
      <c r="K16">
        <f t="shared" si="3"/>
        <v>3.7500000000000033E-3</v>
      </c>
      <c r="L16">
        <f t="shared" si="4"/>
        <v>3.7500000000000031</v>
      </c>
      <c r="M16">
        <v>6.8199999999999997E-2</v>
      </c>
      <c r="N16">
        <v>6.7199999999999996E-2</v>
      </c>
      <c r="O16">
        <f t="shared" si="19"/>
        <v>0.49348769898697542</v>
      </c>
      <c r="P16">
        <f t="shared" si="20"/>
        <v>1.4804630969609276E-3</v>
      </c>
      <c r="Q16" s="9">
        <f t="shared" si="5"/>
        <v>1.0000000000000009E-3</v>
      </c>
      <c r="R16" s="9">
        <f t="shared" si="6"/>
        <v>4.8046309696092668E-4</v>
      </c>
      <c r="S16" s="9">
        <f t="shared" si="7"/>
        <v>67.546432062561095</v>
      </c>
      <c r="T16" s="5">
        <f t="shared" si="8"/>
        <v>32.453567937438912</v>
      </c>
      <c r="U16" s="10">
        <f t="shared" si="9"/>
        <v>2.532991202346043</v>
      </c>
      <c r="V16" s="9">
        <f t="shared" si="10"/>
        <v>1.2170087976539601</v>
      </c>
      <c r="W16" s="10">
        <f t="shared" si="11"/>
        <v>3.7500000000000036</v>
      </c>
      <c r="X16">
        <f t="shared" si="12"/>
        <v>6.9999999999999993E-2</v>
      </c>
      <c r="Y16">
        <f t="shared" si="13"/>
        <v>0.50651230101302458</v>
      </c>
      <c r="Z16" s="18">
        <v>384.36</v>
      </c>
      <c r="AA16" s="18">
        <v>42.83</v>
      </c>
      <c r="AB16" s="18">
        <f t="shared" si="14"/>
        <v>0.94854557142857154</v>
      </c>
      <c r="AC16" s="18">
        <f t="shared" si="15"/>
        <v>0.10569832142857143</v>
      </c>
      <c r="AD16" s="18">
        <f t="shared" si="16"/>
        <v>98.533724340175951</v>
      </c>
      <c r="AE16" s="9">
        <f t="shared" si="17"/>
        <v>1.4662756598240483</v>
      </c>
      <c r="AF16" s="9">
        <f t="shared" si="18"/>
        <v>100</v>
      </c>
    </row>
    <row r="17" spans="1:33">
      <c r="A17" t="s">
        <v>14</v>
      </c>
      <c r="B17" s="2">
        <f t="shared" si="21"/>
        <v>42291.614583333336</v>
      </c>
      <c r="C17" s="3">
        <v>42291</v>
      </c>
      <c r="D17" s="6">
        <v>0.61458333333333337</v>
      </c>
      <c r="E17">
        <v>0.12920000000000001</v>
      </c>
      <c r="F17">
        <v>705</v>
      </c>
      <c r="G17">
        <f t="shared" si="0"/>
        <v>0.70499999999999996</v>
      </c>
      <c r="H17">
        <v>0.13059999999999999</v>
      </c>
      <c r="I17">
        <f t="shared" si="1"/>
        <v>1.3999999999999846E-3</v>
      </c>
      <c r="J17">
        <f t="shared" si="2"/>
        <v>1.3999999999999846</v>
      </c>
      <c r="K17">
        <f t="shared" si="3"/>
        <v>1.9858156028368578E-3</v>
      </c>
      <c r="L17">
        <f t="shared" si="4"/>
        <v>1.9858156028368577</v>
      </c>
      <c r="M17">
        <v>6.6100000000000006E-2</v>
      </c>
      <c r="N17">
        <v>6.5500000000000003E-2</v>
      </c>
      <c r="O17">
        <f t="shared" si="19"/>
        <v>0.50612557427258809</v>
      </c>
      <c r="P17">
        <f t="shared" si="20"/>
        <v>7.0857580398161557E-4</v>
      </c>
      <c r="Q17" s="9">
        <f t="shared" si="5"/>
        <v>6.0000000000000331E-4</v>
      </c>
      <c r="R17" s="9">
        <f t="shared" si="6"/>
        <v>1.0857580398161227E-4</v>
      </c>
      <c r="S17" s="9">
        <f t="shared" si="7"/>
        <v>84.67689647720043</v>
      </c>
      <c r="T17" s="5">
        <f t="shared" si="8"/>
        <v>15.323103522799563</v>
      </c>
      <c r="U17" s="10">
        <f t="shared" si="9"/>
        <v>1.68152702224226</v>
      </c>
      <c r="V17" s="9">
        <f t="shared" si="10"/>
        <v>0.30428858059459796</v>
      </c>
      <c r="W17" s="10">
        <f t="shared" si="11"/>
        <v>1.9858156028368581</v>
      </c>
      <c r="X17">
        <f t="shared" si="12"/>
        <v>6.4499999999999988E-2</v>
      </c>
      <c r="Y17">
        <f t="shared" si="13"/>
        <v>0.49387442572741186</v>
      </c>
      <c r="Z17" s="18">
        <v>163.19999999999999</v>
      </c>
      <c r="AA17" s="18">
        <v>14.99</v>
      </c>
      <c r="AB17" s="18">
        <f t="shared" si="14"/>
        <v>0.4687210951674089</v>
      </c>
      <c r="AC17" s="18">
        <f t="shared" si="15"/>
        <v>4.3052262356369247E-2</v>
      </c>
      <c r="AD17" s="18">
        <f t="shared" si="16"/>
        <v>99.092284417549166</v>
      </c>
      <c r="AE17" s="9">
        <f t="shared" si="17"/>
        <v>0.90771558245083694</v>
      </c>
      <c r="AF17" s="9">
        <f t="shared" si="18"/>
        <v>100</v>
      </c>
    </row>
    <row r="18" spans="1:33">
      <c r="A18" t="s">
        <v>15</v>
      </c>
      <c r="B18" s="2">
        <f t="shared" si="21"/>
        <v>42291.635416666664</v>
      </c>
      <c r="C18" s="3">
        <v>42291</v>
      </c>
      <c r="D18" s="6">
        <v>0.63541666666666663</v>
      </c>
      <c r="E18">
        <v>0.128</v>
      </c>
      <c r="F18">
        <v>700</v>
      </c>
      <c r="G18">
        <f t="shared" si="0"/>
        <v>0.7</v>
      </c>
      <c r="H18">
        <v>0.12920000000000001</v>
      </c>
      <c r="I18">
        <f t="shared" si="1"/>
        <v>1.2000000000000066E-3</v>
      </c>
      <c r="J18">
        <f t="shared" si="2"/>
        <v>1.2000000000000066</v>
      </c>
      <c r="K18">
        <f t="shared" si="3"/>
        <v>1.714285714285724E-3</v>
      </c>
      <c r="L18">
        <f t="shared" si="4"/>
        <v>1.7142857142857237</v>
      </c>
      <c r="M18">
        <v>6.3899999999999998E-2</v>
      </c>
      <c r="N18">
        <v>6.3299999999999995E-2</v>
      </c>
      <c r="O18">
        <f t="shared" si="19"/>
        <v>0.49458204334365319</v>
      </c>
      <c r="P18">
        <f t="shared" si="20"/>
        <v>5.9349845201238708E-4</v>
      </c>
      <c r="Q18" s="9">
        <f t="shared" si="5"/>
        <v>6.0000000000000331E-4</v>
      </c>
      <c r="R18" s="9">
        <f t="shared" si="6"/>
        <v>-6.5015479876162326E-6</v>
      </c>
      <c r="S18" s="9">
        <f t="shared" si="7"/>
        <v>100</v>
      </c>
      <c r="T18" s="5">
        <f t="shared" si="8"/>
        <v>0</v>
      </c>
      <c r="U18" s="10">
        <f t="shared" si="9"/>
        <v>1.7142857142857235</v>
      </c>
      <c r="V18" s="9">
        <f t="shared" si="10"/>
        <v>0</v>
      </c>
      <c r="W18" s="10">
        <f t="shared" si="11"/>
        <v>1.7142857142857235</v>
      </c>
      <c r="X18">
        <f t="shared" si="12"/>
        <v>6.5300000000000011E-2</v>
      </c>
      <c r="Y18">
        <f t="shared" si="13"/>
        <v>0.50541795665634681</v>
      </c>
      <c r="Z18" s="18">
        <v>135.34</v>
      </c>
      <c r="AA18" s="18">
        <v>10.71</v>
      </c>
      <c r="AB18" s="18">
        <f t="shared" si="14"/>
        <v>0.38254053817545397</v>
      </c>
      <c r="AC18" s="18">
        <f t="shared" si="15"/>
        <v>3.0271975497702913E-2</v>
      </c>
      <c r="AD18" s="18">
        <f t="shared" si="16"/>
        <v>99.061032863849761</v>
      </c>
      <c r="AE18" s="9">
        <f t="shared" si="17"/>
        <v>0.93896713615023997</v>
      </c>
      <c r="AF18" s="9">
        <f t="shared" si="18"/>
        <v>100</v>
      </c>
      <c r="AG18" t="s">
        <v>13</v>
      </c>
    </row>
    <row r="19" spans="1:33">
      <c r="A19" t="s">
        <v>14</v>
      </c>
      <c r="B19" s="2">
        <f t="shared" si="21"/>
        <v>42305.524305555555</v>
      </c>
      <c r="C19" s="3">
        <v>42305</v>
      </c>
      <c r="D19" s="6">
        <v>0.52430555555555558</v>
      </c>
      <c r="E19">
        <v>0.12939999999999999</v>
      </c>
      <c r="F19">
        <v>700</v>
      </c>
      <c r="G19">
        <f t="shared" si="0"/>
        <v>0.7</v>
      </c>
      <c r="H19">
        <v>0.13059999999999999</v>
      </c>
      <c r="I19">
        <f t="shared" si="1"/>
        <v>1.2000000000000066E-3</v>
      </c>
      <c r="J19">
        <f t="shared" si="2"/>
        <v>1.2000000000000066</v>
      </c>
      <c r="K19">
        <f t="shared" si="3"/>
        <v>1.714285714285724E-3</v>
      </c>
      <c r="L19">
        <f t="shared" si="4"/>
        <v>1.7142857142857237</v>
      </c>
      <c r="M19">
        <v>6.4299999999999996E-2</v>
      </c>
      <c r="N19">
        <v>6.3799999999999996E-2</v>
      </c>
      <c r="O19">
        <f t="shared" si="19"/>
        <v>0.49234303215926495</v>
      </c>
      <c r="P19">
        <f t="shared" si="20"/>
        <v>5.9081163859112118E-4</v>
      </c>
      <c r="Q19" s="9">
        <f t="shared" si="5"/>
        <v>5.0000000000000044E-4</v>
      </c>
      <c r="R19" s="9">
        <f t="shared" si="6"/>
        <v>9.0811638591120733E-5</v>
      </c>
      <c r="S19" s="9">
        <f t="shared" si="7"/>
        <v>84.629341627786019</v>
      </c>
      <c r="T19" s="5">
        <f t="shared" si="8"/>
        <v>15.370658372213974</v>
      </c>
      <c r="U19" s="10">
        <f t="shared" si="9"/>
        <v>1.450788713619197</v>
      </c>
      <c r="V19" s="9">
        <f t="shared" si="10"/>
        <v>0.26349700066652676</v>
      </c>
      <c r="W19" s="10">
        <f t="shared" si="11"/>
        <v>1.7142857142857237</v>
      </c>
      <c r="X19">
        <f t="shared" si="12"/>
        <v>6.6299999999999998E-2</v>
      </c>
      <c r="Y19">
        <f t="shared" si="13"/>
        <v>0.50765696784073511</v>
      </c>
      <c r="Z19" s="18">
        <v>130.54</v>
      </c>
      <c r="AA19" s="18">
        <v>13.28</v>
      </c>
      <c r="AB19" s="18">
        <f t="shared" si="14"/>
        <v>0.36734591682826973</v>
      </c>
      <c r="AC19" s="18">
        <f t="shared" si="15"/>
        <v>3.7370566688213751E-2</v>
      </c>
      <c r="AD19" s="18">
        <f t="shared" si="16"/>
        <v>99.222395023328147</v>
      </c>
      <c r="AE19" s="9">
        <f t="shared" si="17"/>
        <v>0.77760497667185147</v>
      </c>
      <c r="AF19" s="9">
        <f t="shared" si="18"/>
        <v>100</v>
      </c>
      <c r="AG19" t="s">
        <v>13</v>
      </c>
    </row>
    <row r="20" spans="1:33">
      <c r="A20" t="s">
        <v>15</v>
      </c>
      <c r="B20" s="2">
        <f t="shared" si="21"/>
        <v>42305.552083333336</v>
      </c>
      <c r="C20" s="3">
        <v>42305</v>
      </c>
      <c r="D20" s="6">
        <v>0.55208333333333337</v>
      </c>
      <c r="E20">
        <v>0.12970000000000001</v>
      </c>
      <c r="F20">
        <v>700</v>
      </c>
      <c r="G20">
        <f t="shared" si="0"/>
        <v>0.7</v>
      </c>
      <c r="H20">
        <v>0.13109999999999999</v>
      </c>
      <c r="I20">
        <f t="shared" si="1"/>
        <v>1.3999999999999846E-3</v>
      </c>
      <c r="J20">
        <f t="shared" si="2"/>
        <v>1.3999999999999846</v>
      </c>
      <c r="K20">
        <f t="shared" si="3"/>
        <v>1.9999999999999779E-3</v>
      </c>
      <c r="L20">
        <f t="shared" si="4"/>
        <v>1.999999999999978</v>
      </c>
      <c r="M20">
        <v>6.6000000000000003E-2</v>
      </c>
      <c r="N20">
        <v>6.5600000000000006E-2</v>
      </c>
      <c r="O20">
        <f t="shared" si="19"/>
        <v>0.50343249427917625</v>
      </c>
      <c r="P20">
        <f t="shared" si="20"/>
        <v>7.0480549199083899E-4</v>
      </c>
      <c r="Q20" s="9">
        <f t="shared" si="5"/>
        <v>3.9999999999999758E-4</v>
      </c>
      <c r="R20" s="9">
        <f t="shared" si="6"/>
        <v>3.0480549199084141E-4</v>
      </c>
      <c r="S20" s="9">
        <f t="shared" si="7"/>
        <v>56.753246753247033</v>
      </c>
      <c r="T20" s="5">
        <f t="shared" si="8"/>
        <v>43.246753246752974</v>
      </c>
      <c r="U20" s="10">
        <f t="shared" si="9"/>
        <v>1.135064935064928</v>
      </c>
      <c r="V20" s="9">
        <f t="shared" si="10"/>
        <v>0.8649350649350499</v>
      </c>
      <c r="W20" s="10">
        <f t="shared" si="11"/>
        <v>1.999999999999978</v>
      </c>
      <c r="X20">
        <f t="shared" si="12"/>
        <v>6.5099999999999991E-2</v>
      </c>
      <c r="Y20">
        <f t="shared" si="13"/>
        <v>0.49656750572082375</v>
      </c>
      <c r="Z20" s="18">
        <v>151.81</v>
      </c>
      <c r="AA20" s="18">
        <v>11.35</v>
      </c>
      <c r="AB20" s="18">
        <f t="shared" si="14"/>
        <v>0.43674107965766956</v>
      </c>
      <c r="AC20" s="18">
        <f t="shared" si="15"/>
        <v>3.265273206056616E-2</v>
      </c>
      <c r="AD20" s="18">
        <f t="shared" si="16"/>
        <v>99.393939393939405</v>
      </c>
      <c r="AE20" s="9">
        <f t="shared" si="17"/>
        <v>0.6060606060606023</v>
      </c>
      <c r="AF20" s="9">
        <f t="shared" si="18"/>
        <v>100.00000000000001</v>
      </c>
      <c r="AG20" t="s">
        <v>13</v>
      </c>
    </row>
    <row r="21" spans="1:33">
      <c r="A21" t="s">
        <v>14</v>
      </c>
      <c r="B21" s="2">
        <f t="shared" si="21"/>
        <v>42326.524305555555</v>
      </c>
      <c r="C21" s="3">
        <v>42326</v>
      </c>
      <c r="D21" s="6">
        <v>0.52430555555555558</v>
      </c>
      <c r="E21">
        <v>0.129</v>
      </c>
      <c r="F21">
        <v>600</v>
      </c>
      <c r="G21">
        <f t="shared" si="0"/>
        <v>0.6</v>
      </c>
      <c r="H21">
        <v>0.12970000000000001</v>
      </c>
      <c r="I21">
        <f t="shared" si="1"/>
        <v>7.0000000000000617E-4</v>
      </c>
      <c r="J21">
        <f t="shared" si="2"/>
        <v>0.70000000000000617</v>
      </c>
      <c r="K21">
        <f t="shared" si="3"/>
        <v>1.166666666666677E-3</v>
      </c>
      <c r="L21">
        <f t="shared" si="4"/>
        <v>1.166666666666677</v>
      </c>
      <c r="M21">
        <v>6.7400000000000002E-2</v>
      </c>
      <c r="N21">
        <v>6.6900000000000001E-2</v>
      </c>
      <c r="O21">
        <f t="shared" si="19"/>
        <v>0.51966075558982261</v>
      </c>
      <c r="P21">
        <f t="shared" si="20"/>
        <v>3.6376252891287905E-4</v>
      </c>
      <c r="Q21" s="9">
        <f t="shared" si="5"/>
        <v>5.0000000000000044E-4</v>
      </c>
      <c r="R21" s="9">
        <f t="shared" si="6"/>
        <v>-1.362374710871214E-4</v>
      </c>
      <c r="S21" s="9">
        <f t="shared" si="7"/>
        <v>100</v>
      </c>
      <c r="T21" s="5">
        <f t="shared" si="8"/>
        <v>0</v>
      </c>
      <c r="U21" s="10">
        <f t="shared" si="9"/>
        <v>1.166666666666677</v>
      </c>
      <c r="V21" s="9">
        <f t="shared" si="10"/>
        <v>0</v>
      </c>
      <c r="W21" s="10">
        <f t="shared" si="11"/>
        <v>1.166666666666677</v>
      </c>
      <c r="X21">
        <f t="shared" si="12"/>
        <v>6.2300000000000008E-2</v>
      </c>
      <c r="Y21">
        <f t="shared" si="13"/>
        <v>0.48033924441017734</v>
      </c>
      <c r="Z21" s="18">
        <v>127.17</v>
      </c>
      <c r="AA21" s="18">
        <v>10.28</v>
      </c>
      <c r="AB21" s="18">
        <f t="shared" si="14"/>
        <v>0.4412506420545747</v>
      </c>
      <c r="AC21" s="18">
        <f t="shared" si="15"/>
        <v>3.566923488496522E-2</v>
      </c>
      <c r="AD21" s="18">
        <f t="shared" si="16"/>
        <v>99.258160237388722</v>
      </c>
      <c r="AE21" s="9">
        <f t="shared" si="17"/>
        <v>0.7418397626112766</v>
      </c>
      <c r="AF21" s="9">
        <f t="shared" si="18"/>
        <v>100</v>
      </c>
      <c r="AG21" t="s">
        <v>13</v>
      </c>
    </row>
    <row r="22" spans="1:33">
      <c r="A22" t="s">
        <v>15</v>
      </c>
      <c r="B22" s="2">
        <f t="shared" si="21"/>
        <v>42326.552083333336</v>
      </c>
      <c r="C22" s="3">
        <v>42326</v>
      </c>
      <c r="D22" s="6">
        <v>0.55208333333333337</v>
      </c>
      <c r="E22">
        <v>0.1268</v>
      </c>
      <c r="F22">
        <v>700</v>
      </c>
      <c r="G22">
        <f t="shared" si="0"/>
        <v>0.7</v>
      </c>
      <c r="H22">
        <v>0.1278</v>
      </c>
      <c r="I22">
        <f t="shared" si="1"/>
        <v>1.0000000000000009E-3</v>
      </c>
      <c r="J22">
        <f t="shared" si="2"/>
        <v>1.0000000000000009</v>
      </c>
      <c r="K22">
        <f t="shared" si="3"/>
        <v>1.4285714285714299E-3</v>
      </c>
      <c r="L22">
        <f t="shared" si="4"/>
        <v>1.4285714285714299</v>
      </c>
      <c r="M22">
        <v>6.5600000000000006E-2</v>
      </c>
      <c r="N22">
        <v>6.5199999999999994E-2</v>
      </c>
      <c r="O22">
        <f t="shared" si="19"/>
        <v>0.51330203442879507</v>
      </c>
      <c r="P22">
        <f t="shared" si="20"/>
        <v>5.1330203442879552E-4</v>
      </c>
      <c r="Q22" s="9">
        <f t="shared" si="5"/>
        <v>4.0000000000001146E-4</v>
      </c>
      <c r="R22" s="9">
        <f t="shared" si="6"/>
        <v>1.1330203442878406E-4</v>
      </c>
      <c r="S22" s="9">
        <f t="shared" si="7"/>
        <v>77.926829268294838</v>
      </c>
      <c r="T22" s="5">
        <f t="shared" si="8"/>
        <v>22.073170731705165</v>
      </c>
      <c r="U22" s="10">
        <f t="shared" si="9"/>
        <v>1.1132404181184987</v>
      </c>
      <c r="V22" s="9">
        <f t="shared" si="10"/>
        <v>0.31533101045293122</v>
      </c>
      <c r="W22" s="10">
        <f t="shared" si="11"/>
        <v>1.4285714285714299</v>
      </c>
      <c r="X22">
        <f t="shared" si="12"/>
        <v>6.2199999999999991E-2</v>
      </c>
      <c r="Y22">
        <f t="shared" si="13"/>
        <v>0.48669796557120493</v>
      </c>
      <c r="Z22" s="18">
        <v>126.87</v>
      </c>
      <c r="AA22" s="18">
        <v>10.06</v>
      </c>
      <c r="AB22" s="18">
        <f t="shared" si="14"/>
        <v>0.37239288011024357</v>
      </c>
      <c r="AC22" s="18">
        <f t="shared" si="15"/>
        <v>2.9528433624253572E-2</v>
      </c>
      <c r="AD22" s="18">
        <f t="shared" si="16"/>
        <v>99.390243902438996</v>
      </c>
      <c r="AE22" s="9">
        <f t="shared" si="17"/>
        <v>0.60975609756099303</v>
      </c>
      <c r="AF22" s="9">
        <f t="shared" si="18"/>
        <v>99.999999999999986</v>
      </c>
      <c r="AG22" t="s">
        <v>13</v>
      </c>
    </row>
    <row r="23" spans="1:33">
      <c r="A23" s="11" t="s">
        <v>14</v>
      </c>
      <c r="B23" s="12">
        <f t="shared" ref="B23:B52" si="22">C23+D23</f>
        <v>42438.53125</v>
      </c>
      <c r="C23" s="13">
        <v>42438</v>
      </c>
      <c r="D23" s="14">
        <v>0.53125</v>
      </c>
      <c r="E23" s="11">
        <v>0.13150000000000001</v>
      </c>
      <c r="F23" s="11">
        <v>800</v>
      </c>
      <c r="G23" s="11">
        <f t="shared" ref="G23:G52" si="23">$F23/1000</f>
        <v>0.8</v>
      </c>
      <c r="H23" s="11">
        <v>0.13220000000000001</v>
      </c>
      <c r="I23" s="11">
        <f t="shared" ref="I23:I52" si="24">$H23-$E23</f>
        <v>7.0000000000000617E-4</v>
      </c>
      <c r="J23" s="11">
        <f t="shared" ref="J23:J52" si="25">I23*1000</f>
        <v>0.70000000000000617</v>
      </c>
      <c r="K23" s="11">
        <f t="shared" ref="K23:K52" si="26">$I23/$G23</f>
        <v>8.7500000000000772E-4</v>
      </c>
      <c r="L23" s="15">
        <f t="shared" ref="L23:L52" si="27">K23*1000</f>
        <v>0.87500000000000777</v>
      </c>
      <c r="M23" s="16">
        <v>6.83E-2</v>
      </c>
      <c r="N23" s="16">
        <v>6.7799999999999999E-2</v>
      </c>
      <c r="O23">
        <f t="shared" si="19"/>
        <v>0.51664145234493186</v>
      </c>
      <c r="P23">
        <f t="shared" ref="P23:P52" si="28">I23*O23</f>
        <v>3.6164901664145549E-4</v>
      </c>
      <c r="Q23" s="9">
        <f t="shared" si="5"/>
        <v>5.0000000000000044E-4</v>
      </c>
      <c r="R23" s="9">
        <f t="shared" si="6"/>
        <v>-1.3835098335854496E-4</v>
      </c>
      <c r="S23" s="9">
        <f t="shared" si="7"/>
        <v>100</v>
      </c>
      <c r="T23" s="5">
        <f t="shared" si="8"/>
        <v>0</v>
      </c>
      <c r="U23" s="10">
        <f t="shared" si="9"/>
        <v>0.87500000000000766</v>
      </c>
      <c r="V23" s="9">
        <f t="shared" si="10"/>
        <v>0</v>
      </c>
      <c r="W23" s="10">
        <f t="shared" si="11"/>
        <v>0.87500000000000766</v>
      </c>
      <c r="X23" s="16">
        <f t="shared" si="12"/>
        <v>6.3900000000000012E-2</v>
      </c>
      <c r="Y23">
        <f t="shared" si="13"/>
        <v>0.48335854765506814</v>
      </c>
      <c r="Z23" s="18">
        <v>152.34</v>
      </c>
      <c r="AA23" s="18">
        <v>12.85</v>
      </c>
      <c r="AB23" s="18">
        <f t="shared" si="14"/>
        <v>0.39396220657276987</v>
      </c>
      <c r="AC23" s="18">
        <f t="shared" si="15"/>
        <v>3.3231025039123625E-2</v>
      </c>
      <c r="AD23" s="18">
        <f t="shared" si="16"/>
        <v>99.267935578330892</v>
      </c>
      <c r="AE23" s="9">
        <f t="shared" si="17"/>
        <v>0.73206442166910746</v>
      </c>
      <c r="AF23" s="9">
        <f t="shared" si="18"/>
        <v>100</v>
      </c>
    </row>
    <row r="24" spans="1:33">
      <c r="A24" s="11" t="s">
        <v>15</v>
      </c>
      <c r="B24" s="12">
        <f t="shared" si="22"/>
        <v>42438.572916666664</v>
      </c>
      <c r="C24" s="13">
        <v>42438</v>
      </c>
      <c r="D24" s="14">
        <v>0.57291666666666663</v>
      </c>
      <c r="E24" s="11">
        <v>0.13</v>
      </c>
      <c r="F24" s="11">
        <v>800</v>
      </c>
      <c r="G24" s="11">
        <f t="shared" si="23"/>
        <v>0.8</v>
      </c>
      <c r="H24" s="11">
        <v>0.1308</v>
      </c>
      <c r="I24" s="11">
        <f t="shared" si="24"/>
        <v>7.9999999999999516E-4</v>
      </c>
      <c r="J24" s="11">
        <f t="shared" si="25"/>
        <v>0.79999999999999516</v>
      </c>
      <c r="K24" s="11">
        <f t="shared" si="26"/>
        <v>9.9999999999999395E-4</v>
      </c>
      <c r="L24" s="15">
        <f t="shared" si="27"/>
        <v>0.999999999999994</v>
      </c>
      <c r="M24" s="16">
        <v>6.3299999999999995E-2</v>
      </c>
      <c r="N24" s="16">
        <v>6.2799999999999995E-2</v>
      </c>
      <c r="O24">
        <f t="shared" si="19"/>
        <v>0.48394495412844035</v>
      </c>
      <c r="P24">
        <f t="shared" si="28"/>
        <v>3.8715596330274993E-4</v>
      </c>
      <c r="Q24" s="9">
        <f t="shared" si="5"/>
        <v>5.0000000000000044E-4</v>
      </c>
      <c r="R24" s="9">
        <f t="shared" si="6"/>
        <v>-1.1284403669725051E-4</v>
      </c>
      <c r="S24" s="9">
        <f t="shared" si="7"/>
        <v>100</v>
      </c>
      <c r="T24" s="5">
        <f t="shared" si="8"/>
        <v>0</v>
      </c>
      <c r="U24" s="10">
        <f t="shared" si="9"/>
        <v>0.99999999999999389</v>
      </c>
      <c r="V24" s="9">
        <f t="shared" si="10"/>
        <v>0</v>
      </c>
      <c r="W24" s="10">
        <f t="shared" si="11"/>
        <v>0.99999999999999389</v>
      </c>
      <c r="X24" s="16">
        <f t="shared" si="12"/>
        <v>6.7500000000000004E-2</v>
      </c>
      <c r="Y24">
        <f t="shared" si="13"/>
        <v>0.5160550458715597</v>
      </c>
      <c r="Z24" s="18">
        <v>143.05000000000001</v>
      </c>
      <c r="AA24" s="18">
        <v>13.28</v>
      </c>
      <c r="AB24" s="18">
        <f t="shared" si="14"/>
        <v>0.34649888888888886</v>
      </c>
      <c r="AC24" s="18">
        <f t="shared" si="15"/>
        <v>3.2167111111111105E-2</v>
      </c>
      <c r="AD24" s="18">
        <f t="shared" si="16"/>
        <v>99.210110584518162</v>
      </c>
      <c r="AE24" s="9">
        <f t="shared" si="17"/>
        <v>0.78988941548183333</v>
      </c>
      <c r="AF24" s="9">
        <f t="shared" si="18"/>
        <v>100</v>
      </c>
    </row>
    <row r="25" spans="1:33">
      <c r="A25" s="11" t="s">
        <v>15</v>
      </c>
      <c r="B25" s="12">
        <f t="shared" si="22"/>
        <v>42466.59375</v>
      </c>
      <c r="C25" s="13">
        <v>42466</v>
      </c>
      <c r="D25" s="17">
        <v>0.59375</v>
      </c>
      <c r="E25" s="11">
        <v>0.127</v>
      </c>
      <c r="F25" s="11">
        <v>700</v>
      </c>
      <c r="G25" s="11">
        <f t="shared" si="23"/>
        <v>0.7</v>
      </c>
      <c r="H25" s="11">
        <v>0.1285</v>
      </c>
      <c r="I25" s="11">
        <f t="shared" si="24"/>
        <v>1.5000000000000013E-3</v>
      </c>
      <c r="J25" s="11">
        <f t="shared" si="25"/>
        <v>1.5000000000000013</v>
      </c>
      <c r="K25" s="11">
        <f t="shared" si="26"/>
        <v>2.1428571428571447E-3</v>
      </c>
      <c r="L25" s="15">
        <f t="shared" si="27"/>
        <v>2.1428571428571446</v>
      </c>
      <c r="M25" s="11">
        <v>6.7000000000000004E-2</v>
      </c>
      <c r="N25" s="11">
        <v>6.6600000000000006E-2</v>
      </c>
      <c r="O25">
        <f t="shared" si="19"/>
        <v>0.52140077821011677</v>
      </c>
      <c r="P25">
        <f t="shared" si="28"/>
        <v>7.8210116731517582E-4</v>
      </c>
      <c r="Q25" s="9">
        <f t="shared" si="5"/>
        <v>3.9999999999999758E-4</v>
      </c>
      <c r="R25" s="9">
        <f t="shared" si="6"/>
        <v>3.8210116731517824E-4</v>
      </c>
      <c r="S25" s="9">
        <f t="shared" si="7"/>
        <v>51.144278606964818</v>
      </c>
      <c r="T25" s="5">
        <f t="shared" si="8"/>
        <v>48.855721393035182</v>
      </c>
      <c r="U25" s="10">
        <f t="shared" si="9"/>
        <v>1.0959488272921041</v>
      </c>
      <c r="V25" s="9">
        <f t="shared" si="10"/>
        <v>1.0469083155650405</v>
      </c>
      <c r="W25" s="10">
        <f t="shared" si="11"/>
        <v>2.142857142857145</v>
      </c>
      <c r="X25" s="16">
        <f t="shared" si="12"/>
        <v>6.1499999999999999E-2</v>
      </c>
      <c r="Y25">
        <f t="shared" si="13"/>
        <v>0.47859922178988323</v>
      </c>
      <c r="Z25" s="18">
        <v>175.4</v>
      </c>
      <c r="AA25" s="18">
        <v>19.059999999999999</v>
      </c>
      <c r="AB25" s="18">
        <f t="shared" si="14"/>
        <v>0.52355168408826958</v>
      </c>
      <c r="AC25" s="18">
        <f t="shared" si="15"/>
        <v>5.6892218350754933E-2</v>
      </c>
      <c r="AD25" s="18">
        <f t="shared" si="16"/>
        <v>99.402985074626869</v>
      </c>
      <c r="AE25" s="9">
        <f t="shared" si="17"/>
        <v>0.59701492537313072</v>
      </c>
      <c r="AF25" s="9">
        <f t="shared" si="18"/>
        <v>100</v>
      </c>
    </row>
    <row r="26" spans="1:33">
      <c r="A26" s="11" t="s">
        <v>14</v>
      </c>
      <c r="B26" s="12">
        <f t="shared" si="22"/>
        <v>42466.65625</v>
      </c>
      <c r="C26" s="13">
        <v>42466</v>
      </c>
      <c r="D26" s="17">
        <v>0.65625</v>
      </c>
      <c r="E26" s="11">
        <v>0.12770000000000001</v>
      </c>
      <c r="F26" s="11">
        <v>700</v>
      </c>
      <c r="G26" s="11">
        <f t="shared" si="23"/>
        <v>0.7</v>
      </c>
      <c r="H26" s="11">
        <v>0.12889999999999999</v>
      </c>
      <c r="I26" s="11">
        <f t="shared" si="24"/>
        <v>1.1999999999999789E-3</v>
      </c>
      <c r="J26" s="11">
        <f t="shared" si="25"/>
        <v>1.1999999999999789</v>
      </c>
      <c r="K26" s="11">
        <f t="shared" si="26"/>
        <v>1.7142857142856843E-3</v>
      </c>
      <c r="L26" s="15">
        <f t="shared" si="27"/>
        <v>1.7142857142856842</v>
      </c>
      <c r="M26" s="11">
        <v>6.3799999999999996E-2</v>
      </c>
      <c r="N26" s="11">
        <v>6.3299999999999995E-2</v>
      </c>
      <c r="O26">
        <f t="shared" si="19"/>
        <v>0.49495733126454616</v>
      </c>
      <c r="P26">
        <f t="shared" si="28"/>
        <v>5.9394879751744495E-4</v>
      </c>
      <c r="Q26" s="9">
        <f t="shared" si="5"/>
        <v>5.0000000000000044E-4</v>
      </c>
      <c r="R26" s="9">
        <f t="shared" si="6"/>
        <v>9.3948797517444502E-5</v>
      </c>
      <c r="S26" s="9">
        <f t="shared" si="7"/>
        <v>84.182340647859448</v>
      </c>
      <c r="T26" s="5">
        <f t="shared" si="8"/>
        <v>15.817659352140556</v>
      </c>
      <c r="U26" s="10">
        <f t="shared" si="9"/>
        <v>1.4431258396775652</v>
      </c>
      <c r="V26" s="9">
        <f t="shared" si="10"/>
        <v>0.27115987460811908</v>
      </c>
      <c r="W26" s="10">
        <f t="shared" si="11"/>
        <v>1.714285714285684</v>
      </c>
      <c r="X26" s="16">
        <f t="shared" si="12"/>
        <v>6.5099999999999991E-2</v>
      </c>
      <c r="Y26">
        <f t="shared" si="13"/>
        <v>0.50504266873545378</v>
      </c>
      <c r="Z26" s="18">
        <v>165.97</v>
      </c>
      <c r="AA26" s="18">
        <v>18.420000000000002</v>
      </c>
      <c r="AB26" s="18">
        <f t="shared" si="14"/>
        <v>0.4694652841781875</v>
      </c>
      <c r="AC26" s="18">
        <f t="shared" si="15"/>
        <v>5.2103094140882177E-2</v>
      </c>
      <c r="AD26" s="18">
        <f t="shared" si="16"/>
        <v>99.21630094043887</v>
      </c>
      <c r="AE26" s="9">
        <f t="shared" si="17"/>
        <v>0.78369905956112929</v>
      </c>
      <c r="AF26" s="9">
        <f t="shared" si="18"/>
        <v>100</v>
      </c>
    </row>
    <row r="27" spans="1:33">
      <c r="A27" s="11" t="s">
        <v>14</v>
      </c>
      <c r="B27" s="12">
        <f t="shared" si="22"/>
        <v>42516.541666666664</v>
      </c>
      <c r="C27" s="13">
        <v>42516</v>
      </c>
      <c r="D27" s="17">
        <v>0.54166666666666663</v>
      </c>
      <c r="E27" s="11">
        <v>0.12720000000000001</v>
      </c>
      <c r="F27" s="11">
        <v>700</v>
      </c>
      <c r="G27" s="11">
        <f t="shared" si="23"/>
        <v>0.7</v>
      </c>
      <c r="H27" s="11">
        <v>0.1293</v>
      </c>
      <c r="I27" s="11">
        <f t="shared" si="24"/>
        <v>2.0999999999999908E-3</v>
      </c>
      <c r="J27" s="11">
        <f t="shared" si="25"/>
        <v>2.0999999999999908</v>
      </c>
      <c r="K27" s="11">
        <f t="shared" si="26"/>
        <v>2.9999999999999871E-3</v>
      </c>
      <c r="L27" s="15">
        <f t="shared" si="27"/>
        <v>2.9999999999999871</v>
      </c>
      <c r="M27" s="16">
        <v>6.5500000000000003E-2</v>
      </c>
      <c r="N27" s="16">
        <v>6.4799999999999996E-2</v>
      </c>
      <c r="O27">
        <f t="shared" si="19"/>
        <v>0.50657385924207277</v>
      </c>
      <c r="P27">
        <f t="shared" si="28"/>
        <v>1.0638051044083482E-3</v>
      </c>
      <c r="Q27" s="9">
        <f t="shared" si="5"/>
        <v>7.0000000000000617E-4</v>
      </c>
      <c r="R27" s="9">
        <f t="shared" si="6"/>
        <v>3.6380510440834203E-4</v>
      </c>
      <c r="S27" s="9">
        <f t="shared" si="7"/>
        <v>65.801526717558119</v>
      </c>
      <c r="T27" s="5">
        <f t="shared" si="8"/>
        <v>34.198473282441896</v>
      </c>
      <c r="U27" s="10">
        <f t="shared" si="9"/>
        <v>1.9740458015267348</v>
      </c>
      <c r="V27" s="9">
        <f t="shared" si="10"/>
        <v>1.0259541984732523</v>
      </c>
      <c r="W27" s="10">
        <f t="shared" si="11"/>
        <v>2.9999999999999871</v>
      </c>
      <c r="X27" s="16">
        <f t="shared" si="12"/>
        <v>6.3799999999999996E-2</v>
      </c>
      <c r="Y27">
        <f t="shared" si="13"/>
        <v>0.49342614075792729</v>
      </c>
      <c r="Z27">
        <v>248.32</v>
      </c>
      <c r="AA27">
        <v>24.54</v>
      </c>
      <c r="AB27" s="18">
        <f t="shared" si="14"/>
        <v>0.71893811016569642</v>
      </c>
      <c r="AC27" s="18">
        <f t="shared" si="15"/>
        <v>7.1048410210479182E-2</v>
      </c>
      <c r="AD27" s="18">
        <f t="shared" si="16"/>
        <v>98.931297709923655</v>
      </c>
      <c r="AE27" s="9">
        <f t="shared" si="17"/>
        <v>1.0687022900763452</v>
      </c>
      <c r="AF27" s="9">
        <f t="shared" si="18"/>
        <v>100</v>
      </c>
    </row>
    <row r="28" spans="1:33">
      <c r="A28" s="11" t="s">
        <v>15</v>
      </c>
      <c r="B28" s="12">
        <f t="shared" si="22"/>
        <v>42516.572916666664</v>
      </c>
      <c r="C28" s="13">
        <v>42516</v>
      </c>
      <c r="D28" s="17">
        <v>0.57291666666666663</v>
      </c>
      <c r="E28" s="11">
        <v>0.1263</v>
      </c>
      <c r="F28" s="11">
        <v>700</v>
      </c>
      <c r="G28" s="11">
        <f t="shared" si="23"/>
        <v>0.7</v>
      </c>
      <c r="H28" s="11">
        <v>0.12839999999999999</v>
      </c>
      <c r="I28" s="11">
        <f t="shared" si="24"/>
        <v>2.0999999999999908E-3</v>
      </c>
      <c r="J28" s="11">
        <f t="shared" si="25"/>
        <v>2.0999999999999908</v>
      </c>
      <c r="K28" s="11">
        <f t="shared" si="26"/>
        <v>2.9999999999999871E-3</v>
      </c>
      <c r="L28" s="15">
        <f t="shared" si="27"/>
        <v>2.9999999999999871</v>
      </c>
      <c r="M28" s="16">
        <v>6.4100000000000004E-2</v>
      </c>
      <c r="N28" s="16">
        <v>6.3500000000000001E-2</v>
      </c>
      <c r="O28">
        <f t="shared" si="19"/>
        <v>0.49922118380062314</v>
      </c>
      <c r="P28">
        <f t="shared" si="28"/>
        <v>1.048364485981304E-3</v>
      </c>
      <c r="Q28" s="9">
        <f t="shared" si="5"/>
        <v>6.0000000000000331E-4</v>
      </c>
      <c r="R28" s="9">
        <f t="shared" si="6"/>
        <v>4.483644859813007E-4</v>
      </c>
      <c r="S28" s="9">
        <f t="shared" si="7"/>
        <v>57.232003565857482</v>
      </c>
      <c r="T28" s="5">
        <f t="shared" si="8"/>
        <v>42.767996434142525</v>
      </c>
      <c r="U28" s="10">
        <f t="shared" si="9"/>
        <v>1.7169601069757168</v>
      </c>
      <c r="V28" s="9">
        <f t="shared" si="10"/>
        <v>1.2830398930242701</v>
      </c>
      <c r="W28" s="10">
        <f t="shared" si="11"/>
        <v>2.9999999999999867</v>
      </c>
      <c r="X28" s="16">
        <f t="shared" si="12"/>
        <v>6.4299999999999982E-2</v>
      </c>
      <c r="Y28">
        <f t="shared" si="13"/>
        <v>0.50077881619937681</v>
      </c>
      <c r="Z28">
        <v>224.34</v>
      </c>
      <c r="AA28">
        <v>21.76</v>
      </c>
      <c r="AB28" s="18">
        <f t="shared" si="14"/>
        <v>0.63997458342590563</v>
      </c>
      <c r="AC28" s="18">
        <f t="shared" si="15"/>
        <v>6.2074738946900715E-2</v>
      </c>
      <c r="AD28" s="18">
        <f t="shared" si="16"/>
        <v>99.06396255850234</v>
      </c>
      <c r="AE28" s="9">
        <f t="shared" si="17"/>
        <v>0.93603744149766499</v>
      </c>
      <c r="AF28" s="9">
        <f t="shared" si="18"/>
        <v>100</v>
      </c>
    </row>
    <row r="29" spans="1:33">
      <c r="A29" s="11" t="s">
        <v>14</v>
      </c>
      <c r="B29" s="12">
        <f t="shared" si="22"/>
        <v>42530.548611111109</v>
      </c>
      <c r="C29" s="13">
        <v>42530</v>
      </c>
      <c r="D29" s="17">
        <v>0.54861111111111105</v>
      </c>
      <c r="E29" s="11">
        <v>0.128</v>
      </c>
      <c r="F29" s="11">
        <v>600</v>
      </c>
      <c r="G29" s="11">
        <f t="shared" si="23"/>
        <v>0.6</v>
      </c>
      <c r="H29" s="11">
        <v>0.12989999999999999</v>
      </c>
      <c r="I29" s="11">
        <f t="shared" si="24"/>
        <v>1.899999999999985E-3</v>
      </c>
      <c r="J29" s="11">
        <f t="shared" si="25"/>
        <v>1.899999999999985</v>
      </c>
      <c r="K29" s="11">
        <f t="shared" si="26"/>
        <v>3.1666666666666419E-3</v>
      </c>
      <c r="L29" s="15">
        <f t="shared" si="27"/>
        <v>3.1666666666666416</v>
      </c>
      <c r="M29" s="16">
        <v>6.1800000000000001E-2</v>
      </c>
      <c r="N29" s="16">
        <v>6.1199999999999997E-2</v>
      </c>
      <c r="O29">
        <f t="shared" si="19"/>
        <v>0.47575057736720561</v>
      </c>
      <c r="P29">
        <f t="shared" si="28"/>
        <v>9.0392609699768353E-4</v>
      </c>
      <c r="Q29" s="9">
        <f t="shared" si="5"/>
        <v>6.0000000000000331E-4</v>
      </c>
      <c r="R29" s="9">
        <f t="shared" si="6"/>
        <v>3.0392609699768022E-4</v>
      </c>
      <c r="S29" s="9">
        <f t="shared" si="7"/>
        <v>66.377107818089783</v>
      </c>
      <c r="T29" s="5">
        <f t="shared" si="8"/>
        <v>33.62289218191021</v>
      </c>
      <c r="U29" s="10">
        <f t="shared" si="9"/>
        <v>2.1019417475728268</v>
      </c>
      <c r="V29" s="9">
        <f t="shared" si="10"/>
        <v>1.0647249190938151</v>
      </c>
      <c r="W29" s="10">
        <f t="shared" si="11"/>
        <v>3.1666666666666421</v>
      </c>
      <c r="X29" s="16">
        <f t="shared" si="12"/>
        <v>6.8099999999999994E-2</v>
      </c>
      <c r="Y29">
        <f t="shared" si="13"/>
        <v>0.5242494226327945</v>
      </c>
      <c r="Z29">
        <v>256.64999999999998</v>
      </c>
      <c r="AA29">
        <v>23.55</v>
      </c>
      <c r="AB29" s="18">
        <f t="shared" si="14"/>
        <v>0.8159284140969163</v>
      </c>
      <c r="AC29" s="18">
        <f t="shared" si="15"/>
        <v>7.4868942731277546E-2</v>
      </c>
      <c r="AD29" s="18">
        <f t="shared" si="16"/>
        <v>99.029126213592221</v>
      </c>
      <c r="AE29" s="9">
        <f t="shared" si="17"/>
        <v>0.97087378640777233</v>
      </c>
      <c r="AF29" s="9">
        <f t="shared" si="18"/>
        <v>100</v>
      </c>
    </row>
    <row r="30" spans="1:33">
      <c r="A30" s="11" t="s">
        <v>15</v>
      </c>
      <c r="B30" s="12">
        <f t="shared" si="22"/>
        <v>42530.586805555555</v>
      </c>
      <c r="C30" s="13">
        <v>42530</v>
      </c>
      <c r="D30" s="17">
        <v>0.58680555555555558</v>
      </c>
      <c r="E30" s="11">
        <v>0.13</v>
      </c>
      <c r="F30" s="11">
        <v>600</v>
      </c>
      <c r="G30" s="11">
        <f t="shared" si="23"/>
        <v>0.6</v>
      </c>
      <c r="H30" s="11">
        <v>0.13109999999999999</v>
      </c>
      <c r="I30" s="11">
        <f t="shared" si="24"/>
        <v>1.0999999999999899E-3</v>
      </c>
      <c r="J30" s="11">
        <f t="shared" si="25"/>
        <v>1.0999999999999899</v>
      </c>
      <c r="K30" s="11">
        <f t="shared" si="26"/>
        <v>1.8333333333333166E-3</v>
      </c>
      <c r="L30" s="15">
        <f t="shared" si="27"/>
        <v>1.8333333333333166</v>
      </c>
      <c r="M30" s="16">
        <v>6.4600000000000005E-2</v>
      </c>
      <c r="N30" s="16">
        <v>6.4000000000000001E-2</v>
      </c>
      <c r="O30">
        <f t="shared" si="19"/>
        <v>0.49275362318840588</v>
      </c>
      <c r="P30">
        <f t="shared" si="28"/>
        <v>5.4202898550724152E-4</v>
      </c>
      <c r="Q30" s="9">
        <f t="shared" si="5"/>
        <v>6.0000000000000331E-4</v>
      </c>
      <c r="R30" s="9">
        <f t="shared" si="6"/>
        <v>-5.7971014492761786E-5</v>
      </c>
      <c r="S30" s="9">
        <f t="shared" si="7"/>
        <v>100</v>
      </c>
      <c r="T30" s="5">
        <f t="shared" si="8"/>
        <v>0</v>
      </c>
      <c r="U30" s="10">
        <f t="shared" si="9"/>
        <v>1.8333333333333168</v>
      </c>
      <c r="V30" s="9">
        <f t="shared" si="10"/>
        <v>0</v>
      </c>
      <c r="W30" s="10">
        <f t="shared" si="11"/>
        <v>1.8333333333333168</v>
      </c>
      <c r="X30" s="16">
        <f t="shared" si="12"/>
        <v>6.649999999999999E-2</v>
      </c>
      <c r="Y30">
        <f t="shared" si="13"/>
        <v>0.50724637681159412</v>
      </c>
      <c r="Z30">
        <v>176.72</v>
      </c>
      <c r="AA30">
        <v>16.420000000000002</v>
      </c>
      <c r="AB30" s="18">
        <f t="shared" si="14"/>
        <v>0.5806514285714286</v>
      </c>
      <c r="AC30" s="18">
        <f t="shared" si="15"/>
        <v>5.3951428571428581E-2</v>
      </c>
      <c r="AD30" s="18">
        <f t="shared" si="16"/>
        <v>99.071207430340564</v>
      </c>
      <c r="AE30" s="9">
        <f t="shared" si="17"/>
        <v>0.92879256965944768</v>
      </c>
      <c r="AF30" s="9">
        <f t="shared" si="18"/>
        <v>100.00000000000001</v>
      </c>
    </row>
    <row r="31" spans="1:33">
      <c r="A31" s="11" t="s">
        <v>14</v>
      </c>
      <c r="B31" s="12">
        <f t="shared" si="22"/>
        <v>42549.5</v>
      </c>
      <c r="C31" s="13">
        <v>42549</v>
      </c>
      <c r="D31" s="17">
        <v>0.5</v>
      </c>
      <c r="E31" s="11">
        <v>0.129</v>
      </c>
      <c r="F31" s="11">
        <v>500</v>
      </c>
      <c r="G31" s="11">
        <f t="shared" si="23"/>
        <v>0.5</v>
      </c>
      <c r="H31" s="11">
        <v>0.12970000000000001</v>
      </c>
      <c r="I31" s="11">
        <f t="shared" si="24"/>
        <v>7.0000000000000617E-4</v>
      </c>
      <c r="J31" s="11">
        <f t="shared" si="25"/>
        <v>0.70000000000000617</v>
      </c>
      <c r="K31" s="11">
        <f t="shared" si="26"/>
        <v>1.4000000000000123E-3</v>
      </c>
      <c r="L31" s="15">
        <f t="shared" si="27"/>
        <v>1.4000000000000123</v>
      </c>
      <c r="M31" s="16">
        <v>6.5199999999999994E-2</v>
      </c>
      <c r="N31" s="16">
        <v>6.4199999999999993E-2</v>
      </c>
      <c r="O31">
        <f t="shared" si="19"/>
        <v>0.50269853508095597</v>
      </c>
      <c r="P31">
        <f t="shared" si="28"/>
        <v>3.518889745566723E-4</v>
      </c>
      <c r="Q31" s="9">
        <f t="shared" si="5"/>
        <v>1.0000000000000009E-3</v>
      </c>
      <c r="R31" s="9">
        <f t="shared" si="6"/>
        <v>-6.4811102544332859E-4</v>
      </c>
      <c r="S31" s="9">
        <f t="shared" si="7"/>
        <v>100</v>
      </c>
      <c r="T31" s="5">
        <f t="shared" si="8"/>
        <v>0</v>
      </c>
      <c r="U31" s="10">
        <f t="shared" si="9"/>
        <v>1.4000000000000123</v>
      </c>
      <c r="V31" s="9">
        <f t="shared" si="10"/>
        <v>0</v>
      </c>
      <c r="W31" s="10">
        <f t="shared" si="11"/>
        <v>1.4000000000000123</v>
      </c>
      <c r="X31" s="16">
        <f t="shared" si="12"/>
        <v>6.4500000000000016E-2</v>
      </c>
      <c r="Y31">
        <f t="shared" si="13"/>
        <v>0.49730146491904403</v>
      </c>
      <c r="Z31">
        <v>144.83000000000001</v>
      </c>
      <c r="AA31">
        <v>17.21</v>
      </c>
      <c r="AB31" s="18">
        <f t="shared" si="14"/>
        <v>0.58246359689922478</v>
      </c>
      <c r="AC31" s="18">
        <f t="shared" si="15"/>
        <v>6.9213550387596884E-2</v>
      </c>
      <c r="AD31" s="18">
        <f t="shared" si="16"/>
        <v>98.466257668711648</v>
      </c>
      <c r="AE31" s="9">
        <f t="shared" si="17"/>
        <v>1.5337423312883451</v>
      </c>
      <c r="AF31" s="9">
        <f t="shared" si="18"/>
        <v>100</v>
      </c>
    </row>
    <row r="32" spans="1:33">
      <c r="A32" s="11" t="s">
        <v>15</v>
      </c>
      <c r="B32" s="12">
        <f t="shared" si="22"/>
        <v>42549.538194444445</v>
      </c>
      <c r="C32" s="13">
        <v>42549</v>
      </c>
      <c r="D32" s="17">
        <v>0.53819444444444442</v>
      </c>
      <c r="E32" s="11">
        <v>0.12870000000000001</v>
      </c>
      <c r="F32" s="11">
        <v>500</v>
      </c>
      <c r="G32" s="11">
        <f t="shared" si="23"/>
        <v>0.5</v>
      </c>
      <c r="H32" s="11">
        <v>0.12939999999999999</v>
      </c>
      <c r="I32" s="11">
        <f t="shared" si="24"/>
        <v>6.9999999999997842E-4</v>
      </c>
      <c r="J32" s="11">
        <f t="shared" si="25"/>
        <v>0.69999999999997842</v>
      </c>
      <c r="K32" s="11">
        <f t="shared" si="26"/>
        <v>1.3999999999999568E-3</v>
      </c>
      <c r="L32" s="15">
        <f t="shared" si="27"/>
        <v>1.3999999999999568</v>
      </c>
      <c r="M32" s="16">
        <v>6.4399999999999999E-2</v>
      </c>
      <c r="N32" s="16">
        <v>6.3600000000000004E-2</v>
      </c>
      <c r="O32">
        <f t="shared" si="19"/>
        <v>0.49768160741885631</v>
      </c>
      <c r="P32">
        <f t="shared" si="28"/>
        <v>3.4837712519318869E-4</v>
      </c>
      <c r="Q32" s="9">
        <f t="shared" si="5"/>
        <v>7.9999999999999516E-4</v>
      </c>
      <c r="R32" s="9">
        <f t="shared" si="6"/>
        <v>-4.5162287480680647E-4</v>
      </c>
      <c r="S32" s="9">
        <f t="shared" si="7"/>
        <v>100</v>
      </c>
      <c r="T32" s="5">
        <f t="shared" si="8"/>
        <v>0</v>
      </c>
      <c r="U32" s="10">
        <f t="shared" si="9"/>
        <v>1.3999999999999568</v>
      </c>
      <c r="V32" s="9">
        <f t="shared" si="10"/>
        <v>0</v>
      </c>
      <c r="W32" s="10">
        <f t="shared" si="11"/>
        <v>1.3999999999999568</v>
      </c>
      <c r="X32" s="16">
        <f t="shared" si="12"/>
        <v>6.4999999999999988E-2</v>
      </c>
      <c r="Y32">
        <f t="shared" si="13"/>
        <v>0.50231839258114375</v>
      </c>
      <c r="Z32">
        <v>105.61</v>
      </c>
      <c r="AA32">
        <v>9.6999999999999993</v>
      </c>
      <c r="AB32" s="18">
        <f t="shared" si="14"/>
        <v>0.42049027692307689</v>
      </c>
      <c r="AC32" s="18">
        <f t="shared" si="15"/>
        <v>3.8620923076923074E-2</v>
      </c>
      <c r="AD32" s="18">
        <f t="shared" si="16"/>
        <v>98.757763975155285</v>
      </c>
      <c r="AE32" s="9">
        <f t="shared" si="17"/>
        <v>1.2422360248447128</v>
      </c>
      <c r="AF32" s="9">
        <f t="shared" si="18"/>
        <v>100</v>
      </c>
    </row>
    <row r="33" spans="1:32">
      <c r="A33" s="11" t="s">
        <v>15</v>
      </c>
      <c r="B33" s="12">
        <f t="shared" si="22"/>
        <v>42565.461805555555</v>
      </c>
      <c r="C33" s="13">
        <v>42565</v>
      </c>
      <c r="D33" s="17">
        <v>0.46180555555555558</v>
      </c>
      <c r="E33" s="11">
        <v>0.13589999999999999</v>
      </c>
      <c r="F33" s="11">
        <v>600</v>
      </c>
      <c r="G33" s="11">
        <f t="shared" si="23"/>
        <v>0.6</v>
      </c>
      <c r="H33" s="11">
        <v>0.1371</v>
      </c>
      <c r="I33" s="11">
        <f t="shared" si="24"/>
        <v>1.2000000000000066E-3</v>
      </c>
      <c r="J33" s="11">
        <f t="shared" si="25"/>
        <v>1.2000000000000066</v>
      </c>
      <c r="K33" s="11">
        <f t="shared" si="26"/>
        <v>2.0000000000000113E-3</v>
      </c>
      <c r="L33" s="15">
        <f t="shared" si="27"/>
        <v>2.0000000000000111</v>
      </c>
      <c r="M33" s="16">
        <v>6.88E-2</v>
      </c>
      <c r="N33" s="16">
        <v>6.8199999999999997E-2</v>
      </c>
      <c r="O33">
        <f t="shared" si="19"/>
        <v>0.5018234865061999</v>
      </c>
      <c r="P33">
        <f t="shared" si="28"/>
        <v>6.0218818380744325E-4</v>
      </c>
      <c r="Q33" s="9">
        <f t="shared" si="5"/>
        <v>6.0000000000000331E-4</v>
      </c>
      <c r="R33" s="9">
        <f t="shared" si="6"/>
        <v>2.1881838074399446E-6</v>
      </c>
      <c r="S33" s="9">
        <f t="shared" si="7"/>
        <v>99.636627906976727</v>
      </c>
      <c r="T33" s="5">
        <f t="shared" si="8"/>
        <v>0.36337209302327361</v>
      </c>
      <c r="U33" s="10">
        <f t="shared" si="9"/>
        <v>1.9927325581395459</v>
      </c>
      <c r="V33" s="9">
        <f t="shared" si="10"/>
        <v>7.2674418604655134E-3</v>
      </c>
      <c r="W33" s="10">
        <f t="shared" si="11"/>
        <v>2.0000000000000111</v>
      </c>
      <c r="X33" s="16">
        <f t="shared" si="12"/>
        <v>6.83E-2</v>
      </c>
      <c r="Y33">
        <f t="shared" si="13"/>
        <v>0.49817651349380015</v>
      </c>
      <c r="Z33">
        <v>133.19</v>
      </c>
      <c r="AA33">
        <v>13.45</v>
      </c>
      <c r="AB33" s="18">
        <f t="shared" si="14"/>
        <v>0.44559172767203514</v>
      </c>
      <c r="AC33" s="18">
        <f t="shared" si="15"/>
        <v>4.4997437774524161E-2</v>
      </c>
      <c r="AD33" s="18">
        <f t="shared" si="16"/>
        <v>99.127906976744185</v>
      </c>
      <c r="AE33" s="9">
        <f t="shared" si="17"/>
        <v>0.87209302325581883</v>
      </c>
      <c r="AF33" s="9">
        <f t="shared" si="18"/>
        <v>100</v>
      </c>
    </row>
    <row r="34" spans="1:32">
      <c r="A34" s="11" t="s">
        <v>14</v>
      </c>
      <c r="B34" s="12">
        <f t="shared" si="22"/>
        <v>42565.486111111109</v>
      </c>
      <c r="C34" s="13">
        <v>42565</v>
      </c>
      <c r="D34" s="17">
        <v>0.4861111111111111</v>
      </c>
      <c r="E34" s="11">
        <v>0.12690000000000001</v>
      </c>
      <c r="F34" s="11">
        <v>600</v>
      </c>
      <c r="G34" s="11">
        <f t="shared" si="23"/>
        <v>0.6</v>
      </c>
      <c r="H34" s="11">
        <v>0.128</v>
      </c>
      <c r="I34" s="11">
        <f t="shared" si="24"/>
        <v>1.0999999999999899E-3</v>
      </c>
      <c r="J34" s="11">
        <f t="shared" si="25"/>
        <v>1.0999999999999899</v>
      </c>
      <c r="K34" s="11">
        <f t="shared" si="26"/>
        <v>1.8333333333333166E-3</v>
      </c>
      <c r="L34" s="15">
        <f t="shared" si="27"/>
        <v>1.8333333333333166</v>
      </c>
      <c r="M34" s="16">
        <v>6.4399999999999999E-2</v>
      </c>
      <c r="N34" s="16">
        <v>6.3700000000000007E-2</v>
      </c>
      <c r="O34">
        <f t="shared" si="19"/>
        <v>0.50312499999999993</v>
      </c>
      <c r="P34">
        <f t="shared" si="28"/>
        <v>5.534374999999948E-4</v>
      </c>
      <c r="Q34" s="9">
        <f t="shared" si="5"/>
        <v>6.999999999999923E-4</v>
      </c>
      <c r="R34" s="9">
        <f t="shared" si="6"/>
        <v>-1.465624999999975E-4</v>
      </c>
      <c r="S34" s="9">
        <f t="shared" si="7"/>
        <v>100</v>
      </c>
      <c r="T34" s="5">
        <f t="shared" si="8"/>
        <v>0</v>
      </c>
      <c r="U34" s="10">
        <f t="shared" si="9"/>
        <v>1.8333333333333166</v>
      </c>
      <c r="V34" s="9">
        <f t="shared" si="10"/>
        <v>0</v>
      </c>
      <c r="W34" s="10">
        <f t="shared" si="11"/>
        <v>1.8333333333333166</v>
      </c>
      <c r="X34" s="16">
        <f t="shared" si="12"/>
        <v>6.3600000000000004E-2</v>
      </c>
      <c r="Y34">
        <f t="shared" si="13"/>
        <v>0.49687500000000001</v>
      </c>
      <c r="Z34">
        <v>191.39</v>
      </c>
      <c r="AA34">
        <v>21.17</v>
      </c>
      <c r="AB34" s="18">
        <f t="shared" si="14"/>
        <v>0.64197903563941283</v>
      </c>
      <c r="AC34" s="18">
        <f t="shared" si="15"/>
        <v>7.1010482180293516E-2</v>
      </c>
      <c r="AD34" s="18">
        <f t="shared" si="16"/>
        <v>98.913043478260889</v>
      </c>
      <c r="AE34" s="9">
        <f t="shared" si="17"/>
        <v>1.0869565217391184</v>
      </c>
      <c r="AF34" s="9">
        <f t="shared" si="18"/>
        <v>100</v>
      </c>
    </row>
    <row r="35" spans="1:32">
      <c r="A35" s="11" t="s">
        <v>15</v>
      </c>
      <c r="B35" s="12">
        <f t="shared" si="22"/>
        <v>42577.520833333336</v>
      </c>
      <c r="C35" s="13">
        <v>42577</v>
      </c>
      <c r="D35" s="17">
        <v>0.52083333333333337</v>
      </c>
      <c r="E35" s="11">
        <v>0.13070000000000001</v>
      </c>
      <c r="F35" s="11">
        <v>600</v>
      </c>
      <c r="G35" s="11">
        <f t="shared" si="23"/>
        <v>0.6</v>
      </c>
      <c r="H35" s="11">
        <v>0.13239999999999999</v>
      </c>
      <c r="I35" s="11">
        <f t="shared" si="24"/>
        <v>1.6999999999999793E-3</v>
      </c>
      <c r="J35" s="11">
        <f t="shared" si="25"/>
        <v>1.6999999999999793</v>
      </c>
      <c r="K35" s="11">
        <f t="shared" si="26"/>
        <v>2.8333333333332988E-3</v>
      </c>
      <c r="L35" s="15">
        <f t="shared" si="27"/>
        <v>2.8333333333332988</v>
      </c>
      <c r="M35" s="16">
        <v>6.7400000000000002E-2</v>
      </c>
      <c r="N35" s="16">
        <v>6.6699999999999995E-2</v>
      </c>
      <c r="O35">
        <f t="shared" si="19"/>
        <v>0.50906344410876136</v>
      </c>
      <c r="P35">
        <f t="shared" si="28"/>
        <v>8.6540785498488378E-4</v>
      </c>
      <c r="Q35" s="9">
        <f t="shared" ref="Q35:Q64" si="29">M35-N35</f>
        <v>7.0000000000000617E-4</v>
      </c>
      <c r="R35" s="9">
        <f t="shared" ref="R35:R64" si="30">P35-Q35</f>
        <v>1.6540785498487761E-4</v>
      </c>
      <c r="S35" s="9">
        <f t="shared" ref="S35:S64" si="31">IF(Q35&gt;P35,P35/P35*100,Q35/P35*100)</f>
        <v>80.88671670448764</v>
      </c>
      <c r="T35" s="5">
        <f t="shared" ref="T35:T64" si="32">IF(R35&lt;0,0,R35/P35*100)</f>
        <v>19.11328329551236</v>
      </c>
      <c r="U35" s="10">
        <f t="shared" ref="U35:U64" si="33">IF(Q35&gt;P35,P35*1000/(G35)*1/O35,Q35*1000/(G35)*1/O35)</f>
        <v>2.2917903066271221</v>
      </c>
      <c r="V35" s="9">
        <f t="shared" ref="V35:V64" si="34">IF(R35&gt;0,R35*1000/(G35)*1/O35,0)</f>
        <v>0.54154302670617693</v>
      </c>
      <c r="W35" s="10">
        <f t="shared" ref="W35:W64" si="35">P35*1000/(G35)*1/O35</f>
        <v>2.8333333333332988</v>
      </c>
      <c r="X35" s="16">
        <f t="shared" si="12"/>
        <v>6.4999999999999988E-2</v>
      </c>
      <c r="Y35">
        <f t="shared" ref="Y35:Y64" si="36">X35/H35</f>
        <v>0.49093655589123864</v>
      </c>
      <c r="Z35">
        <v>214.25</v>
      </c>
      <c r="AA35">
        <v>26.91</v>
      </c>
      <c r="AB35" s="18">
        <f t="shared" si="14"/>
        <v>0.72735128205128219</v>
      </c>
      <c r="AC35" s="18">
        <f t="shared" si="15"/>
        <v>9.1356000000000007E-2</v>
      </c>
      <c r="AD35" s="18">
        <f t="shared" si="16"/>
        <v>98.961424332344208</v>
      </c>
      <c r="AE35" s="9">
        <f t="shared" si="17"/>
        <v>1.0385756676557956</v>
      </c>
      <c r="AF35" s="9">
        <f t="shared" si="18"/>
        <v>100</v>
      </c>
    </row>
    <row r="36" spans="1:32">
      <c r="A36" s="11" t="s">
        <v>14</v>
      </c>
      <c r="B36" s="12">
        <f t="shared" si="22"/>
        <v>42577.583333333336</v>
      </c>
      <c r="C36" s="13">
        <v>42577</v>
      </c>
      <c r="D36" s="17">
        <v>0.58333333333333337</v>
      </c>
      <c r="E36" s="11">
        <v>0.1298</v>
      </c>
      <c r="F36" s="11">
        <v>500</v>
      </c>
      <c r="G36" s="11">
        <f t="shared" si="23"/>
        <v>0.5</v>
      </c>
      <c r="H36" s="11">
        <v>0.1328</v>
      </c>
      <c r="I36" s="11">
        <f t="shared" si="24"/>
        <v>3.0000000000000027E-3</v>
      </c>
      <c r="J36" s="11">
        <f t="shared" si="25"/>
        <v>3.0000000000000027</v>
      </c>
      <c r="K36" s="11">
        <f t="shared" si="26"/>
        <v>6.0000000000000053E-3</v>
      </c>
      <c r="L36" s="15">
        <f t="shared" si="27"/>
        <v>6.0000000000000053</v>
      </c>
      <c r="M36" s="16">
        <v>6.7400000000000002E-2</v>
      </c>
      <c r="N36" s="16">
        <v>6.6400000000000001E-2</v>
      </c>
      <c r="O36">
        <f t="shared" si="19"/>
        <v>0.50753012048192769</v>
      </c>
      <c r="P36">
        <f t="shared" si="28"/>
        <v>1.5225903614457844E-3</v>
      </c>
      <c r="Q36" s="9">
        <f t="shared" si="29"/>
        <v>1.0000000000000009E-3</v>
      </c>
      <c r="R36" s="9">
        <f t="shared" si="30"/>
        <v>5.2259036144578354E-4</v>
      </c>
      <c r="S36" s="9">
        <f t="shared" si="31"/>
        <v>65.677546983184968</v>
      </c>
      <c r="T36" s="5">
        <f t="shared" si="32"/>
        <v>34.322453016815032</v>
      </c>
      <c r="U36" s="10">
        <f t="shared" si="33"/>
        <v>3.9406528189911016</v>
      </c>
      <c r="V36" s="9">
        <f t="shared" si="34"/>
        <v>2.0593471810089037</v>
      </c>
      <c r="W36" s="10">
        <f t="shared" si="35"/>
        <v>6.0000000000000053</v>
      </c>
      <c r="X36" s="16">
        <f t="shared" si="12"/>
        <v>6.54E-2</v>
      </c>
      <c r="Y36">
        <f t="shared" si="36"/>
        <v>0.49246987951807231</v>
      </c>
      <c r="Z36">
        <v>397.25</v>
      </c>
      <c r="AA36">
        <v>47.69</v>
      </c>
      <c r="AB36" s="18">
        <f t="shared" si="14"/>
        <v>1.6132966360856269</v>
      </c>
      <c r="AC36" s="18">
        <f t="shared" si="15"/>
        <v>0.19367681957186542</v>
      </c>
      <c r="AD36" s="18">
        <f t="shared" si="16"/>
        <v>98.516320474777444</v>
      </c>
      <c r="AE36" s="9">
        <f t="shared" si="17"/>
        <v>1.4836795252225532</v>
      </c>
      <c r="AF36" s="9">
        <f t="shared" si="18"/>
        <v>100</v>
      </c>
    </row>
    <row r="37" spans="1:32">
      <c r="A37" s="11" t="s">
        <v>15</v>
      </c>
      <c r="B37" s="12">
        <f t="shared" si="22"/>
        <v>42592.447916666664</v>
      </c>
      <c r="C37" s="13">
        <v>42592</v>
      </c>
      <c r="D37" s="17">
        <v>0.44791666666666669</v>
      </c>
      <c r="E37" s="11">
        <v>0.13400000000000001</v>
      </c>
      <c r="F37" s="11">
        <v>800</v>
      </c>
      <c r="G37" s="11">
        <f t="shared" si="23"/>
        <v>0.8</v>
      </c>
      <c r="H37" s="11">
        <v>0.1368</v>
      </c>
      <c r="I37" s="11">
        <f t="shared" si="24"/>
        <v>2.7999999999999969E-3</v>
      </c>
      <c r="J37" s="11">
        <f t="shared" si="25"/>
        <v>2.7999999999999972</v>
      </c>
      <c r="K37" s="11">
        <f t="shared" si="26"/>
        <v>3.4999999999999962E-3</v>
      </c>
      <c r="L37" s="15">
        <f t="shared" si="27"/>
        <v>3.499999999999996</v>
      </c>
      <c r="M37" s="16">
        <v>7.3700000000000002E-2</v>
      </c>
      <c r="N37" s="16">
        <v>7.2700000000000001E-2</v>
      </c>
      <c r="O37">
        <f t="shared" si="19"/>
        <v>0.53874269005847952</v>
      </c>
      <c r="P37">
        <f t="shared" si="28"/>
        <v>1.5084795321637411E-3</v>
      </c>
      <c r="Q37" s="9">
        <f t="shared" si="29"/>
        <v>1.0000000000000009E-3</v>
      </c>
      <c r="R37" s="9">
        <f t="shared" si="30"/>
        <v>5.0847953216374021E-4</v>
      </c>
      <c r="S37" s="9">
        <f t="shared" si="31"/>
        <v>66.291917038185815</v>
      </c>
      <c r="T37" s="5">
        <f t="shared" si="32"/>
        <v>33.708082961814178</v>
      </c>
      <c r="U37" s="10">
        <f t="shared" si="33"/>
        <v>2.3202170963365014</v>
      </c>
      <c r="V37" s="9">
        <f t="shared" si="34"/>
        <v>1.1797829036634948</v>
      </c>
      <c r="W37" s="10">
        <f t="shared" si="35"/>
        <v>3.4999999999999964</v>
      </c>
      <c r="X37" s="16">
        <f t="shared" si="12"/>
        <v>6.3100000000000003E-2</v>
      </c>
      <c r="Y37">
        <f t="shared" si="36"/>
        <v>0.46125730994152048</v>
      </c>
      <c r="Z37">
        <v>289.10000000000002</v>
      </c>
      <c r="AA37">
        <v>36.6</v>
      </c>
      <c r="AB37" s="18">
        <f t="shared" si="14"/>
        <v>0.7834564183835182</v>
      </c>
      <c r="AC37" s="18">
        <f t="shared" si="15"/>
        <v>9.9185419968304281E-2</v>
      </c>
      <c r="AD37" s="18">
        <f t="shared" si="16"/>
        <v>98.643147896879242</v>
      </c>
      <c r="AE37" s="9">
        <f t="shared" si="17"/>
        <v>1.356852103120761</v>
      </c>
      <c r="AF37" s="9">
        <f t="shared" si="18"/>
        <v>100</v>
      </c>
    </row>
    <row r="38" spans="1:32">
      <c r="A38" s="11" t="s">
        <v>14</v>
      </c>
      <c r="B38" s="12">
        <f t="shared" si="22"/>
        <v>42592.475694444445</v>
      </c>
      <c r="C38" s="13">
        <v>42592</v>
      </c>
      <c r="D38" s="17">
        <v>0.47569444444444442</v>
      </c>
      <c r="E38" s="11">
        <v>0.13350000000000001</v>
      </c>
      <c r="F38" s="11">
        <v>600</v>
      </c>
      <c r="G38" s="11">
        <f t="shared" si="23"/>
        <v>0.6</v>
      </c>
      <c r="H38" s="11">
        <v>0.13569999999999999</v>
      </c>
      <c r="I38" s="11">
        <f t="shared" si="24"/>
        <v>2.1999999999999797E-3</v>
      </c>
      <c r="J38" s="11">
        <f t="shared" si="25"/>
        <v>2.1999999999999797</v>
      </c>
      <c r="K38" s="11">
        <f t="shared" si="26"/>
        <v>3.6666666666666332E-3</v>
      </c>
      <c r="L38" s="15">
        <f t="shared" si="27"/>
        <v>3.6666666666666332</v>
      </c>
      <c r="M38" s="16">
        <v>6.6600000000000006E-2</v>
      </c>
      <c r="N38" s="16">
        <v>6.59E-2</v>
      </c>
      <c r="O38">
        <f t="shared" si="19"/>
        <v>0.49078850405305829</v>
      </c>
      <c r="P38">
        <f t="shared" si="28"/>
        <v>1.0797347089167182E-3</v>
      </c>
      <c r="Q38" s="9">
        <f t="shared" si="29"/>
        <v>7.0000000000000617E-4</v>
      </c>
      <c r="R38" s="9">
        <f t="shared" si="30"/>
        <v>3.7973470891671207E-4</v>
      </c>
      <c r="S38" s="9">
        <f t="shared" si="31"/>
        <v>64.830739830740995</v>
      </c>
      <c r="T38" s="5">
        <f t="shared" si="32"/>
        <v>35.169260169259012</v>
      </c>
      <c r="U38" s="10">
        <f t="shared" si="33"/>
        <v>2.3771271271271477</v>
      </c>
      <c r="V38" s="9">
        <f t="shared" si="34"/>
        <v>1.2895395395394851</v>
      </c>
      <c r="W38" s="10">
        <f t="shared" si="35"/>
        <v>3.6666666666666328</v>
      </c>
      <c r="X38" s="16">
        <f t="shared" si="12"/>
        <v>6.9099999999999981E-2</v>
      </c>
      <c r="Y38">
        <f t="shared" si="36"/>
        <v>0.50921149594694171</v>
      </c>
      <c r="Z38">
        <v>311.11</v>
      </c>
      <c r="AA38">
        <v>49.27</v>
      </c>
      <c r="AB38" s="18">
        <f t="shared" si="14"/>
        <v>1.018273685479981</v>
      </c>
      <c r="AC38" s="18">
        <f t="shared" si="15"/>
        <v>0.16126239749155816</v>
      </c>
      <c r="AD38" s="18">
        <f t="shared" si="16"/>
        <v>98.948948948948939</v>
      </c>
      <c r="AE38" s="9">
        <f t="shared" si="17"/>
        <v>1.0510510510510602</v>
      </c>
      <c r="AF38" s="9">
        <f t="shared" si="18"/>
        <v>100</v>
      </c>
    </row>
    <row r="39" spans="1:32">
      <c r="A39" s="18" t="s">
        <v>15</v>
      </c>
      <c r="B39" s="12">
        <f t="shared" si="22"/>
        <v>42605.458333333336</v>
      </c>
      <c r="C39" s="13">
        <v>42605</v>
      </c>
      <c r="D39" s="17">
        <v>0.45833333333333331</v>
      </c>
      <c r="E39" s="18">
        <v>0.13450000000000001</v>
      </c>
      <c r="F39" s="18">
        <v>700</v>
      </c>
      <c r="G39" s="18">
        <f t="shared" si="23"/>
        <v>0.7</v>
      </c>
      <c r="H39" s="18">
        <v>0.13880000000000001</v>
      </c>
      <c r="I39" s="18">
        <f t="shared" si="24"/>
        <v>4.2999999999999983E-3</v>
      </c>
      <c r="J39" s="11">
        <f t="shared" si="25"/>
        <v>4.299999999999998</v>
      </c>
      <c r="K39" s="18">
        <f t="shared" si="26"/>
        <v>6.1428571428571409E-3</v>
      </c>
      <c r="L39" s="15">
        <f t="shared" si="27"/>
        <v>6.1428571428571406</v>
      </c>
      <c r="M39" s="16">
        <v>6.9199999999999998E-2</v>
      </c>
      <c r="N39" s="16">
        <v>6.83E-2</v>
      </c>
      <c r="O39">
        <f t="shared" si="19"/>
        <v>0.49855907780979825</v>
      </c>
      <c r="P39">
        <f t="shared" si="28"/>
        <v>2.1438040345821315E-3</v>
      </c>
      <c r="Q39" s="9">
        <f t="shared" si="29"/>
        <v>8.9999999999999802E-4</v>
      </c>
      <c r="R39" s="9">
        <f t="shared" si="30"/>
        <v>1.2438040345821334E-3</v>
      </c>
      <c r="S39" s="9">
        <f t="shared" si="31"/>
        <v>41.981449119505236</v>
      </c>
      <c r="T39" s="5">
        <f t="shared" si="32"/>
        <v>58.018550880494757</v>
      </c>
      <c r="U39" s="10">
        <f t="shared" si="33"/>
        <v>2.5788604459124636</v>
      </c>
      <c r="V39" s="9">
        <f t="shared" si="34"/>
        <v>3.563996696944677</v>
      </c>
      <c r="W39" s="10">
        <f t="shared" si="35"/>
        <v>6.1428571428571415</v>
      </c>
      <c r="X39" s="16">
        <f t="shared" si="12"/>
        <v>6.9600000000000009E-2</v>
      </c>
      <c r="Y39">
        <f t="shared" si="36"/>
        <v>0.50144092219020175</v>
      </c>
      <c r="Z39">
        <v>424.83</v>
      </c>
      <c r="AA39">
        <v>50.65</v>
      </c>
      <c r="AB39" s="18">
        <f t="shared" si="14"/>
        <v>1.2103120689655171</v>
      </c>
      <c r="AC39" s="18">
        <f t="shared" si="15"/>
        <v>0.14429844006568143</v>
      </c>
      <c r="AD39" s="18">
        <f t="shared" si="16"/>
        <v>98.699421965317924</v>
      </c>
      <c r="AE39" s="9">
        <f t="shared" si="17"/>
        <v>1.3005780346820781</v>
      </c>
      <c r="AF39" s="9">
        <f t="shared" si="18"/>
        <v>100</v>
      </c>
    </row>
    <row r="40" spans="1:32">
      <c r="A40" s="18" t="s">
        <v>14</v>
      </c>
      <c r="B40" s="12">
        <f t="shared" si="22"/>
        <v>42605.520833333336</v>
      </c>
      <c r="C40" s="13">
        <v>42605</v>
      </c>
      <c r="D40" s="17">
        <v>0.52083333333333337</v>
      </c>
      <c r="E40" s="18">
        <v>0.1338</v>
      </c>
      <c r="F40" s="18">
        <v>500</v>
      </c>
      <c r="G40" s="18">
        <f t="shared" si="23"/>
        <v>0.5</v>
      </c>
      <c r="H40" s="18">
        <v>0.13650000000000001</v>
      </c>
      <c r="I40" s="18">
        <f t="shared" si="24"/>
        <v>2.7000000000000079E-3</v>
      </c>
      <c r="J40" s="11">
        <f t="shared" si="25"/>
        <v>2.7000000000000082</v>
      </c>
      <c r="K40" s="18">
        <f t="shared" si="26"/>
        <v>5.4000000000000159E-3</v>
      </c>
      <c r="L40" s="15">
        <f t="shared" si="27"/>
        <v>5.4000000000000163</v>
      </c>
      <c r="M40" s="16">
        <v>6.7400000000000002E-2</v>
      </c>
      <c r="N40" s="16">
        <v>6.6400000000000001E-2</v>
      </c>
      <c r="O40">
        <f t="shared" si="19"/>
        <v>0.49377289377289374</v>
      </c>
      <c r="P40">
        <f t="shared" si="28"/>
        <v>1.333186813186817E-3</v>
      </c>
      <c r="Q40" s="9">
        <f t="shared" si="29"/>
        <v>1.0000000000000009E-3</v>
      </c>
      <c r="R40" s="9">
        <f t="shared" si="30"/>
        <v>3.3318681318681613E-4</v>
      </c>
      <c r="S40" s="9">
        <f t="shared" si="31"/>
        <v>75.00824266402887</v>
      </c>
      <c r="T40" s="5">
        <f t="shared" si="32"/>
        <v>24.991757335971133</v>
      </c>
      <c r="U40" s="10">
        <f t="shared" si="33"/>
        <v>4.0504451038575704</v>
      </c>
      <c r="V40" s="9">
        <f t="shared" si="34"/>
        <v>1.3495548961424453</v>
      </c>
      <c r="W40" s="10">
        <f t="shared" si="35"/>
        <v>5.4000000000000155</v>
      </c>
      <c r="X40" s="16">
        <f t="shared" si="12"/>
        <v>6.9100000000000009E-2</v>
      </c>
      <c r="Y40">
        <f t="shared" si="36"/>
        <v>0.5062271062271062</v>
      </c>
      <c r="Z40">
        <v>321.13</v>
      </c>
      <c r="AA40">
        <v>42.94</v>
      </c>
      <c r="AB40" s="18">
        <f t="shared" si="14"/>
        <v>1.2687191027496381</v>
      </c>
      <c r="AC40" s="18">
        <f t="shared" si="15"/>
        <v>0.16964717800289436</v>
      </c>
      <c r="AD40" s="18">
        <f t="shared" si="16"/>
        <v>98.516320474777444</v>
      </c>
      <c r="AE40" s="9">
        <f t="shared" si="17"/>
        <v>1.4836795252225532</v>
      </c>
      <c r="AF40" s="9">
        <f t="shared" si="18"/>
        <v>100</v>
      </c>
    </row>
    <row r="41" spans="1:32">
      <c r="A41" s="18" t="s">
        <v>15</v>
      </c>
      <c r="B41" s="12">
        <f t="shared" si="22"/>
        <v>42620.458333333336</v>
      </c>
      <c r="C41" s="13">
        <v>42620</v>
      </c>
      <c r="D41" s="19">
        <v>0.45833333333333331</v>
      </c>
      <c r="E41" s="20">
        <v>0.13469999999999999</v>
      </c>
      <c r="F41" s="20">
        <v>390</v>
      </c>
      <c r="G41" s="21">
        <f t="shared" si="23"/>
        <v>0.39</v>
      </c>
      <c r="H41" s="11">
        <v>0.1381</v>
      </c>
      <c r="I41" s="18">
        <f t="shared" si="24"/>
        <v>3.4000000000000141E-3</v>
      </c>
      <c r="J41" s="11">
        <f t="shared" si="25"/>
        <v>3.4000000000000141</v>
      </c>
      <c r="K41" s="21">
        <f t="shared" si="26"/>
        <v>8.7179487179487539E-3</v>
      </c>
      <c r="L41" s="22">
        <f t="shared" si="27"/>
        <v>8.7179487179487545</v>
      </c>
      <c r="M41" s="16">
        <v>6.59E-2</v>
      </c>
      <c r="N41" s="16">
        <v>6.5000000000000002E-2</v>
      </c>
      <c r="O41">
        <f t="shared" si="19"/>
        <v>0.47719044170890657</v>
      </c>
      <c r="P41">
        <f t="shared" si="28"/>
        <v>1.622447501810289E-3</v>
      </c>
      <c r="Q41" s="9">
        <f t="shared" si="29"/>
        <v>8.9999999999999802E-4</v>
      </c>
      <c r="R41" s="9">
        <f t="shared" si="30"/>
        <v>7.22447501810291E-4</v>
      </c>
      <c r="S41" s="9">
        <f t="shared" si="31"/>
        <v>55.47174863875712</v>
      </c>
      <c r="T41" s="5">
        <f t="shared" si="32"/>
        <v>44.528251361242873</v>
      </c>
      <c r="U41" s="10">
        <f t="shared" si="33"/>
        <v>4.835998599276282</v>
      </c>
      <c r="V41" s="9">
        <f t="shared" si="34"/>
        <v>3.8819501186724716</v>
      </c>
      <c r="W41" s="10">
        <f t="shared" si="35"/>
        <v>8.7179487179487527</v>
      </c>
      <c r="X41" s="16">
        <f t="shared" si="12"/>
        <v>7.22E-2</v>
      </c>
      <c r="Y41">
        <f t="shared" si="36"/>
        <v>0.52280955829109343</v>
      </c>
      <c r="Z41">
        <v>335.73</v>
      </c>
      <c r="AA41">
        <v>31.46</v>
      </c>
      <c r="AB41" s="18">
        <f t="shared" si="14"/>
        <v>1.6465769230769232</v>
      </c>
      <c r="AC41" s="18">
        <f t="shared" si="15"/>
        <v>0.15429455216989843</v>
      </c>
      <c r="AD41" s="18">
        <f t="shared" si="16"/>
        <v>98.634294385432469</v>
      </c>
      <c r="AE41" s="9">
        <f t="shared" si="17"/>
        <v>1.3657056145675235</v>
      </c>
      <c r="AF41" s="9">
        <f t="shared" si="18"/>
        <v>99.999999999999986</v>
      </c>
    </row>
    <row r="42" spans="1:32">
      <c r="A42" s="18" t="s">
        <v>14</v>
      </c>
      <c r="B42" s="12">
        <f t="shared" si="22"/>
        <v>42620.489583333336</v>
      </c>
      <c r="C42" s="13">
        <v>42620</v>
      </c>
      <c r="D42" s="14">
        <v>0.48958333333333331</v>
      </c>
      <c r="E42" s="18">
        <v>0.13719999999999999</v>
      </c>
      <c r="F42" s="18">
        <v>410</v>
      </c>
      <c r="G42" s="21">
        <f t="shared" si="23"/>
        <v>0.41</v>
      </c>
      <c r="H42" s="18">
        <v>0.13830000000000001</v>
      </c>
      <c r="I42" s="18">
        <f t="shared" si="24"/>
        <v>1.1000000000000176E-3</v>
      </c>
      <c r="J42" s="11">
        <f t="shared" si="25"/>
        <v>1.1000000000000176</v>
      </c>
      <c r="K42" s="21">
        <f t="shared" si="26"/>
        <v>2.6829268292683358E-3</v>
      </c>
      <c r="L42" s="22">
        <f t="shared" si="27"/>
        <v>2.6829268292683359</v>
      </c>
      <c r="M42" s="16">
        <v>7.1300000000000002E-2</v>
      </c>
      <c r="N42" s="16">
        <v>7.0300000000000001E-2</v>
      </c>
      <c r="O42">
        <f t="shared" si="19"/>
        <v>0.51554591467823574</v>
      </c>
      <c r="P42">
        <f t="shared" si="28"/>
        <v>5.6710050614606838E-4</v>
      </c>
      <c r="Q42" s="9">
        <f t="shared" si="29"/>
        <v>1.0000000000000009E-3</v>
      </c>
      <c r="R42" s="9">
        <f t="shared" si="30"/>
        <v>-4.3289949385393251E-4</v>
      </c>
      <c r="S42" s="9">
        <f t="shared" si="31"/>
        <v>100</v>
      </c>
      <c r="T42" s="5">
        <f t="shared" si="32"/>
        <v>0</v>
      </c>
      <c r="U42" s="10">
        <f t="shared" si="33"/>
        <v>2.6829268292683355</v>
      </c>
      <c r="V42" s="9">
        <f t="shared" si="34"/>
        <v>0</v>
      </c>
      <c r="W42" s="10">
        <f t="shared" si="35"/>
        <v>2.6829268292683355</v>
      </c>
      <c r="X42" s="16">
        <f t="shared" si="12"/>
        <v>6.7000000000000004E-2</v>
      </c>
      <c r="Y42">
        <f t="shared" si="36"/>
        <v>0.48445408532176426</v>
      </c>
      <c r="Z42">
        <v>184.55</v>
      </c>
      <c r="AA42">
        <v>21.57</v>
      </c>
      <c r="AB42" s="18">
        <f t="shared" si="14"/>
        <v>0.92913232617400821</v>
      </c>
      <c r="AC42" s="18">
        <f t="shared" si="15"/>
        <v>0.10859595922824899</v>
      </c>
      <c r="AD42" s="18">
        <f t="shared" si="16"/>
        <v>98.597475455820472</v>
      </c>
      <c r="AE42" s="9">
        <f t="shared" si="17"/>
        <v>1.4025245441795242</v>
      </c>
      <c r="AF42" s="9">
        <f t="shared" si="18"/>
        <v>100</v>
      </c>
    </row>
    <row r="43" spans="1:32">
      <c r="A43" s="18" t="s">
        <v>14</v>
      </c>
      <c r="B43" s="12">
        <f t="shared" si="22"/>
        <v>42648.416666666664</v>
      </c>
      <c r="C43" s="13">
        <v>42648</v>
      </c>
      <c r="D43" s="14">
        <v>0.41666666666666669</v>
      </c>
      <c r="E43" s="11">
        <v>0.13139999999999999</v>
      </c>
      <c r="F43" s="11">
        <v>300</v>
      </c>
      <c r="G43" s="21">
        <f t="shared" si="23"/>
        <v>0.3</v>
      </c>
      <c r="H43" s="11">
        <v>0.1328</v>
      </c>
      <c r="I43" s="11">
        <f t="shared" si="24"/>
        <v>1.4000000000000123E-3</v>
      </c>
      <c r="J43" s="11">
        <f t="shared" si="25"/>
        <v>1.4000000000000123</v>
      </c>
      <c r="K43" s="21">
        <f t="shared" si="26"/>
        <v>4.6666666666667078E-3</v>
      </c>
      <c r="L43" s="22">
        <f t="shared" si="27"/>
        <v>4.6666666666667078</v>
      </c>
      <c r="M43" s="16">
        <v>6.6299999999999998E-2</v>
      </c>
      <c r="N43" s="16">
        <v>6.5600000000000006E-2</v>
      </c>
      <c r="O43">
        <f t="shared" si="19"/>
        <v>0.49924698795180722</v>
      </c>
      <c r="P43">
        <f t="shared" si="28"/>
        <v>6.9894578313253622E-4</v>
      </c>
      <c r="Q43" s="9">
        <f t="shared" si="29"/>
        <v>6.999999999999923E-4</v>
      </c>
      <c r="R43" s="9">
        <f t="shared" si="30"/>
        <v>-1.054216867456075E-6</v>
      </c>
      <c r="S43" s="9">
        <f t="shared" si="31"/>
        <v>100</v>
      </c>
      <c r="T43" s="5">
        <f t="shared" si="32"/>
        <v>0</v>
      </c>
      <c r="U43" s="10">
        <f t="shared" si="33"/>
        <v>4.6666666666667078</v>
      </c>
      <c r="V43" s="9">
        <f t="shared" si="34"/>
        <v>0</v>
      </c>
      <c r="W43" s="10">
        <f t="shared" si="35"/>
        <v>4.6666666666667078</v>
      </c>
      <c r="X43" s="16">
        <f t="shared" si="12"/>
        <v>6.6500000000000004E-2</v>
      </c>
      <c r="Y43">
        <f t="shared" si="36"/>
        <v>0.50075301204819278</v>
      </c>
      <c r="Z43">
        <v>164.66</v>
      </c>
      <c r="AA43">
        <v>15.43</v>
      </c>
      <c r="AB43" s="18">
        <f t="shared" si="14"/>
        <v>1.0960826065162907</v>
      </c>
      <c r="AC43" s="18">
        <f t="shared" si="15"/>
        <v>0.10271197994987467</v>
      </c>
      <c r="AD43" s="18">
        <f t="shared" si="16"/>
        <v>98.944193061840139</v>
      </c>
      <c r="AE43" s="9">
        <f t="shared" si="17"/>
        <v>1.0558069381598678</v>
      </c>
      <c r="AF43" s="9">
        <f t="shared" si="18"/>
        <v>100</v>
      </c>
    </row>
    <row r="44" spans="1:32">
      <c r="A44" s="18" t="s">
        <v>15</v>
      </c>
      <c r="B44" s="12">
        <f t="shared" si="22"/>
        <v>42648.447916666664</v>
      </c>
      <c r="C44" s="13">
        <v>42648</v>
      </c>
      <c r="D44" s="14">
        <v>0.44791666666666669</v>
      </c>
      <c r="E44" s="18">
        <v>0.13519999999999999</v>
      </c>
      <c r="F44" s="18">
        <v>310</v>
      </c>
      <c r="G44" s="21">
        <f t="shared" si="23"/>
        <v>0.31</v>
      </c>
      <c r="H44" s="18">
        <v>0.13900000000000001</v>
      </c>
      <c r="I44" s="18">
        <f t="shared" si="24"/>
        <v>3.8000000000000256E-3</v>
      </c>
      <c r="J44" s="11">
        <f t="shared" si="25"/>
        <v>3.8000000000000256</v>
      </c>
      <c r="K44" s="21">
        <f t="shared" si="26"/>
        <v>1.2258064516129114E-2</v>
      </c>
      <c r="L44" s="22">
        <f t="shared" si="27"/>
        <v>12.258064516129114</v>
      </c>
      <c r="M44" s="16">
        <v>3.4000000000000002E-2</v>
      </c>
      <c r="N44" s="16">
        <v>3.3399999999999999E-2</v>
      </c>
      <c r="O44">
        <f t="shared" si="19"/>
        <v>0.2446043165467626</v>
      </c>
      <c r="P44">
        <f t="shared" si="28"/>
        <v>9.294964028777041E-4</v>
      </c>
      <c r="Q44" s="9">
        <f t="shared" si="29"/>
        <v>6.0000000000000331E-4</v>
      </c>
      <c r="R44" s="9">
        <f t="shared" si="30"/>
        <v>3.294964028777008E-4</v>
      </c>
      <c r="S44" s="9">
        <f t="shared" si="31"/>
        <v>64.551083591331192</v>
      </c>
      <c r="T44" s="5">
        <f t="shared" si="32"/>
        <v>35.448916408668808</v>
      </c>
      <c r="U44" s="10">
        <f t="shared" si="33"/>
        <v>7.9127134724858124</v>
      </c>
      <c r="V44" s="9">
        <f t="shared" si="34"/>
        <v>4.3453510436433032</v>
      </c>
      <c r="W44" s="10">
        <f t="shared" si="35"/>
        <v>12.258064516129114</v>
      </c>
      <c r="X44" s="16">
        <v>3.6299999999999999E-2</v>
      </c>
      <c r="Y44">
        <f t="shared" si="36"/>
        <v>0.26115107913669061</v>
      </c>
      <c r="Z44">
        <v>139.16</v>
      </c>
      <c r="AA44">
        <v>9.58</v>
      </c>
      <c r="AB44" s="18">
        <f t="shared" si="14"/>
        <v>1.718940726917267</v>
      </c>
      <c r="AC44" s="18">
        <f t="shared" si="15"/>
        <v>0.11833466631120591</v>
      </c>
      <c r="AD44" s="18">
        <f t="shared" si="16"/>
        <v>98.235294117647058</v>
      </c>
      <c r="AE44" s="9">
        <f t="shared" si="17"/>
        <v>1.7647058823529509</v>
      </c>
      <c r="AF44" s="9">
        <f t="shared" si="18"/>
        <v>100.00000000000001</v>
      </c>
    </row>
    <row r="45" spans="1:32">
      <c r="A45" s="11" t="s">
        <v>15</v>
      </c>
      <c r="B45" s="12">
        <f t="shared" si="22"/>
        <v>42662.510416666664</v>
      </c>
      <c r="C45" s="13">
        <v>42662</v>
      </c>
      <c r="D45" s="14">
        <v>0.51041666666666663</v>
      </c>
      <c r="E45" s="11">
        <v>0.13389999999999999</v>
      </c>
      <c r="F45" s="11">
        <v>300</v>
      </c>
      <c r="G45" s="21">
        <f t="shared" si="23"/>
        <v>0.3</v>
      </c>
      <c r="H45" s="11">
        <v>0.1356</v>
      </c>
      <c r="I45" s="11">
        <f t="shared" si="24"/>
        <v>1.7000000000000071E-3</v>
      </c>
      <c r="J45" s="11">
        <f t="shared" si="25"/>
        <v>1.7000000000000071</v>
      </c>
      <c r="K45" s="21">
        <f t="shared" si="26"/>
        <v>5.6666666666666905E-3</v>
      </c>
      <c r="L45" s="22">
        <f t="shared" si="27"/>
        <v>5.6666666666666901</v>
      </c>
      <c r="M45" s="16">
        <v>3.4799999999999998E-2</v>
      </c>
      <c r="N45" s="16">
        <v>3.4299999999999997E-2</v>
      </c>
      <c r="O45">
        <f t="shared" si="19"/>
        <v>0.25663716814159293</v>
      </c>
      <c r="P45">
        <f t="shared" si="28"/>
        <v>4.3628318584070977E-4</v>
      </c>
      <c r="Q45" s="9">
        <f t="shared" si="29"/>
        <v>5.0000000000000044E-4</v>
      </c>
      <c r="R45" s="9">
        <f t="shared" si="30"/>
        <v>-6.3716814159290669E-5</v>
      </c>
      <c r="S45" s="9">
        <f t="shared" si="31"/>
        <v>100</v>
      </c>
      <c r="T45" s="5">
        <f t="shared" si="32"/>
        <v>0</v>
      </c>
      <c r="U45" s="10">
        <f t="shared" si="33"/>
        <v>5.6666666666666909</v>
      </c>
      <c r="V45" s="9">
        <f t="shared" si="34"/>
        <v>0</v>
      </c>
      <c r="W45" s="10">
        <f t="shared" si="35"/>
        <v>5.6666666666666909</v>
      </c>
      <c r="X45" s="16">
        <v>3.1600000000000003E-2</v>
      </c>
      <c r="Y45">
        <f t="shared" si="36"/>
        <v>0.23303834808259591</v>
      </c>
      <c r="Z45">
        <v>91.75</v>
      </c>
      <c r="AA45">
        <v>10.86</v>
      </c>
      <c r="AB45" s="18">
        <f t="shared" si="14"/>
        <v>1.3123734177215187</v>
      </c>
      <c r="AC45" s="18">
        <f t="shared" si="15"/>
        <v>0.15533924050632911</v>
      </c>
      <c r="AD45" s="18">
        <f t="shared" si="16"/>
        <v>98.563218390804593</v>
      </c>
      <c r="AE45" s="9">
        <f t="shared" si="17"/>
        <v>1.4367816091954038</v>
      </c>
      <c r="AF45" s="9">
        <f t="shared" si="18"/>
        <v>100</v>
      </c>
    </row>
    <row r="46" spans="1:32">
      <c r="A46" s="18" t="s">
        <v>14</v>
      </c>
      <c r="B46" s="12">
        <f t="shared" si="22"/>
        <v>42662.548611111109</v>
      </c>
      <c r="C46" s="13">
        <v>42662</v>
      </c>
      <c r="D46" s="19">
        <v>0.54861111111111105</v>
      </c>
      <c r="E46" s="20">
        <v>0.13120000000000001</v>
      </c>
      <c r="F46" s="20">
        <v>295</v>
      </c>
      <c r="G46" s="21">
        <f t="shared" si="23"/>
        <v>0.29499999999999998</v>
      </c>
      <c r="H46" s="18">
        <v>0.13139999999999999</v>
      </c>
      <c r="I46" s="18">
        <f t="shared" si="24"/>
        <v>1.9999999999997797E-4</v>
      </c>
      <c r="J46" s="11">
        <f t="shared" si="25"/>
        <v>0.19999999999997797</v>
      </c>
      <c r="K46" s="21">
        <f t="shared" si="26"/>
        <v>6.779661016948406E-4</v>
      </c>
      <c r="L46" s="22">
        <f t="shared" si="27"/>
        <v>0.67796610169484062</v>
      </c>
      <c r="M46" s="16">
        <v>3.4599999999999999E-2</v>
      </c>
      <c r="N46" s="16">
        <v>3.4099999999999998E-2</v>
      </c>
      <c r="O46">
        <f t="shared" si="19"/>
        <v>0.26331811263318111</v>
      </c>
      <c r="P46">
        <f t="shared" si="28"/>
        <v>5.2663622526630424E-5</v>
      </c>
      <c r="Q46" s="9">
        <f t="shared" si="29"/>
        <v>5.0000000000000044E-4</v>
      </c>
      <c r="R46" s="9">
        <f t="shared" si="30"/>
        <v>-4.4733637747337E-4</v>
      </c>
      <c r="S46" s="9">
        <f t="shared" si="31"/>
        <v>100</v>
      </c>
      <c r="T46" s="5">
        <f t="shared" si="32"/>
        <v>0</v>
      </c>
      <c r="U46" s="10">
        <f t="shared" si="33"/>
        <v>0.67796610169484073</v>
      </c>
      <c r="V46" s="9">
        <f t="shared" si="34"/>
        <v>0</v>
      </c>
      <c r="W46" s="10">
        <f t="shared" si="35"/>
        <v>0.67796610169484073</v>
      </c>
      <c r="X46" s="16">
        <v>3.0800000000000001E-2</v>
      </c>
      <c r="Y46">
        <f t="shared" si="36"/>
        <v>0.23439878234398784</v>
      </c>
      <c r="Z46">
        <v>64.14</v>
      </c>
      <c r="AA46">
        <v>6.81</v>
      </c>
      <c r="AB46" s="18">
        <f t="shared" si="14"/>
        <v>0.92758045344486029</v>
      </c>
      <c r="AC46" s="18">
        <f t="shared" si="15"/>
        <v>9.8484921857803207E-2</v>
      </c>
      <c r="AD46" s="18">
        <f t="shared" si="16"/>
        <v>98.554913294797686</v>
      </c>
      <c r="AE46" s="9">
        <f t="shared" si="17"/>
        <v>1.4450867052023135</v>
      </c>
      <c r="AF46" s="9">
        <f t="shared" si="18"/>
        <v>100</v>
      </c>
    </row>
    <row r="47" spans="1:32">
      <c r="A47" s="18" t="s">
        <v>15</v>
      </c>
      <c r="B47" s="12">
        <f t="shared" si="22"/>
        <v>42676.489583333336</v>
      </c>
      <c r="C47" s="13">
        <v>42676</v>
      </c>
      <c r="D47" s="19">
        <v>0.48958333333333331</v>
      </c>
      <c r="E47" s="20">
        <v>0.1333</v>
      </c>
      <c r="F47" s="20">
        <v>310</v>
      </c>
      <c r="G47" s="21">
        <f t="shared" si="23"/>
        <v>0.31</v>
      </c>
      <c r="H47" s="18">
        <v>0.13730000000000001</v>
      </c>
      <c r="I47" s="18">
        <f t="shared" si="24"/>
        <v>4.0000000000000036E-3</v>
      </c>
      <c r="J47" s="11">
        <f t="shared" si="25"/>
        <v>4.0000000000000036</v>
      </c>
      <c r="K47" s="21">
        <f t="shared" si="26"/>
        <v>1.2903225806451625E-2</v>
      </c>
      <c r="L47" s="22">
        <f t="shared" si="27"/>
        <v>12.903225806451625</v>
      </c>
      <c r="M47" s="16">
        <v>3.0499999999999999E-2</v>
      </c>
      <c r="N47" s="16">
        <v>3.0099999999999998E-2</v>
      </c>
      <c r="O47">
        <f t="shared" si="19"/>
        <v>0.22214129643117261</v>
      </c>
      <c r="P47">
        <f t="shared" si="28"/>
        <v>8.8856518572469128E-4</v>
      </c>
      <c r="Q47" s="9">
        <f t="shared" si="29"/>
        <v>4.0000000000000105E-4</v>
      </c>
      <c r="R47" s="9">
        <f t="shared" si="30"/>
        <v>4.8856518572469023E-4</v>
      </c>
      <c r="S47" s="9">
        <f t="shared" si="31"/>
        <v>45.016393442623027</v>
      </c>
      <c r="T47" s="5">
        <f t="shared" si="32"/>
        <v>54.983606557376973</v>
      </c>
      <c r="U47" s="10">
        <f t="shared" si="33"/>
        <v>5.8085668958223309</v>
      </c>
      <c r="V47" s="9">
        <f t="shared" si="34"/>
        <v>7.0946589106292928</v>
      </c>
      <c r="W47" s="10">
        <f t="shared" si="35"/>
        <v>12.903225806451625</v>
      </c>
      <c r="X47" s="16">
        <v>3.7199999999999997E-2</v>
      </c>
      <c r="Y47">
        <f t="shared" si="36"/>
        <v>0.27093954843408591</v>
      </c>
      <c r="Z47">
        <v>109.68</v>
      </c>
      <c r="AA47">
        <v>6.39</v>
      </c>
      <c r="AB47" s="18">
        <f t="shared" si="14"/>
        <v>1.3058501560874092</v>
      </c>
      <c r="AC47" s="18">
        <f t="shared" si="15"/>
        <v>7.6079344432882431E-2</v>
      </c>
      <c r="AD47" s="18">
        <f t="shared" si="16"/>
        <v>98.688524590163922</v>
      </c>
      <c r="AE47" s="9">
        <f t="shared" si="17"/>
        <v>1.311475409836069</v>
      </c>
      <c r="AF47" s="9">
        <f t="shared" si="18"/>
        <v>99.999999999999986</v>
      </c>
    </row>
    <row r="48" spans="1:32">
      <c r="A48" s="11" t="s">
        <v>14</v>
      </c>
      <c r="B48" s="12">
        <f t="shared" si="22"/>
        <v>42676.53125</v>
      </c>
      <c r="C48" s="13">
        <v>42676</v>
      </c>
      <c r="D48" s="14">
        <v>0.53125</v>
      </c>
      <c r="E48" s="11">
        <v>0.13139999999999999</v>
      </c>
      <c r="F48" s="11">
        <v>300</v>
      </c>
      <c r="G48" s="21">
        <f t="shared" si="23"/>
        <v>0.3</v>
      </c>
      <c r="H48" s="11">
        <v>0.13420000000000001</v>
      </c>
      <c r="I48" s="11">
        <f t="shared" si="24"/>
        <v>2.8000000000000247E-3</v>
      </c>
      <c r="J48" s="11">
        <f t="shared" si="25"/>
        <v>2.8000000000000247</v>
      </c>
      <c r="K48" s="21">
        <f t="shared" si="26"/>
        <v>9.3333333333334156E-3</v>
      </c>
      <c r="L48" s="22">
        <f t="shared" si="27"/>
        <v>9.3333333333334156</v>
      </c>
      <c r="M48" s="16">
        <v>3.4500000000000003E-2</v>
      </c>
      <c r="N48" s="16">
        <v>3.39E-2</v>
      </c>
      <c r="O48">
        <f t="shared" si="19"/>
        <v>0.25707898658718331</v>
      </c>
      <c r="P48">
        <f t="shared" si="28"/>
        <v>7.1982116244411962E-4</v>
      </c>
      <c r="Q48" s="9">
        <f t="shared" si="29"/>
        <v>6.0000000000000331E-4</v>
      </c>
      <c r="R48" s="9">
        <f t="shared" si="30"/>
        <v>1.1982116244411631E-4</v>
      </c>
      <c r="S48" s="9">
        <f t="shared" si="31"/>
        <v>83.354037267080471</v>
      </c>
      <c r="T48" s="5">
        <f t="shared" si="32"/>
        <v>16.645962732919532</v>
      </c>
      <c r="U48" s="10">
        <f t="shared" si="33"/>
        <v>7.779710144927579</v>
      </c>
      <c r="V48" s="9">
        <f t="shared" si="34"/>
        <v>1.5536231884058365</v>
      </c>
      <c r="W48" s="10">
        <f t="shared" si="35"/>
        <v>9.3333333333334156</v>
      </c>
      <c r="X48" s="16">
        <v>3.3300000000000003E-2</v>
      </c>
      <c r="Y48">
        <f t="shared" si="36"/>
        <v>0.24813710879284651</v>
      </c>
      <c r="Z48">
        <v>88.67</v>
      </c>
      <c r="AA48">
        <v>6.39</v>
      </c>
      <c r="AB48" s="18">
        <f t="shared" si="14"/>
        <v>1.1911425425425426</v>
      </c>
      <c r="AC48" s="18">
        <f t="shared" si="15"/>
        <v>8.5839639639639628E-2</v>
      </c>
      <c r="AD48" s="18">
        <f t="shared" si="16"/>
        <v>98.260869565217376</v>
      </c>
      <c r="AE48" s="9">
        <f t="shared" si="17"/>
        <v>1.7391304347826182</v>
      </c>
      <c r="AF48" s="9">
        <f t="shared" si="18"/>
        <v>100</v>
      </c>
    </row>
    <row r="49" spans="1:32">
      <c r="A49" s="18" t="s">
        <v>15</v>
      </c>
      <c r="B49" s="12">
        <f t="shared" si="22"/>
        <v>42690.53125</v>
      </c>
      <c r="C49" s="13">
        <v>42690</v>
      </c>
      <c r="D49" s="14">
        <v>0.53125</v>
      </c>
      <c r="E49" s="18">
        <v>0.1178</v>
      </c>
      <c r="F49" s="18">
        <v>310</v>
      </c>
      <c r="G49" s="21">
        <f t="shared" si="23"/>
        <v>0.31</v>
      </c>
      <c r="H49" s="18">
        <v>0.1212</v>
      </c>
      <c r="I49" s="18">
        <f t="shared" si="24"/>
        <v>3.4000000000000002E-3</v>
      </c>
      <c r="J49" s="11">
        <f t="shared" si="25"/>
        <v>3.4000000000000004</v>
      </c>
      <c r="K49" s="21">
        <f t="shared" si="26"/>
        <v>1.0967741935483872E-2</v>
      </c>
      <c r="L49" s="22">
        <f t="shared" si="27"/>
        <v>10.967741935483872</v>
      </c>
      <c r="M49" s="16">
        <v>3.1699999999999999E-2</v>
      </c>
      <c r="N49" s="16">
        <v>3.1399999999999997E-2</v>
      </c>
      <c r="O49">
        <f t="shared" si="19"/>
        <v>0.26155115511551152</v>
      </c>
      <c r="P49">
        <f t="shared" si="28"/>
        <v>8.892739273927392E-4</v>
      </c>
      <c r="Q49" s="9">
        <f t="shared" si="29"/>
        <v>3.0000000000000165E-4</v>
      </c>
      <c r="R49" s="9">
        <f t="shared" si="30"/>
        <v>5.8927392739273755E-4</v>
      </c>
      <c r="S49" s="9">
        <f t="shared" si="31"/>
        <v>33.73538689923938</v>
      </c>
      <c r="T49" s="5">
        <f t="shared" si="32"/>
        <v>66.264613100760613</v>
      </c>
      <c r="U49" s="10">
        <f t="shared" si="33"/>
        <v>3.7000101760456094</v>
      </c>
      <c r="V49" s="9">
        <f t="shared" si="34"/>
        <v>7.2677317594382611</v>
      </c>
      <c r="W49" s="10">
        <f t="shared" si="35"/>
        <v>10.967741935483872</v>
      </c>
      <c r="X49" s="16">
        <v>2.81E-2</v>
      </c>
      <c r="Y49">
        <f t="shared" si="36"/>
        <v>0.23184818481848185</v>
      </c>
      <c r="Z49">
        <v>89.65</v>
      </c>
      <c r="AA49">
        <v>6.6</v>
      </c>
      <c r="AB49" s="18">
        <f t="shared" si="14"/>
        <v>1.2473401446447023</v>
      </c>
      <c r="AC49" s="18">
        <f t="shared" si="15"/>
        <v>9.1828722305131436E-2</v>
      </c>
      <c r="AD49" s="18">
        <f t="shared" si="16"/>
        <v>99.053627760252354</v>
      </c>
      <c r="AE49" s="9">
        <f t="shared" si="17"/>
        <v>0.94637223974763929</v>
      </c>
      <c r="AF49" s="9">
        <f t="shared" si="18"/>
        <v>100</v>
      </c>
    </row>
    <row r="50" spans="1:32">
      <c r="A50" s="18" t="s">
        <v>14</v>
      </c>
      <c r="B50" s="12">
        <f t="shared" si="22"/>
        <v>42690.579861111109</v>
      </c>
      <c r="C50" s="13">
        <v>42690</v>
      </c>
      <c r="D50" s="14">
        <v>0.57986111111111105</v>
      </c>
      <c r="E50" s="18">
        <v>0.1208</v>
      </c>
      <c r="F50" s="18">
        <v>300</v>
      </c>
      <c r="G50" s="21">
        <f t="shared" si="23"/>
        <v>0.3</v>
      </c>
      <c r="H50" s="18">
        <v>0.1236</v>
      </c>
      <c r="I50" s="18">
        <f t="shared" si="24"/>
        <v>2.7999999999999969E-3</v>
      </c>
      <c r="J50" s="11">
        <f t="shared" si="25"/>
        <v>2.7999999999999972</v>
      </c>
      <c r="K50" s="21">
        <f t="shared" si="26"/>
        <v>9.3333333333333237E-3</v>
      </c>
      <c r="L50" s="22">
        <f t="shared" si="27"/>
        <v>9.3333333333333233</v>
      </c>
      <c r="M50" s="16">
        <v>6.2700000000000006E-2</v>
      </c>
      <c r="N50" s="16">
        <v>6.2199999999999998E-2</v>
      </c>
      <c r="O50">
        <f t="shared" si="19"/>
        <v>0.50728155339805825</v>
      </c>
      <c r="P50">
        <f t="shared" si="28"/>
        <v>1.4203883495145615E-3</v>
      </c>
      <c r="Q50" s="9">
        <f t="shared" si="29"/>
        <v>5.0000000000000738E-4</v>
      </c>
      <c r="R50" s="9">
        <f t="shared" si="30"/>
        <v>9.2038834951455408E-4</v>
      </c>
      <c r="S50" s="9">
        <f t="shared" si="31"/>
        <v>35.201640464798921</v>
      </c>
      <c r="T50" s="5">
        <f t="shared" si="32"/>
        <v>64.798359535201072</v>
      </c>
      <c r="U50" s="10">
        <f t="shared" si="33"/>
        <v>3.2854864433812287</v>
      </c>
      <c r="V50" s="9">
        <f t="shared" si="34"/>
        <v>6.0478468899520932</v>
      </c>
      <c r="W50" s="10">
        <f t="shared" si="35"/>
        <v>9.3333333333333233</v>
      </c>
      <c r="X50" s="16">
        <f>H50-M50</f>
        <v>6.0899999999999996E-2</v>
      </c>
      <c r="Y50">
        <f t="shared" si="36"/>
        <v>0.4927184466019417</v>
      </c>
      <c r="Z50">
        <v>182.07</v>
      </c>
      <c r="AA50">
        <v>15.75</v>
      </c>
      <c r="AB50" s="18">
        <f t="shared" si="14"/>
        <v>1.2317379310344829</v>
      </c>
      <c r="AC50" s="18">
        <f t="shared" si="15"/>
        <v>0.10655172413793106</v>
      </c>
      <c r="AD50" s="18">
        <f t="shared" si="16"/>
        <v>99.202551834130773</v>
      </c>
      <c r="AE50" s="9">
        <f t="shared" si="17"/>
        <v>0.79744816586923029</v>
      </c>
      <c r="AF50" s="9">
        <f t="shared" si="18"/>
        <v>100</v>
      </c>
    </row>
    <row r="51" spans="1:32">
      <c r="A51" s="18" t="s">
        <v>15</v>
      </c>
      <c r="B51" s="12">
        <f t="shared" si="22"/>
        <v>42718.489583333336</v>
      </c>
      <c r="C51" s="13">
        <v>42718</v>
      </c>
      <c r="D51" s="4">
        <v>0.48958333333333331</v>
      </c>
      <c r="E51" s="18">
        <v>0.12180000000000001</v>
      </c>
      <c r="F51" s="18">
        <v>300</v>
      </c>
      <c r="G51" s="23">
        <f t="shared" si="23"/>
        <v>0.3</v>
      </c>
      <c r="H51" s="18">
        <v>0.12180000000000001</v>
      </c>
      <c r="I51" s="18">
        <f t="shared" si="24"/>
        <v>0</v>
      </c>
      <c r="J51" s="11">
        <f t="shared" si="25"/>
        <v>0</v>
      </c>
      <c r="K51" s="23">
        <f t="shared" si="26"/>
        <v>0</v>
      </c>
      <c r="L51" s="24">
        <f t="shared" si="27"/>
        <v>0</v>
      </c>
      <c r="M51" s="25">
        <v>6.1899999999999997E-2</v>
      </c>
      <c r="N51" s="25">
        <v>6.1499999999999999E-2</v>
      </c>
      <c r="O51">
        <f t="shared" si="19"/>
        <v>0.50821018062397372</v>
      </c>
      <c r="P51" s="26">
        <f t="shared" si="28"/>
        <v>0</v>
      </c>
      <c r="Q51" s="9">
        <f t="shared" si="29"/>
        <v>3.9999999999999758E-4</v>
      </c>
      <c r="R51" s="9">
        <f t="shared" si="30"/>
        <v>-3.9999999999999758E-4</v>
      </c>
      <c r="S51" s="9" t="e">
        <f t="shared" si="31"/>
        <v>#DIV/0!</v>
      </c>
      <c r="T51" s="5">
        <f t="shared" si="32"/>
        <v>0</v>
      </c>
      <c r="U51" s="10">
        <f t="shared" si="33"/>
        <v>0</v>
      </c>
      <c r="V51" s="9">
        <f t="shared" si="34"/>
        <v>0</v>
      </c>
      <c r="W51" s="10">
        <f t="shared" si="35"/>
        <v>0</v>
      </c>
      <c r="X51" s="16">
        <f>H51-M51</f>
        <v>5.9900000000000009E-2</v>
      </c>
      <c r="Y51">
        <f t="shared" si="36"/>
        <v>0.49178981937602634</v>
      </c>
      <c r="Z51">
        <v>81.25</v>
      </c>
      <c r="AA51">
        <v>4.9000000000000004</v>
      </c>
      <c r="AB51" s="18">
        <f t="shared" si="14"/>
        <v>0.55070951585976624</v>
      </c>
      <c r="AC51" s="18">
        <f t="shared" si="15"/>
        <v>3.3212020033388981E-2</v>
      </c>
      <c r="AD51" s="18">
        <f t="shared" si="16"/>
        <v>99.353796445880462</v>
      </c>
      <c r="AE51" s="9">
        <f t="shared" si="17"/>
        <v>0.64620355411954378</v>
      </c>
      <c r="AF51" s="9">
        <f t="shared" si="18"/>
        <v>100</v>
      </c>
    </row>
    <row r="52" spans="1:32">
      <c r="A52" s="18" t="s">
        <v>14</v>
      </c>
      <c r="B52" s="12">
        <f t="shared" si="22"/>
        <v>42718.53125</v>
      </c>
      <c r="C52" s="13">
        <v>42718</v>
      </c>
      <c r="D52" s="19">
        <v>0.53125</v>
      </c>
      <c r="E52" s="20">
        <v>0.12180000000000001</v>
      </c>
      <c r="F52" s="20">
        <v>300</v>
      </c>
      <c r="G52" s="21">
        <f t="shared" si="23"/>
        <v>0.3</v>
      </c>
      <c r="H52" s="18">
        <v>0.12239999999999999</v>
      </c>
      <c r="I52" s="18">
        <f t="shared" si="24"/>
        <v>5.9999999999998943E-4</v>
      </c>
      <c r="J52" s="11">
        <f t="shared" si="25"/>
        <v>0.59999999999998943</v>
      </c>
      <c r="K52" s="21">
        <f t="shared" si="26"/>
        <v>1.9999999999999649E-3</v>
      </c>
      <c r="L52" s="22">
        <f t="shared" si="27"/>
        <v>1.9999999999999649</v>
      </c>
      <c r="M52" s="16">
        <v>5.8500000000000003E-2</v>
      </c>
      <c r="N52" s="16">
        <v>5.8299999999999998E-2</v>
      </c>
      <c r="O52">
        <f t="shared" si="19"/>
        <v>0.47794117647058826</v>
      </c>
      <c r="P52">
        <f t="shared" si="28"/>
        <v>2.8676470588234792E-4</v>
      </c>
      <c r="Q52" s="9">
        <f t="shared" si="29"/>
        <v>2.0000000000000573E-4</v>
      </c>
      <c r="R52" s="9">
        <f t="shared" si="30"/>
        <v>8.6764705882342186E-5</v>
      </c>
      <c r="S52" s="9">
        <f t="shared" si="31"/>
        <v>69.743589743592963</v>
      </c>
      <c r="T52" s="5">
        <f t="shared" si="32"/>
        <v>30.256410256407033</v>
      </c>
      <c r="U52" s="10">
        <f t="shared" si="33"/>
        <v>1.394871794871835</v>
      </c>
      <c r="V52" s="9">
        <f t="shared" si="34"/>
        <v>0.60512820512813015</v>
      </c>
      <c r="W52" s="10">
        <f t="shared" si="35"/>
        <v>1.9999999999999649</v>
      </c>
      <c r="X52" s="16">
        <f>H52-M52</f>
        <v>6.3899999999999985E-2</v>
      </c>
      <c r="Y52">
        <f t="shared" si="36"/>
        <v>0.52205882352941169</v>
      </c>
      <c r="Z52">
        <v>75.84</v>
      </c>
      <c r="AA52">
        <v>4.47</v>
      </c>
      <c r="AB52" s="18">
        <f t="shared" si="14"/>
        <v>0.48423661971831</v>
      </c>
      <c r="AC52" s="18">
        <f t="shared" si="15"/>
        <v>2.8540845070422538E-2</v>
      </c>
      <c r="AD52" s="18">
        <f t="shared" si="16"/>
        <v>99.658119658119645</v>
      </c>
      <c r="AE52" s="9">
        <f t="shared" si="17"/>
        <v>0.34188034188035166</v>
      </c>
      <c r="AF52" s="9">
        <f t="shared" si="18"/>
        <v>100</v>
      </c>
    </row>
    <row r="53" spans="1:32">
      <c r="A53" s="18" t="s">
        <v>15</v>
      </c>
      <c r="B53" s="27">
        <f t="shared" ref="B53:B64" si="37">C53+D53</f>
        <v>42907.555555555555</v>
      </c>
      <c r="C53" s="13">
        <v>42907</v>
      </c>
      <c r="D53" s="14">
        <v>0.55555555555555558</v>
      </c>
      <c r="E53" s="18">
        <v>0.121</v>
      </c>
      <c r="F53" s="18">
        <v>300</v>
      </c>
      <c r="G53" s="21">
        <v>0.3</v>
      </c>
      <c r="H53" s="18">
        <v>0.1225</v>
      </c>
      <c r="I53" s="11">
        <v>1.5000000000000013E-3</v>
      </c>
      <c r="J53" s="11">
        <f t="shared" ref="J53:J64" si="38">I53*1000</f>
        <v>1.5000000000000013</v>
      </c>
      <c r="K53" s="21">
        <v>5.0000000000000044E-3</v>
      </c>
      <c r="L53" s="22">
        <v>5.0000000000000044</v>
      </c>
      <c r="M53" s="16">
        <v>5.9299999999999999E-2</v>
      </c>
      <c r="N53" s="16">
        <v>5.8700000000000002E-2</v>
      </c>
      <c r="O53">
        <f t="shared" si="19"/>
        <v>0.4840816326530612</v>
      </c>
      <c r="P53">
        <f t="shared" ref="P53:P64" si="39">I53*O53</f>
        <v>7.2612244897959249E-4</v>
      </c>
      <c r="Q53" s="9">
        <f t="shared" si="29"/>
        <v>5.9999999999999637E-4</v>
      </c>
      <c r="R53" s="9">
        <f t="shared" si="30"/>
        <v>1.2612244897959612E-4</v>
      </c>
      <c r="S53" s="9">
        <f t="shared" si="31"/>
        <v>82.630691399662155</v>
      </c>
      <c r="T53" s="5">
        <f t="shared" si="32"/>
        <v>17.369308600337842</v>
      </c>
      <c r="U53" s="10">
        <f t="shared" si="33"/>
        <v>4.1315345699831116</v>
      </c>
      <c r="V53" s="9">
        <f t="shared" si="34"/>
        <v>0.86846543001689303</v>
      </c>
      <c r="W53" s="10">
        <f t="shared" si="35"/>
        <v>5.0000000000000044</v>
      </c>
      <c r="X53" s="16">
        <v>6.3200000000000006E-2</v>
      </c>
      <c r="Y53">
        <f t="shared" si="36"/>
        <v>0.51591836734693886</v>
      </c>
      <c r="Z53">
        <v>186.8</v>
      </c>
      <c r="AA53">
        <v>12.77</v>
      </c>
      <c r="AB53" s="18">
        <f t="shared" si="14"/>
        <v>1.206909282700422</v>
      </c>
      <c r="AC53" s="18">
        <f t="shared" si="15"/>
        <v>8.2506592827004219E-2</v>
      </c>
      <c r="AD53" s="18">
        <f t="shared" si="16"/>
        <v>98.988195615514343</v>
      </c>
      <c r="AE53" s="9">
        <f t="shared" si="17"/>
        <v>1.0118043844856599</v>
      </c>
      <c r="AF53" s="9">
        <f t="shared" si="18"/>
        <v>100</v>
      </c>
    </row>
    <row r="54" spans="1:32">
      <c r="A54" s="18" t="s">
        <v>14</v>
      </c>
      <c r="B54" s="27">
        <f t="shared" si="37"/>
        <v>42907.635416666664</v>
      </c>
      <c r="C54" s="13">
        <v>42907</v>
      </c>
      <c r="D54" s="14">
        <v>0.63541666666666663</v>
      </c>
      <c r="E54" s="18">
        <v>0.1212</v>
      </c>
      <c r="F54" s="18">
        <v>300</v>
      </c>
      <c r="G54" s="21">
        <v>0.3</v>
      </c>
      <c r="H54" s="18">
        <v>0.12239999999999999</v>
      </c>
      <c r="I54" s="11">
        <v>1.1999999999999927E-3</v>
      </c>
      <c r="J54" s="11">
        <f t="shared" si="38"/>
        <v>1.1999999999999926</v>
      </c>
      <c r="K54" s="21">
        <v>3.9999999999999758E-3</v>
      </c>
      <c r="L54" s="22">
        <v>3.999999999999976</v>
      </c>
      <c r="M54" s="16">
        <v>6.2300000000000001E-2</v>
      </c>
      <c r="N54" s="16">
        <v>6.1699999999999998E-2</v>
      </c>
      <c r="O54">
        <f t="shared" si="19"/>
        <v>0.50898692810457524</v>
      </c>
      <c r="P54">
        <f t="shared" si="39"/>
        <v>6.1078431372548663E-4</v>
      </c>
      <c r="Q54" s="9">
        <f t="shared" si="29"/>
        <v>6.0000000000000331E-4</v>
      </c>
      <c r="R54" s="9">
        <f t="shared" si="30"/>
        <v>1.0784313725483319E-5</v>
      </c>
      <c r="S54" s="9">
        <f t="shared" si="31"/>
        <v>98.23434991974429</v>
      </c>
      <c r="T54" s="5">
        <f t="shared" si="32"/>
        <v>1.7656500802557065</v>
      </c>
      <c r="U54" s="10">
        <f t="shared" si="33"/>
        <v>3.9293739967897485</v>
      </c>
      <c r="V54" s="9">
        <f t="shared" si="34"/>
        <v>7.0626003210227828E-2</v>
      </c>
      <c r="W54" s="10">
        <f t="shared" si="35"/>
        <v>3.9999999999999756</v>
      </c>
      <c r="X54" s="16">
        <v>6.0099999999999994E-2</v>
      </c>
      <c r="Y54">
        <f t="shared" si="36"/>
        <v>0.49101307189542481</v>
      </c>
      <c r="Z54">
        <v>147.26</v>
      </c>
      <c r="AA54">
        <v>11.71</v>
      </c>
      <c r="AB54" s="18">
        <f t="shared" si="14"/>
        <v>0.99970183028286197</v>
      </c>
      <c r="AC54" s="18">
        <f t="shared" si="15"/>
        <v>7.9495507487520822E-2</v>
      </c>
      <c r="AD54" s="18">
        <f t="shared" si="16"/>
        <v>99.036918138041727</v>
      </c>
      <c r="AE54" s="9">
        <f t="shared" si="17"/>
        <v>0.96308186195827172</v>
      </c>
      <c r="AF54" s="9">
        <f t="shared" si="18"/>
        <v>100</v>
      </c>
    </row>
    <row r="55" spans="1:32">
      <c r="A55" s="11" t="s">
        <v>15</v>
      </c>
      <c r="B55" s="27">
        <f t="shared" si="37"/>
        <v>42942.479166666664</v>
      </c>
      <c r="C55" s="13">
        <v>42942</v>
      </c>
      <c r="D55" s="14">
        <v>0.47916666666666669</v>
      </c>
      <c r="E55" s="11">
        <v>0.1278</v>
      </c>
      <c r="F55" s="11">
        <v>370</v>
      </c>
      <c r="G55" s="21">
        <v>0.37</v>
      </c>
      <c r="H55" s="11">
        <v>0.13250000000000001</v>
      </c>
      <c r="I55" s="11">
        <v>4.7000000000000097E-3</v>
      </c>
      <c r="J55" s="11">
        <f t="shared" si="38"/>
        <v>4.7000000000000099</v>
      </c>
      <c r="K55" s="21">
        <v>1.2702702702702729E-2</v>
      </c>
      <c r="L55" s="22">
        <v>12.702702702702728</v>
      </c>
      <c r="M55" s="16">
        <v>6.3700000000000007E-2</v>
      </c>
      <c r="N55" s="16">
        <v>6.25E-2</v>
      </c>
      <c r="O55">
        <f t="shared" si="19"/>
        <v>0.48075471698113209</v>
      </c>
      <c r="P55">
        <f t="shared" si="39"/>
        <v>2.2595471698113254E-3</v>
      </c>
      <c r="Q55" s="9">
        <f t="shared" si="29"/>
        <v>1.2000000000000066E-3</v>
      </c>
      <c r="R55" s="9">
        <f t="shared" si="30"/>
        <v>1.0595471698113187E-3</v>
      </c>
      <c r="S55" s="9">
        <f t="shared" si="31"/>
        <v>53.107986238685513</v>
      </c>
      <c r="T55" s="5">
        <f t="shared" si="32"/>
        <v>46.892013761314487</v>
      </c>
      <c r="U55" s="10">
        <f t="shared" si="33"/>
        <v>6.7461496032924977</v>
      </c>
      <c r="V55" s="9">
        <f t="shared" si="34"/>
        <v>5.9565530994102316</v>
      </c>
      <c r="W55" s="10">
        <f t="shared" si="35"/>
        <v>12.702702702702728</v>
      </c>
      <c r="X55" s="16">
        <v>6.88E-2</v>
      </c>
      <c r="Y55">
        <f t="shared" si="36"/>
        <v>0.51924528301886785</v>
      </c>
      <c r="Z55">
        <v>355.66</v>
      </c>
      <c r="AA55">
        <v>26.61</v>
      </c>
      <c r="AB55" s="18">
        <f t="shared" si="14"/>
        <v>1.8512315367693279</v>
      </c>
      <c r="AC55" s="18">
        <f t="shared" si="15"/>
        <v>0.13850663890634821</v>
      </c>
      <c r="AD55" s="18">
        <f t="shared" si="16"/>
        <v>98.116169544740956</v>
      </c>
      <c r="AE55" s="9">
        <f t="shared" si="17"/>
        <v>1.883830455259037</v>
      </c>
      <c r="AF55" s="9">
        <f t="shared" si="18"/>
        <v>99.999999999999986</v>
      </c>
    </row>
    <row r="56" spans="1:32">
      <c r="A56" s="18" t="s">
        <v>14</v>
      </c>
      <c r="B56" s="27">
        <f t="shared" si="37"/>
        <v>42942.576388888891</v>
      </c>
      <c r="C56" s="13">
        <v>42942</v>
      </c>
      <c r="D56" s="28">
        <v>0.57638888888888895</v>
      </c>
      <c r="E56" s="18">
        <v>0.1268</v>
      </c>
      <c r="F56" s="18">
        <v>210</v>
      </c>
      <c r="G56" s="23">
        <v>0.21</v>
      </c>
      <c r="H56" s="25">
        <v>0.12809999999999999</v>
      </c>
      <c r="I56" s="18">
        <v>1.2999999999999956E-3</v>
      </c>
      <c r="J56" s="11">
        <f t="shared" si="38"/>
        <v>1.2999999999999956</v>
      </c>
      <c r="K56" s="23">
        <v>6.1904761904761699E-3</v>
      </c>
      <c r="L56" s="24">
        <v>6.1904761904761703</v>
      </c>
      <c r="M56" s="25">
        <v>6.6400000000000001E-2</v>
      </c>
      <c r="N56" s="25">
        <v>6.59E-2</v>
      </c>
      <c r="O56">
        <f t="shared" si="19"/>
        <v>0.51834504293520689</v>
      </c>
      <c r="P56">
        <f t="shared" si="39"/>
        <v>6.7384855581576668E-4</v>
      </c>
      <c r="Q56" s="9">
        <f t="shared" si="29"/>
        <v>5.0000000000000044E-4</v>
      </c>
      <c r="R56" s="9">
        <f t="shared" si="30"/>
        <v>1.7384855581576624E-4</v>
      </c>
      <c r="S56" s="9">
        <f t="shared" si="31"/>
        <v>74.200648748841829</v>
      </c>
      <c r="T56" s="5">
        <f t="shared" si="32"/>
        <v>25.799351251158164</v>
      </c>
      <c r="U56" s="10">
        <f t="shared" si="33"/>
        <v>4.5933734939759079</v>
      </c>
      <c r="V56" s="9">
        <f t="shared" si="34"/>
        <v>1.5971026965002624</v>
      </c>
      <c r="W56" s="10">
        <f t="shared" si="35"/>
        <v>6.1904761904761694</v>
      </c>
      <c r="X56" s="16">
        <v>6.1699999999999991E-2</v>
      </c>
      <c r="Y56">
        <f t="shared" si="36"/>
        <v>0.48165495706479311</v>
      </c>
      <c r="Z56">
        <v>165.87</v>
      </c>
      <c r="AA56">
        <v>11.8</v>
      </c>
      <c r="AB56" s="18">
        <f t="shared" si="14"/>
        <v>1.6398816855753648</v>
      </c>
      <c r="AC56" s="18">
        <f t="shared" si="15"/>
        <v>0.11666126418152353</v>
      </c>
      <c r="AD56" s="18">
        <f t="shared" si="16"/>
        <v>99.246987951807228</v>
      </c>
      <c r="AE56" s="9">
        <f t="shared" si="17"/>
        <v>0.75301204819277179</v>
      </c>
      <c r="AF56" s="9">
        <f t="shared" si="18"/>
        <v>100</v>
      </c>
    </row>
    <row r="57" spans="1:32">
      <c r="A57" s="18" t="s">
        <v>15</v>
      </c>
      <c r="B57" s="27">
        <f t="shared" si="37"/>
        <v>42977.465277777781</v>
      </c>
      <c r="C57" s="13">
        <v>42977</v>
      </c>
      <c r="D57" s="14">
        <v>0.46527777777777773</v>
      </c>
      <c r="E57" s="18">
        <v>0.1227</v>
      </c>
      <c r="F57" s="18">
        <v>285</v>
      </c>
      <c r="G57" s="23">
        <v>0.28499999999999998</v>
      </c>
      <c r="H57" s="18">
        <v>0.12609999999999999</v>
      </c>
      <c r="I57" s="18">
        <v>3.3999999999999864E-3</v>
      </c>
      <c r="J57" s="11">
        <f t="shared" si="38"/>
        <v>3.3999999999999861</v>
      </c>
      <c r="K57" s="23">
        <v>1.1929824561403462E-2</v>
      </c>
      <c r="L57" s="15">
        <v>11.929824561403462</v>
      </c>
      <c r="M57" s="16">
        <v>6.3500000000000001E-2</v>
      </c>
      <c r="N57" s="16">
        <v>6.2199999999999998E-2</v>
      </c>
      <c r="O57">
        <f t="shared" si="19"/>
        <v>0.50356859635210161</v>
      </c>
      <c r="P57">
        <f t="shared" si="39"/>
        <v>1.7121332275971386E-3</v>
      </c>
      <c r="Q57" s="9">
        <f t="shared" si="29"/>
        <v>1.3000000000000025E-3</v>
      </c>
      <c r="R57" s="9">
        <f t="shared" si="30"/>
        <v>4.1213322759713609E-4</v>
      </c>
      <c r="S57" s="9">
        <f t="shared" si="31"/>
        <v>75.928670680871207</v>
      </c>
      <c r="T57" s="5">
        <f t="shared" si="32"/>
        <v>24.07132931912879</v>
      </c>
      <c r="U57" s="10">
        <f t="shared" si="33"/>
        <v>9.0581572040337228</v>
      </c>
      <c r="V57" s="9">
        <f t="shared" si="34"/>
        <v>2.8716673573697391</v>
      </c>
      <c r="W57" s="10">
        <f t="shared" si="35"/>
        <v>11.929824561403462</v>
      </c>
      <c r="X57" s="16">
        <v>6.2599999999999989E-2</v>
      </c>
      <c r="Y57">
        <f t="shared" si="36"/>
        <v>0.49643140364789845</v>
      </c>
      <c r="Z57">
        <v>235.48</v>
      </c>
      <c r="AA57">
        <v>17.16</v>
      </c>
      <c r="AB57" s="18">
        <f t="shared" si="14"/>
        <v>1.6643701586233959</v>
      </c>
      <c r="AC57" s="18">
        <f t="shared" si="15"/>
        <v>0.12128669917605518</v>
      </c>
      <c r="AD57" s="18">
        <f t="shared" si="16"/>
        <v>97.952755905511808</v>
      </c>
      <c r="AE57" s="9">
        <f t="shared" si="17"/>
        <v>2.0472440944881933</v>
      </c>
      <c r="AF57" s="9">
        <f t="shared" si="18"/>
        <v>100</v>
      </c>
    </row>
    <row r="58" spans="1:32">
      <c r="A58" s="18" t="s">
        <v>14</v>
      </c>
      <c r="B58" s="27">
        <f t="shared" si="37"/>
        <v>42977.583333333336</v>
      </c>
      <c r="C58" s="13">
        <v>42977</v>
      </c>
      <c r="D58" s="14">
        <v>0.58333333333333337</v>
      </c>
      <c r="E58" s="18">
        <v>0.13</v>
      </c>
      <c r="F58" s="18">
        <v>315</v>
      </c>
      <c r="G58" s="21">
        <v>0.315</v>
      </c>
      <c r="H58" s="18">
        <v>0.1333</v>
      </c>
      <c r="I58" s="18">
        <v>3.2999999999999974E-3</v>
      </c>
      <c r="J58" s="11">
        <f t="shared" si="38"/>
        <v>3.2999999999999972</v>
      </c>
      <c r="K58" s="21">
        <v>1.0476190476190467E-2</v>
      </c>
      <c r="L58" s="22">
        <v>10.476190476190467</v>
      </c>
      <c r="M58" s="16">
        <v>6.7699999999999996E-2</v>
      </c>
      <c r="N58" s="16">
        <v>6.6799999999999998E-2</v>
      </c>
      <c r="O58">
        <f t="shared" si="19"/>
        <v>0.50787696924231052</v>
      </c>
      <c r="P58">
        <f t="shared" si="39"/>
        <v>1.6759939984996234E-3</v>
      </c>
      <c r="Q58" s="9">
        <f t="shared" si="29"/>
        <v>8.9999999999999802E-4</v>
      </c>
      <c r="R58" s="9">
        <f t="shared" si="30"/>
        <v>7.7599399849962543E-4</v>
      </c>
      <c r="S58" s="9">
        <f t="shared" si="31"/>
        <v>53.699476299180802</v>
      </c>
      <c r="T58" s="5">
        <f t="shared" si="32"/>
        <v>46.300523700819191</v>
      </c>
      <c r="U58" s="10">
        <f t="shared" si="33"/>
        <v>5.6256594218189377</v>
      </c>
      <c r="V58" s="9">
        <f t="shared" si="34"/>
        <v>4.8505310543715305</v>
      </c>
      <c r="W58" s="10">
        <f t="shared" si="35"/>
        <v>10.476190476190469</v>
      </c>
      <c r="X58" s="16">
        <v>6.5600000000000006E-2</v>
      </c>
      <c r="Y58">
        <f t="shared" si="36"/>
        <v>0.49212303075768948</v>
      </c>
      <c r="Z58">
        <v>246.66</v>
      </c>
      <c r="AA58">
        <v>20.81</v>
      </c>
      <c r="AB58" s="18">
        <f t="shared" si="14"/>
        <v>1.5911623112659694</v>
      </c>
      <c r="AC58" s="18">
        <f t="shared" si="15"/>
        <v>0.13424182152535807</v>
      </c>
      <c r="AD58" s="18">
        <f t="shared" si="16"/>
        <v>98.670605612998528</v>
      </c>
      <c r="AE58" s="9">
        <f t="shared" si="17"/>
        <v>1.3293943870014744</v>
      </c>
      <c r="AF58" s="9">
        <f t="shared" si="18"/>
        <v>100</v>
      </c>
    </row>
    <row r="59" spans="1:32">
      <c r="A59" s="18" t="s">
        <v>15</v>
      </c>
      <c r="B59" s="27">
        <f t="shared" si="37"/>
        <v>43019.458333333336</v>
      </c>
      <c r="C59" s="13">
        <v>43019</v>
      </c>
      <c r="D59" s="14">
        <v>0.45833333333333331</v>
      </c>
      <c r="E59" s="11">
        <v>0.12989999999999999</v>
      </c>
      <c r="F59" s="11">
        <v>245</v>
      </c>
      <c r="G59" s="21">
        <v>0.245</v>
      </c>
      <c r="H59" s="11">
        <v>0.1341</v>
      </c>
      <c r="I59" s="11">
        <v>4.2000000000000093E-3</v>
      </c>
      <c r="J59" s="11">
        <f t="shared" si="38"/>
        <v>4.2000000000000091</v>
      </c>
      <c r="K59" s="21">
        <v>1.7142857142857182E-2</v>
      </c>
      <c r="L59" s="22">
        <v>17.142857142857181</v>
      </c>
      <c r="M59" s="16">
        <v>6.4899999999999999E-2</v>
      </c>
      <c r="N59" s="16">
        <v>6.3899999999999998E-2</v>
      </c>
      <c r="O59">
        <f t="shared" si="19"/>
        <v>0.48396718866517524</v>
      </c>
      <c r="P59">
        <f t="shared" si="39"/>
        <v>2.0326621923937404E-3</v>
      </c>
      <c r="Q59" s="9">
        <f t="shared" si="29"/>
        <v>1.0000000000000009E-3</v>
      </c>
      <c r="R59" s="9">
        <f t="shared" si="30"/>
        <v>1.0326621923937396E-3</v>
      </c>
      <c r="S59" s="9">
        <f t="shared" si="31"/>
        <v>49.19656614571862</v>
      </c>
      <c r="T59" s="5">
        <f t="shared" si="32"/>
        <v>50.80343385428138</v>
      </c>
      <c r="U59" s="10">
        <f t="shared" si="33"/>
        <v>8.4336970535517821</v>
      </c>
      <c r="V59" s="9">
        <f t="shared" si="34"/>
        <v>8.7091600893053975</v>
      </c>
      <c r="W59" s="10">
        <f t="shared" si="35"/>
        <v>17.142857142857178</v>
      </c>
      <c r="X59" s="16">
        <v>6.9199999999999998E-2</v>
      </c>
      <c r="Y59">
        <f t="shared" si="36"/>
        <v>0.5160328113348247</v>
      </c>
      <c r="Z59">
        <v>322.43</v>
      </c>
      <c r="AA59">
        <v>31.32</v>
      </c>
      <c r="AB59" s="18">
        <f t="shared" si="14"/>
        <v>2.5503045299044476</v>
      </c>
      <c r="AC59" s="18">
        <f t="shared" si="15"/>
        <v>0.24772985726082342</v>
      </c>
      <c r="AD59" s="18">
        <f t="shared" si="16"/>
        <v>98.45916795069337</v>
      </c>
      <c r="AE59" s="9">
        <f t="shared" si="17"/>
        <v>1.540832049306627</v>
      </c>
      <c r="AF59" s="9">
        <f t="shared" si="18"/>
        <v>100</v>
      </c>
    </row>
    <row r="60" spans="1:32">
      <c r="A60" s="18" t="s">
        <v>14</v>
      </c>
      <c r="B60" s="27">
        <f t="shared" si="37"/>
        <v>43019.5</v>
      </c>
      <c r="C60" s="13">
        <v>43019</v>
      </c>
      <c r="D60" s="14">
        <v>0.5</v>
      </c>
      <c r="E60" s="18">
        <v>0.12790000000000001</v>
      </c>
      <c r="F60" s="18">
        <v>530</v>
      </c>
      <c r="G60" s="21">
        <v>0.53</v>
      </c>
      <c r="H60" s="18">
        <v>0.129</v>
      </c>
      <c r="I60" s="18">
        <v>1.0999999999999899E-3</v>
      </c>
      <c r="J60" s="11">
        <f t="shared" si="38"/>
        <v>1.0999999999999899</v>
      </c>
      <c r="K60" s="21">
        <v>2.0754716981131885E-3</v>
      </c>
      <c r="L60" s="22">
        <v>2.0754716981131884</v>
      </c>
      <c r="M60" s="16">
        <v>6.1899999999999997E-2</v>
      </c>
      <c r="N60" s="16">
        <v>6.0999999999999999E-2</v>
      </c>
      <c r="O60">
        <f t="shared" si="19"/>
        <v>0.47984496124031006</v>
      </c>
      <c r="P60">
        <f t="shared" si="39"/>
        <v>5.2782945736433624E-4</v>
      </c>
      <c r="Q60" s="9">
        <f t="shared" si="29"/>
        <v>8.9999999999999802E-4</v>
      </c>
      <c r="R60" s="9">
        <f t="shared" si="30"/>
        <v>-3.7217054263566178E-4</v>
      </c>
      <c r="S60" s="9">
        <f t="shared" si="31"/>
        <v>100</v>
      </c>
      <c r="T60" s="5">
        <f t="shared" si="32"/>
        <v>0</v>
      </c>
      <c r="U60" s="10">
        <f t="shared" si="33"/>
        <v>2.0754716981131889</v>
      </c>
      <c r="V60" s="9">
        <f t="shared" si="34"/>
        <v>0</v>
      </c>
      <c r="W60" s="10">
        <f t="shared" si="35"/>
        <v>2.0754716981131889</v>
      </c>
      <c r="X60" s="16">
        <v>6.7100000000000007E-2</v>
      </c>
      <c r="Y60">
        <f t="shared" si="36"/>
        <v>0.52015503875968994</v>
      </c>
      <c r="Z60">
        <v>143.13999999999999</v>
      </c>
      <c r="AA60">
        <v>20.59</v>
      </c>
      <c r="AB60" s="18">
        <f t="shared" si="14"/>
        <v>0.51922110058206561</v>
      </c>
      <c r="AC60" s="18">
        <f t="shared" si="15"/>
        <v>7.4687456063886631E-2</v>
      </c>
      <c r="AD60" s="18">
        <f t="shared" si="16"/>
        <v>98.546042003231022</v>
      </c>
      <c r="AE60" s="9">
        <f t="shared" si="17"/>
        <v>1.4539579967689791</v>
      </c>
      <c r="AF60" s="9">
        <f t="shared" si="18"/>
        <v>100</v>
      </c>
    </row>
    <row r="61" spans="1:32">
      <c r="A61" s="18" t="s">
        <v>15</v>
      </c>
      <c r="B61" s="27">
        <f t="shared" si="37"/>
        <v>43047.454861111109</v>
      </c>
      <c r="C61" s="13">
        <v>43047</v>
      </c>
      <c r="D61" s="28">
        <v>0.4548611111111111</v>
      </c>
      <c r="E61" s="18">
        <v>0.13</v>
      </c>
      <c r="F61" s="18">
        <v>280</v>
      </c>
      <c r="G61" s="23">
        <v>0.28000000000000003</v>
      </c>
      <c r="H61" s="25">
        <v>0.1341</v>
      </c>
      <c r="I61" s="18">
        <v>4.0999999999999925E-3</v>
      </c>
      <c r="J61" s="11">
        <f t="shared" si="38"/>
        <v>4.0999999999999925</v>
      </c>
      <c r="K61" s="23">
        <v>1.4642857142857115E-2</v>
      </c>
      <c r="L61" s="24">
        <v>14.642857142857116</v>
      </c>
      <c r="M61" s="25">
        <v>6.7500000000000004E-2</v>
      </c>
      <c r="N61" s="25">
        <v>6.6600000000000006E-2</v>
      </c>
      <c r="O61">
        <f t="shared" si="19"/>
        <v>0.50335570469798663</v>
      </c>
      <c r="P61">
        <f t="shared" si="39"/>
        <v>2.0637583892617415E-3</v>
      </c>
      <c r="Q61" s="9">
        <f t="shared" si="29"/>
        <v>8.9999999999999802E-4</v>
      </c>
      <c r="R61" s="9">
        <f t="shared" si="30"/>
        <v>1.1637583892617435E-3</v>
      </c>
      <c r="S61" s="9">
        <f t="shared" si="31"/>
        <v>43.609756097560954</v>
      </c>
      <c r="T61" s="5">
        <f t="shared" si="32"/>
        <v>56.390243902439053</v>
      </c>
      <c r="U61" s="10">
        <f t="shared" si="33"/>
        <v>6.3857142857142701</v>
      </c>
      <c r="V61" s="9">
        <f t="shared" si="34"/>
        <v>8.2571428571428456</v>
      </c>
      <c r="W61" s="10">
        <f t="shared" si="35"/>
        <v>14.642857142857114</v>
      </c>
      <c r="X61" s="16">
        <v>6.6599999999999993E-2</v>
      </c>
      <c r="Y61">
        <f t="shared" si="36"/>
        <v>0.49664429530201337</v>
      </c>
      <c r="Z61">
        <v>345.24</v>
      </c>
      <c r="AA61">
        <v>22.09</v>
      </c>
      <c r="AB61" s="18">
        <f t="shared" si="14"/>
        <v>2.4826621621621623</v>
      </c>
      <c r="AC61" s="18">
        <f t="shared" si="15"/>
        <v>0.15885183397683394</v>
      </c>
      <c r="AD61" s="18">
        <f t="shared" si="16"/>
        <v>98.666666666666671</v>
      </c>
      <c r="AE61" s="9">
        <f t="shared" si="17"/>
        <v>1.3333333333333304</v>
      </c>
      <c r="AF61" s="9">
        <f t="shared" si="18"/>
        <v>100</v>
      </c>
    </row>
    <row r="62" spans="1:32">
      <c r="A62" s="18" t="s">
        <v>14</v>
      </c>
      <c r="B62" s="27">
        <f t="shared" si="37"/>
        <v>43047.517361111109</v>
      </c>
      <c r="C62" s="13">
        <v>43047</v>
      </c>
      <c r="D62" s="28">
        <v>0.51736111111111105</v>
      </c>
      <c r="E62" s="18">
        <v>0.1295</v>
      </c>
      <c r="F62" s="18">
        <v>230</v>
      </c>
      <c r="G62" s="21">
        <v>0.23</v>
      </c>
      <c r="H62" s="25">
        <v>0.13300000000000001</v>
      </c>
      <c r="I62" s="18">
        <v>3.5000000000000031E-3</v>
      </c>
      <c r="J62" s="11">
        <f t="shared" si="38"/>
        <v>3.5000000000000031</v>
      </c>
      <c r="K62" s="21">
        <v>1.5217391304347839E-2</v>
      </c>
      <c r="L62" s="22">
        <v>15.217391304347839</v>
      </c>
      <c r="M62" s="16">
        <v>6.7500000000000004E-2</v>
      </c>
      <c r="N62" s="16">
        <v>6.6600000000000006E-2</v>
      </c>
      <c r="O62">
        <f t="shared" si="19"/>
        <v>0.50751879699248126</v>
      </c>
      <c r="P62">
        <f t="shared" si="39"/>
        <v>1.776315789473686E-3</v>
      </c>
      <c r="Q62" s="9">
        <f t="shared" si="29"/>
        <v>8.9999999999999802E-4</v>
      </c>
      <c r="R62" s="9">
        <f t="shared" si="30"/>
        <v>8.7631578947368794E-4</v>
      </c>
      <c r="S62" s="9">
        <f t="shared" si="31"/>
        <v>50.666666666666501</v>
      </c>
      <c r="T62" s="5">
        <f t="shared" si="32"/>
        <v>49.333333333333499</v>
      </c>
      <c r="U62" s="10">
        <f t="shared" si="33"/>
        <v>7.7101449275362137</v>
      </c>
      <c r="V62" s="9">
        <f t="shared" si="34"/>
        <v>7.5072463768116249</v>
      </c>
      <c r="W62" s="10">
        <f t="shared" si="35"/>
        <v>15.21739130434784</v>
      </c>
      <c r="X62" s="16">
        <v>6.5500000000000003E-2</v>
      </c>
      <c r="Y62">
        <f t="shared" si="36"/>
        <v>0.4924812030075188</v>
      </c>
      <c r="Z62">
        <v>270.67</v>
      </c>
      <c r="AA62">
        <v>19.09</v>
      </c>
      <c r="AB62" s="18">
        <f t="shared" si="14"/>
        <v>2.3895857948888151</v>
      </c>
      <c r="AC62" s="18">
        <f t="shared" si="15"/>
        <v>0.16853435114503815</v>
      </c>
      <c r="AD62" s="18">
        <f t="shared" si="16"/>
        <v>98.666666666666671</v>
      </c>
      <c r="AE62" s="9">
        <f t="shared" si="17"/>
        <v>1.3333333333333304</v>
      </c>
      <c r="AF62" s="9">
        <f t="shared" si="18"/>
        <v>100</v>
      </c>
    </row>
    <row r="63" spans="1:32">
      <c r="A63" s="18" t="s">
        <v>15</v>
      </c>
      <c r="B63" s="27">
        <f t="shared" si="37"/>
        <v>43082.451388888891</v>
      </c>
      <c r="C63" s="13">
        <v>43082</v>
      </c>
      <c r="D63" s="6">
        <v>0.4513888888888889</v>
      </c>
      <c r="E63" s="18">
        <v>0.13</v>
      </c>
      <c r="F63" s="18">
        <v>600</v>
      </c>
      <c r="G63" s="23">
        <v>0.6</v>
      </c>
      <c r="H63" s="18">
        <v>0.13100000000000001</v>
      </c>
      <c r="I63" s="18">
        <v>1.0000000000000009E-3</v>
      </c>
      <c r="J63" s="11">
        <f t="shared" si="38"/>
        <v>1.0000000000000009</v>
      </c>
      <c r="K63" s="23">
        <v>1.6666666666666683E-3</v>
      </c>
      <c r="L63" s="24">
        <v>1.6666666666666683</v>
      </c>
      <c r="M63" s="25">
        <v>6.7000000000000004E-2</v>
      </c>
      <c r="N63" s="25">
        <v>6.6400000000000001E-2</v>
      </c>
      <c r="O63">
        <f t="shared" si="19"/>
        <v>0.51145038167938928</v>
      </c>
      <c r="P63">
        <f t="shared" si="39"/>
        <v>5.1145038167938969E-4</v>
      </c>
      <c r="Q63" s="9">
        <f t="shared" si="29"/>
        <v>6.0000000000000331E-4</v>
      </c>
      <c r="R63" s="9">
        <f t="shared" si="30"/>
        <v>-8.8549618320613618E-5</v>
      </c>
      <c r="S63" s="9">
        <f t="shared" si="31"/>
        <v>100</v>
      </c>
      <c r="T63" s="5">
        <f t="shared" si="32"/>
        <v>0</v>
      </c>
      <c r="U63" s="10">
        <f t="shared" si="33"/>
        <v>1.6666666666666681</v>
      </c>
      <c r="V63" s="9">
        <f t="shared" si="34"/>
        <v>0</v>
      </c>
      <c r="W63" s="10">
        <f t="shared" si="35"/>
        <v>1.6666666666666681</v>
      </c>
      <c r="X63" s="16">
        <v>6.4000000000000001E-2</v>
      </c>
      <c r="Y63">
        <f t="shared" si="36"/>
        <v>0.48854961832061067</v>
      </c>
      <c r="Z63">
        <v>146.74</v>
      </c>
      <c r="AA63">
        <v>12.87</v>
      </c>
      <c r="AB63" s="18">
        <f t="shared" si="14"/>
        <v>0.5005973958333334</v>
      </c>
      <c r="AC63" s="18">
        <f t="shared" si="15"/>
        <v>4.3905468750000003E-2</v>
      </c>
      <c r="AD63" s="18">
        <f t="shared" si="16"/>
        <v>99.104477611940283</v>
      </c>
      <c r="AE63" s="9">
        <f t="shared" si="17"/>
        <v>0.89552238805970641</v>
      </c>
      <c r="AF63" s="9">
        <f t="shared" si="18"/>
        <v>99.999999999999986</v>
      </c>
    </row>
    <row r="64" spans="1:32">
      <c r="A64" s="18" t="s">
        <v>14</v>
      </c>
      <c r="B64" s="27">
        <f t="shared" si="37"/>
        <v>43082.479166666664</v>
      </c>
      <c r="C64" s="13">
        <v>43082</v>
      </c>
      <c r="D64" s="6">
        <v>0.47916666666666669</v>
      </c>
      <c r="E64" s="18">
        <v>0.12909999999999999</v>
      </c>
      <c r="F64" s="18">
        <v>500</v>
      </c>
      <c r="G64" s="23">
        <v>0.5</v>
      </c>
      <c r="H64" s="18">
        <v>0.12989999999999999</v>
      </c>
      <c r="I64" s="18">
        <v>7.9999999999999516E-4</v>
      </c>
      <c r="J64" s="11">
        <f t="shared" si="38"/>
        <v>0.79999999999999516</v>
      </c>
      <c r="K64" s="23">
        <v>1.5999999999999903E-3</v>
      </c>
      <c r="L64" s="24">
        <v>1.5999999999999903</v>
      </c>
      <c r="M64" s="25">
        <v>6.3399999999999998E-2</v>
      </c>
      <c r="N64" s="25">
        <v>6.2799999999999995E-2</v>
      </c>
      <c r="O64">
        <f t="shared" si="19"/>
        <v>0.4880677444187837</v>
      </c>
      <c r="P64">
        <f t="shared" si="39"/>
        <v>3.9045419553502457E-4</v>
      </c>
      <c r="Q64" s="9">
        <f t="shared" si="29"/>
        <v>6.0000000000000331E-4</v>
      </c>
      <c r="R64" s="9">
        <f t="shared" si="30"/>
        <v>-2.0954580446497874E-4</v>
      </c>
      <c r="S64" s="9">
        <f t="shared" si="31"/>
        <v>100</v>
      </c>
      <c r="T64" s="5">
        <f t="shared" si="32"/>
        <v>0</v>
      </c>
      <c r="U64" s="10">
        <f t="shared" si="33"/>
        <v>1.5999999999999903</v>
      </c>
      <c r="V64" s="9">
        <f t="shared" si="34"/>
        <v>0</v>
      </c>
      <c r="W64" s="10">
        <f t="shared" si="35"/>
        <v>1.5999999999999903</v>
      </c>
      <c r="X64" s="16">
        <v>6.649999999999999E-2</v>
      </c>
      <c r="Y64">
        <f t="shared" si="36"/>
        <v>0.51193225558121624</v>
      </c>
      <c r="Z64">
        <v>137.43</v>
      </c>
      <c r="AA64">
        <v>12.01</v>
      </c>
      <c r="AB64" s="18">
        <f t="shared" si="14"/>
        <v>0.53690697744360905</v>
      </c>
      <c r="AC64" s="18">
        <f t="shared" si="15"/>
        <v>4.6920270676691737E-2</v>
      </c>
      <c r="AD64" s="18">
        <f t="shared" si="16"/>
        <v>99.053627760252354</v>
      </c>
      <c r="AE64" s="9">
        <f t="shared" si="17"/>
        <v>0.94637223974763929</v>
      </c>
      <c r="AF64" s="9">
        <f t="shared" si="18"/>
        <v>100</v>
      </c>
    </row>
  </sheetData>
  <sortState ref="A3:Y22">
    <sortCondition ref="B3:B2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C7FE-57FC-CE4B-A8C8-06FDB2A1597C}">
  <dimension ref="A1:AB64"/>
  <sheetViews>
    <sheetView tabSelected="1" topLeftCell="N1" workbookViewId="0">
      <pane ySplit="2" topLeftCell="A3" activePane="bottomLeft" state="frozen"/>
      <selection pane="bottomLeft" activeCell="AC4" sqref="AC4"/>
    </sheetView>
  </sheetViews>
  <sheetFormatPr baseColWidth="10" defaultRowHeight="16"/>
  <cols>
    <col min="14" max="14" width="16.33203125" bestFit="1" customWidth="1"/>
    <col min="15" max="15" width="15.1640625" bestFit="1" customWidth="1"/>
    <col min="16" max="16" width="16.6640625" bestFit="1" customWidth="1"/>
    <col min="19" max="19" width="17.33203125" bestFit="1" customWidth="1"/>
  </cols>
  <sheetData>
    <row r="1" spans="1:28" ht="85">
      <c r="L1" s="7" t="s">
        <v>18</v>
      </c>
      <c r="M1" s="7" t="s">
        <v>19</v>
      </c>
      <c r="N1" s="7"/>
      <c r="O1" t="s">
        <v>46</v>
      </c>
      <c r="P1" s="7" t="s">
        <v>46</v>
      </c>
      <c r="Q1" s="7" t="s">
        <v>47</v>
      </c>
      <c r="R1" s="7" t="s">
        <v>46</v>
      </c>
      <c r="S1" s="7" t="s">
        <v>46</v>
      </c>
      <c r="T1" s="7" t="s">
        <v>47</v>
      </c>
      <c r="Y1" s="29" t="s">
        <v>58</v>
      </c>
      <c r="Z1" s="29"/>
      <c r="AA1" s="29"/>
      <c r="AB1" s="29"/>
    </row>
    <row r="2" spans="1:28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8" t="s">
        <v>8</v>
      </c>
      <c r="I2" s="1" t="s">
        <v>9</v>
      </c>
      <c r="J2" s="1" t="s">
        <v>10</v>
      </c>
      <c r="K2" s="8" t="s">
        <v>11</v>
      </c>
      <c r="L2" s="1" t="s">
        <v>16</v>
      </c>
      <c r="M2" s="1" t="s">
        <v>17</v>
      </c>
      <c r="N2" s="1" t="s">
        <v>43</v>
      </c>
      <c r="O2" s="1" t="s">
        <v>45</v>
      </c>
      <c r="P2" s="1" t="s">
        <v>44</v>
      </c>
      <c r="Q2" s="1" t="s">
        <v>48</v>
      </c>
      <c r="R2" s="1" t="s">
        <v>29</v>
      </c>
      <c r="S2" s="1" t="s">
        <v>51</v>
      </c>
      <c r="T2" s="1" t="s">
        <v>53</v>
      </c>
      <c r="U2" s="1" t="s">
        <v>52</v>
      </c>
      <c r="V2" s="1" t="s">
        <v>54</v>
      </c>
      <c r="W2" s="1" t="s">
        <v>50</v>
      </c>
      <c r="X2" s="1" t="s">
        <v>55</v>
      </c>
      <c r="Y2" s="8" t="s">
        <v>56</v>
      </c>
      <c r="Z2" s="8" t="s">
        <v>51</v>
      </c>
      <c r="AA2" s="8" t="s">
        <v>49</v>
      </c>
      <c r="AB2" s="8" t="s">
        <v>57</v>
      </c>
    </row>
    <row r="3" spans="1:28">
      <c r="A3" t="s">
        <v>14</v>
      </c>
      <c r="B3" s="3">
        <v>42181.486111111109</v>
      </c>
      <c r="C3" s="4">
        <v>42181.486111111109</v>
      </c>
      <c r="D3">
        <v>0.1321</v>
      </c>
      <c r="E3">
        <v>600</v>
      </c>
      <c r="F3">
        <f t="shared" ref="F3:F22" si="0">E3/1000</f>
        <v>0.6</v>
      </c>
      <c r="G3">
        <v>0.13320000000000001</v>
      </c>
      <c r="H3">
        <f t="shared" ref="H3:H22" si="1">G3-D3</f>
        <v>1.1000000000000176E-3</v>
      </c>
      <c r="I3">
        <f t="shared" ref="I3:I64" si="2">H3*1000</f>
        <v>1.1000000000000176</v>
      </c>
      <c r="J3">
        <f t="shared" ref="J3:J22" si="3">H3/F3</f>
        <v>1.8333333333333628E-3</v>
      </c>
      <c r="K3">
        <f t="shared" ref="K3:K22" si="4">I3/F3</f>
        <v>1.8333333333333628</v>
      </c>
      <c r="L3">
        <v>6.6000000000000003E-2</v>
      </c>
      <c r="M3">
        <v>6.5299999999999997E-2</v>
      </c>
      <c r="N3">
        <f>L3/G3</f>
        <v>0.49549549549549549</v>
      </c>
      <c r="O3">
        <f>L3-M3</f>
        <v>7.0000000000000617E-4</v>
      </c>
      <c r="P3">
        <f>O3/N3</f>
        <v>1.4127272727272851E-3</v>
      </c>
      <c r="Q3">
        <f>(M3/N3)-D3</f>
        <v>-3.1272727272727008E-4</v>
      </c>
      <c r="R3">
        <f>(P3/H3)*100</f>
        <v>128.42975206611479</v>
      </c>
      <c r="S3">
        <f>(P3*1000)/F3</f>
        <v>2.3545454545454754</v>
      </c>
      <c r="T3">
        <f>(Q3/H3)*100</f>
        <v>-28.429752066115004</v>
      </c>
      <c r="U3">
        <f>(Q3*1000)/F3</f>
        <v>-0.5212121212121168</v>
      </c>
      <c r="V3">
        <f>P3+Q3</f>
        <v>1.100000000000015E-3</v>
      </c>
      <c r="W3">
        <f>R3+T3</f>
        <v>99.999999999999787</v>
      </c>
      <c r="X3">
        <f>S3+U3</f>
        <v>1.8333333333333586</v>
      </c>
      <c r="Y3">
        <f>IF(R3&lt;100,R3,100)</f>
        <v>100</v>
      </c>
      <c r="Z3">
        <f>IF(S3&lt;K3,S3,K3)</f>
        <v>1.8333333333333628</v>
      </c>
      <c r="AA3">
        <f>IF(T3&gt;0,T3,0)</f>
        <v>0</v>
      </c>
      <c r="AB3">
        <f>IF(U3&gt;0,U3,0)</f>
        <v>0</v>
      </c>
    </row>
    <row r="4" spans="1:28">
      <c r="A4" t="s">
        <v>15</v>
      </c>
      <c r="B4" s="3">
        <v>42181.510416666664</v>
      </c>
      <c r="C4" s="4">
        <v>42181.510416666664</v>
      </c>
      <c r="D4">
        <v>0.1298</v>
      </c>
      <c r="E4">
        <v>600</v>
      </c>
      <c r="F4">
        <f t="shared" si="0"/>
        <v>0.6</v>
      </c>
      <c r="G4">
        <v>0.13159999999999999</v>
      </c>
      <c r="H4">
        <f t="shared" si="1"/>
        <v>1.799999999999996E-3</v>
      </c>
      <c r="I4">
        <f t="shared" si="2"/>
        <v>1.799999999999996</v>
      </c>
      <c r="J4">
        <f t="shared" si="3"/>
        <v>2.9999999999999936E-3</v>
      </c>
      <c r="K4">
        <f t="shared" si="4"/>
        <v>2.9999999999999933</v>
      </c>
      <c r="L4">
        <v>6.4899999999999999E-2</v>
      </c>
      <c r="M4">
        <v>6.4100000000000004E-2</v>
      </c>
      <c r="N4">
        <f t="shared" ref="N4:N64" si="5">L4/G4</f>
        <v>0.49316109422492405</v>
      </c>
      <c r="O4">
        <f t="shared" ref="O4:O64" si="6">L4-M4</f>
        <v>7.9999999999999516E-4</v>
      </c>
      <c r="P4">
        <f t="shared" ref="P4:P64" si="7">O4/N4</f>
        <v>1.6221879815100054E-3</v>
      </c>
      <c r="Q4">
        <f>(M4/N4)-D4</f>
        <v>1.7781201848998673E-4</v>
      </c>
      <c r="R4">
        <f>(P4/H4)*100</f>
        <v>90.121554528333832</v>
      </c>
      <c r="S4">
        <f t="shared" ref="S4:S64" si="8">(P4*1000)/F4</f>
        <v>2.7036466358500091</v>
      </c>
      <c r="T4">
        <f>(Q4/H4)*100</f>
        <v>9.8784454716659518</v>
      </c>
      <c r="U4">
        <f t="shared" ref="U4:U64" si="9">(Q4*1000)/F4</f>
        <v>0.29635336414997793</v>
      </c>
      <c r="V4">
        <f>P4+Q4</f>
        <v>1.7999999999999921E-3</v>
      </c>
      <c r="W4">
        <f>R4+T4</f>
        <v>99.999999999999787</v>
      </c>
      <c r="X4">
        <f t="shared" ref="X4:X64" si="10">S4+U4</f>
        <v>2.9999999999999871</v>
      </c>
      <c r="Y4">
        <f t="shared" ref="Y4:Y64" si="11">IF(R4&lt;100,R4,100)</f>
        <v>90.121554528333832</v>
      </c>
      <c r="Z4">
        <f t="shared" ref="Z4:Z64" si="12">IF(S4&lt;K4,S4,K4)</f>
        <v>2.7036466358500091</v>
      </c>
      <c r="AA4">
        <f t="shared" ref="AA4:AA64" si="13">IF(T4&gt;0,T4,0)</f>
        <v>9.8784454716659518</v>
      </c>
      <c r="AB4">
        <f t="shared" ref="AB4:AB64" si="14">IF(U4&gt;0,U4,0)</f>
        <v>0.29635336414997793</v>
      </c>
    </row>
    <row r="5" spans="1:28">
      <c r="A5" t="s">
        <v>14</v>
      </c>
      <c r="B5" s="3">
        <v>42195.510416666664</v>
      </c>
      <c r="C5" s="4">
        <v>42195.510416666664</v>
      </c>
      <c r="D5">
        <v>0.12909999999999999</v>
      </c>
      <c r="E5">
        <v>700</v>
      </c>
      <c r="F5">
        <f t="shared" si="0"/>
        <v>0.7</v>
      </c>
      <c r="G5">
        <v>0.13189999999999999</v>
      </c>
      <c r="H5">
        <f t="shared" si="1"/>
        <v>2.7999999999999969E-3</v>
      </c>
      <c r="I5">
        <f t="shared" si="2"/>
        <v>2.7999999999999972</v>
      </c>
      <c r="J5">
        <f t="shared" si="3"/>
        <v>3.9999999999999957E-3</v>
      </c>
      <c r="K5">
        <f t="shared" si="4"/>
        <v>3.999999999999996</v>
      </c>
      <c r="L5">
        <v>7.0800000000000002E-2</v>
      </c>
      <c r="M5">
        <v>6.9699999999999998E-2</v>
      </c>
      <c r="N5">
        <f t="shared" si="5"/>
        <v>0.5367702805155421</v>
      </c>
      <c r="O5">
        <f t="shared" si="6"/>
        <v>1.1000000000000038E-3</v>
      </c>
      <c r="P5">
        <f t="shared" si="7"/>
        <v>2.0492937853107416E-3</v>
      </c>
      <c r="Q5">
        <f>(M5/N5)-D5</f>
        <v>7.5070621468925625E-4</v>
      </c>
      <c r="R5">
        <f>(P5/H5)*100</f>
        <v>73.189063761097998</v>
      </c>
      <c r="S5">
        <f t="shared" si="8"/>
        <v>2.9275625504439162</v>
      </c>
      <c r="T5">
        <f>(Q5/H5)*100</f>
        <v>26.810936238902038</v>
      </c>
      <c r="U5">
        <f t="shared" si="9"/>
        <v>1.0724374495560804</v>
      </c>
      <c r="V5">
        <f>P5+Q5</f>
        <v>2.7999999999999978E-3</v>
      </c>
      <c r="W5">
        <f>R5+T5</f>
        <v>100.00000000000003</v>
      </c>
      <c r="X5">
        <f t="shared" si="10"/>
        <v>3.9999999999999964</v>
      </c>
      <c r="Y5">
        <f t="shared" si="11"/>
        <v>73.189063761097998</v>
      </c>
      <c r="Z5">
        <f t="shared" si="12"/>
        <v>2.9275625504439162</v>
      </c>
      <c r="AA5">
        <f t="shared" si="13"/>
        <v>26.810936238902038</v>
      </c>
      <c r="AB5">
        <f t="shared" si="14"/>
        <v>1.0724374495560804</v>
      </c>
    </row>
    <row r="6" spans="1:28">
      <c r="A6" t="s">
        <v>15</v>
      </c>
      <c r="B6" s="3">
        <v>42195.527777777781</v>
      </c>
      <c r="C6" s="4">
        <v>42195.527777777781</v>
      </c>
      <c r="D6">
        <v>0.1298</v>
      </c>
      <c r="E6">
        <v>700</v>
      </c>
      <c r="F6">
        <f t="shared" si="0"/>
        <v>0.7</v>
      </c>
      <c r="G6">
        <v>0.1338</v>
      </c>
      <c r="H6">
        <f t="shared" si="1"/>
        <v>4.0000000000000036E-3</v>
      </c>
      <c r="I6">
        <f t="shared" si="2"/>
        <v>4.0000000000000036</v>
      </c>
      <c r="J6">
        <f t="shared" si="3"/>
        <v>5.7142857142857195E-3</v>
      </c>
      <c r="K6">
        <f t="shared" si="4"/>
        <v>5.7142857142857197</v>
      </c>
      <c r="L6">
        <v>7.0800000000000002E-2</v>
      </c>
      <c r="M6">
        <v>6.9500000000000006E-2</v>
      </c>
      <c r="N6">
        <f t="shared" si="5"/>
        <v>0.52914798206278024</v>
      </c>
      <c r="O6">
        <f t="shared" si="6"/>
        <v>1.2999999999999956E-3</v>
      </c>
      <c r="P6">
        <f t="shared" si="7"/>
        <v>2.4567796610169409E-3</v>
      </c>
      <c r="Q6">
        <f>(M6/N6)-D6</f>
        <v>1.5432203389830756E-3</v>
      </c>
      <c r="R6">
        <f>(P6/H6)*100</f>
        <v>61.419491525423467</v>
      </c>
      <c r="S6">
        <f t="shared" si="8"/>
        <v>3.5096852300242012</v>
      </c>
      <c r="T6">
        <f>(Q6/H6)*100</f>
        <v>38.58050847457686</v>
      </c>
      <c r="U6">
        <f t="shared" si="9"/>
        <v>2.2046004842615368</v>
      </c>
      <c r="V6">
        <f>P6+Q6</f>
        <v>4.0000000000000166E-3</v>
      </c>
      <c r="W6">
        <f>R6+T6</f>
        <v>100.00000000000033</v>
      </c>
      <c r="X6">
        <f t="shared" si="10"/>
        <v>5.7142857142857384</v>
      </c>
      <c r="Y6">
        <f t="shared" si="11"/>
        <v>61.419491525423467</v>
      </c>
      <c r="Z6">
        <f t="shared" si="12"/>
        <v>3.5096852300242012</v>
      </c>
      <c r="AA6">
        <f t="shared" si="13"/>
        <v>38.58050847457686</v>
      </c>
      <c r="AB6">
        <f t="shared" si="14"/>
        <v>2.2046004842615368</v>
      </c>
    </row>
    <row r="7" spans="1:28">
      <c r="A7" t="s">
        <v>15</v>
      </c>
      <c r="B7" s="3">
        <v>42209</v>
      </c>
      <c r="C7" s="6">
        <v>0.51736111111111105</v>
      </c>
      <c r="D7">
        <v>0.126</v>
      </c>
      <c r="E7">
        <v>800</v>
      </c>
      <c r="F7">
        <f t="shared" si="0"/>
        <v>0.8</v>
      </c>
      <c r="G7">
        <v>0.1275</v>
      </c>
      <c r="H7">
        <f t="shared" si="1"/>
        <v>1.5000000000000013E-3</v>
      </c>
      <c r="I7">
        <f t="shared" si="2"/>
        <v>1.5000000000000013</v>
      </c>
      <c r="J7">
        <f t="shared" si="3"/>
        <v>1.8750000000000017E-3</v>
      </c>
      <c r="K7">
        <f t="shared" si="4"/>
        <v>1.8750000000000016</v>
      </c>
      <c r="L7">
        <v>6.25E-2</v>
      </c>
      <c r="M7">
        <v>6.1899999999999997E-2</v>
      </c>
      <c r="N7">
        <f t="shared" si="5"/>
        <v>0.49019607843137253</v>
      </c>
      <c r="O7">
        <f t="shared" si="6"/>
        <v>6.0000000000000331E-4</v>
      </c>
      <c r="P7">
        <f t="shared" si="7"/>
        <v>1.2240000000000068E-3</v>
      </c>
      <c r="Q7">
        <f>(M7/N7)-D7</f>
        <v>2.7599999999999847E-4</v>
      </c>
      <c r="R7">
        <f>(P7/H7)*100</f>
        <v>81.600000000000378</v>
      </c>
      <c r="S7">
        <f t="shared" si="8"/>
        <v>1.5300000000000085</v>
      </c>
      <c r="T7">
        <f>(Q7/H7)*100</f>
        <v>18.399999999999881</v>
      </c>
      <c r="U7">
        <f t="shared" si="9"/>
        <v>0.34499999999999809</v>
      </c>
      <c r="V7">
        <f>P7+Q7</f>
        <v>1.5000000000000052E-3</v>
      </c>
      <c r="W7">
        <f>R7+T7</f>
        <v>100.00000000000026</v>
      </c>
      <c r="X7">
        <f t="shared" si="10"/>
        <v>1.8750000000000067</v>
      </c>
      <c r="Y7">
        <f t="shared" si="11"/>
        <v>81.600000000000378</v>
      </c>
      <c r="Z7">
        <f t="shared" si="12"/>
        <v>1.5300000000000085</v>
      </c>
      <c r="AA7">
        <f t="shared" si="13"/>
        <v>18.399999999999881</v>
      </c>
      <c r="AB7">
        <f t="shared" si="14"/>
        <v>0.34499999999999809</v>
      </c>
    </row>
    <row r="8" spans="1:28">
      <c r="A8" t="s">
        <v>14</v>
      </c>
      <c r="B8" s="3">
        <v>42209</v>
      </c>
      <c r="C8" s="6">
        <v>0.53125</v>
      </c>
      <c r="D8">
        <v>0.12640000000000001</v>
      </c>
      <c r="E8">
        <v>800</v>
      </c>
      <c r="F8">
        <f t="shared" si="0"/>
        <v>0.8</v>
      </c>
      <c r="G8">
        <v>0.12809999999999999</v>
      </c>
      <c r="H8">
        <f t="shared" si="1"/>
        <v>1.6999999999999793E-3</v>
      </c>
      <c r="I8">
        <f t="shared" si="2"/>
        <v>1.6999999999999793</v>
      </c>
      <c r="J8">
        <f t="shared" si="3"/>
        <v>2.1249999999999741E-3</v>
      </c>
      <c r="K8">
        <f t="shared" si="4"/>
        <v>2.1249999999999738</v>
      </c>
      <c r="L8">
        <v>6.7100000000000007E-2</v>
      </c>
      <c r="M8">
        <v>6.6400000000000001E-2</v>
      </c>
      <c r="N8">
        <f t="shared" si="5"/>
        <v>0.52380952380952395</v>
      </c>
      <c r="O8">
        <f t="shared" si="6"/>
        <v>7.0000000000000617E-4</v>
      </c>
      <c r="P8">
        <f t="shared" si="7"/>
        <v>1.3363636363636479E-3</v>
      </c>
      <c r="Q8">
        <f>(M8/N8)-D8</f>
        <v>3.6363636363631602E-4</v>
      </c>
      <c r="R8">
        <f>(P8/H8)*100</f>
        <v>78.609625668450832</v>
      </c>
      <c r="S8">
        <f t="shared" si="8"/>
        <v>1.6704545454545598</v>
      </c>
      <c r="T8">
        <f>(Q8/H8)*100</f>
        <v>21.390374331548262</v>
      </c>
      <c r="U8">
        <f t="shared" si="9"/>
        <v>0.45454545454539502</v>
      </c>
      <c r="V8">
        <f>P8+Q8</f>
        <v>1.6999999999999639E-3</v>
      </c>
      <c r="W8">
        <f>R8+T8</f>
        <v>99.999999999999091</v>
      </c>
      <c r="X8">
        <f t="shared" si="10"/>
        <v>2.1249999999999547</v>
      </c>
      <c r="Y8">
        <f t="shared" si="11"/>
        <v>78.609625668450832</v>
      </c>
      <c r="Z8">
        <f t="shared" si="12"/>
        <v>1.6704545454545598</v>
      </c>
      <c r="AA8">
        <f t="shared" si="13"/>
        <v>21.390374331548262</v>
      </c>
      <c r="AB8">
        <f t="shared" si="14"/>
        <v>0.45454545454539502</v>
      </c>
    </row>
    <row r="9" spans="1:28">
      <c r="A9" t="s">
        <v>14</v>
      </c>
      <c r="B9" s="3">
        <v>42223</v>
      </c>
      <c r="C9" s="6">
        <v>0.48958333333333331</v>
      </c>
      <c r="D9">
        <v>0.13600000000000001</v>
      </c>
      <c r="E9">
        <v>800</v>
      </c>
      <c r="F9">
        <f t="shared" si="0"/>
        <v>0.8</v>
      </c>
      <c r="G9">
        <v>0.13819999999999999</v>
      </c>
      <c r="H9">
        <f t="shared" si="1"/>
        <v>2.1999999999999797E-3</v>
      </c>
      <c r="I9">
        <f t="shared" si="2"/>
        <v>2.1999999999999797</v>
      </c>
      <c r="J9">
        <f t="shared" si="3"/>
        <v>2.7499999999999747E-3</v>
      </c>
      <c r="K9">
        <f t="shared" si="4"/>
        <v>2.7499999999999747</v>
      </c>
      <c r="L9">
        <v>7.0300000000000001E-2</v>
      </c>
      <c r="M9">
        <v>6.9800000000000001E-2</v>
      </c>
      <c r="N9">
        <f t="shared" si="5"/>
        <v>0.50868306801736618</v>
      </c>
      <c r="O9">
        <f t="shared" si="6"/>
        <v>5.0000000000000044E-4</v>
      </c>
      <c r="P9">
        <f t="shared" si="7"/>
        <v>9.8293029871977322E-4</v>
      </c>
      <c r="Q9">
        <f>(M9/N9)-D9</f>
        <v>1.2170697012802156E-3</v>
      </c>
      <c r="R9">
        <f>(P9/H9)*100</f>
        <v>44.678649941808288</v>
      </c>
      <c r="S9">
        <f t="shared" si="8"/>
        <v>1.2286628733997165</v>
      </c>
      <c r="T9">
        <f>(Q9/H9)*100</f>
        <v>55.321350058192131</v>
      </c>
      <c r="U9">
        <f t="shared" si="9"/>
        <v>1.5213371266002695</v>
      </c>
      <c r="V9">
        <f>P9+Q9</f>
        <v>2.1999999999999889E-3</v>
      </c>
      <c r="W9">
        <f>R9+T9</f>
        <v>100.00000000000043</v>
      </c>
      <c r="X9">
        <f t="shared" si="10"/>
        <v>2.7499999999999858</v>
      </c>
      <c r="Y9">
        <f t="shared" si="11"/>
        <v>44.678649941808288</v>
      </c>
      <c r="Z9">
        <f t="shared" si="12"/>
        <v>1.2286628733997165</v>
      </c>
      <c r="AA9">
        <f t="shared" si="13"/>
        <v>55.321350058192131</v>
      </c>
      <c r="AB9">
        <f t="shared" si="14"/>
        <v>1.5213371266002695</v>
      </c>
    </row>
    <row r="10" spans="1:28">
      <c r="A10" t="s">
        <v>15</v>
      </c>
      <c r="B10" s="3">
        <v>42223</v>
      </c>
      <c r="C10" s="6">
        <v>0.51041666666666663</v>
      </c>
      <c r="D10">
        <v>0.1346</v>
      </c>
      <c r="E10">
        <v>800</v>
      </c>
      <c r="F10">
        <f t="shared" si="0"/>
        <v>0.8</v>
      </c>
      <c r="G10">
        <v>0.1363</v>
      </c>
      <c r="H10">
        <f t="shared" si="1"/>
        <v>1.7000000000000071E-3</v>
      </c>
      <c r="I10">
        <f t="shared" si="2"/>
        <v>1.7000000000000071</v>
      </c>
      <c r="J10">
        <f t="shared" si="3"/>
        <v>2.1250000000000088E-3</v>
      </c>
      <c r="K10">
        <f t="shared" si="4"/>
        <v>2.1250000000000089</v>
      </c>
      <c r="L10">
        <v>6.9000000000000006E-2</v>
      </c>
      <c r="M10">
        <v>6.8400000000000002E-2</v>
      </c>
      <c r="N10">
        <f t="shared" si="5"/>
        <v>0.50623624358033747</v>
      </c>
      <c r="O10">
        <f t="shared" si="6"/>
        <v>6.0000000000000331E-4</v>
      </c>
      <c r="P10">
        <f t="shared" si="7"/>
        <v>1.1852173913043545E-3</v>
      </c>
      <c r="Q10">
        <f>(M10/N10)-D10</f>
        <v>5.1478260869566861E-4</v>
      </c>
      <c r="R10">
        <f>(P10/H10)*100</f>
        <v>69.71867007672644</v>
      </c>
      <c r="S10">
        <f t="shared" si="8"/>
        <v>1.4815217391304429</v>
      </c>
      <c r="T10">
        <f>(Q10/H10)*100</f>
        <v>30.281329923274498</v>
      </c>
      <c r="U10">
        <f t="shared" si="9"/>
        <v>0.64347826086958571</v>
      </c>
      <c r="V10">
        <f>P10+Q10</f>
        <v>1.7000000000000231E-3</v>
      </c>
      <c r="W10">
        <f>R10+T10</f>
        <v>100.00000000000094</v>
      </c>
      <c r="X10">
        <f t="shared" si="10"/>
        <v>2.1250000000000284</v>
      </c>
      <c r="Y10">
        <f t="shared" si="11"/>
        <v>69.71867007672644</v>
      </c>
      <c r="Z10">
        <f t="shared" si="12"/>
        <v>1.4815217391304429</v>
      </c>
      <c r="AA10">
        <f t="shared" si="13"/>
        <v>30.281329923274498</v>
      </c>
      <c r="AB10">
        <f t="shared" si="14"/>
        <v>0.64347826086958571</v>
      </c>
    </row>
    <row r="11" spans="1:28">
      <c r="A11" t="s">
        <v>14</v>
      </c>
      <c r="B11" s="3">
        <v>42242</v>
      </c>
      <c r="C11" s="6">
        <v>0.52083333333333337</v>
      </c>
      <c r="D11">
        <v>0.13619999999999999</v>
      </c>
      <c r="E11">
        <v>800</v>
      </c>
      <c r="F11">
        <f t="shared" si="0"/>
        <v>0.8</v>
      </c>
      <c r="G11">
        <v>0.1384</v>
      </c>
      <c r="H11">
        <f t="shared" si="1"/>
        <v>2.2000000000000075E-3</v>
      </c>
      <c r="I11">
        <f t="shared" si="2"/>
        <v>2.2000000000000073</v>
      </c>
      <c r="J11">
        <f t="shared" si="3"/>
        <v>2.7500000000000094E-3</v>
      </c>
      <c r="K11">
        <f t="shared" si="4"/>
        <v>2.7500000000000089</v>
      </c>
      <c r="L11">
        <v>6.9000000000000006E-2</v>
      </c>
      <c r="M11">
        <v>6.8400000000000002E-2</v>
      </c>
      <c r="N11">
        <f t="shared" si="5"/>
        <v>0.49855491329479773</v>
      </c>
      <c r="O11">
        <f t="shared" si="6"/>
        <v>6.0000000000000331E-4</v>
      </c>
      <c r="P11">
        <f t="shared" si="7"/>
        <v>1.2034782608695718E-3</v>
      </c>
      <c r="Q11">
        <f>(M11/N11)-D11</f>
        <v>9.965217391304515E-4</v>
      </c>
      <c r="R11">
        <f>(P11/H11)*100</f>
        <v>54.703557312253082</v>
      </c>
      <c r="S11">
        <f t="shared" si="8"/>
        <v>1.5043478260869647</v>
      </c>
      <c r="T11">
        <f>(Q11/H11)*100</f>
        <v>45.296442687747643</v>
      </c>
      <c r="U11">
        <f t="shared" si="9"/>
        <v>1.2456521739130644</v>
      </c>
      <c r="V11">
        <f>P11+Q11</f>
        <v>2.2000000000000231E-3</v>
      </c>
      <c r="W11">
        <f>R11+T11</f>
        <v>100.00000000000072</v>
      </c>
      <c r="X11">
        <f t="shared" si="10"/>
        <v>2.7500000000000293</v>
      </c>
      <c r="Y11">
        <f t="shared" si="11"/>
        <v>54.703557312253082</v>
      </c>
      <c r="Z11">
        <f t="shared" si="12"/>
        <v>1.5043478260869647</v>
      </c>
      <c r="AA11">
        <f t="shared" si="13"/>
        <v>45.296442687747643</v>
      </c>
      <c r="AB11">
        <f t="shared" si="14"/>
        <v>1.2456521739130644</v>
      </c>
    </row>
    <row r="12" spans="1:28">
      <c r="A12" t="s">
        <v>15</v>
      </c>
      <c r="B12" s="3">
        <v>42242</v>
      </c>
      <c r="C12" s="6">
        <v>0.55208333333333337</v>
      </c>
      <c r="D12">
        <v>0.1358</v>
      </c>
      <c r="E12">
        <v>805</v>
      </c>
      <c r="F12">
        <f t="shared" si="0"/>
        <v>0.80500000000000005</v>
      </c>
      <c r="G12">
        <v>0.13919999999999999</v>
      </c>
      <c r="H12">
        <f t="shared" si="1"/>
        <v>3.3999999999999864E-3</v>
      </c>
      <c r="I12">
        <f t="shared" si="2"/>
        <v>3.3999999999999861</v>
      </c>
      <c r="J12">
        <f t="shared" si="3"/>
        <v>4.2236024844720327E-3</v>
      </c>
      <c r="K12">
        <f t="shared" si="4"/>
        <v>4.2236024844720319</v>
      </c>
      <c r="L12">
        <v>6.8099999999999994E-2</v>
      </c>
      <c r="M12">
        <v>6.7400000000000002E-2</v>
      </c>
      <c r="N12">
        <f t="shared" si="5"/>
        <v>0.48922413793103448</v>
      </c>
      <c r="O12">
        <f t="shared" si="6"/>
        <v>6.999999999999923E-4</v>
      </c>
      <c r="P12">
        <f t="shared" si="7"/>
        <v>1.4308370044052705E-3</v>
      </c>
      <c r="Q12">
        <f>(M12/N12)-D12</f>
        <v>1.9691629955947143E-3</v>
      </c>
      <c r="R12">
        <f>(P12/H12)*100</f>
        <v>42.083441306037543</v>
      </c>
      <c r="S12">
        <f t="shared" si="8"/>
        <v>1.7774372725531309</v>
      </c>
      <c r="T12">
        <f>(Q12/H12)*100</f>
        <v>57.916558693962415</v>
      </c>
      <c r="U12">
        <f t="shared" si="9"/>
        <v>2.4461652119188995</v>
      </c>
      <c r="V12">
        <f>P12+Q12</f>
        <v>3.3999999999999846E-3</v>
      </c>
      <c r="W12">
        <f>R12+T12</f>
        <v>99.999999999999957</v>
      </c>
      <c r="X12">
        <f t="shared" si="10"/>
        <v>4.2236024844720301</v>
      </c>
      <c r="Y12">
        <f t="shared" si="11"/>
        <v>42.083441306037543</v>
      </c>
      <c r="Z12">
        <f t="shared" si="12"/>
        <v>1.7774372725531309</v>
      </c>
      <c r="AA12">
        <f t="shared" si="13"/>
        <v>57.916558693962415</v>
      </c>
      <c r="AB12">
        <f t="shared" si="14"/>
        <v>2.4461652119188995</v>
      </c>
    </row>
    <row r="13" spans="1:28">
      <c r="A13" t="s">
        <v>15</v>
      </c>
      <c r="B13" s="3">
        <v>42263</v>
      </c>
      <c r="C13" s="6">
        <v>0.55208333333333337</v>
      </c>
      <c r="D13">
        <v>0.1356</v>
      </c>
      <c r="E13">
        <v>800</v>
      </c>
      <c r="F13">
        <f t="shared" si="0"/>
        <v>0.8</v>
      </c>
      <c r="G13">
        <v>0.13750000000000001</v>
      </c>
      <c r="H13">
        <f t="shared" si="1"/>
        <v>1.9000000000000128E-3</v>
      </c>
      <c r="I13">
        <f t="shared" si="2"/>
        <v>1.9000000000000128</v>
      </c>
      <c r="J13">
        <f t="shared" si="3"/>
        <v>2.375000000000016E-3</v>
      </c>
      <c r="K13">
        <f t="shared" si="4"/>
        <v>2.375000000000016</v>
      </c>
      <c r="L13">
        <v>6.7299999999999999E-2</v>
      </c>
      <c r="M13">
        <v>6.6799999999999998E-2</v>
      </c>
      <c r="N13">
        <f t="shared" si="5"/>
        <v>0.48945454545454542</v>
      </c>
      <c r="O13">
        <f t="shared" si="6"/>
        <v>5.0000000000000044E-4</v>
      </c>
      <c r="P13">
        <f t="shared" si="7"/>
        <v>1.0215453194650826E-3</v>
      </c>
      <c r="Q13">
        <f>(M13/N13)-D13</f>
        <v>8.784546805349347E-4</v>
      </c>
      <c r="R13">
        <f>(P13/H13)*100</f>
        <v>53.765543129740834</v>
      </c>
      <c r="S13">
        <f t="shared" si="8"/>
        <v>1.2769316493313534</v>
      </c>
      <c r="T13">
        <f>(Q13/H13)*100</f>
        <v>46.234456870259407</v>
      </c>
      <c r="U13">
        <f t="shared" si="9"/>
        <v>1.0980683506686684</v>
      </c>
      <c r="V13">
        <f>P13+Q13</f>
        <v>1.9000000000000173E-3</v>
      </c>
      <c r="W13">
        <f>R13+T13</f>
        <v>100.00000000000024</v>
      </c>
      <c r="X13">
        <f t="shared" si="10"/>
        <v>2.3750000000000218</v>
      </c>
      <c r="Y13">
        <f t="shared" si="11"/>
        <v>53.765543129740834</v>
      </c>
      <c r="Z13">
        <f t="shared" si="12"/>
        <v>1.2769316493313534</v>
      </c>
      <c r="AA13">
        <f t="shared" si="13"/>
        <v>46.234456870259407</v>
      </c>
      <c r="AB13">
        <f t="shared" si="14"/>
        <v>1.0980683506686684</v>
      </c>
    </row>
    <row r="14" spans="1:28">
      <c r="A14" t="s">
        <v>14</v>
      </c>
      <c r="B14" s="3">
        <v>42263</v>
      </c>
      <c r="C14" s="6">
        <v>0.5625</v>
      </c>
      <c r="D14">
        <v>0.13639999999999999</v>
      </c>
      <c r="E14">
        <v>750</v>
      </c>
      <c r="F14">
        <f t="shared" si="0"/>
        <v>0.75</v>
      </c>
      <c r="G14">
        <v>0.13800000000000001</v>
      </c>
      <c r="H14">
        <f t="shared" si="1"/>
        <v>1.6000000000000181E-3</v>
      </c>
      <c r="I14">
        <f t="shared" si="2"/>
        <v>1.6000000000000181</v>
      </c>
      <c r="J14">
        <f t="shared" si="3"/>
        <v>2.1333333333333573E-3</v>
      </c>
      <c r="K14">
        <f t="shared" si="4"/>
        <v>2.1333333333333573</v>
      </c>
      <c r="L14">
        <v>7.0999999999999994E-2</v>
      </c>
      <c r="M14">
        <v>7.0499999999999993E-2</v>
      </c>
      <c r="N14">
        <f t="shared" si="5"/>
        <v>0.51449275362318836</v>
      </c>
      <c r="O14">
        <f t="shared" si="6"/>
        <v>5.0000000000000044E-4</v>
      </c>
      <c r="P14">
        <f t="shared" si="7"/>
        <v>9.7183098591549391E-4</v>
      </c>
      <c r="Q14">
        <f>(M14/N14)-D14</f>
        <v>6.2816901408452308E-4</v>
      </c>
      <c r="R14">
        <f>(P14/H14)*100</f>
        <v>60.739436619717679</v>
      </c>
      <c r="S14">
        <f t="shared" si="8"/>
        <v>1.2957746478873251</v>
      </c>
      <c r="T14">
        <f>(Q14/H14)*100</f>
        <v>39.26056338028225</v>
      </c>
      <c r="U14">
        <f t="shared" si="9"/>
        <v>0.83755868544603074</v>
      </c>
      <c r="V14">
        <f>P14+Q14</f>
        <v>1.600000000000017E-3</v>
      </c>
      <c r="W14">
        <f>R14+T14</f>
        <v>99.999999999999929</v>
      </c>
      <c r="X14">
        <f t="shared" si="10"/>
        <v>2.133333333333356</v>
      </c>
      <c r="Y14">
        <f t="shared" si="11"/>
        <v>60.739436619717679</v>
      </c>
      <c r="Z14">
        <f t="shared" si="12"/>
        <v>1.2957746478873251</v>
      </c>
      <c r="AA14">
        <f t="shared" si="13"/>
        <v>39.26056338028225</v>
      </c>
      <c r="AB14">
        <f t="shared" si="14"/>
        <v>0.83755868544603074</v>
      </c>
    </row>
    <row r="15" spans="1:28">
      <c r="A15" t="s">
        <v>14</v>
      </c>
      <c r="B15" s="3">
        <v>42279</v>
      </c>
      <c r="C15" s="6">
        <v>0.5</v>
      </c>
      <c r="D15">
        <v>0.1348</v>
      </c>
      <c r="E15">
        <v>700</v>
      </c>
      <c r="F15">
        <f t="shared" si="0"/>
        <v>0.7</v>
      </c>
      <c r="G15">
        <v>0.13669999999999999</v>
      </c>
      <c r="H15">
        <f t="shared" si="1"/>
        <v>1.899999999999985E-3</v>
      </c>
      <c r="I15">
        <f t="shared" si="2"/>
        <v>1.899999999999985</v>
      </c>
      <c r="J15">
        <f t="shared" si="3"/>
        <v>2.714285714285693E-3</v>
      </c>
      <c r="K15">
        <f t="shared" si="4"/>
        <v>2.7142857142856931</v>
      </c>
      <c r="L15">
        <v>7.0000000000000007E-2</v>
      </c>
      <c r="M15">
        <v>6.93E-2</v>
      </c>
      <c r="N15">
        <f t="shared" si="5"/>
        <v>0.51207022677395764</v>
      </c>
      <c r="O15">
        <f t="shared" si="6"/>
        <v>7.0000000000000617E-4</v>
      </c>
      <c r="P15">
        <f t="shared" si="7"/>
        <v>1.3670000000000119E-3</v>
      </c>
      <c r="Q15">
        <f>(M15/N15)-D15</f>
        <v>5.3299999999997794E-4</v>
      </c>
      <c r="R15">
        <f>(P15/H15)*100</f>
        <v>71.947368421053824</v>
      </c>
      <c r="S15">
        <f t="shared" si="8"/>
        <v>1.9528571428571597</v>
      </c>
      <c r="T15">
        <f>(Q15/H15)*100</f>
        <v>28.052631578946428</v>
      </c>
      <c r="U15">
        <f t="shared" si="9"/>
        <v>0.76142857142853992</v>
      </c>
      <c r="V15">
        <f>P15+Q15</f>
        <v>1.8999999999999898E-3</v>
      </c>
      <c r="W15">
        <f>R15+T15</f>
        <v>100.00000000000026</v>
      </c>
      <c r="X15">
        <f t="shared" si="10"/>
        <v>2.7142857142856998</v>
      </c>
      <c r="Y15">
        <f t="shared" si="11"/>
        <v>71.947368421053824</v>
      </c>
      <c r="Z15">
        <f t="shared" si="12"/>
        <v>1.9528571428571597</v>
      </c>
      <c r="AA15">
        <f t="shared" si="13"/>
        <v>28.052631578946428</v>
      </c>
      <c r="AB15">
        <f t="shared" si="14"/>
        <v>0.76142857142853992</v>
      </c>
    </row>
    <row r="16" spans="1:28">
      <c r="A16" t="s">
        <v>15</v>
      </c>
      <c r="B16" s="3">
        <v>42279</v>
      </c>
      <c r="C16" s="6">
        <v>0.54166666666666663</v>
      </c>
      <c r="D16">
        <v>0.13519999999999999</v>
      </c>
      <c r="E16">
        <v>800</v>
      </c>
      <c r="F16">
        <f t="shared" si="0"/>
        <v>0.8</v>
      </c>
      <c r="G16">
        <v>0.13819999999999999</v>
      </c>
      <c r="H16">
        <f t="shared" si="1"/>
        <v>3.0000000000000027E-3</v>
      </c>
      <c r="I16">
        <f t="shared" si="2"/>
        <v>3.0000000000000027</v>
      </c>
      <c r="J16">
        <f t="shared" si="3"/>
        <v>3.7500000000000033E-3</v>
      </c>
      <c r="K16">
        <f t="shared" si="4"/>
        <v>3.7500000000000031</v>
      </c>
      <c r="L16">
        <v>6.8199999999999997E-2</v>
      </c>
      <c r="M16">
        <v>6.7199999999999996E-2</v>
      </c>
      <c r="N16">
        <f t="shared" si="5"/>
        <v>0.49348769898697542</v>
      </c>
      <c r="O16">
        <f t="shared" si="6"/>
        <v>1.0000000000000009E-3</v>
      </c>
      <c r="P16">
        <f t="shared" si="7"/>
        <v>2.0263929618768344E-3</v>
      </c>
      <c r="Q16">
        <f>(M16/N16)-D16</f>
        <v>9.7360703812315874E-4</v>
      </c>
      <c r="R16">
        <f>(P16/H16)*100</f>
        <v>67.546432062561095</v>
      </c>
      <c r="S16">
        <f t="shared" si="8"/>
        <v>2.532991202346043</v>
      </c>
      <c r="T16">
        <f>(Q16/H16)*100</f>
        <v>32.453567937438592</v>
      </c>
      <c r="U16">
        <f t="shared" si="9"/>
        <v>1.2170087976539483</v>
      </c>
      <c r="V16">
        <f>P16+Q16</f>
        <v>2.9999999999999931E-3</v>
      </c>
      <c r="W16">
        <f>R16+T16</f>
        <v>99.999999999999687</v>
      </c>
      <c r="X16">
        <f t="shared" si="10"/>
        <v>3.7499999999999911</v>
      </c>
      <c r="Y16">
        <f t="shared" si="11"/>
        <v>67.546432062561095</v>
      </c>
      <c r="Z16">
        <f t="shared" si="12"/>
        <v>2.532991202346043</v>
      </c>
      <c r="AA16">
        <f t="shared" si="13"/>
        <v>32.453567937438592</v>
      </c>
      <c r="AB16">
        <f t="shared" si="14"/>
        <v>1.2170087976539483</v>
      </c>
    </row>
    <row r="17" spans="1:28">
      <c r="A17" t="s">
        <v>14</v>
      </c>
      <c r="B17" s="3">
        <v>42291</v>
      </c>
      <c r="C17" s="6">
        <v>0.61458333333333337</v>
      </c>
      <c r="D17">
        <v>0.12920000000000001</v>
      </c>
      <c r="E17">
        <v>705</v>
      </c>
      <c r="F17">
        <f t="shared" si="0"/>
        <v>0.70499999999999996</v>
      </c>
      <c r="G17">
        <v>0.13059999999999999</v>
      </c>
      <c r="H17">
        <f t="shared" si="1"/>
        <v>1.3999999999999846E-3</v>
      </c>
      <c r="I17">
        <f t="shared" si="2"/>
        <v>1.3999999999999846</v>
      </c>
      <c r="J17">
        <f t="shared" si="3"/>
        <v>1.9858156028368578E-3</v>
      </c>
      <c r="K17">
        <f t="shared" si="4"/>
        <v>1.9858156028368577</v>
      </c>
      <c r="L17">
        <v>6.6100000000000006E-2</v>
      </c>
      <c r="M17">
        <v>6.5500000000000003E-2</v>
      </c>
      <c r="N17">
        <f t="shared" si="5"/>
        <v>0.50612557427258809</v>
      </c>
      <c r="O17">
        <f t="shared" si="6"/>
        <v>6.0000000000000331E-4</v>
      </c>
      <c r="P17">
        <f t="shared" si="7"/>
        <v>1.185476550680793E-3</v>
      </c>
      <c r="Q17">
        <f>(M17/N17)-D17</f>
        <v>2.1452344931921496E-4</v>
      </c>
      <c r="R17">
        <f>(P17/H17)*100</f>
        <v>84.67689647720043</v>
      </c>
      <c r="S17">
        <f t="shared" si="8"/>
        <v>1.6815270222422596</v>
      </c>
      <c r="T17">
        <f>(Q17/H17)*100</f>
        <v>15.323103522801237</v>
      </c>
      <c r="U17">
        <f t="shared" si="9"/>
        <v>0.30428858059463115</v>
      </c>
      <c r="V17">
        <f>P17+Q17</f>
        <v>1.400000000000008E-3</v>
      </c>
      <c r="W17">
        <f>R17+T17</f>
        <v>100.00000000000166</v>
      </c>
      <c r="X17">
        <f t="shared" si="10"/>
        <v>1.9858156028368907</v>
      </c>
      <c r="Y17">
        <f t="shared" si="11"/>
        <v>84.67689647720043</v>
      </c>
      <c r="Z17">
        <f t="shared" si="12"/>
        <v>1.6815270222422596</v>
      </c>
      <c r="AA17">
        <f t="shared" si="13"/>
        <v>15.323103522801237</v>
      </c>
      <c r="AB17">
        <f t="shared" si="14"/>
        <v>0.30428858059463115</v>
      </c>
    </row>
    <row r="18" spans="1:28">
      <c r="A18" t="s">
        <v>15</v>
      </c>
      <c r="B18" s="3">
        <v>42291</v>
      </c>
      <c r="C18" s="6">
        <v>0.63541666666666663</v>
      </c>
      <c r="D18">
        <v>0.128</v>
      </c>
      <c r="E18">
        <v>700</v>
      </c>
      <c r="F18">
        <f t="shared" si="0"/>
        <v>0.7</v>
      </c>
      <c r="G18">
        <v>0.12920000000000001</v>
      </c>
      <c r="H18">
        <f t="shared" si="1"/>
        <v>1.2000000000000066E-3</v>
      </c>
      <c r="I18">
        <f t="shared" si="2"/>
        <v>1.2000000000000066</v>
      </c>
      <c r="J18">
        <f t="shared" si="3"/>
        <v>1.714285714285724E-3</v>
      </c>
      <c r="K18">
        <f t="shared" si="4"/>
        <v>1.7142857142857237</v>
      </c>
      <c r="L18">
        <v>6.3899999999999998E-2</v>
      </c>
      <c r="M18">
        <v>6.3299999999999995E-2</v>
      </c>
      <c r="N18">
        <f t="shared" si="5"/>
        <v>0.49458204334365319</v>
      </c>
      <c r="O18">
        <f t="shared" si="6"/>
        <v>6.0000000000000331E-4</v>
      </c>
      <c r="P18">
        <f t="shared" si="7"/>
        <v>1.2131455399061102E-3</v>
      </c>
      <c r="Q18">
        <f>(M18/N18)-D18</f>
        <v>-1.3145539906112003E-5</v>
      </c>
      <c r="R18">
        <f>(P18/H18)*100</f>
        <v>101.09546165884196</v>
      </c>
      <c r="S18">
        <f t="shared" si="8"/>
        <v>1.7330650570087289</v>
      </c>
      <c r="T18">
        <f>(Q18/H18)*100</f>
        <v>-1.0954616588426609</v>
      </c>
      <c r="U18">
        <f t="shared" si="9"/>
        <v>-1.8779342723017147E-2</v>
      </c>
      <c r="V18">
        <f>P18+Q18</f>
        <v>1.1999999999999982E-3</v>
      </c>
      <c r="W18">
        <f>R18+T18</f>
        <v>99.999999999999289</v>
      </c>
      <c r="X18">
        <f t="shared" si="10"/>
        <v>1.7142857142857117</v>
      </c>
      <c r="Y18">
        <f t="shared" si="11"/>
        <v>100</v>
      </c>
      <c r="Z18">
        <f t="shared" si="12"/>
        <v>1.7142857142857237</v>
      </c>
      <c r="AA18">
        <f t="shared" si="13"/>
        <v>0</v>
      </c>
      <c r="AB18">
        <f t="shared" si="14"/>
        <v>0</v>
      </c>
    </row>
    <row r="19" spans="1:28">
      <c r="A19" t="s">
        <v>14</v>
      </c>
      <c r="B19" s="3">
        <v>42305</v>
      </c>
      <c r="C19" s="6">
        <v>0.52430555555555558</v>
      </c>
      <c r="D19">
        <v>0.12939999999999999</v>
      </c>
      <c r="E19">
        <v>700</v>
      </c>
      <c r="F19">
        <f t="shared" si="0"/>
        <v>0.7</v>
      </c>
      <c r="G19">
        <v>0.13059999999999999</v>
      </c>
      <c r="H19">
        <f t="shared" si="1"/>
        <v>1.2000000000000066E-3</v>
      </c>
      <c r="I19">
        <f t="shared" si="2"/>
        <v>1.2000000000000066</v>
      </c>
      <c r="J19">
        <f t="shared" si="3"/>
        <v>1.714285714285724E-3</v>
      </c>
      <c r="K19">
        <f t="shared" si="4"/>
        <v>1.7142857142857237</v>
      </c>
      <c r="L19">
        <v>6.4299999999999996E-2</v>
      </c>
      <c r="M19">
        <v>6.3799999999999996E-2</v>
      </c>
      <c r="N19">
        <f t="shared" si="5"/>
        <v>0.49234303215926495</v>
      </c>
      <c r="O19">
        <f t="shared" si="6"/>
        <v>5.0000000000000044E-4</v>
      </c>
      <c r="P19">
        <f t="shared" si="7"/>
        <v>1.0155520995334378E-3</v>
      </c>
      <c r="Q19">
        <f>(M19/N19)-D19</f>
        <v>1.8444790046656667E-4</v>
      </c>
      <c r="R19">
        <f>(P19/H19)*100</f>
        <v>84.629341627786019</v>
      </c>
      <c r="S19">
        <f t="shared" si="8"/>
        <v>1.4507887136191968</v>
      </c>
      <c r="T19">
        <f>(Q19/H19)*100</f>
        <v>15.370658372213805</v>
      </c>
      <c r="U19">
        <f t="shared" si="9"/>
        <v>0.26349700066652382</v>
      </c>
      <c r="V19">
        <f>P19+Q19</f>
        <v>1.2000000000000044E-3</v>
      </c>
      <c r="W19">
        <f>R19+T19</f>
        <v>99.999999999999829</v>
      </c>
      <c r="X19">
        <f t="shared" si="10"/>
        <v>1.7142857142857206</v>
      </c>
      <c r="Y19">
        <f t="shared" si="11"/>
        <v>84.629341627786019</v>
      </c>
      <c r="Z19">
        <f t="shared" si="12"/>
        <v>1.4507887136191968</v>
      </c>
      <c r="AA19">
        <f t="shared" si="13"/>
        <v>15.370658372213805</v>
      </c>
      <c r="AB19">
        <f t="shared" si="14"/>
        <v>0.26349700066652382</v>
      </c>
    </row>
    <row r="20" spans="1:28">
      <c r="A20" t="s">
        <v>15</v>
      </c>
      <c r="B20" s="3">
        <v>42305</v>
      </c>
      <c r="C20" s="6">
        <v>0.55208333333333337</v>
      </c>
      <c r="D20">
        <v>0.12970000000000001</v>
      </c>
      <c r="E20">
        <v>700</v>
      </c>
      <c r="F20">
        <f t="shared" si="0"/>
        <v>0.7</v>
      </c>
      <c r="G20">
        <v>0.13109999999999999</v>
      </c>
      <c r="H20">
        <f t="shared" si="1"/>
        <v>1.3999999999999846E-3</v>
      </c>
      <c r="I20">
        <f t="shared" si="2"/>
        <v>1.3999999999999846</v>
      </c>
      <c r="J20">
        <f t="shared" si="3"/>
        <v>1.9999999999999779E-3</v>
      </c>
      <c r="K20">
        <f t="shared" si="4"/>
        <v>1.999999999999978</v>
      </c>
      <c r="L20">
        <v>6.6000000000000003E-2</v>
      </c>
      <c r="M20">
        <v>6.5600000000000006E-2</v>
      </c>
      <c r="N20">
        <f t="shared" si="5"/>
        <v>0.50343249427917625</v>
      </c>
      <c r="O20">
        <f t="shared" si="6"/>
        <v>3.9999999999999758E-4</v>
      </c>
      <c r="P20">
        <f t="shared" si="7"/>
        <v>7.9454545454544969E-4</v>
      </c>
      <c r="Q20">
        <f>(M20/N20)-D20</f>
        <v>6.0545454545454791E-4</v>
      </c>
      <c r="R20">
        <f>(P20/H20)*100</f>
        <v>56.753246753247033</v>
      </c>
      <c r="S20">
        <f t="shared" si="8"/>
        <v>1.1350649350649282</v>
      </c>
      <c r="T20">
        <f>(Q20/H20)*100</f>
        <v>43.246753246753897</v>
      </c>
      <c r="U20">
        <f t="shared" si="9"/>
        <v>0.86493506493506844</v>
      </c>
      <c r="V20">
        <f>P20+Q20</f>
        <v>1.3999999999999976E-3</v>
      </c>
      <c r="W20">
        <f>R20+T20</f>
        <v>100.00000000000094</v>
      </c>
      <c r="X20">
        <f t="shared" si="10"/>
        <v>1.9999999999999967</v>
      </c>
      <c r="Y20">
        <f t="shared" si="11"/>
        <v>56.753246753247033</v>
      </c>
      <c r="Z20">
        <f t="shared" si="12"/>
        <v>1.1350649350649282</v>
      </c>
      <c r="AA20">
        <f t="shared" si="13"/>
        <v>43.246753246753897</v>
      </c>
      <c r="AB20">
        <f t="shared" si="14"/>
        <v>0.86493506493506844</v>
      </c>
    </row>
    <row r="21" spans="1:28">
      <c r="A21" t="s">
        <v>14</v>
      </c>
      <c r="B21" s="3">
        <v>42326</v>
      </c>
      <c r="C21" s="6">
        <v>0.52430555555555558</v>
      </c>
      <c r="D21">
        <v>0.129</v>
      </c>
      <c r="E21">
        <v>600</v>
      </c>
      <c r="F21">
        <f t="shared" si="0"/>
        <v>0.6</v>
      </c>
      <c r="G21">
        <v>0.12970000000000001</v>
      </c>
      <c r="H21">
        <f t="shared" si="1"/>
        <v>7.0000000000000617E-4</v>
      </c>
      <c r="I21">
        <f t="shared" si="2"/>
        <v>0.70000000000000617</v>
      </c>
      <c r="J21">
        <f t="shared" si="3"/>
        <v>1.166666666666677E-3</v>
      </c>
      <c r="K21">
        <f t="shared" si="4"/>
        <v>1.166666666666677</v>
      </c>
      <c r="L21">
        <v>6.7400000000000002E-2</v>
      </c>
      <c r="M21">
        <v>6.6900000000000001E-2</v>
      </c>
      <c r="N21">
        <f t="shared" si="5"/>
        <v>0.51966075558982261</v>
      </c>
      <c r="O21">
        <f t="shared" si="6"/>
        <v>5.0000000000000044E-4</v>
      </c>
      <c r="P21">
        <f t="shared" si="7"/>
        <v>9.6216617210682584E-4</v>
      </c>
      <c r="Q21">
        <f>(M21/N21)-D21</f>
        <v>-2.6216617210680915E-4</v>
      </c>
      <c r="R21">
        <f>(P21/H21)*100</f>
        <v>137.45231030097392</v>
      </c>
      <c r="S21">
        <f t="shared" si="8"/>
        <v>1.6036102868447097</v>
      </c>
      <c r="T21">
        <f>(Q21/H21)*100</f>
        <v>-37.452310300972407</v>
      </c>
      <c r="U21">
        <f t="shared" si="9"/>
        <v>-0.43694362017801525</v>
      </c>
      <c r="V21">
        <f>P21+Q21</f>
        <v>7.0000000000001669E-4</v>
      </c>
      <c r="W21">
        <f>R21+T21</f>
        <v>100.00000000000151</v>
      </c>
      <c r="X21">
        <f t="shared" si="10"/>
        <v>1.1666666666666945</v>
      </c>
      <c r="Y21">
        <f t="shared" si="11"/>
        <v>100</v>
      </c>
      <c r="Z21">
        <f t="shared" si="12"/>
        <v>1.166666666666677</v>
      </c>
      <c r="AA21">
        <f t="shared" si="13"/>
        <v>0</v>
      </c>
      <c r="AB21">
        <f t="shared" si="14"/>
        <v>0</v>
      </c>
    </row>
    <row r="22" spans="1:28">
      <c r="A22" t="s">
        <v>15</v>
      </c>
      <c r="B22" s="3">
        <v>42326</v>
      </c>
      <c r="C22" s="6">
        <v>0.55208333333333337</v>
      </c>
      <c r="D22">
        <v>0.1268</v>
      </c>
      <c r="E22">
        <v>700</v>
      </c>
      <c r="F22">
        <f t="shared" si="0"/>
        <v>0.7</v>
      </c>
      <c r="G22">
        <v>0.1278</v>
      </c>
      <c r="H22">
        <f t="shared" si="1"/>
        <v>1.0000000000000009E-3</v>
      </c>
      <c r="I22">
        <f t="shared" si="2"/>
        <v>1.0000000000000009</v>
      </c>
      <c r="J22">
        <f t="shared" si="3"/>
        <v>1.4285714285714299E-3</v>
      </c>
      <c r="K22">
        <f t="shared" si="4"/>
        <v>1.4285714285714299</v>
      </c>
      <c r="L22">
        <v>6.5600000000000006E-2</v>
      </c>
      <c r="M22">
        <v>6.5199999999999994E-2</v>
      </c>
      <c r="N22">
        <f t="shared" si="5"/>
        <v>0.51330203442879507</v>
      </c>
      <c r="O22">
        <f t="shared" si="6"/>
        <v>4.0000000000001146E-4</v>
      </c>
      <c r="P22">
        <f t="shared" si="7"/>
        <v>7.7926829268294901E-4</v>
      </c>
      <c r="Q22">
        <f>(M22/N22)-D22</f>
        <v>2.2073170731704006E-4</v>
      </c>
      <c r="R22">
        <f>(P22/H22)*100</f>
        <v>77.926829268294824</v>
      </c>
      <c r="S22">
        <f t="shared" si="8"/>
        <v>1.1132404181184987</v>
      </c>
      <c r="T22">
        <f>(Q22/H22)*100</f>
        <v>22.073170731703986</v>
      </c>
      <c r="U22">
        <f t="shared" si="9"/>
        <v>0.3153310104529144</v>
      </c>
      <c r="V22">
        <f>P22+Q22</f>
        <v>9.9999999999998918E-4</v>
      </c>
      <c r="W22">
        <f>R22+T22</f>
        <v>99.999999999998806</v>
      </c>
      <c r="X22">
        <f t="shared" si="10"/>
        <v>1.4285714285714131</v>
      </c>
      <c r="Y22">
        <f t="shared" si="11"/>
        <v>77.926829268294824</v>
      </c>
      <c r="Z22">
        <f t="shared" si="12"/>
        <v>1.1132404181184987</v>
      </c>
      <c r="AA22">
        <f t="shared" si="13"/>
        <v>22.073170731703986</v>
      </c>
      <c r="AB22">
        <f t="shared" si="14"/>
        <v>0.3153310104529144</v>
      </c>
    </row>
    <row r="23" spans="1:28">
      <c r="A23" s="11" t="s">
        <v>14</v>
      </c>
      <c r="B23" s="13">
        <v>42438</v>
      </c>
      <c r="C23" s="14">
        <v>0.53125</v>
      </c>
      <c r="D23" s="11">
        <v>0.13150000000000001</v>
      </c>
      <c r="E23" s="11">
        <v>800</v>
      </c>
      <c r="F23" s="11">
        <f t="shared" ref="F23:F52" si="15">$E23/1000</f>
        <v>0.8</v>
      </c>
      <c r="G23" s="11">
        <v>0.13220000000000001</v>
      </c>
      <c r="H23" s="11">
        <f t="shared" ref="H23:H52" si="16">$G23-$D23</f>
        <v>7.0000000000000617E-4</v>
      </c>
      <c r="I23" s="11">
        <f t="shared" si="2"/>
        <v>0.70000000000000617</v>
      </c>
      <c r="J23" s="11">
        <f t="shared" ref="J23:J52" si="17">$H23/$F23</f>
        <v>8.7500000000000772E-4</v>
      </c>
      <c r="K23" s="15">
        <f t="shared" ref="K23:K52" si="18">J23*1000</f>
        <v>0.87500000000000777</v>
      </c>
      <c r="L23" s="16">
        <v>6.83E-2</v>
      </c>
      <c r="M23" s="16">
        <v>6.7799999999999999E-2</v>
      </c>
      <c r="N23">
        <f t="shared" si="5"/>
        <v>0.51664145234493186</v>
      </c>
      <c r="O23">
        <f t="shared" si="6"/>
        <v>5.0000000000000044E-4</v>
      </c>
      <c r="P23">
        <f t="shared" si="7"/>
        <v>9.6778916544656025E-4</v>
      </c>
      <c r="Q23">
        <f>(M23/N23)-D23</f>
        <v>-2.6778916544656362E-4</v>
      </c>
      <c r="R23">
        <f>(P23/H23)*100</f>
        <v>138.25559506379309</v>
      </c>
      <c r="S23">
        <f t="shared" si="8"/>
        <v>1.2097364568082003</v>
      </c>
      <c r="T23">
        <f>(Q23/H23)*100</f>
        <v>-38.255595063794466</v>
      </c>
      <c r="U23">
        <f t="shared" si="9"/>
        <v>-0.33473645680820452</v>
      </c>
      <c r="V23">
        <f>P23+Q23</f>
        <v>6.9999999999999663E-4</v>
      </c>
      <c r="W23">
        <f>R23+T23</f>
        <v>99.999999999998636</v>
      </c>
      <c r="X23">
        <f t="shared" si="10"/>
        <v>0.87499999999999578</v>
      </c>
      <c r="Y23">
        <f t="shared" si="11"/>
        <v>100</v>
      </c>
      <c r="Z23">
        <f t="shared" si="12"/>
        <v>0.87500000000000777</v>
      </c>
      <c r="AA23">
        <f t="shared" si="13"/>
        <v>0</v>
      </c>
      <c r="AB23">
        <f t="shared" si="14"/>
        <v>0</v>
      </c>
    </row>
    <row r="24" spans="1:28">
      <c r="A24" s="11" t="s">
        <v>15</v>
      </c>
      <c r="B24" s="13">
        <v>42438</v>
      </c>
      <c r="C24" s="14">
        <v>0.57291666666666663</v>
      </c>
      <c r="D24" s="11">
        <v>0.13</v>
      </c>
      <c r="E24" s="11">
        <v>800</v>
      </c>
      <c r="F24" s="11">
        <f t="shared" si="15"/>
        <v>0.8</v>
      </c>
      <c r="G24" s="11">
        <v>0.1308</v>
      </c>
      <c r="H24" s="11">
        <f t="shared" si="16"/>
        <v>7.9999999999999516E-4</v>
      </c>
      <c r="I24" s="11">
        <f t="shared" si="2"/>
        <v>0.79999999999999516</v>
      </c>
      <c r="J24" s="11">
        <f t="shared" si="17"/>
        <v>9.9999999999999395E-4</v>
      </c>
      <c r="K24" s="15">
        <f t="shared" si="18"/>
        <v>0.999999999999994</v>
      </c>
      <c r="L24" s="16">
        <v>6.3299999999999995E-2</v>
      </c>
      <c r="M24" s="16">
        <v>6.2799999999999995E-2</v>
      </c>
      <c r="N24">
        <f t="shared" si="5"/>
        <v>0.48394495412844035</v>
      </c>
      <c r="O24">
        <f t="shared" si="6"/>
        <v>5.0000000000000044E-4</v>
      </c>
      <c r="P24">
        <f t="shared" si="7"/>
        <v>1.0331753554502379E-3</v>
      </c>
      <c r="Q24">
        <f>(M24/N24)-D24</f>
        <v>-2.331753554502547E-4</v>
      </c>
      <c r="R24">
        <f>(P24/H24)*100</f>
        <v>129.14691943128051</v>
      </c>
      <c r="S24">
        <f t="shared" si="8"/>
        <v>1.2914691943127972</v>
      </c>
      <c r="T24">
        <f>(Q24/H24)*100</f>
        <v>-29.146919431282015</v>
      </c>
      <c r="U24">
        <f t="shared" si="9"/>
        <v>-0.29146919431281837</v>
      </c>
      <c r="V24">
        <f>P24+Q24</f>
        <v>7.9999999999998323E-4</v>
      </c>
      <c r="W24">
        <f>R24+T24</f>
        <v>99.999999999998494</v>
      </c>
      <c r="X24">
        <f t="shared" si="10"/>
        <v>0.99999999999997879</v>
      </c>
      <c r="Y24">
        <f t="shared" si="11"/>
        <v>100</v>
      </c>
      <c r="Z24">
        <f t="shared" si="12"/>
        <v>0.999999999999994</v>
      </c>
      <c r="AA24">
        <f t="shared" si="13"/>
        <v>0</v>
      </c>
      <c r="AB24">
        <f t="shared" si="14"/>
        <v>0</v>
      </c>
    </row>
    <row r="25" spans="1:28">
      <c r="A25" s="11" t="s">
        <v>15</v>
      </c>
      <c r="B25" s="13">
        <v>42466</v>
      </c>
      <c r="C25" s="17">
        <v>0.59375</v>
      </c>
      <c r="D25" s="11">
        <v>0.127</v>
      </c>
      <c r="E25" s="11">
        <v>700</v>
      </c>
      <c r="F25" s="11">
        <f t="shared" si="15"/>
        <v>0.7</v>
      </c>
      <c r="G25" s="11">
        <v>0.1285</v>
      </c>
      <c r="H25" s="11">
        <f t="shared" si="16"/>
        <v>1.5000000000000013E-3</v>
      </c>
      <c r="I25" s="11">
        <f t="shared" si="2"/>
        <v>1.5000000000000013</v>
      </c>
      <c r="J25" s="11">
        <f t="shared" si="17"/>
        <v>2.1428571428571447E-3</v>
      </c>
      <c r="K25" s="15">
        <f t="shared" si="18"/>
        <v>2.1428571428571446</v>
      </c>
      <c r="L25" s="11">
        <v>6.7000000000000004E-2</v>
      </c>
      <c r="M25" s="11">
        <v>6.6600000000000006E-2</v>
      </c>
      <c r="N25">
        <f t="shared" si="5"/>
        <v>0.52140077821011677</v>
      </c>
      <c r="O25">
        <f t="shared" si="6"/>
        <v>3.9999999999999758E-4</v>
      </c>
      <c r="P25">
        <f t="shared" si="7"/>
        <v>7.6716417910447287E-4</v>
      </c>
      <c r="Q25">
        <f>(M25/N25)-D25</f>
        <v>7.3283582089553323E-4</v>
      </c>
      <c r="R25">
        <f>(P25/H25)*100</f>
        <v>51.144278606964811</v>
      </c>
      <c r="S25">
        <f t="shared" si="8"/>
        <v>1.0959488272921041</v>
      </c>
      <c r="T25">
        <f>(Q25/H25)*100</f>
        <v>48.855721393035509</v>
      </c>
      <c r="U25">
        <f t="shared" si="9"/>
        <v>1.0469083155650476</v>
      </c>
      <c r="V25">
        <f>P25+Q25</f>
        <v>1.5000000000000061E-3</v>
      </c>
      <c r="W25">
        <f>R25+T25</f>
        <v>100.00000000000031</v>
      </c>
      <c r="X25">
        <f t="shared" si="10"/>
        <v>2.1428571428571517</v>
      </c>
      <c r="Y25">
        <f t="shared" si="11"/>
        <v>51.144278606964811</v>
      </c>
      <c r="Z25">
        <f t="shared" si="12"/>
        <v>1.0959488272921041</v>
      </c>
      <c r="AA25">
        <f t="shared" si="13"/>
        <v>48.855721393035509</v>
      </c>
      <c r="AB25">
        <f t="shared" si="14"/>
        <v>1.0469083155650476</v>
      </c>
    </row>
    <row r="26" spans="1:28">
      <c r="A26" s="11" t="s">
        <v>14</v>
      </c>
      <c r="B26" s="13">
        <v>42466</v>
      </c>
      <c r="C26" s="17">
        <v>0.65625</v>
      </c>
      <c r="D26" s="11">
        <v>0.12770000000000001</v>
      </c>
      <c r="E26" s="11">
        <v>700</v>
      </c>
      <c r="F26" s="11">
        <f t="shared" si="15"/>
        <v>0.7</v>
      </c>
      <c r="G26" s="11">
        <v>0.12889999999999999</v>
      </c>
      <c r="H26" s="11">
        <f t="shared" si="16"/>
        <v>1.1999999999999789E-3</v>
      </c>
      <c r="I26" s="11">
        <f t="shared" si="2"/>
        <v>1.1999999999999789</v>
      </c>
      <c r="J26" s="11">
        <f t="shared" si="17"/>
        <v>1.7142857142856843E-3</v>
      </c>
      <c r="K26" s="15">
        <f t="shared" si="18"/>
        <v>1.7142857142856842</v>
      </c>
      <c r="L26" s="11">
        <v>6.3799999999999996E-2</v>
      </c>
      <c r="M26" s="11">
        <v>6.3299999999999995E-2</v>
      </c>
      <c r="N26">
        <f t="shared" si="5"/>
        <v>0.49495733126454616</v>
      </c>
      <c r="O26">
        <f t="shared" si="6"/>
        <v>5.0000000000000044E-4</v>
      </c>
      <c r="P26">
        <f t="shared" si="7"/>
        <v>1.0101880877742956E-3</v>
      </c>
      <c r="Q26">
        <f>(M26/N26)-D26</f>
        <v>1.8981191222569582E-4</v>
      </c>
      <c r="R26">
        <f>(P26/H26)*100</f>
        <v>84.182340647859462</v>
      </c>
      <c r="S26">
        <f t="shared" si="8"/>
        <v>1.4431258396775655</v>
      </c>
      <c r="T26">
        <f>(Q26/H26)*100</f>
        <v>15.817659352141597</v>
      </c>
      <c r="U26">
        <f t="shared" si="9"/>
        <v>0.2711598746081369</v>
      </c>
      <c r="V26">
        <f>P26+Q26</f>
        <v>1.1999999999999914E-3</v>
      </c>
      <c r="W26">
        <f>R26+T26</f>
        <v>100.00000000000105</v>
      </c>
      <c r="X26">
        <f t="shared" si="10"/>
        <v>1.7142857142857024</v>
      </c>
      <c r="Y26">
        <f t="shared" si="11"/>
        <v>84.182340647859462</v>
      </c>
      <c r="Z26">
        <f t="shared" si="12"/>
        <v>1.4431258396775655</v>
      </c>
      <c r="AA26">
        <f t="shared" si="13"/>
        <v>15.817659352141597</v>
      </c>
      <c r="AB26">
        <f t="shared" si="14"/>
        <v>0.2711598746081369</v>
      </c>
    </row>
    <row r="27" spans="1:28">
      <c r="A27" s="11" t="s">
        <v>14</v>
      </c>
      <c r="B27" s="13">
        <v>42516</v>
      </c>
      <c r="C27" s="17">
        <v>0.54166666666666663</v>
      </c>
      <c r="D27" s="11">
        <v>0.12720000000000001</v>
      </c>
      <c r="E27" s="11">
        <v>700</v>
      </c>
      <c r="F27" s="11">
        <f t="shared" si="15"/>
        <v>0.7</v>
      </c>
      <c r="G27" s="11">
        <v>0.1293</v>
      </c>
      <c r="H27" s="11">
        <f t="shared" si="16"/>
        <v>2.0999999999999908E-3</v>
      </c>
      <c r="I27" s="11">
        <f t="shared" si="2"/>
        <v>2.0999999999999908</v>
      </c>
      <c r="J27" s="11">
        <f t="shared" si="17"/>
        <v>2.9999999999999871E-3</v>
      </c>
      <c r="K27" s="15">
        <f t="shared" si="18"/>
        <v>2.9999999999999871</v>
      </c>
      <c r="L27" s="16">
        <v>6.5500000000000003E-2</v>
      </c>
      <c r="M27" s="16">
        <v>6.4799999999999996E-2</v>
      </c>
      <c r="N27">
        <f t="shared" si="5"/>
        <v>0.50657385924207277</v>
      </c>
      <c r="O27">
        <f t="shared" si="6"/>
        <v>7.0000000000000617E-4</v>
      </c>
      <c r="P27">
        <f t="shared" si="7"/>
        <v>1.3818320610687143E-3</v>
      </c>
      <c r="Q27">
        <f>(M27/N27)-D27</f>
        <v>7.1816793893125785E-4</v>
      </c>
      <c r="R27">
        <f>(P27/H27)*100</f>
        <v>65.801526717558119</v>
      </c>
      <c r="S27">
        <f t="shared" si="8"/>
        <v>1.9740458015267348</v>
      </c>
      <c r="T27">
        <f>(Q27/H27)*100</f>
        <v>34.198473282441</v>
      </c>
      <c r="U27">
        <f t="shared" si="9"/>
        <v>1.0259541984732257</v>
      </c>
      <c r="V27">
        <f>P27+Q27</f>
        <v>2.0999999999999721E-3</v>
      </c>
      <c r="W27">
        <f>R27+T27</f>
        <v>99.999999999999119</v>
      </c>
      <c r="X27">
        <f t="shared" si="10"/>
        <v>2.9999999999999605</v>
      </c>
      <c r="Y27">
        <f t="shared" si="11"/>
        <v>65.801526717558119</v>
      </c>
      <c r="Z27">
        <f t="shared" si="12"/>
        <v>1.9740458015267348</v>
      </c>
      <c r="AA27">
        <f t="shared" si="13"/>
        <v>34.198473282441</v>
      </c>
      <c r="AB27">
        <f t="shared" si="14"/>
        <v>1.0259541984732257</v>
      </c>
    </row>
    <row r="28" spans="1:28">
      <c r="A28" s="11" t="s">
        <v>15</v>
      </c>
      <c r="B28" s="13">
        <v>42516</v>
      </c>
      <c r="C28" s="17">
        <v>0.57291666666666663</v>
      </c>
      <c r="D28" s="11">
        <v>0.1263</v>
      </c>
      <c r="E28" s="11">
        <v>700</v>
      </c>
      <c r="F28" s="11">
        <f t="shared" si="15"/>
        <v>0.7</v>
      </c>
      <c r="G28" s="11">
        <v>0.12839999999999999</v>
      </c>
      <c r="H28" s="11">
        <f t="shared" si="16"/>
        <v>2.0999999999999908E-3</v>
      </c>
      <c r="I28" s="11">
        <f t="shared" si="2"/>
        <v>2.0999999999999908</v>
      </c>
      <c r="J28" s="11">
        <f t="shared" si="17"/>
        <v>2.9999999999999871E-3</v>
      </c>
      <c r="K28" s="15">
        <f t="shared" si="18"/>
        <v>2.9999999999999871</v>
      </c>
      <c r="L28" s="16">
        <v>6.4100000000000004E-2</v>
      </c>
      <c r="M28" s="16">
        <v>6.3500000000000001E-2</v>
      </c>
      <c r="N28">
        <f t="shared" si="5"/>
        <v>0.49922118380062314</v>
      </c>
      <c r="O28">
        <f t="shared" si="6"/>
        <v>6.0000000000000331E-4</v>
      </c>
      <c r="P28">
        <f t="shared" si="7"/>
        <v>1.2018720748830018E-3</v>
      </c>
      <c r="Q28">
        <f>(M28/N28)-D28</f>
        <v>8.9812792511698158E-4</v>
      </c>
      <c r="R28">
        <f>(P28/H28)*100</f>
        <v>57.232003565857482</v>
      </c>
      <c r="S28">
        <f t="shared" si="8"/>
        <v>1.716960106975717</v>
      </c>
      <c r="T28">
        <f>(Q28/H28)*100</f>
        <v>42.767996434142169</v>
      </c>
      <c r="U28">
        <f t="shared" si="9"/>
        <v>1.2830398930242595</v>
      </c>
      <c r="V28">
        <f>P28+Q28</f>
        <v>2.0999999999999834E-3</v>
      </c>
      <c r="W28">
        <f>R28+T28</f>
        <v>99.999999999999659</v>
      </c>
      <c r="X28">
        <f t="shared" si="10"/>
        <v>2.9999999999999765</v>
      </c>
      <c r="Y28">
        <f t="shared" si="11"/>
        <v>57.232003565857482</v>
      </c>
      <c r="Z28">
        <f t="shared" si="12"/>
        <v>1.716960106975717</v>
      </c>
      <c r="AA28">
        <f t="shared" si="13"/>
        <v>42.767996434142169</v>
      </c>
      <c r="AB28">
        <f t="shared" si="14"/>
        <v>1.2830398930242595</v>
      </c>
    </row>
    <row r="29" spans="1:28">
      <c r="A29" s="11" t="s">
        <v>14</v>
      </c>
      <c r="B29" s="13">
        <v>42530</v>
      </c>
      <c r="C29" s="17">
        <v>0.54861111111111105</v>
      </c>
      <c r="D29" s="11">
        <v>0.128</v>
      </c>
      <c r="E29" s="11">
        <v>600</v>
      </c>
      <c r="F29" s="11">
        <f t="shared" si="15"/>
        <v>0.6</v>
      </c>
      <c r="G29" s="11">
        <v>0.12989999999999999</v>
      </c>
      <c r="H29" s="11">
        <f t="shared" si="16"/>
        <v>1.899999999999985E-3</v>
      </c>
      <c r="I29" s="11">
        <f t="shared" si="2"/>
        <v>1.899999999999985</v>
      </c>
      <c r="J29" s="11">
        <f t="shared" si="17"/>
        <v>3.1666666666666419E-3</v>
      </c>
      <c r="K29" s="15">
        <f t="shared" si="18"/>
        <v>3.1666666666666416</v>
      </c>
      <c r="L29" s="16">
        <v>6.1800000000000001E-2</v>
      </c>
      <c r="M29" s="16">
        <v>6.1199999999999997E-2</v>
      </c>
      <c r="N29">
        <f t="shared" si="5"/>
        <v>0.47575057736720561</v>
      </c>
      <c r="O29">
        <f t="shared" si="6"/>
        <v>6.0000000000000331E-4</v>
      </c>
      <c r="P29">
        <f t="shared" si="7"/>
        <v>1.261165048543696E-3</v>
      </c>
      <c r="Q29">
        <f>(M29/N29)-D29</f>
        <v>6.3883495145627966E-4</v>
      </c>
      <c r="R29">
        <f>(P29/H29)*100</f>
        <v>66.377107818089783</v>
      </c>
      <c r="S29">
        <f t="shared" si="8"/>
        <v>2.1019417475728268</v>
      </c>
      <c r="T29">
        <f>(Q29/H29)*100</f>
        <v>33.62289218190972</v>
      </c>
      <c r="U29">
        <f t="shared" si="9"/>
        <v>1.0647249190937995</v>
      </c>
      <c r="V29">
        <f>P29+Q29</f>
        <v>1.8999999999999757E-3</v>
      </c>
      <c r="W29">
        <f>R29+T29</f>
        <v>99.999999999999503</v>
      </c>
      <c r="X29">
        <f t="shared" si="10"/>
        <v>3.1666666666666261</v>
      </c>
      <c r="Y29">
        <f t="shared" si="11"/>
        <v>66.377107818089783</v>
      </c>
      <c r="Z29">
        <f t="shared" si="12"/>
        <v>2.1019417475728268</v>
      </c>
      <c r="AA29">
        <f t="shared" si="13"/>
        <v>33.62289218190972</v>
      </c>
      <c r="AB29">
        <f t="shared" si="14"/>
        <v>1.0647249190937995</v>
      </c>
    </row>
    <row r="30" spans="1:28">
      <c r="A30" s="11" t="s">
        <v>15</v>
      </c>
      <c r="B30" s="13">
        <v>42530</v>
      </c>
      <c r="C30" s="17">
        <v>0.58680555555555558</v>
      </c>
      <c r="D30" s="11">
        <v>0.13</v>
      </c>
      <c r="E30" s="11">
        <v>600</v>
      </c>
      <c r="F30" s="11">
        <f t="shared" si="15"/>
        <v>0.6</v>
      </c>
      <c r="G30" s="11">
        <v>0.13109999999999999</v>
      </c>
      <c r="H30" s="11">
        <f t="shared" si="16"/>
        <v>1.0999999999999899E-3</v>
      </c>
      <c r="I30" s="11">
        <f t="shared" si="2"/>
        <v>1.0999999999999899</v>
      </c>
      <c r="J30" s="11">
        <f t="shared" si="17"/>
        <v>1.8333333333333166E-3</v>
      </c>
      <c r="K30" s="15">
        <f t="shared" si="18"/>
        <v>1.8333333333333166</v>
      </c>
      <c r="L30" s="16">
        <v>6.4600000000000005E-2</v>
      </c>
      <c r="M30" s="16">
        <v>6.4000000000000001E-2</v>
      </c>
      <c r="N30">
        <f t="shared" si="5"/>
        <v>0.49275362318840588</v>
      </c>
      <c r="O30">
        <f t="shared" si="6"/>
        <v>6.0000000000000331E-4</v>
      </c>
      <c r="P30">
        <f t="shared" si="7"/>
        <v>1.217647058823536E-3</v>
      </c>
      <c r="Q30">
        <f>(M30/N30)-D30</f>
        <v>-1.1764705882355564E-4</v>
      </c>
      <c r="R30">
        <f>(P30/H30)*100</f>
        <v>110.69518716577701</v>
      </c>
      <c r="S30">
        <f t="shared" si="8"/>
        <v>2.0294117647058934</v>
      </c>
      <c r="T30">
        <f>(Q30/H30)*100</f>
        <v>-10.695187165777883</v>
      </c>
      <c r="U30">
        <f t="shared" si="9"/>
        <v>-0.19607843137259273</v>
      </c>
      <c r="V30">
        <f>P30+Q30</f>
        <v>1.0999999999999803E-3</v>
      </c>
      <c r="W30">
        <f>R30+T30</f>
        <v>99.999999999999133</v>
      </c>
      <c r="X30">
        <f t="shared" si="10"/>
        <v>1.8333333333333006</v>
      </c>
      <c r="Y30">
        <f t="shared" si="11"/>
        <v>100</v>
      </c>
      <c r="Z30">
        <f t="shared" si="12"/>
        <v>1.8333333333333166</v>
      </c>
      <c r="AA30">
        <f t="shared" si="13"/>
        <v>0</v>
      </c>
      <c r="AB30">
        <f t="shared" si="14"/>
        <v>0</v>
      </c>
    </row>
    <row r="31" spans="1:28">
      <c r="A31" s="11" t="s">
        <v>14</v>
      </c>
      <c r="B31" s="13">
        <v>42549</v>
      </c>
      <c r="C31" s="17">
        <v>0.5</v>
      </c>
      <c r="D31" s="11">
        <v>0.129</v>
      </c>
      <c r="E31" s="11">
        <v>500</v>
      </c>
      <c r="F31" s="11">
        <f t="shared" si="15"/>
        <v>0.5</v>
      </c>
      <c r="G31" s="11">
        <v>0.12970000000000001</v>
      </c>
      <c r="H31" s="11">
        <f t="shared" si="16"/>
        <v>7.0000000000000617E-4</v>
      </c>
      <c r="I31" s="11">
        <f t="shared" si="2"/>
        <v>0.70000000000000617</v>
      </c>
      <c r="J31" s="11">
        <f t="shared" si="17"/>
        <v>1.4000000000000123E-3</v>
      </c>
      <c r="K31" s="15">
        <f t="shared" si="18"/>
        <v>1.4000000000000123</v>
      </c>
      <c r="L31" s="16">
        <v>6.5199999999999994E-2</v>
      </c>
      <c r="M31" s="16">
        <v>6.4199999999999993E-2</v>
      </c>
      <c r="N31">
        <f t="shared" si="5"/>
        <v>0.50269853508095597</v>
      </c>
      <c r="O31">
        <f t="shared" si="6"/>
        <v>1.0000000000000009E-3</v>
      </c>
      <c r="P31">
        <f t="shared" si="7"/>
        <v>1.9892638036809835E-3</v>
      </c>
      <c r="Q31">
        <f>(M31/N31)-D31</f>
        <v>-1.2892638036809678E-3</v>
      </c>
      <c r="R31">
        <f>(P31/H31)*100</f>
        <v>284.18054338299515</v>
      </c>
      <c r="S31">
        <f t="shared" si="8"/>
        <v>3.9785276073619671</v>
      </c>
      <c r="T31">
        <f>(Q31/H31)*100</f>
        <v>-184.18054338299379</v>
      </c>
      <c r="U31">
        <f t="shared" si="9"/>
        <v>-2.5785276073619356</v>
      </c>
      <c r="V31">
        <f>P31+Q31</f>
        <v>7.0000000000001571E-4</v>
      </c>
      <c r="W31">
        <f>R31+T31</f>
        <v>100.00000000000136</v>
      </c>
      <c r="X31">
        <f t="shared" si="10"/>
        <v>1.4000000000000314</v>
      </c>
      <c r="Y31">
        <f t="shared" si="11"/>
        <v>100</v>
      </c>
      <c r="Z31">
        <f t="shared" si="12"/>
        <v>1.4000000000000123</v>
      </c>
      <c r="AA31">
        <f t="shared" si="13"/>
        <v>0</v>
      </c>
      <c r="AB31">
        <f t="shared" si="14"/>
        <v>0</v>
      </c>
    </row>
    <row r="32" spans="1:28">
      <c r="A32" s="11" t="s">
        <v>15</v>
      </c>
      <c r="B32" s="13">
        <v>42549</v>
      </c>
      <c r="C32" s="17">
        <v>0.53819444444444442</v>
      </c>
      <c r="D32" s="11">
        <v>0.12870000000000001</v>
      </c>
      <c r="E32" s="11">
        <v>500</v>
      </c>
      <c r="F32" s="11">
        <f t="shared" si="15"/>
        <v>0.5</v>
      </c>
      <c r="G32" s="11">
        <v>0.12939999999999999</v>
      </c>
      <c r="H32" s="11">
        <f t="shared" si="16"/>
        <v>6.9999999999997842E-4</v>
      </c>
      <c r="I32" s="11">
        <f t="shared" si="2"/>
        <v>0.69999999999997842</v>
      </c>
      <c r="J32" s="11">
        <f t="shared" si="17"/>
        <v>1.3999999999999568E-3</v>
      </c>
      <c r="K32" s="15">
        <f t="shared" si="18"/>
        <v>1.3999999999999568</v>
      </c>
      <c r="L32" s="16">
        <v>6.4399999999999999E-2</v>
      </c>
      <c r="M32" s="16">
        <v>6.3600000000000004E-2</v>
      </c>
      <c r="N32">
        <f t="shared" si="5"/>
        <v>0.49768160741885631</v>
      </c>
      <c r="O32">
        <f t="shared" si="6"/>
        <v>7.9999999999999516E-4</v>
      </c>
      <c r="P32">
        <f t="shared" si="7"/>
        <v>1.6074534161490584E-3</v>
      </c>
      <c r="Q32">
        <f>(M32/N32)-D32</f>
        <v>-9.0745341614908992E-4</v>
      </c>
      <c r="R32">
        <f>(P32/H32)*100</f>
        <v>229.6362023070154</v>
      </c>
      <c r="S32">
        <f t="shared" si="8"/>
        <v>3.2149068322981167</v>
      </c>
      <c r="T32">
        <f>(Q32/H32)*100</f>
        <v>-129.63620230701684</v>
      </c>
      <c r="U32">
        <f t="shared" si="9"/>
        <v>-1.8149068322981798</v>
      </c>
      <c r="V32">
        <f>P32+Q32</f>
        <v>6.9999999999996844E-4</v>
      </c>
      <c r="W32">
        <f>R32+T32</f>
        <v>99.99999999999855</v>
      </c>
      <c r="X32">
        <f t="shared" si="10"/>
        <v>1.3999999999999369</v>
      </c>
      <c r="Y32">
        <f t="shared" si="11"/>
        <v>100</v>
      </c>
      <c r="Z32">
        <f t="shared" si="12"/>
        <v>1.3999999999999568</v>
      </c>
      <c r="AA32">
        <f t="shared" si="13"/>
        <v>0</v>
      </c>
      <c r="AB32">
        <f t="shared" si="14"/>
        <v>0</v>
      </c>
    </row>
    <row r="33" spans="1:28">
      <c r="A33" s="11" t="s">
        <v>15</v>
      </c>
      <c r="B33" s="13">
        <v>42565</v>
      </c>
      <c r="C33" s="17">
        <v>0.46180555555555558</v>
      </c>
      <c r="D33" s="11">
        <v>0.13589999999999999</v>
      </c>
      <c r="E33" s="11">
        <v>600</v>
      </c>
      <c r="F33" s="11">
        <f t="shared" si="15"/>
        <v>0.6</v>
      </c>
      <c r="G33" s="11">
        <v>0.1371</v>
      </c>
      <c r="H33" s="11">
        <f t="shared" si="16"/>
        <v>1.2000000000000066E-3</v>
      </c>
      <c r="I33" s="11">
        <f t="shared" si="2"/>
        <v>1.2000000000000066</v>
      </c>
      <c r="J33" s="11">
        <f t="shared" si="17"/>
        <v>2.0000000000000113E-3</v>
      </c>
      <c r="K33" s="15">
        <f t="shared" si="18"/>
        <v>2.0000000000000111</v>
      </c>
      <c r="L33" s="16">
        <v>6.88E-2</v>
      </c>
      <c r="M33" s="16">
        <v>6.8199999999999997E-2</v>
      </c>
      <c r="N33">
        <f t="shared" si="5"/>
        <v>0.5018234865061999</v>
      </c>
      <c r="O33">
        <f t="shared" si="6"/>
        <v>6.0000000000000331E-4</v>
      </c>
      <c r="P33">
        <f t="shared" si="7"/>
        <v>1.1956395348837274E-3</v>
      </c>
      <c r="Q33">
        <f>(M33/N33)-D33</f>
        <v>4.3604651162598707E-6</v>
      </c>
      <c r="R33">
        <f>(P33/H33)*100</f>
        <v>99.636627906976742</v>
      </c>
      <c r="S33">
        <f t="shared" si="8"/>
        <v>1.9927325581395459</v>
      </c>
      <c r="T33">
        <f>(Q33/H33)*100</f>
        <v>0.36337209302165385</v>
      </c>
      <c r="U33">
        <f t="shared" si="9"/>
        <v>7.2674418604331183E-3</v>
      </c>
      <c r="V33">
        <f>P33+Q33</f>
        <v>1.1999999999999873E-3</v>
      </c>
      <c r="W33">
        <f>R33+T33</f>
        <v>99.999999999998394</v>
      </c>
      <c r="X33">
        <f t="shared" si="10"/>
        <v>1.9999999999999789</v>
      </c>
      <c r="Y33">
        <f t="shared" si="11"/>
        <v>99.636627906976742</v>
      </c>
      <c r="Z33">
        <f t="shared" si="12"/>
        <v>1.9927325581395459</v>
      </c>
      <c r="AA33">
        <f t="shared" si="13"/>
        <v>0.36337209302165385</v>
      </c>
      <c r="AB33">
        <f t="shared" si="14"/>
        <v>7.2674418604331183E-3</v>
      </c>
    </row>
    <row r="34" spans="1:28">
      <c r="A34" s="11" t="s">
        <v>14</v>
      </c>
      <c r="B34" s="13">
        <v>42565</v>
      </c>
      <c r="C34" s="17">
        <v>0.4861111111111111</v>
      </c>
      <c r="D34" s="11">
        <v>0.12690000000000001</v>
      </c>
      <c r="E34" s="11">
        <v>600</v>
      </c>
      <c r="F34" s="11">
        <f t="shared" si="15"/>
        <v>0.6</v>
      </c>
      <c r="G34" s="11">
        <v>0.128</v>
      </c>
      <c r="H34" s="11">
        <f t="shared" si="16"/>
        <v>1.0999999999999899E-3</v>
      </c>
      <c r="I34" s="11">
        <f t="shared" si="2"/>
        <v>1.0999999999999899</v>
      </c>
      <c r="J34" s="11">
        <f t="shared" si="17"/>
        <v>1.8333333333333166E-3</v>
      </c>
      <c r="K34" s="15">
        <f t="shared" si="18"/>
        <v>1.8333333333333166</v>
      </c>
      <c r="L34" s="16">
        <v>6.4399999999999999E-2</v>
      </c>
      <c r="M34" s="16">
        <v>6.3700000000000007E-2</v>
      </c>
      <c r="N34">
        <f t="shared" si="5"/>
        <v>0.50312499999999993</v>
      </c>
      <c r="O34">
        <f t="shared" si="6"/>
        <v>6.999999999999923E-4</v>
      </c>
      <c r="P34">
        <f t="shared" si="7"/>
        <v>1.3913043478260719E-3</v>
      </c>
      <c r="Q34">
        <f>(M34/N34)-D34</f>
        <v>-2.9130434782606573E-4</v>
      </c>
      <c r="R34">
        <f>(P34/H34)*100</f>
        <v>126.48221343873499</v>
      </c>
      <c r="S34">
        <f t="shared" si="8"/>
        <v>2.3188405797101197</v>
      </c>
      <c r="T34">
        <f>(Q34/H34)*100</f>
        <v>-26.482213438733492</v>
      </c>
      <c r="U34">
        <f t="shared" si="9"/>
        <v>-0.48550724637677622</v>
      </c>
      <c r="V34">
        <f>P34+Q34</f>
        <v>1.1000000000000061E-3</v>
      </c>
      <c r="W34">
        <f>R34+T34</f>
        <v>100.00000000000149</v>
      </c>
      <c r="X34">
        <f t="shared" si="10"/>
        <v>1.8333333333333435</v>
      </c>
      <c r="Y34">
        <f t="shared" si="11"/>
        <v>100</v>
      </c>
      <c r="Z34">
        <f t="shared" si="12"/>
        <v>1.8333333333333166</v>
      </c>
      <c r="AA34">
        <f t="shared" si="13"/>
        <v>0</v>
      </c>
      <c r="AB34">
        <f t="shared" si="14"/>
        <v>0</v>
      </c>
    </row>
    <row r="35" spans="1:28">
      <c r="A35" s="11" t="s">
        <v>15</v>
      </c>
      <c r="B35" s="13">
        <v>42577</v>
      </c>
      <c r="C35" s="17">
        <v>0.52083333333333337</v>
      </c>
      <c r="D35" s="11">
        <v>0.13070000000000001</v>
      </c>
      <c r="E35" s="11">
        <v>600</v>
      </c>
      <c r="F35" s="11">
        <f t="shared" si="15"/>
        <v>0.6</v>
      </c>
      <c r="G35" s="11">
        <v>0.13239999999999999</v>
      </c>
      <c r="H35" s="11">
        <f t="shared" si="16"/>
        <v>1.6999999999999793E-3</v>
      </c>
      <c r="I35" s="11">
        <f t="shared" si="2"/>
        <v>1.6999999999999793</v>
      </c>
      <c r="J35" s="11">
        <f t="shared" si="17"/>
        <v>2.8333333333332988E-3</v>
      </c>
      <c r="K35" s="15">
        <f t="shared" si="18"/>
        <v>2.8333333333332988</v>
      </c>
      <c r="L35" s="16">
        <v>6.7400000000000002E-2</v>
      </c>
      <c r="M35" s="16">
        <v>6.6699999999999995E-2</v>
      </c>
      <c r="N35">
        <f t="shared" si="5"/>
        <v>0.50906344410876136</v>
      </c>
      <c r="O35">
        <f t="shared" si="6"/>
        <v>7.0000000000000617E-4</v>
      </c>
      <c r="P35">
        <f t="shared" si="7"/>
        <v>1.3750741839762732E-3</v>
      </c>
      <c r="Q35">
        <f>(M35/N35)-D35</f>
        <v>3.2492581602369675E-4</v>
      </c>
      <c r="R35">
        <f>(P35/H35)*100</f>
        <v>80.886716704487654</v>
      </c>
      <c r="S35">
        <f t="shared" si="8"/>
        <v>2.2917903066271221</v>
      </c>
      <c r="T35">
        <f>(Q35/H35)*100</f>
        <v>19.113283295511806</v>
      </c>
      <c r="U35">
        <f t="shared" si="9"/>
        <v>0.54154302670616128</v>
      </c>
      <c r="V35">
        <f>P35+Q35</f>
        <v>1.69999999999997E-3</v>
      </c>
      <c r="W35">
        <f>R35+T35</f>
        <v>99.99999999999946</v>
      </c>
      <c r="X35">
        <f t="shared" si="10"/>
        <v>2.8333333333332833</v>
      </c>
      <c r="Y35">
        <f t="shared" si="11"/>
        <v>80.886716704487654</v>
      </c>
      <c r="Z35">
        <f t="shared" si="12"/>
        <v>2.2917903066271221</v>
      </c>
      <c r="AA35">
        <f t="shared" si="13"/>
        <v>19.113283295511806</v>
      </c>
      <c r="AB35">
        <f t="shared" si="14"/>
        <v>0.54154302670616128</v>
      </c>
    </row>
    <row r="36" spans="1:28">
      <c r="A36" s="11" t="s">
        <v>14</v>
      </c>
      <c r="B36" s="13">
        <v>42577</v>
      </c>
      <c r="C36" s="17">
        <v>0.58333333333333337</v>
      </c>
      <c r="D36" s="11">
        <v>0.1298</v>
      </c>
      <c r="E36" s="11">
        <v>500</v>
      </c>
      <c r="F36" s="11">
        <f t="shared" si="15"/>
        <v>0.5</v>
      </c>
      <c r="G36" s="11">
        <v>0.1328</v>
      </c>
      <c r="H36" s="11">
        <f t="shared" si="16"/>
        <v>3.0000000000000027E-3</v>
      </c>
      <c r="I36" s="11">
        <f t="shared" si="2"/>
        <v>3.0000000000000027</v>
      </c>
      <c r="J36" s="11">
        <f t="shared" si="17"/>
        <v>6.0000000000000053E-3</v>
      </c>
      <c r="K36" s="15">
        <f t="shared" si="18"/>
        <v>6.0000000000000053</v>
      </c>
      <c r="L36" s="16">
        <v>6.7400000000000002E-2</v>
      </c>
      <c r="M36" s="16">
        <v>6.6400000000000001E-2</v>
      </c>
      <c r="N36">
        <f t="shared" si="5"/>
        <v>0.50753012048192769</v>
      </c>
      <c r="O36">
        <f t="shared" si="6"/>
        <v>1.0000000000000009E-3</v>
      </c>
      <c r="P36">
        <f t="shared" si="7"/>
        <v>1.9703264094955509E-3</v>
      </c>
      <c r="Q36">
        <f>(M36/N36)-D36</f>
        <v>1.0296735905044596E-3</v>
      </c>
      <c r="R36">
        <f>(P36/H36)*100</f>
        <v>65.677546983184982</v>
      </c>
      <c r="S36">
        <f t="shared" si="8"/>
        <v>3.9406528189911016</v>
      </c>
      <c r="T36">
        <f>(Q36/H36)*100</f>
        <v>34.322453016815288</v>
      </c>
      <c r="U36">
        <f t="shared" si="9"/>
        <v>2.0593471810089192</v>
      </c>
      <c r="V36">
        <f>P36+Q36</f>
        <v>3.0000000000000105E-3</v>
      </c>
      <c r="W36">
        <f>R36+T36</f>
        <v>100.00000000000027</v>
      </c>
      <c r="X36">
        <f t="shared" si="10"/>
        <v>6.0000000000000213</v>
      </c>
      <c r="Y36">
        <f t="shared" si="11"/>
        <v>65.677546983184982</v>
      </c>
      <c r="Z36">
        <f t="shared" si="12"/>
        <v>3.9406528189911016</v>
      </c>
      <c r="AA36">
        <f t="shared" si="13"/>
        <v>34.322453016815288</v>
      </c>
      <c r="AB36">
        <f t="shared" si="14"/>
        <v>2.0593471810089192</v>
      </c>
    </row>
    <row r="37" spans="1:28">
      <c r="A37" s="11" t="s">
        <v>15</v>
      </c>
      <c r="B37" s="13">
        <v>42592</v>
      </c>
      <c r="C37" s="17">
        <v>0.44791666666666669</v>
      </c>
      <c r="D37" s="11">
        <v>0.13400000000000001</v>
      </c>
      <c r="E37" s="11">
        <v>800</v>
      </c>
      <c r="F37" s="11">
        <f t="shared" si="15"/>
        <v>0.8</v>
      </c>
      <c r="G37" s="11">
        <v>0.1368</v>
      </c>
      <c r="H37" s="11">
        <f t="shared" si="16"/>
        <v>2.7999999999999969E-3</v>
      </c>
      <c r="I37" s="11">
        <f t="shared" si="2"/>
        <v>2.7999999999999972</v>
      </c>
      <c r="J37" s="11">
        <f t="shared" si="17"/>
        <v>3.4999999999999962E-3</v>
      </c>
      <c r="K37" s="15">
        <f t="shared" si="18"/>
        <v>3.499999999999996</v>
      </c>
      <c r="L37" s="16">
        <v>7.3700000000000002E-2</v>
      </c>
      <c r="M37" s="16">
        <v>7.2700000000000001E-2</v>
      </c>
      <c r="N37">
        <f t="shared" si="5"/>
        <v>0.53874269005847952</v>
      </c>
      <c r="O37">
        <f t="shared" si="6"/>
        <v>1.0000000000000009E-3</v>
      </c>
      <c r="P37">
        <f t="shared" si="7"/>
        <v>1.8561736770692011E-3</v>
      </c>
      <c r="Q37">
        <f>(M37/N37)-D37</f>
        <v>9.4382632293080193E-4</v>
      </c>
      <c r="R37">
        <f>(P37/H37)*100</f>
        <v>66.291917038185815</v>
      </c>
      <c r="S37">
        <f t="shared" si="8"/>
        <v>2.320217096336501</v>
      </c>
      <c r="T37">
        <f>(Q37/H37)*100</f>
        <v>33.708082961814391</v>
      </c>
      <c r="U37">
        <f t="shared" si="9"/>
        <v>1.1797829036635024</v>
      </c>
      <c r="V37">
        <f>P37+Q37</f>
        <v>2.800000000000003E-3</v>
      </c>
      <c r="W37">
        <f>R37+T37</f>
        <v>100.0000000000002</v>
      </c>
      <c r="X37">
        <f t="shared" si="10"/>
        <v>3.5000000000000036</v>
      </c>
      <c r="Y37">
        <f t="shared" si="11"/>
        <v>66.291917038185815</v>
      </c>
      <c r="Z37">
        <f t="shared" si="12"/>
        <v>2.320217096336501</v>
      </c>
      <c r="AA37">
        <f t="shared" si="13"/>
        <v>33.708082961814391</v>
      </c>
      <c r="AB37">
        <f t="shared" si="14"/>
        <v>1.1797829036635024</v>
      </c>
    </row>
    <row r="38" spans="1:28">
      <c r="A38" s="11" t="s">
        <v>14</v>
      </c>
      <c r="B38" s="13">
        <v>42592</v>
      </c>
      <c r="C38" s="17">
        <v>0.47569444444444442</v>
      </c>
      <c r="D38" s="11">
        <v>0.13350000000000001</v>
      </c>
      <c r="E38" s="11">
        <v>600</v>
      </c>
      <c r="F38" s="11">
        <f t="shared" si="15"/>
        <v>0.6</v>
      </c>
      <c r="G38" s="11">
        <v>0.13569999999999999</v>
      </c>
      <c r="H38" s="11">
        <f t="shared" si="16"/>
        <v>2.1999999999999797E-3</v>
      </c>
      <c r="I38" s="11">
        <f t="shared" si="2"/>
        <v>2.1999999999999797</v>
      </c>
      <c r="J38" s="11">
        <f t="shared" si="17"/>
        <v>3.6666666666666332E-3</v>
      </c>
      <c r="K38" s="15">
        <f t="shared" si="18"/>
        <v>3.6666666666666332</v>
      </c>
      <c r="L38" s="16">
        <v>6.6600000000000006E-2</v>
      </c>
      <c r="M38" s="16">
        <v>6.59E-2</v>
      </c>
      <c r="N38">
        <f t="shared" si="5"/>
        <v>0.49078850405305829</v>
      </c>
      <c r="O38">
        <f t="shared" si="6"/>
        <v>7.0000000000000617E-4</v>
      </c>
      <c r="P38">
        <f t="shared" si="7"/>
        <v>1.4262762762762887E-3</v>
      </c>
      <c r="Q38">
        <f>(M38/N38)-D38</f>
        <v>7.7372372372369602E-4</v>
      </c>
      <c r="R38">
        <f>(P38/H38)*100</f>
        <v>64.830739830740995</v>
      </c>
      <c r="S38">
        <f t="shared" si="8"/>
        <v>2.3771271271271477</v>
      </c>
      <c r="T38">
        <f>(Q38/H38)*100</f>
        <v>35.169260169259232</v>
      </c>
      <c r="U38">
        <f t="shared" si="9"/>
        <v>1.2895395395394935</v>
      </c>
      <c r="V38">
        <f>P38+Q38</f>
        <v>2.199999999999985E-3</v>
      </c>
      <c r="W38">
        <f>R38+T38</f>
        <v>100.00000000000023</v>
      </c>
      <c r="X38">
        <f t="shared" si="10"/>
        <v>3.6666666666666412</v>
      </c>
      <c r="Y38">
        <f t="shared" si="11"/>
        <v>64.830739830740995</v>
      </c>
      <c r="Z38">
        <f t="shared" si="12"/>
        <v>2.3771271271271477</v>
      </c>
      <c r="AA38">
        <f t="shared" si="13"/>
        <v>35.169260169259232</v>
      </c>
      <c r="AB38">
        <f t="shared" si="14"/>
        <v>1.2895395395394935</v>
      </c>
    </row>
    <row r="39" spans="1:28">
      <c r="A39" s="18" t="s">
        <v>15</v>
      </c>
      <c r="B39" s="13">
        <v>42605</v>
      </c>
      <c r="C39" s="17">
        <v>0.45833333333333331</v>
      </c>
      <c r="D39" s="18">
        <v>0.13450000000000001</v>
      </c>
      <c r="E39" s="18">
        <v>700</v>
      </c>
      <c r="F39" s="18">
        <f t="shared" si="15"/>
        <v>0.7</v>
      </c>
      <c r="G39" s="18">
        <v>0.13880000000000001</v>
      </c>
      <c r="H39" s="18">
        <f t="shared" si="16"/>
        <v>4.2999999999999983E-3</v>
      </c>
      <c r="I39" s="11">
        <f t="shared" si="2"/>
        <v>4.299999999999998</v>
      </c>
      <c r="J39" s="18">
        <f t="shared" si="17"/>
        <v>6.1428571428571409E-3</v>
      </c>
      <c r="K39" s="15">
        <f t="shared" si="18"/>
        <v>6.1428571428571406</v>
      </c>
      <c r="L39" s="16">
        <v>6.9199999999999998E-2</v>
      </c>
      <c r="M39" s="16">
        <v>6.83E-2</v>
      </c>
      <c r="N39">
        <f t="shared" si="5"/>
        <v>0.49855907780979825</v>
      </c>
      <c r="O39">
        <f t="shared" si="6"/>
        <v>8.9999999999999802E-4</v>
      </c>
      <c r="P39">
        <f t="shared" si="7"/>
        <v>1.8052023121387245E-3</v>
      </c>
      <c r="Q39">
        <f>(M39/N39)-D39</f>
        <v>2.494797687861261E-3</v>
      </c>
      <c r="R39">
        <f>(P39/H39)*100</f>
        <v>41.981449119505236</v>
      </c>
      <c r="S39">
        <f t="shared" si="8"/>
        <v>2.5788604459124636</v>
      </c>
      <c r="T39">
        <f>(Q39/H39)*100</f>
        <v>58.018550880494466</v>
      </c>
      <c r="U39">
        <f t="shared" si="9"/>
        <v>3.5639966969446588</v>
      </c>
      <c r="V39">
        <f>P39+Q39</f>
        <v>4.2999999999999853E-3</v>
      </c>
      <c r="W39">
        <f>R39+T39</f>
        <v>99.999999999999702</v>
      </c>
      <c r="X39">
        <f t="shared" si="10"/>
        <v>6.1428571428571228</v>
      </c>
      <c r="Y39">
        <f t="shared" si="11"/>
        <v>41.981449119505236</v>
      </c>
      <c r="Z39">
        <f t="shared" si="12"/>
        <v>2.5788604459124636</v>
      </c>
      <c r="AA39">
        <f t="shared" si="13"/>
        <v>58.018550880494466</v>
      </c>
      <c r="AB39">
        <f t="shared" si="14"/>
        <v>3.5639966969446588</v>
      </c>
    </row>
    <row r="40" spans="1:28">
      <c r="A40" s="18" t="s">
        <v>14</v>
      </c>
      <c r="B40" s="13">
        <v>42605</v>
      </c>
      <c r="C40" s="17">
        <v>0.52083333333333337</v>
      </c>
      <c r="D40" s="18">
        <v>0.1338</v>
      </c>
      <c r="E40" s="18">
        <v>500</v>
      </c>
      <c r="F40" s="18">
        <f t="shared" si="15"/>
        <v>0.5</v>
      </c>
      <c r="G40" s="18">
        <v>0.13650000000000001</v>
      </c>
      <c r="H40" s="18">
        <f t="shared" si="16"/>
        <v>2.7000000000000079E-3</v>
      </c>
      <c r="I40" s="11">
        <f t="shared" si="2"/>
        <v>2.7000000000000082</v>
      </c>
      <c r="J40" s="18">
        <f t="shared" si="17"/>
        <v>5.4000000000000159E-3</v>
      </c>
      <c r="K40" s="15">
        <f t="shared" si="18"/>
        <v>5.4000000000000163</v>
      </c>
      <c r="L40" s="16">
        <v>6.7400000000000002E-2</v>
      </c>
      <c r="M40" s="16">
        <v>6.6400000000000001E-2</v>
      </c>
      <c r="N40">
        <f t="shared" si="5"/>
        <v>0.49377289377289374</v>
      </c>
      <c r="O40">
        <f t="shared" si="6"/>
        <v>1.0000000000000009E-3</v>
      </c>
      <c r="P40">
        <f t="shared" si="7"/>
        <v>2.0252225519287854E-3</v>
      </c>
      <c r="Q40">
        <f>(M40/N40)-D40</f>
        <v>6.747774480712343E-4</v>
      </c>
      <c r="R40">
        <f>(P40/H40)*100</f>
        <v>75.00824266402887</v>
      </c>
      <c r="S40">
        <f t="shared" si="8"/>
        <v>4.0504451038575704</v>
      </c>
      <c r="T40">
        <f>(Q40/H40)*100</f>
        <v>24.991757335971567</v>
      </c>
      <c r="U40">
        <f t="shared" si="9"/>
        <v>1.3495548961424686</v>
      </c>
      <c r="V40">
        <f>P40+Q40</f>
        <v>2.7000000000000197E-3</v>
      </c>
      <c r="W40">
        <f>R40+T40</f>
        <v>100.00000000000044</v>
      </c>
      <c r="X40">
        <f t="shared" si="10"/>
        <v>5.4000000000000394</v>
      </c>
      <c r="Y40">
        <f t="shared" si="11"/>
        <v>75.00824266402887</v>
      </c>
      <c r="Z40">
        <f t="shared" si="12"/>
        <v>4.0504451038575704</v>
      </c>
      <c r="AA40">
        <f t="shared" si="13"/>
        <v>24.991757335971567</v>
      </c>
      <c r="AB40">
        <f t="shared" si="14"/>
        <v>1.3495548961424686</v>
      </c>
    </row>
    <row r="41" spans="1:28">
      <c r="A41" s="18" t="s">
        <v>15</v>
      </c>
      <c r="B41" s="13">
        <v>42620</v>
      </c>
      <c r="C41" s="19">
        <v>0.45833333333333331</v>
      </c>
      <c r="D41" s="20">
        <v>0.13469999999999999</v>
      </c>
      <c r="E41" s="20">
        <v>390</v>
      </c>
      <c r="F41" s="21">
        <f t="shared" si="15"/>
        <v>0.39</v>
      </c>
      <c r="G41" s="11">
        <v>0.1381</v>
      </c>
      <c r="H41" s="18">
        <f t="shared" si="16"/>
        <v>3.4000000000000141E-3</v>
      </c>
      <c r="I41" s="11">
        <f t="shared" si="2"/>
        <v>3.4000000000000141</v>
      </c>
      <c r="J41" s="21">
        <f t="shared" si="17"/>
        <v>8.7179487179487539E-3</v>
      </c>
      <c r="K41" s="22">
        <f t="shared" si="18"/>
        <v>8.7179487179487545</v>
      </c>
      <c r="L41" s="16">
        <v>6.59E-2</v>
      </c>
      <c r="M41" s="16">
        <v>6.5000000000000002E-2</v>
      </c>
      <c r="N41">
        <f t="shared" si="5"/>
        <v>0.47719044170890657</v>
      </c>
      <c r="O41">
        <f t="shared" si="6"/>
        <v>8.9999999999999802E-4</v>
      </c>
      <c r="P41">
        <f t="shared" si="7"/>
        <v>1.8860394537177502E-3</v>
      </c>
      <c r="Q41">
        <f>(M41/N41)-D41</f>
        <v>1.5139605462822781E-3</v>
      </c>
      <c r="R41">
        <f>(P41/H41)*100</f>
        <v>55.47174863875712</v>
      </c>
      <c r="S41">
        <f t="shared" si="8"/>
        <v>4.835998599276282</v>
      </c>
      <c r="T41">
        <f>(Q41/H41)*100</f>
        <v>44.528251361243285</v>
      </c>
      <c r="U41">
        <f t="shared" si="9"/>
        <v>3.8819501186725076</v>
      </c>
      <c r="V41">
        <f>P41+Q41</f>
        <v>3.400000000000028E-3</v>
      </c>
      <c r="W41">
        <f>R41+T41</f>
        <v>100.0000000000004</v>
      </c>
      <c r="X41">
        <f t="shared" si="10"/>
        <v>8.71794871794879</v>
      </c>
      <c r="Y41">
        <f t="shared" si="11"/>
        <v>55.47174863875712</v>
      </c>
      <c r="Z41">
        <f t="shared" si="12"/>
        <v>4.835998599276282</v>
      </c>
      <c r="AA41">
        <f t="shared" si="13"/>
        <v>44.528251361243285</v>
      </c>
      <c r="AB41">
        <f t="shared" si="14"/>
        <v>3.8819501186725076</v>
      </c>
    </row>
    <row r="42" spans="1:28">
      <c r="A42" s="18" t="s">
        <v>14</v>
      </c>
      <c r="B42" s="13">
        <v>42620</v>
      </c>
      <c r="C42" s="14">
        <v>0.48958333333333331</v>
      </c>
      <c r="D42" s="18">
        <v>0.13719999999999999</v>
      </c>
      <c r="E42" s="18">
        <v>410</v>
      </c>
      <c r="F42" s="21">
        <f t="shared" si="15"/>
        <v>0.41</v>
      </c>
      <c r="G42" s="18">
        <v>0.13830000000000001</v>
      </c>
      <c r="H42" s="18">
        <f t="shared" si="16"/>
        <v>1.1000000000000176E-3</v>
      </c>
      <c r="I42" s="11">
        <f t="shared" si="2"/>
        <v>1.1000000000000176</v>
      </c>
      <c r="J42" s="21">
        <f t="shared" si="17"/>
        <v>2.6829268292683358E-3</v>
      </c>
      <c r="K42" s="22">
        <f t="shared" si="18"/>
        <v>2.6829268292683359</v>
      </c>
      <c r="L42" s="16">
        <v>7.1300000000000002E-2</v>
      </c>
      <c r="M42" s="16">
        <v>7.0300000000000001E-2</v>
      </c>
      <c r="N42">
        <f t="shared" si="5"/>
        <v>0.51554591467823574</v>
      </c>
      <c r="O42">
        <f t="shared" si="6"/>
        <v>1.0000000000000009E-3</v>
      </c>
      <c r="P42">
        <f t="shared" si="7"/>
        <v>1.9396914446002821E-3</v>
      </c>
      <c r="Q42">
        <f>(M42/N42)-D42</f>
        <v>-8.3969144460027678E-4</v>
      </c>
      <c r="R42">
        <f>(P42/H42)*100</f>
        <v>176.3355858727501</v>
      </c>
      <c r="S42">
        <f t="shared" si="8"/>
        <v>4.7309547429275174</v>
      </c>
      <c r="T42">
        <f>(Q42/H42)*100</f>
        <v>-76.33558587275121</v>
      </c>
      <c r="U42">
        <f t="shared" si="9"/>
        <v>-2.0480279136592117</v>
      </c>
      <c r="V42">
        <f>P42+Q42</f>
        <v>1.1000000000000053E-3</v>
      </c>
      <c r="W42">
        <f>R42+T42</f>
        <v>99.999999999998892</v>
      </c>
      <c r="X42">
        <f t="shared" si="10"/>
        <v>2.6829268292683057</v>
      </c>
      <c r="Y42">
        <f t="shared" si="11"/>
        <v>100</v>
      </c>
      <c r="Z42">
        <f t="shared" si="12"/>
        <v>2.6829268292683359</v>
      </c>
      <c r="AA42">
        <f t="shared" si="13"/>
        <v>0</v>
      </c>
      <c r="AB42">
        <f t="shared" si="14"/>
        <v>0</v>
      </c>
    </row>
    <row r="43" spans="1:28">
      <c r="A43" s="18" t="s">
        <v>14</v>
      </c>
      <c r="B43" s="13">
        <v>42648</v>
      </c>
      <c r="C43" s="14">
        <v>0.41666666666666669</v>
      </c>
      <c r="D43" s="11">
        <v>0.13139999999999999</v>
      </c>
      <c r="E43" s="11">
        <v>300</v>
      </c>
      <c r="F43" s="21">
        <f t="shared" si="15"/>
        <v>0.3</v>
      </c>
      <c r="G43" s="11">
        <v>0.1328</v>
      </c>
      <c r="H43" s="11">
        <f t="shared" si="16"/>
        <v>1.4000000000000123E-3</v>
      </c>
      <c r="I43" s="11">
        <f t="shared" si="2"/>
        <v>1.4000000000000123</v>
      </c>
      <c r="J43" s="21">
        <f t="shared" si="17"/>
        <v>4.6666666666667078E-3</v>
      </c>
      <c r="K43" s="22">
        <f t="shared" si="18"/>
        <v>4.6666666666667078</v>
      </c>
      <c r="L43" s="16">
        <v>6.6299999999999998E-2</v>
      </c>
      <c r="M43" s="16">
        <v>6.5600000000000006E-2</v>
      </c>
      <c r="N43">
        <f t="shared" si="5"/>
        <v>0.49924698795180722</v>
      </c>
      <c r="O43">
        <f t="shared" si="6"/>
        <v>6.999999999999923E-4</v>
      </c>
      <c r="P43">
        <f t="shared" si="7"/>
        <v>1.4021116138763043E-3</v>
      </c>
      <c r="Q43">
        <f>(M43/N43)-D43</f>
        <v>-2.1116138762822256E-6</v>
      </c>
      <c r="R43">
        <f>(P43/H43)*100</f>
        <v>100.15082956259229</v>
      </c>
      <c r="S43">
        <f t="shared" si="8"/>
        <v>4.6737053795876813</v>
      </c>
      <c r="T43">
        <f>(Q43/H43)*100</f>
        <v>-0.1508295625915862</v>
      </c>
      <c r="U43">
        <f t="shared" si="9"/>
        <v>-7.0387129209407524E-3</v>
      </c>
      <c r="V43">
        <f>P43+Q43</f>
        <v>1.4000000000000221E-3</v>
      </c>
      <c r="W43">
        <f>R43+T43</f>
        <v>100.00000000000071</v>
      </c>
      <c r="X43">
        <f t="shared" si="10"/>
        <v>4.6666666666667407</v>
      </c>
      <c r="Y43">
        <f t="shared" si="11"/>
        <v>100</v>
      </c>
      <c r="Z43">
        <f t="shared" si="12"/>
        <v>4.6666666666667078</v>
      </c>
      <c r="AA43">
        <f t="shared" si="13"/>
        <v>0</v>
      </c>
      <c r="AB43">
        <f t="shared" si="14"/>
        <v>0</v>
      </c>
    </row>
    <row r="44" spans="1:28">
      <c r="A44" s="18" t="s">
        <v>15</v>
      </c>
      <c r="B44" s="13">
        <v>42648</v>
      </c>
      <c r="C44" s="14">
        <v>0.44791666666666669</v>
      </c>
      <c r="D44" s="18">
        <v>0.13519999999999999</v>
      </c>
      <c r="E44" s="18">
        <v>310</v>
      </c>
      <c r="F44" s="21">
        <f t="shared" si="15"/>
        <v>0.31</v>
      </c>
      <c r="G44" s="18">
        <v>0.13900000000000001</v>
      </c>
      <c r="H44" s="18">
        <f t="shared" si="16"/>
        <v>3.8000000000000256E-3</v>
      </c>
      <c r="I44" s="11">
        <f t="shared" si="2"/>
        <v>3.8000000000000256</v>
      </c>
      <c r="J44" s="21">
        <f t="shared" si="17"/>
        <v>1.2258064516129114E-2</v>
      </c>
      <c r="K44" s="22">
        <f t="shared" si="18"/>
        <v>12.258064516129114</v>
      </c>
      <c r="L44" s="16">
        <v>3.4000000000000002E-2</v>
      </c>
      <c r="M44" s="16">
        <v>3.3399999999999999E-2</v>
      </c>
      <c r="N44">
        <f t="shared" si="5"/>
        <v>0.2446043165467626</v>
      </c>
      <c r="O44">
        <f t="shared" si="6"/>
        <v>6.0000000000000331E-4</v>
      </c>
      <c r="P44">
        <f t="shared" si="7"/>
        <v>2.4529411764706017E-3</v>
      </c>
      <c r="Q44">
        <f>(M44/N44)-D44</f>
        <v>1.3470588235294234E-3</v>
      </c>
      <c r="R44">
        <f>(P44/H44)*100</f>
        <v>64.551083591331192</v>
      </c>
      <c r="S44">
        <f t="shared" si="8"/>
        <v>7.9127134724858124</v>
      </c>
      <c r="T44">
        <f>(Q44/H44)*100</f>
        <v>35.448916408668794</v>
      </c>
      <c r="U44">
        <f t="shared" si="9"/>
        <v>4.3453510436433014</v>
      </c>
      <c r="V44">
        <f>P44+Q44</f>
        <v>3.8000000000000251E-3</v>
      </c>
      <c r="W44">
        <f>R44+T44</f>
        <v>99.999999999999986</v>
      </c>
      <c r="X44">
        <f t="shared" si="10"/>
        <v>12.258064516129114</v>
      </c>
      <c r="Y44">
        <f t="shared" si="11"/>
        <v>64.551083591331192</v>
      </c>
      <c r="Z44">
        <f t="shared" si="12"/>
        <v>7.9127134724858124</v>
      </c>
      <c r="AA44">
        <f t="shared" si="13"/>
        <v>35.448916408668794</v>
      </c>
      <c r="AB44">
        <f t="shared" si="14"/>
        <v>4.3453510436433014</v>
      </c>
    </row>
    <row r="45" spans="1:28">
      <c r="A45" s="11" t="s">
        <v>15</v>
      </c>
      <c r="B45" s="13">
        <v>42662</v>
      </c>
      <c r="C45" s="14">
        <v>0.51041666666666663</v>
      </c>
      <c r="D45" s="11">
        <v>0.13389999999999999</v>
      </c>
      <c r="E45" s="11">
        <v>300</v>
      </c>
      <c r="F45" s="21">
        <f t="shared" si="15"/>
        <v>0.3</v>
      </c>
      <c r="G45" s="11">
        <v>0.1356</v>
      </c>
      <c r="H45" s="11">
        <f t="shared" si="16"/>
        <v>1.7000000000000071E-3</v>
      </c>
      <c r="I45" s="11">
        <f t="shared" si="2"/>
        <v>1.7000000000000071</v>
      </c>
      <c r="J45" s="21">
        <f t="shared" si="17"/>
        <v>5.6666666666666905E-3</v>
      </c>
      <c r="K45" s="22">
        <f t="shared" si="18"/>
        <v>5.6666666666666901</v>
      </c>
      <c r="L45" s="16">
        <v>3.4799999999999998E-2</v>
      </c>
      <c r="M45" s="16">
        <v>3.4299999999999997E-2</v>
      </c>
      <c r="N45">
        <f t="shared" si="5"/>
        <v>0.25663716814159293</v>
      </c>
      <c r="O45">
        <f t="shared" si="6"/>
        <v>5.0000000000000044E-4</v>
      </c>
      <c r="P45">
        <f t="shared" si="7"/>
        <v>1.9482758620689672E-3</v>
      </c>
      <c r="Q45">
        <f>(M45/N45)-D45</f>
        <v>-2.4827586206896401E-4</v>
      </c>
      <c r="R45">
        <f>(P45/H45)*100</f>
        <v>114.60446247464463</v>
      </c>
      <c r="S45">
        <f t="shared" si="8"/>
        <v>6.4942528735632239</v>
      </c>
      <c r="T45">
        <f>(Q45/H45)*100</f>
        <v>-14.60446247464488</v>
      </c>
      <c r="U45">
        <f t="shared" si="9"/>
        <v>-0.82758620689654672</v>
      </c>
      <c r="V45">
        <f>P45+Q45</f>
        <v>1.7000000000000032E-3</v>
      </c>
      <c r="W45">
        <f>R45+T45</f>
        <v>99.999999999999758</v>
      </c>
      <c r="X45">
        <f t="shared" si="10"/>
        <v>5.6666666666666767</v>
      </c>
      <c r="Y45">
        <f t="shared" si="11"/>
        <v>100</v>
      </c>
      <c r="Z45">
        <f t="shared" si="12"/>
        <v>5.6666666666666901</v>
      </c>
      <c r="AA45">
        <f t="shared" si="13"/>
        <v>0</v>
      </c>
      <c r="AB45">
        <f t="shared" si="14"/>
        <v>0</v>
      </c>
    </row>
    <row r="46" spans="1:28">
      <c r="A46" s="18" t="s">
        <v>14</v>
      </c>
      <c r="B46" s="13">
        <v>42662</v>
      </c>
      <c r="C46" s="19">
        <v>0.54861111111111105</v>
      </c>
      <c r="D46" s="20">
        <v>0.13120000000000001</v>
      </c>
      <c r="E46" s="20">
        <v>295</v>
      </c>
      <c r="F46" s="21">
        <f t="shared" si="15"/>
        <v>0.29499999999999998</v>
      </c>
      <c r="G46" s="18">
        <v>0.13139999999999999</v>
      </c>
      <c r="H46" s="18">
        <f t="shared" si="16"/>
        <v>1.9999999999997797E-4</v>
      </c>
      <c r="I46" s="11">
        <f t="shared" si="2"/>
        <v>0.19999999999997797</v>
      </c>
      <c r="J46" s="21">
        <f t="shared" si="17"/>
        <v>6.779661016948406E-4</v>
      </c>
      <c r="K46" s="22">
        <f t="shared" si="18"/>
        <v>0.67796610169484062</v>
      </c>
      <c r="L46" s="16">
        <v>3.4599999999999999E-2</v>
      </c>
      <c r="M46" s="16">
        <v>3.4099999999999998E-2</v>
      </c>
      <c r="N46">
        <f t="shared" si="5"/>
        <v>0.26331811263318111</v>
      </c>
      <c r="O46">
        <f t="shared" si="6"/>
        <v>5.0000000000000044E-4</v>
      </c>
      <c r="P46">
        <f t="shared" si="7"/>
        <v>1.89884393063584E-3</v>
      </c>
      <c r="Q46">
        <f>(M46/N46)-D46</f>
        <v>-1.6988439306358516E-3</v>
      </c>
      <c r="R46">
        <f>(P46/H46)*100</f>
        <v>949.42196531802449</v>
      </c>
      <c r="S46">
        <f t="shared" si="8"/>
        <v>6.4367590869011533</v>
      </c>
      <c r="T46">
        <f>(Q46/H46)*100</f>
        <v>-849.42196531801937</v>
      </c>
      <c r="U46">
        <f t="shared" si="9"/>
        <v>-5.7587929852062771</v>
      </c>
      <c r="V46">
        <f>P46+Q46</f>
        <v>1.9999999999998838E-4</v>
      </c>
      <c r="W46">
        <f>R46+T46</f>
        <v>100.00000000000512</v>
      </c>
      <c r="X46">
        <f t="shared" si="10"/>
        <v>0.67796610169487614</v>
      </c>
      <c r="Y46">
        <f t="shared" si="11"/>
        <v>100</v>
      </c>
      <c r="Z46">
        <f t="shared" si="12"/>
        <v>0.67796610169484062</v>
      </c>
      <c r="AA46">
        <f t="shared" si="13"/>
        <v>0</v>
      </c>
      <c r="AB46">
        <f t="shared" si="14"/>
        <v>0</v>
      </c>
    </row>
    <row r="47" spans="1:28">
      <c r="A47" s="18" t="s">
        <v>15</v>
      </c>
      <c r="B47" s="13">
        <v>42676</v>
      </c>
      <c r="C47" s="19">
        <v>0.48958333333333331</v>
      </c>
      <c r="D47" s="20">
        <v>0.1333</v>
      </c>
      <c r="E47" s="20">
        <v>310</v>
      </c>
      <c r="F47" s="21">
        <f t="shared" si="15"/>
        <v>0.31</v>
      </c>
      <c r="G47" s="18">
        <v>0.13730000000000001</v>
      </c>
      <c r="H47" s="18">
        <f t="shared" si="16"/>
        <v>4.0000000000000036E-3</v>
      </c>
      <c r="I47" s="11">
        <f t="shared" si="2"/>
        <v>4.0000000000000036</v>
      </c>
      <c r="J47" s="21">
        <f t="shared" si="17"/>
        <v>1.2903225806451625E-2</v>
      </c>
      <c r="K47" s="22">
        <f t="shared" si="18"/>
        <v>12.903225806451625</v>
      </c>
      <c r="L47" s="16">
        <v>3.0499999999999999E-2</v>
      </c>
      <c r="M47" s="16">
        <v>3.0099999999999998E-2</v>
      </c>
      <c r="N47">
        <f t="shared" si="5"/>
        <v>0.22214129643117261</v>
      </c>
      <c r="O47">
        <f t="shared" si="6"/>
        <v>4.0000000000000105E-4</v>
      </c>
      <c r="P47">
        <f t="shared" si="7"/>
        <v>1.8006557377049227E-3</v>
      </c>
      <c r="Q47">
        <f>(M47/N47)-D47</f>
        <v>2.1993442622950665E-3</v>
      </c>
      <c r="R47">
        <f>(P47/H47)*100</f>
        <v>45.016393442623027</v>
      </c>
      <c r="S47">
        <f t="shared" si="8"/>
        <v>5.8085668958223318</v>
      </c>
      <c r="T47">
        <f>(Q47/H47)*100</f>
        <v>54.983606557376618</v>
      </c>
      <c r="U47">
        <f t="shared" si="9"/>
        <v>7.0946589106292466</v>
      </c>
      <c r="V47">
        <f>P47+Q47</f>
        <v>3.9999999999999897E-3</v>
      </c>
      <c r="W47">
        <f>R47+T47</f>
        <v>99.999999999999645</v>
      </c>
      <c r="X47">
        <f t="shared" si="10"/>
        <v>12.903225806451578</v>
      </c>
      <c r="Y47">
        <f t="shared" si="11"/>
        <v>45.016393442623027</v>
      </c>
      <c r="Z47">
        <f t="shared" si="12"/>
        <v>5.8085668958223318</v>
      </c>
      <c r="AA47">
        <f t="shared" si="13"/>
        <v>54.983606557376618</v>
      </c>
      <c r="AB47">
        <f t="shared" si="14"/>
        <v>7.0946589106292466</v>
      </c>
    </row>
    <row r="48" spans="1:28">
      <c r="A48" s="11" t="s">
        <v>14</v>
      </c>
      <c r="B48" s="13">
        <v>42676</v>
      </c>
      <c r="C48" s="14">
        <v>0.53125</v>
      </c>
      <c r="D48" s="11">
        <v>0.13139999999999999</v>
      </c>
      <c r="E48" s="11">
        <v>300</v>
      </c>
      <c r="F48" s="21">
        <f t="shared" si="15"/>
        <v>0.3</v>
      </c>
      <c r="G48" s="11">
        <v>0.13420000000000001</v>
      </c>
      <c r="H48" s="11">
        <f t="shared" si="16"/>
        <v>2.8000000000000247E-3</v>
      </c>
      <c r="I48" s="11">
        <f t="shared" si="2"/>
        <v>2.8000000000000247</v>
      </c>
      <c r="J48" s="21">
        <f t="shared" si="17"/>
        <v>9.3333333333334156E-3</v>
      </c>
      <c r="K48" s="22">
        <f t="shared" si="18"/>
        <v>9.3333333333334156</v>
      </c>
      <c r="L48" s="16">
        <v>3.4500000000000003E-2</v>
      </c>
      <c r="M48" s="16">
        <v>3.39E-2</v>
      </c>
      <c r="N48">
        <f t="shared" si="5"/>
        <v>0.25707898658718331</v>
      </c>
      <c r="O48">
        <f t="shared" si="6"/>
        <v>6.0000000000000331E-4</v>
      </c>
      <c r="P48">
        <f t="shared" si="7"/>
        <v>2.3339130434782739E-3</v>
      </c>
      <c r="Q48">
        <f>(M48/N48)-D48</f>
        <v>4.6608695652175514E-4</v>
      </c>
      <c r="R48">
        <f>(P48/H48)*100</f>
        <v>83.354037267080471</v>
      </c>
      <c r="S48">
        <f t="shared" si="8"/>
        <v>7.7797101449275798</v>
      </c>
      <c r="T48">
        <f>(Q48/H48)*100</f>
        <v>16.645962732919681</v>
      </c>
      <c r="U48">
        <f t="shared" si="9"/>
        <v>1.5536231884058505</v>
      </c>
      <c r="V48">
        <f>P48+Q48</f>
        <v>2.800000000000029E-3</v>
      </c>
      <c r="W48">
        <f>R48+T48</f>
        <v>100.00000000000016</v>
      </c>
      <c r="X48">
        <f t="shared" si="10"/>
        <v>9.3333333333334298</v>
      </c>
      <c r="Y48">
        <f t="shared" si="11"/>
        <v>83.354037267080471</v>
      </c>
      <c r="Z48">
        <f t="shared" si="12"/>
        <v>7.7797101449275798</v>
      </c>
      <c r="AA48">
        <f t="shared" si="13"/>
        <v>16.645962732919681</v>
      </c>
      <c r="AB48">
        <f t="shared" si="14"/>
        <v>1.5536231884058505</v>
      </c>
    </row>
    <row r="49" spans="1:28">
      <c r="A49" s="18" t="s">
        <v>15</v>
      </c>
      <c r="B49" s="13">
        <v>42690</v>
      </c>
      <c r="C49" s="14">
        <v>0.53125</v>
      </c>
      <c r="D49" s="18">
        <v>0.1178</v>
      </c>
      <c r="E49" s="18">
        <v>310</v>
      </c>
      <c r="F49" s="21">
        <f t="shared" si="15"/>
        <v>0.31</v>
      </c>
      <c r="G49" s="18">
        <v>0.1212</v>
      </c>
      <c r="H49" s="18">
        <f t="shared" si="16"/>
        <v>3.4000000000000002E-3</v>
      </c>
      <c r="I49" s="11">
        <f t="shared" si="2"/>
        <v>3.4000000000000004</v>
      </c>
      <c r="J49" s="21">
        <f t="shared" si="17"/>
        <v>1.0967741935483872E-2</v>
      </c>
      <c r="K49" s="22">
        <f t="shared" si="18"/>
        <v>10.967741935483872</v>
      </c>
      <c r="L49" s="16">
        <v>3.1699999999999999E-2</v>
      </c>
      <c r="M49" s="16">
        <v>3.1399999999999997E-2</v>
      </c>
      <c r="N49">
        <f t="shared" si="5"/>
        <v>0.26155115511551152</v>
      </c>
      <c r="O49">
        <f t="shared" si="6"/>
        <v>3.0000000000000165E-4</v>
      </c>
      <c r="P49">
        <f t="shared" si="7"/>
        <v>1.147003154574139E-3</v>
      </c>
      <c r="Q49">
        <f>(M49/N49)-D49</f>
        <v>2.2529968454258614E-3</v>
      </c>
      <c r="R49">
        <f>(P49/H49)*100</f>
        <v>33.735386899239387</v>
      </c>
      <c r="S49">
        <f t="shared" si="8"/>
        <v>3.7000101760456099</v>
      </c>
      <c r="T49">
        <f>(Q49/H49)*100</f>
        <v>66.264613100760627</v>
      </c>
      <c r="U49">
        <f t="shared" si="9"/>
        <v>7.267731759438262</v>
      </c>
      <c r="V49">
        <f>P49+Q49</f>
        <v>3.4000000000000002E-3</v>
      </c>
      <c r="W49">
        <f>R49+T49</f>
        <v>100.00000000000001</v>
      </c>
      <c r="X49">
        <f t="shared" si="10"/>
        <v>10.967741935483872</v>
      </c>
      <c r="Y49">
        <f t="shared" si="11"/>
        <v>33.735386899239387</v>
      </c>
      <c r="Z49">
        <f t="shared" si="12"/>
        <v>3.7000101760456099</v>
      </c>
      <c r="AA49">
        <f t="shared" si="13"/>
        <v>66.264613100760627</v>
      </c>
      <c r="AB49">
        <f t="shared" si="14"/>
        <v>7.267731759438262</v>
      </c>
    </row>
    <row r="50" spans="1:28">
      <c r="A50" s="18" t="s">
        <v>14</v>
      </c>
      <c r="B50" s="13">
        <v>42690</v>
      </c>
      <c r="C50" s="14">
        <v>0.57986111111111105</v>
      </c>
      <c r="D50" s="18">
        <v>0.1208</v>
      </c>
      <c r="E50" s="18">
        <v>300</v>
      </c>
      <c r="F50" s="21">
        <f t="shared" si="15"/>
        <v>0.3</v>
      </c>
      <c r="G50" s="18">
        <v>0.1236</v>
      </c>
      <c r="H50" s="18">
        <f t="shared" si="16"/>
        <v>2.7999999999999969E-3</v>
      </c>
      <c r="I50" s="11">
        <f t="shared" si="2"/>
        <v>2.7999999999999972</v>
      </c>
      <c r="J50" s="21">
        <f t="shared" si="17"/>
        <v>9.3333333333333237E-3</v>
      </c>
      <c r="K50" s="22">
        <f t="shared" si="18"/>
        <v>9.3333333333333233</v>
      </c>
      <c r="L50" s="16">
        <v>6.2700000000000006E-2</v>
      </c>
      <c r="M50" s="16">
        <v>6.2199999999999998E-2</v>
      </c>
      <c r="N50">
        <f t="shared" si="5"/>
        <v>0.50728155339805825</v>
      </c>
      <c r="O50">
        <f t="shared" si="6"/>
        <v>5.0000000000000738E-4</v>
      </c>
      <c r="P50">
        <f t="shared" si="7"/>
        <v>9.8564593301436873E-4</v>
      </c>
      <c r="Q50">
        <f>(M50/N50)-D50</f>
        <v>1.8143540669856434E-3</v>
      </c>
      <c r="R50">
        <f>(P50/H50)*100</f>
        <v>35.201640464798921</v>
      </c>
      <c r="S50">
        <f t="shared" si="8"/>
        <v>3.2854864433812292</v>
      </c>
      <c r="T50">
        <f>(Q50/H50)*100</f>
        <v>64.798359535201627</v>
      </c>
      <c r="U50">
        <f t="shared" si="9"/>
        <v>6.0478468899521456</v>
      </c>
      <c r="V50">
        <f>P50+Q50</f>
        <v>2.8000000000000121E-3</v>
      </c>
      <c r="W50">
        <f>R50+T50</f>
        <v>100.00000000000054</v>
      </c>
      <c r="X50">
        <f t="shared" si="10"/>
        <v>9.3333333333333748</v>
      </c>
      <c r="Y50">
        <f t="shared" si="11"/>
        <v>35.201640464798921</v>
      </c>
      <c r="Z50">
        <f t="shared" si="12"/>
        <v>3.2854864433812292</v>
      </c>
      <c r="AA50">
        <f t="shared" si="13"/>
        <v>64.798359535201627</v>
      </c>
      <c r="AB50">
        <f t="shared" si="14"/>
        <v>6.0478468899521456</v>
      </c>
    </row>
    <row r="51" spans="1:28">
      <c r="A51" s="18" t="s">
        <v>15</v>
      </c>
      <c r="B51" s="13">
        <v>42718</v>
      </c>
      <c r="C51" s="4">
        <v>0.48958333333333331</v>
      </c>
      <c r="D51" s="18">
        <v>0.12180000000000001</v>
      </c>
      <c r="E51" s="18">
        <v>300</v>
      </c>
      <c r="F51" s="23">
        <f t="shared" si="15"/>
        <v>0.3</v>
      </c>
      <c r="G51" s="18">
        <v>0.12180000000000001</v>
      </c>
      <c r="H51" s="18">
        <f t="shared" si="16"/>
        <v>0</v>
      </c>
      <c r="I51" s="11">
        <f t="shared" si="2"/>
        <v>0</v>
      </c>
      <c r="J51" s="23">
        <f t="shared" si="17"/>
        <v>0</v>
      </c>
      <c r="K51" s="24">
        <f t="shared" si="18"/>
        <v>0</v>
      </c>
      <c r="L51" s="25">
        <v>6.1899999999999997E-2</v>
      </c>
      <c r="M51" s="25">
        <v>6.1499999999999999E-2</v>
      </c>
      <c r="N51">
        <f t="shared" si="5"/>
        <v>0.50821018062397372</v>
      </c>
      <c r="O51">
        <f t="shared" si="6"/>
        <v>3.9999999999999758E-4</v>
      </c>
      <c r="P51">
        <f t="shared" si="7"/>
        <v>7.8707592891760433E-4</v>
      </c>
      <c r="Q51">
        <f>(M51/N51)-D51</f>
        <v>-7.8707592891760769E-4</v>
      </c>
      <c r="R51" t="e">
        <f>(P51/H51)*100</f>
        <v>#DIV/0!</v>
      </c>
      <c r="S51">
        <f t="shared" si="8"/>
        <v>2.6235864297253482</v>
      </c>
      <c r="T51" t="e">
        <f>(Q51/H51)*100</f>
        <v>#DIV/0!</v>
      </c>
      <c r="U51">
        <f t="shared" si="9"/>
        <v>-2.6235864297253593</v>
      </c>
      <c r="V51">
        <f>P51+Q51</f>
        <v>-3.3610267347050637E-18</v>
      </c>
      <c r="W51" t="e">
        <f>R51+T51</f>
        <v>#DIV/0!</v>
      </c>
      <c r="X51">
        <f t="shared" si="10"/>
        <v>-1.1102230246251565E-14</v>
      </c>
      <c r="Y51" t="e">
        <f t="shared" si="11"/>
        <v>#DIV/0!</v>
      </c>
      <c r="Z51">
        <f t="shared" si="12"/>
        <v>0</v>
      </c>
      <c r="AA51" t="e">
        <f t="shared" si="13"/>
        <v>#DIV/0!</v>
      </c>
      <c r="AB51">
        <f t="shared" si="14"/>
        <v>0</v>
      </c>
    </row>
    <row r="52" spans="1:28">
      <c r="A52" s="18" t="s">
        <v>14</v>
      </c>
      <c r="B52" s="13">
        <v>42718</v>
      </c>
      <c r="C52" s="19">
        <v>0.53125</v>
      </c>
      <c r="D52" s="20">
        <v>0.12180000000000001</v>
      </c>
      <c r="E52" s="20">
        <v>300</v>
      </c>
      <c r="F52" s="21">
        <f t="shared" si="15"/>
        <v>0.3</v>
      </c>
      <c r="G52" s="18">
        <v>0.12239999999999999</v>
      </c>
      <c r="H52" s="18">
        <f t="shared" si="16"/>
        <v>5.9999999999998943E-4</v>
      </c>
      <c r="I52" s="11">
        <f t="shared" si="2"/>
        <v>0.59999999999998943</v>
      </c>
      <c r="J52" s="21">
        <f t="shared" si="17"/>
        <v>1.9999999999999649E-3</v>
      </c>
      <c r="K52" s="22">
        <f t="shared" si="18"/>
        <v>1.9999999999999649</v>
      </c>
      <c r="L52" s="16">
        <v>5.8500000000000003E-2</v>
      </c>
      <c r="M52" s="16">
        <v>5.8299999999999998E-2</v>
      </c>
      <c r="N52">
        <f t="shared" si="5"/>
        <v>0.47794117647058826</v>
      </c>
      <c r="O52">
        <f t="shared" si="6"/>
        <v>2.0000000000000573E-4</v>
      </c>
      <c r="P52">
        <f t="shared" si="7"/>
        <v>4.1846153846155043E-4</v>
      </c>
      <c r="Q52">
        <f>(M52/N52)-D52</f>
        <v>1.8153846153844133E-4</v>
      </c>
      <c r="R52">
        <f>(P52/H52)*100</f>
        <v>69.743589743592977</v>
      </c>
      <c r="S52">
        <f t="shared" si="8"/>
        <v>1.3948717948718348</v>
      </c>
      <c r="T52">
        <f>(Q52/H52)*100</f>
        <v>30.256410256407424</v>
      </c>
      <c r="U52">
        <f t="shared" si="9"/>
        <v>0.60512820512813781</v>
      </c>
      <c r="V52">
        <f>P52+Q52</f>
        <v>5.9999999999999182E-4</v>
      </c>
      <c r="W52">
        <f>R52+T52</f>
        <v>100.0000000000004</v>
      </c>
      <c r="X52">
        <f t="shared" si="10"/>
        <v>1.9999999999999725</v>
      </c>
      <c r="Y52">
        <f t="shared" si="11"/>
        <v>69.743589743592977</v>
      </c>
      <c r="Z52">
        <f t="shared" si="12"/>
        <v>1.3948717948718348</v>
      </c>
      <c r="AA52">
        <f t="shared" si="13"/>
        <v>30.256410256407424</v>
      </c>
      <c r="AB52">
        <f t="shared" si="14"/>
        <v>0.60512820512813781</v>
      </c>
    </row>
    <row r="53" spans="1:28">
      <c r="A53" s="18" t="s">
        <v>15</v>
      </c>
      <c r="B53" s="13">
        <v>42907</v>
      </c>
      <c r="C53" s="14">
        <v>0.55555555555555558</v>
      </c>
      <c r="D53" s="18">
        <v>0.121</v>
      </c>
      <c r="E53" s="18">
        <v>300</v>
      </c>
      <c r="F53" s="21">
        <v>0.3</v>
      </c>
      <c r="G53" s="18">
        <v>0.1225</v>
      </c>
      <c r="H53" s="11">
        <v>1.5000000000000013E-3</v>
      </c>
      <c r="I53" s="11">
        <f t="shared" si="2"/>
        <v>1.5000000000000013</v>
      </c>
      <c r="J53" s="21">
        <v>5.0000000000000044E-3</v>
      </c>
      <c r="K53" s="22">
        <v>5.0000000000000044</v>
      </c>
      <c r="L53" s="16">
        <v>5.9299999999999999E-2</v>
      </c>
      <c r="M53" s="16">
        <v>5.8700000000000002E-2</v>
      </c>
      <c r="N53">
        <f t="shared" si="5"/>
        <v>0.4840816326530612</v>
      </c>
      <c r="O53">
        <f t="shared" si="6"/>
        <v>5.9999999999999637E-4</v>
      </c>
      <c r="P53">
        <f t="shared" si="7"/>
        <v>1.2394603709949335E-3</v>
      </c>
      <c r="Q53">
        <f>(M53/N53)-D53</f>
        <v>2.6053962900507432E-4</v>
      </c>
      <c r="R53">
        <f>(P53/H53)*100</f>
        <v>82.630691399662155</v>
      </c>
      <c r="S53">
        <f t="shared" si="8"/>
        <v>4.1315345699831116</v>
      </c>
      <c r="T53">
        <f>(Q53/H53)*100</f>
        <v>17.369308600338272</v>
      </c>
      <c r="U53">
        <f t="shared" si="9"/>
        <v>0.86846543001691445</v>
      </c>
      <c r="V53">
        <f>P53+Q53</f>
        <v>1.5000000000000078E-3</v>
      </c>
      <c r="W53">
        <f>R53+T53</f>
        <v>100.00000000000043</v>
      </c>
      <c r="X53">
        <f t="shared" si="10"/>
        <v>5.0000000000000258</v>
      </c>
      <c r="Y53">
        <f t="shared" si="11"/>
        <v>82.630691399662155</v>
      </c>
      <c r="Z53">
        <f t="shared" si="12"/>
        <v>4.1315345699831116</v>
      </c>
      <c r="AA53">
        <f t="shared" si="13"/>
        <v>17.369308600338272</v>
      </c>
      <c r="AB53">
        <f t="shared" si="14"/>
        <v>0.86846543001691445</v>
      </c>
    </row>
    <row r="54" spans="1:28">
      <c r="A54" s="18" t="s">
        <v>14</v>
      </c>
      <c r="B54" s="13">
        <v>42907</v>
      </c>
      <c r="C54" s="14">
        <v>0.63541666666666663</v>
      </c>
      <c r="D54" s="18">
        <v>0.1212</v>
      </c>
      <c r="E54" s="18">
        <v>300</v>
      </c>
      <c r="F54" s="21">
        <v>0.3</v>
      </c>
      <c r="G54" s="18">
        <v>0.12239999999999999</v>
      </c>
      <c r="H54" s="11">
        <v>1.1999999999999927E-3</v>
      </c>
      <c r="I54" s="11">
        <f t="shared" si="2"/>
        <v>1.1999999999999926</v>
      </c>
      <c r="J54" s="21">
        <v>3.9999999999999758E-3</v>
      </c>
      <c r="K54" s="22">
        <v>3.999999999999976</v>
      </c>
      <c r="L54" s="16">
        <v>6.2300000000000001E-2</v>
      </c>
      <c r="M54" s="16">
        <v>6.1699999999999998E-2</v>
      </c>
      <c r="N54">
        <f t="shared" si="5"/>
        <v>0.50898692810457524</v>
      </c>
      <c r="O54">
        <f t="shared" si="6"/>
        <v>6.0000000000000331E-4</v>
      </c>
      <c r="P54">
        <f t="shared" si="7"/>
        <v>1.1788121990369245E-3</v>
      </c>
      <c r="Q54">
        <f>(M54/N54)-D54</f>
        <v>2.1187800963051728E-5</v>
      </c>
      <c r="R54">
        <f>(P54/H54)*100</f>
        <v>98.234349919744304</v>
      </c>
      <c r="S54">
        <f t="shared" si="8"/>
        <v>3.9293739967897485</v>
      </c>
      <c r="T54">
        <f>(Q54/H54)*100</f>
        <v>1.7656500802543214</v>
      </c>
      <c r="U54">
        <f t="shared" si="9"/>
        <v>7.0626003210172428E-2</v>
      </c>
      <c r="V54">
        <f>P54+Q54</f>
        <v>1.1999999999999763E-3</v>
      </c>
      <c r="W54">
        <f>R54+T54</f>
        <v>99.999999999998622</v>
      </c>
      <c r="X54">
        <f t="shared" si="10"/>
        <v>3.999999999999921</v>
      </c>
      <c r="Y54">
        <f t="shared" si="11"/>
        <v>98.234349919744304</v>
      </c>
      <c r="Z54">
        <f t="shared" si="12"/>
        <v>3.9293739967897485</v>
      </c>
      <c r="AA54">
        <f t="shared" si="13"/>
        <v>1.7656500802543214</v>
      </c>
      <c r="AB54">
        <f t="shared" si="14"/>
        <v>7.0626003210172428E-2</v>
      </c>
    </row>
    <row r="55" spans="1:28">
      <c r="A55" s="11" t="s">
        <v>15</v>
      </c>
      <c r="B55" s="13">
        <v>42942</v>
      </c>
      <c r="C55" s="14">
        <v>0.47916666666666669</v>
      </c>
      <c r="D55" s="11">
        <v>0.1278</v>
      </c>
      <c r="E55" s="11">
        <v>370</v>
      </c>
      <c r="F55" s="21">
        <v>0.37</v>
      </c>
      <c r="G55" s="11">
        <v>0.13250000000000001</v>
      </c>
      <c r="H55" s="11">
        <v>4.7000000000000097E-3</v>
      </c>
      <c r="I55" s="11">
        <f t="shared" si="2"/>
        <v>4.7000000000000099</v>
      </c>
      <c r="J55" s="21">
        <v>1.2702702702702729E-2</v>
      </c>
      <c r="K55" s="22">
        <v>12.702702702702728</v>
      </c>
      <c r="L55" s="16">
        <v>6.3700000000000007E-2</v>
      </c>
      <c r="M55" s="16">
        <v>6.25E-2</v>
      </c>
      <c r="N55">
        <f t="shared" si="5"/>
        <v>0.48075471698113209</v>
      </c>
      <c r="O55">
        <f t="shared" si="6"/>
        <v>1.2000000000000066E-3</v>
      </c>
      <c r="P55">
        <f t="shared" si="7"/>
        <v>2.4960753532182241E-3</v>
      </c>
      <c r="Q55">
        <f>(M55/N55)-D55</f>
        <v>2.2039246467817908E-3</v>
      </c>
      <c r="R55">
        <f>(P55/H55)*100</f>
        <v>53.107986238685513</v>
      </c>
      <c r="S55">
        <f t="shared" si="8"/>
        <v>6.7461496032924977</v>
      </c>
      <c r="T55">
        <f>(Q55/H55)*100</f>
        <v>46.892013761314601</v>
      </c>
      <c r="U55">
        <f t="shared" si="9"/>
        <v>5.9565530994102449</v>
      </c>
      <c r="V55">
        <f>P55+Q55</f>
        <v>4.7000000000000149E-3</v>
      </c>
      <c r="W55">
        <f>R55+T55</f>
        <v>100.00000000000011</v>
      </c>
      <c r="X55">
        <f t="shared" si="10"/>
        <v>12.702702702702743</v>
      </c>
      <c r="Y55">
        <f t="shared" si="11"/>
        <v>53.107986238685513</v>
      </c>
      <c r="Z55">
        <f t="shared" si="12"/>
        <v>6.7461496032924977</v>
      </c>
      <c r="AA55">
        <f t="shared" si="13"/>
        <v>46.892013761314601</v>
      </c>
      <c r="AB55">
        <f t="shared" si="14"/>
        <v>5.9565530994102449</v>
      </c>
    </row>
    <row r="56" spans="1:28">
      <c r="A56" s="18" t="s">
        <v>14</v>
      </c>
      <c r="B56" s="13">
        <v>42942</v>
      </c>
      <c r="C56" s="28">
        <v>0.57638888888888895</v>
      </c>
      <c r="D56" s="18">
        <v>0.1268</v>
      </c>
      <c r="E56" s="18">
        <v>210</v>
      </c>
      <c r="F56" s="23">
        <v>0.21</v>
      </c>
      <c r="G56" s="25">
        <v>0.12809999999999999</v>
      </c>
      <c r="H56" s="18">
        <v>1.2999999999999956E-3</v>
      </c>
      <c r="I56" s="11">
        <f t="shared" si="2"/>
        <v>1.2999999999999956</v>
      </c>
      <c r="J56" s="23">
        <v>6.1904761904761699E-3</v>
      </c>
      <c r="K56" s="24">
        <v>6.1904761904761703</v>
      </c>
      <c r="L56" s="25">
        <v>6.6400000000000001E-2</v>
      </c>
      <c r="M56" s="25">
        <v>6.59E-2</v>
      </c>
      <c r="N56">
        <f t="shared" si="5"/>
        <v>0.51834504293520689</v>
      </c>
      <c r="O56">
        <f t="shared" si="6"/>
        <v>5.0000000000000044E-4</v>
      </c>
      <c r="P56">
        <f t="shared" si="7"/>
        <v>9.6460843373494059E-4</v>
      </c>
      <c r="Q56">
        <f>(M56/N56)-D56</f>
        <v>3.3539156626505306E-4</v>
      </c>
      <c r="R56">
        <f>(P56/H56)*100</f>
        <v>74.200648748841829</v>
      </c>
      <c r="S56">
        <f t="shared" si="8"/>
        <v>4.5933734939759079</v>
      </c>
      <c r="T56">
        <f>(Q56/H56)*100</f>
        <v>25.799351251158015</v>
      </c>
      <c r="U56">
        <f t="shared" si="9"/>
        <v>1.5971026965002528</v>
      </c>
      <c r="V56">
        <f>P56+Q56</f>
        <v>1.2999999999999937E-3</v>
      </c>
      <c r="W56">
        <f>R56+T56</f>
        <v>99.999999999999844</v>
      </c>
      <c r="X56">
        <f t="shared" si="10"/>
        <v>6.1904761904761605</v>
      </c>
      <c r="Y56">
        <f t="shared" si="11"/>
        <v>74.200648748841829</v>
      </c>
      <c r="Z56">
        <f t="shared" si="12"/>
        <v>4.5933734939759079</v>
      </c>
      <c r="AA56">
        <f t="shared" si="13"/>
        <v>25.799351251158015</v>
      </c>
      <c r="AB56">
        <f t="shared" si="14"/>
        <v>1.5971026965002528</v>
      </c>
    </row>
    <row r="57" spans="1:28">
      <c r="A57" s="18" t="s">
        <v>15</v>
      </c>
      <c r="B57" s="13">
        <v>42977</v>
      </c>
      <c r="C57" s="14">
        <v>0.46527777777777773</v>
      </c>
      <c r="D57" s="18">
        <v>0.1227</v>
      </c>
      <c r="E57" s="18">
        <v>285</v>
      </c>
      <c r="F57" s="23">
        <v>0.28499999999999998</v>
      </c>
      <c r="G57" s="18">
        <v>0.12609999999999999</v>
      </c>
      <c r="H57" s="18">
        <v>3.3999999999999864E-3</v>
      </c>
      <c r="I57" s="11">
        <f t="shared" si="2"/>
        <v>3.3999999999999861</v>
      </c>
      <c r="J57" s="23">
        <v>1.1929824561403462E-2</v>
      </c>
      <c r="K57" s="15">
        <v>11.929824561403462</v>
      </c>
      <c r="L57" s="16">
        <v>6.3500000000000001E-2</v>
      </c>
      <c r="M57" s="16">
        <v>6.2199999999999998E-2</v>
      </c>
      <c r="N57">
        <f t="shared" si="5"/>
        <v>0.50356859635210161</v>
      </c>
      <c r="O57">
        <f t="shared" si="6"/>
        <v>1.3000000000000025E-3</v>
      </c>
      <c r="P57">
        <f t="shared" si="7"/>
        <v>2.5815748031496107E-3</v>
      </c>
      <c r="Q57">
        <f>(M57/N57)-D57</f>
        <v>8.1842519685036696E-4</v>
      </c>
      <c r="R57">
        <f>(P57/H57)*100</f>
        <v>75.928670680871207</v>
      </c>
      <c r="S57">
        <f t="shared" si="8"/>
        <v>9.0581572040337228</v>
      </c>
      <c r="T57">
        <f>(Q57/H57)*100</f>
        <v>24.071329319128537</v>
      </c>
      <c r="U57">
        <f t="shared" si="9"/>
        <v>2.8716673573697089</v>
      </c>
      <c r="V57">
        <f>P57+Q57</f>
        <v>3.3999999999999777E-3</v>
      </c>
      <c r="W57">
        <f>R57+T57</f>
        <v>99.999999999999744</v>
      </c>
      <c r="X57">
        <f t="shared" si="10"/>
        <v>11.929824561403432</v>
      </c>
      <c r="Y57">
        <f t="shared" si="11"/>
        <v>75.928670680871207</v>
      </c>
      <c r="Z57">
        <f t="shared" si="12"/>
        <v>9.0581572040337228</v>
      </c>
      <c r="AA57">
        <f t="shared" si="13"/>
        <v>24.071329319128537</v>
      </c>
      <c r="AB57">
        <f t="shared" si="14"/>
        <v>2.8716673573697089</v>
      </c>
    </row>
    <row r="58" spans="1:28">
      <c r="A58" s="18" t="s">
        <v>14</v>
      </c>
      <c r="B58" s="13">
        <v>42977</v>
      </c>
      <c r="C58" s="14">
        <v>0.58333333333333337</v>
      </c>
      <c r="D58" s="18">
        <v>0.13</v>
      </c>
      <c r="E58" s="18">
        <v>315</v>
      </c>
      <c r="F58" s="21">
        <v>0.315</v>
      </c>
      <c r="G58" s="18">
        <v>0.1333</v>
      </c>
      <c r="H58" s="18">
        <v>3.2999999999999974E-3</v>
      </c>
      <c r="I58" s="11">
        <f t="shared" si="2"/>
        <v>3.2999999999999972</v>
      </c>
      <c r="J58" s="21">
        <v>1.0476190476190467E-2</v>
      </c>
      <c r="K58" s="22">
        <v>10.476190476190467</v>
      </c>
      <c r="L58" s="16">
        <v>6.7699999999999996E-2</v>
      </c>
      <c r="M58" s="16">
        <v>6.6799999999999998E-2</v>
      </c>
      <c r="N58">
        <f t="shared" si="5"/>
        <v>0.50787696924231052</v>
      </c>
      <c r="O58">
        <f t="shared" si="6"/>
        <v>8.9999999999999802E-4</v>
      </c>
      <c r="P58">
        <f t="shared" si="7"/>
        <v>1.7720827178729654E-3</v>
      </c>
      <c r="Q58">
        <f>(M58/N58)-D58</f>
        <v>1.5279172821270337E-3</v>
      </c>
      <c r="R58">
        <f>(P58/H58)*100</f>
        <v>53.699476299180816</v>
      </c>
      <c r="S58">
        <f t="shared" si="8"/>
        <v>5.6256594218189377</v>
      </c>
      <c r="T58">
        <f>(Q58/H58)*100</f>
        <v>46.300523700819241</v>
      </c>
      <c r="U58">
        <f t="shared" si="9"/>
        <v>4.8505310543715359</v>
      </c>
      <c r="V58">
        <f>P58+Q58</f>
        <v>3.2999999999999991E-3</v>
      </c>
      <c r="W58">
        <f>R58+T58</f>
        <v>100.00000000000006</v>
      </c>
      <c r="X58">
        <f t="shared" si="10"/>
        <v>10.476190476190474</v>
      </c>
      <c r="Y58">
        <f t="shared" si="11"/>
        <v>53.699476299180816</v>
      </c>
      <c r="Z58">
        <f t="shared" si="12"/>
        <v>5.6256594218189377</v>
      </c>
      <c r="AA58">
        <f t="shared" si="13"/>
        <v>46.300523700819241</v>
      </c>
      <c r="AB58">
        <f t="shared" si="14"/>
        <v>4.8505310543715359</v>
      </c>
    </row>
    <row r="59" spans="1:28">
      <c r="A59" s="18" t="s">
        <v>15</v>
      </c>
      <c r="B59" s="13">
        <v>43019</v>
      </c>
      <c r="C59" s="14">
        <v>0.45833333333333331</v>
      </c>
      <c r="D59" s="11">
        <v>0.12989999999999999</v>
      </c>
      <c r="E59" s="11">
        <v>245</v>
      </c>
      <c r="F59" s="21">
        <v>0.245</v>
      </c>
      <c r="G59" s="11">
        <v>0.1341</v>
      </c>
      <c r="H59" s="11">
        <v>4.2000000000000093E-3</v>
      </c>
      <c r="I59" s="11">
        <f t="shared" si="2"/>
        <v>4.2000000000000091</v>
      </c>
      <c r="J59" s="21">
        <v>1.7142857142857182E-2</v>
      </c>
      <c r="K59" s="22">
        <v>17.142857142857181</v>
      </c>
      <c r="L59" s="16">
        <v>6.4899999999999999E-2</v>
      </c>
      <c r="M59" s="16">
        <v>6.3899999999999998E-2</v>
      </c>
      <c r="N59">
        <f t="shared" si="5"/>
        <v>0.48396718866517524</v>
      </c>
      <c r="O59">
        <f t="shared" si="6"/>
        <v>1.0000000000000009E-3</v>
      </c>
      <c r="P59">
        <f t="shared" si="7"/>
        <v>2.0662557781201867E-3</v>
      </c>
      <c r="Q59">
        <f>(M59/N59)-D59</f>
        <v>2.1337442218798131E-3</v>
      </c>
      <c r="R59">
        <f>(P59/H59)*100</f>
        <v>49.19656614571862</v>
      </c>
      <c r="S59">
        <f t="shared" si="8"/>
        <v>8.4336970535517839</v>
      </c>
      <c r="T59">
        <f>(Q59/H59)*100</f>
        <v>50.803433854281153</v>
      </c>
      <c r="U59">
        <f t="shared" si="9"/>
        <v>8.7091600893053602</v>
      </c>
      <c r="V59">
        <f>P59+Q59</f>
        <v>4.1999999999999997E-3</v>
      </c>
      <c r="W59">
        <f>R59+T59</f>
        <v>99.999999999999773</v>
      </c>
      <c r="X59">
        <f t="shared" si="10"/>
        <v>17.142857142857146</v>
      </c>
      <c r="Y59">
        <f t="shared" si="11"/>
        <v>49.19656614571862</v>
      </c>
      <c r="Z59">
        <f t="shared" si="12"/>
        <v>8.4336970535517839</v>
      </c>
      <c r="AA59">
        <f t="shared" si="13"/>
        <v>50.803433854281153</v>
      </c>
      <c r="AB59">
        <f t="shared" si="14"/>
        <v>8.7091600893053602</v>
      </c>
    </row>
    <row r="60" spans="1:28">
      <c r="A60" s="18" t="s">
        <v>14</v>
      </c>
      <c r="B60" s="13">
        <v>43019</v>
      </c>
      <c r="C60" s="14">
        <v>0.5</v>
      </c>
      <c r="D60" s="18">
        <v>0.12790000000000001</v>
      </c>
      <c r="E60" s="18">
        <v>530</v>
      </c>
      <c r="F60" s="21">
        <v>0.53</v>
      </c>
      <c r="G60" s="18">
        <v>0.129</v>
      </c>
      <c r="H60" s="18">
        <v>1.0999999999999899E-3</v>
      </c>
      <c r="I60" s="11">
        <f t="shared" si="2"/>
        <v>1.0999999999999899</v>
      </c>
      <c r="J60" s="21">
        <v>2.0754716981131885E-3</v>
      </c>
      <c r="K60" s="22">
        <v>2.0754716981131884</v>
      </c>
      <c r="L60" s="16">
        <v>6.1899999999999997E-2</v>
      </c>
      <c r="M60" s="16">
        <v>6.0999999999999999E-2</v>
      </c>
      <c r="N60">
        <f t="shared" si="5"/>
        <v>0.47984496124031006</v>
      </c>
      <c r="O60">
        <f t="shared" si="6"/>
        <v>8.9999999999999802E-4</v>
      </c>
      <c r="P60">
        <f t="shared" si="7"/>
        <v>1.8756058158319829E-3</v>
      </c>
      <c r="Q60">
        <f>(M60/N60)-D60</f>
        <v>-7.7560581583199784E-4</v>
      </c>
      <c r="R60">
        <f>(P60/H60)*100</f>
        <v>170.50961962109093</v>
      </c>
      <c r="S60">
        <f t="shared" si="8"/>
        <v>3.5388788977961942</v>
      </c>
      <c r="T60">
        <f>(Q60/H60)*100</f>
        <v>-70.50961962109136</v>
      </c>
      <c r="U60">
        <f t="shared" si="9"/>
        <v>-1.4634071996830147</v>
      </c>
      <c r="V60">
        <f>P60+Q60</f>
        <v>1.0999999999999851E-3</v>
      </c>
      <c r="W60">
        <f>R60+T60</f>
        <v>99.999999999999574</v>
      </c>
      <c r="X60">
        <f t="shared" si="10"/>
        <v>2.0754716981131796</v>
      </c>
      <c r="Y60">
        <f t="shared" si="11"/>
        <v>100</v>
      </c>
      <c r="Z60">
        <f t="shared" si="12"/>
        <v>2.0754716981131884</v>
      </c>
      <c r="AA60">
        <f t="shared" si="13"/>
        <v>0</v>
      </c>
      <c r="AB60">
        <f t="shared" si="14"/>
        <v>0</v>
      </c>
    </row>
    <row r="61" spans="1:28">
      <c r="A61" s="18" t="s">
        <v>15</v>
      </c>
      <c r="B61" s="13">
        <v>43047</v>
      </c>
      <c r="C61" s="28">
        <v>0.4548611111111111</v>
      </c>
      <c r="D61" s="18">
        <v>0.13</v>
      </c>
      <c r="E61" s="18">
        <v>280</v>
      </c>
      <c r="F61" s="23">
        <v>0.28000000000000003</v>
      </c>
      <c r="G61" s="25">
        <v>0.1341</v>
      </c>
      <c r="H61" s="18">
        <v>4.0999999999999925E-3</v>
      </c>
      <c r="I61" s="11">
        <f t="shared" si="2"/>
        <v>4.0999999999999925</v>
      </c>
      <c r="J61" s="23">
        <v>1.4642857142857115E-2</v>
      </c>
      <c r="K61" s="24">
        <v>14.642857142857116</v>
      </c>
      <c r="L61" s="25">
        <v>6.7500000000000004E-2</v>
      </c>
      <c r="M61" s="25">
        <v>6.6600000000000006E-2</v>
      </c>
      <c r="N61">
        <f t="shared" si="5"/>
        <v>0.50335570469798663</v>
      </c>
      <c r="O61">
        <f t="shared" si="6"/>
        <v>8.9999999999999802E-4</v>
      </c>
      <c r="P61">
        <f t="shared" si="7"/>
        <v>1.787999999999996E-3</v>
      </c>
      <c r="Q61">
        <f>(M61/N61)-D61</f>
        <v>2.3120000000000085E-3</v>
      </c>
      <c r="R61">
        <f>(P61/H61)*100</f>
        <v>43.609756097560961</v>
      </c>
      <c r="S61">
        <f t="shared" si="8"/>
        <v>6.385714285714271</v>
      </c>
      <c r="T61">
        <f>(Q61/H61)*100</f>
        <v>56.39024390243933</v>
      </c>
      <c r="U61">
        <f t="shared" si="9"/>
        <v>8.2571428571428864</v>
      </c>
      <c r="V61">
        <f>P61+Q61</f>
        <v>4.1000000000000047E-3</v>
      </c>
      <c r="W61">
        <f>R61+T61</f>
        <v>100.00000000000028</v>
      </c>
      <c r="X61">
        <f t="shared" si="10"/>
        <v>14.642857142857157</v>
      </c>
      <c r="Y61">
        <f t="shared" si="11"/>
        <v>43.609756097560961</v>
      </c>
      <c r="Z61">
        <f t="shared" si="12"/>
        <v>6.385714285714271</v>
      </c>
      <c r="AA61">
        <f t="shared" si="13"/>
        <v>56.39024390243933</v>
      </c>
      <c r="AB61">
        <f t="shared" si="14"/>
        <v>8.2571428571428864</v>
      </c>
    </row>
    <row r="62" spans="1:28">
      <c r="A62" s="18" t="s">
        <v>14</v>
      </c>
      <c r="B62" s="13">
        <v>43047</v>
      </c>
      <c r="C62" s="28">
        <v>0.51736111111111105</v>
      </c>
      <c r="D62" s="18">
        <v>0.1295</v>
      </c>
      <c r="E62" s="18">
        <v>230</v>
      </c>
      <c r="F62" s="21">
        <v>0.23</v>
      </c>
      <c r="G62" s="25">
        <v>0.13300000000000001</v>
      </c>
      <c r="H62" s="18">
        <v>3.5000000000000031E-3</v>
      </c>
      <c r="I62" s="11">
        <f t="shared" si="2"/>
        <v>3.5000000000000031</v>
      </c>
      <c r="J62" s="21">
        <v>1.5217391304347839E-2</v>
      </c>
      <c r="K62" s="22">
        <v>15.217391304347839</v>
      </c>
      <c r="L62" s="16">
        <v>6.7500000000000004E-2</v>
      </c>
      <c r="M62" s="16">
        <v>6.6600000000000006E-2</v>
      </c>
      <c r="N62">
        <f t="shared" si="5"/>
        <v>0.50751879699248126</v>
      </c>
      <c r="O62">
        <f t="shared" si="6"/>
        <v>8.9999999999999802E-4</v>
      </c>
      <c r="P62">
        <f t="shared" si="7"/>
        <v>1.7733333333333292E-3</v>
      </c>
      <c r="Q62">
        <f>(M62/N62)-D62</f>
        <v>1.7266666666666541E-3</v>
      </c>
      <c r="R62">
        <f>(P62/H62)*100</f>
        <v>50.666666666666501</v>
      </c>
      <c r="S62">
        <f t="shared" si="8"/>
        <v>7.7101449275362137</v>
      </c>
      <c r="T62">
        <f>(Q62/H62)*100</f>
        <v>49.333333333332931</v>
      </c>
      <c r="U62">
        <f t="shared" si="9"/>
        <v>7.5072463768115396</v>
      </c>
      <c r="V62">
        <f>P62+Q62</f>
        <v>3.4999999999999832E-3</v>
      </c>
      <c r="W62">
        <f>R62+T62</f>
        <v>99.999999999999432</v>
      </c>
      <c r="X62">
        <f t="shared" si="10"/>
        <v>15.217391304347753</v>
      </c>
      <c r="Y62">
        <f t="shared" si="11"/>
        <v>50.666666666666501</v>
      </c>
      <c r="Z62">
        <f t="shared" si="12"/>
        <v>7.7101449275362137</v>
      </c>
      <c r="AA62">
        <f t="shared" si="13"/>
        <v>49.333333333332931</v>
      </c>
      <c r="AB62">
        <f t="shared" si="14"/>
        <v>7.5072463768115396</v>
      </c>
    </row>
    <row r="63" spans="1:28">
      <c r="A63" s="18" t="s">
        <v>15</v>
      </c>
      <c r="B63" s="13">
        <v>43082</v>
      </c>
      <c r="C63" s="6">
        <v>0.4513888888888889</v>
      </c>
      <c r="D63" s="18">
        <v>0.13</v>
      </c>
      <c r="E63" s="18">
        <v>600</v>
      </c>
      <c r="F63" s="23">
        <v>0.6</v>
      </c>
      <c r="G63" s="18">
        <v>0.13100000000000001</v>
      </c>
      <c r="H63" s="18">
        <v>1.0000000000000009E-3</v>
      </c>
      <c r="I63" s="11">
        <f t="shared" si="2"/>
        <v>1.0000000000000009</v>
      </c>
      <c r="J63" s="23">
        <v>1.6666666666666683E-3</v>
      </c>
      <c r="K63" s="24">
        <v>1.6666666666666683</v>
      </c>
      <c r="L63" s="25">
        <v>6.7000000000000004E-2</v>
      </c>
      <c r="M63" s="25">
        <v>6.6400000000000001E-2</v>
      </c>
      <c r="N63">
        <f t="shared" si="5"/>
        <v>0.51145038167938928</v>
      </c>
      <c r="O63">
        <f t="shared" si="6"/>
        <v>6.0000000000000331E-4</v>
      </c>
      <c r="P63">
        <f t="shared" si="7"/>
        <v>1.1731343283582156E-3</v>
      </c>
      <c r="Q63">
        <f>(M63/N63)-D63</f>
        <v>-1.731343283581932E-4</v>
      </c>
      <c r="R63">
        <f>(P63/H63)*100</f>
        <v>117.31343283582146</v>
      </c>
      <c r="S63">
        <f t="shared" si="8"/>
        <v>1.9552238805970261</v>
      </c>
      <c r="T63">
        <f>(Q63/H63)*100</f>
        <v>-17.313432835819302</v>
      </c>
      <c r="U63">
        <f t="shared" si="9"/>
        <v>-0.28855721393032202</v>
      </c>
      <c r="V63">
        <f>P63+Q63</f>
        <v>1.0000000000000224E-3</v>
      </c>
      <c r="W63">
        <f>R63+T63</f>
        <v>100.00000000000216</v>
      </c>
      <c r="X63">
        <f t="shared" si="10"/>
        <v>1.666666666666704</v>
      </c>
      <c r="Y63">
        <f t="shared" si="11"/>
        <v>100</v>
      </c>
      <c r="Z63">
        <f t="shared" si="12"/>
        <v>1.6666666666666683</v>
      </c>
      <c r="AA63">
        <f t="shared" si="13"/>
        <v>0</v>
      </c>
      <c r="AB63">
        <f t="shared" si="14"/>
        <v>0</v>
      </c>
    </row>
    <row r="64" spans="1:28">
      <c r="A64" s="18" t="s">
        <v>14</v>
      </c>
      <c r="B64" s="13">
        <v>43082</v>
      </c>
      <c r="C64" s="6">
        <v>0.47916666666666669</v>
      </c>
      <c r="D64" s="18">
        <v>0.12909999999999999</v>
      </c>
      <c r="E64" s="18">
        <v>500</v>
      </c>
      <c r="F64" s="23">
        <v>0.5</v>
      </c>
      <c r="G64" s="18">
        <v>0.12989999999999999</v>
      </c>
      <c r="H64" s="18">
        <v>7.9999999999999516E-4</v>
      </c>
      <c r="I64" s="11">
        <f t="shared" si="2"/>
        <v>0.79999999999999516</v>
      </c>
      <c r="J64" s="23">
        <v>1.5999999999999903E-3</v>
      </c>
      <c r="K64" s="24">
        <v>1.5999999999999903</v>
      </c>
      <c r="L64" s="25">
        <v>6.3399999999999998E-2</v>
      </c>
      <c r="M64" s="25">
        <v>6.2799999999999995E-2</v>
      </c>
      <c r="N64">
        <f t="shared" si="5"/>
        <v>0.4880677444187837</v>
      </c>
      <c r="O64">
        <f t="shared" si="6"/>
        <v>6.0000000000000331E-4</v>
      </c>
      <c r="P64">
        <f t="shared" si="7"/>
        <v>1.2293375394321834E-3</v>
      </c>
      <c r="Q64">
        <f>(M64/N64)-D64</f>
        <v>-4.2933753943219521E-4</v>
      </c>
      <c r="R64">
        <f>(P64/H64)*100</f>
        <v>153.66719242902386</v>
      </c>
      <c r="S64">
        <f t="shared" si="8"/>
        <v>2.458675078864367</v>
      </c>
      <c r="T64">
        <f>(Q64/H64)*100</f>
        <v>-53.667192429024723</v>
      </c>
      <c r="U64">
        <f t="shared" si="9"/>
        <v>-0.85867507886439043</v>
      </c>
      <c r="V64">
        <f>P64+Q64</f>
        <v>7.9999999999998822E-4</v>
      </c>
      <c r="W64">
        <f>R64+T64</f>
        <v>99.999999999999133</v>
      </c>
      <c r="X64">
        <f t="shared" si="10"/>
        <v>1.5999999999999766</v>
      </c>
      <c r="Y64">
        <f t="shared" si="11"/>
        <v>100</v>
      </c>
      <c r="Z64">
        <f t="shared" si="12"/>
        <v>1.5999999999999903</v>
      </c>
      <c r="AA64">
        <f t="shared" si="13"/>
        <v>0</v>
      </c>
      <c r="AB64">
        <f t="shared" si="14"/>
        <v>0</v>
      </c>
    </row>
  </sheetData>
  <mergeCells count="1">
    <mergeCell ref="Y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Whitney</dc:creator>
  <cp:lastModifiedBy>Christopher Whitney</cp:lastModifiedBy>
  <dcterms:created xsi:type="dcterms:W3CDTF">2018-05-03T16:39:19Z</dcterms:created>
  <dcterms:modified xsi:type="dcterms:W3CDTF">2019-03-20T15:01:13Z</dcterms:modified>
</cp:coreProperties>
</file>