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esktop/Data/Analysis/Dams/Data/"/>
    </mc:Choice>
  </mc:AlternateContent>
  <xr:revisionPtr revIDLastSave="0" documentId="13_ncr:1_{6ED64197-97AE-684B-BFE1-A7E0C04B36D5}" xr6:coauthVersionLast="36" xr6:coauthVersionMax="36" xr10:uidLastSave="{00000000-0000-0000-0000-000000000000}"/>
  <bookViews>
    <workbookView xWindow="-200" yWindow="1400" windowWidth="24920" windowHeight="12900" tabRatio="799" firstSheet="17" activeTab="28" xr2:uid="{00000000-000D-0000-FFFF-FFFF00000000}"/>
  </bookViews>
  <sheets>
    <sheet name="2016-09-07" sheetId="1" r:id="rId1"/>
    <sheet name="2016-09-21" sheetId="2" r:id="rId2"/>
    <sheet name="2016-10-05" sheetId="3" r:id="rId3"/>
    <sheet name="2016-10-19" sheetId="4" r:id="rId4"/>
    <sheet name="11-2-2016" sheetId="5" r:id="rId5"/>
    <sheet name="2016-12-14" sheetId="6" r:id="rId6"/>
    <sheet name="2017-05-23" sheetId="7" r:id="rId7"/>
    <sheet name="2017-08-30" sheetId="8" r:id="rId8"/>
    <sheet name="2017-10-11" sheetId="9" r:id="rId9"/>
    <sheet name="2017-10-25" sheetId="10" r:id="rId10"/>
    <sheet name="2017-11-01" sheetId="11" r:id="rId11"/>
    <sheet name="2017-12-13" sheetId="16" r:id="rId12"/>
    <sheet name="SMD_UP Ind Research" sheetId="12" r:id="rId13"/>
    <sheet name="SMD_DOWN Ind Research" sheetId="13" r:id="rId14"/>
    <sheet name="PD_UP Ind. Research" sheetId="14" r:id="rId15"/>
    <sheet name="PD_DOWN Ind. Research" sheetId="15" r:id="rId16"/>
    <sheet name="7-26-17 to 1-3-18" sheetId="17" r:id="rId17"/>
    <sheet name="7-26-2017  to 1-3-18" sheetId="18" r:id="rId18"/>
    <sheet name="2-13-18" sheetId="19" r:id="rId19"/>
    <sheet name="3-6-18" sheetId="20" r:id="rId20"/>
    <sheet name="4-10-18" sheetId="21" r:id="rId21"/>
    <sheet name="5-8-18" sheetId="22" r:id="rId22"/>
    <sheet name="6-5-2018" sheetId="23" r:id="rId23"/>
    <sheet name="9-5-2018" sheetId="24" r:id="rId24"/>
    <sheet name="8-7-18" sheetId="25" r:id="rId25"/>
    <sheet name="10-17-2018" sheetId="26" r:id="rId26"/>
    <sheet name="11-13-2018" sheetId="27" r:id="rId27"/>
    <sheet name="1-7-2019" sheetId="28" r:id="rId28"/>
    <sheet name="2-6-2019" sheetId="29" r:id="rId29"/>
  </sheets>
  <calcPr calcId="191029"/>
</workbook>
</file>

<file path=xl/calcChain.xml><?xml version="1.0" encoding="utf-8"?>
<calcChain xmlns="http://schemas.openxmlformats.org/spreadsheetml/2006/main">
  <c r="H10" i="29" l="1"/>
  <c r="H9" i="29"/>
  <c r="H8" i="29"/>
  <c r="H7" i="29"/>
  <c r="I7" i="29"/>
  <c r="J7" i="29" s="1"/>
  <c r="H6" i="29"/>
  <c r="F10" i="29"/>
  <c r="F9" i="29"/>
  <c r="F8" i="29"/>
  <c r="F7" i="29"/>
  <c r="F6" i="29"/>
  <c r="I6" i="29" s="1"/>
  <c r="J6" i="29" s="1"/>
  <c r="H21" i="29"/>
  <c r="I21" i="29" s="1"/>
  <c r="J21" i="29" s="1"/>
  <c r="H12" i="29"/>
  <c r="H13" i="29"/>
  <c r="H11" i="29"/>
  <c r="F21" i="29"/>
  <c r="F12" i="29"/>
  <c r="F13" i="29"/>
  <c r="F11" i="29"/>
  <c r="I11" i="29" s="1"/>
  <c r="J11" i="29" s="1"/>
  <c r="H18" i="29"/>
  <c r="F18" i="29"/>
  <c r="I18" i="29"/>
  <c r="J18" i="29" s="1"/>
  <c r="H20" i="29"/>
  <c r="F20" i="29"/>
  <c r="I20" i="29"/>
  <c r="J20" i="29" s="1"/>
  <c r="H19" i="29"/>
  <c r="F19" i="29"/>
  <c r="I19" i="29"/>
  <c r="J19" i="29" s="1"/>
  <c r="H16" i="29"/>
  <c r="F16" i="29"/>
  <c r="I16" i="29"/>
  <c r="J16" i="29" s="1"/>
  <c r="H14" i="29"/>
  <c r="F14" i="29"/>
  <c r="I14" i="29"/>
  <c r="J14" i="29" s="1"/>
  <c r="H17" i="29"/>
  <c r="F17" i="29"/>
  <c r="I17" i="29"/>
  <c r="J17" i="29" s="1"/>
  <c r="H15" i="29"/>
  <c r="F15" i="29"/>
  <c r="I15" i="29"/>
  <c r="J15" i="29" s="1"/>
  <c r="H12" i="28"/>
  <c r="H13" i="28"/>
  <c r="I13" i="28" s="1"/>
  <c r="J13" i="28" s="1"/>
  <c r="H11" i="28"/>
  <c r="F12" i="28"/>
  <c r="I12" i="28" s="1"/>
  <c r="J12" i="28" s="1"/>
  <c r="F13" i="28"/>
  <c r="F11" i="28"/>
  <c r="H9" i="28"/>
  <c r="I9" i="28" s="1"/>
  <c r="J9" i="28" s="1"/>
  <c r="F9" i="28"/>
  <c r="H10" i="28"/>
  <c r="I10" i="28" s="1"/>
  <c r="J10" i="28" s="1"/>
  <c r="F10" i="28"/>
  <c r="H8" i="28"/>
  <c r="I8" i="28" s="1"/>
  <c r="J8" i="28" s="1"/>
  <c r="F8" i="28"/>
  <c r="H15" i="28"/>
  <c r="I15" i="28" s="1"/>
  <c r="J15" i="28" s="1"/>
  <c r="F15" i="28"/>
  <c r="H14" i="28"/>
  <c r="I14" i="28" s="1"/>
  <c r="J14" i="28" s="1"/>
  <c r="F14" i="28"/>
  <c r="H16" i="28"/>
  <c r="I16" i="28" s="1"/>
  <c r="J16" i="28" s="1"/>
  <c r="F16" i="28"/>
  <c r="H21" i="28"/>
  <c r="I21" i="28" s="1"/>
  <c r="J21" i="28" s="1"/>
  <c r="F21" i="28"/>
  <c r="H19" i="28"/>
  <c r="I19" i="28" s="1"/>
  <c r="J19" i="28" s="1"/>
  <c r="F19" i="28"/>
  <c r="H7" i="28"/>
  <c r="I7" i="28" s="1"/>
  <c r="J7" i="28" s="1"/>
  <c r="F7" i="28"/>
  <c r="H18" i="28"/>
  <c r="I18" i="28" s="1"/>
  <c r="J18" i="28" s="1"/>
  <c r="F18" i="28"/>
  <c r="H20" i="28"/>
  <c r="I20" i="28" s="1"/>
  <c r="J20" i="28" s="1"/>
  <c r="F20" i="28"/>
  <c r="H17" i="28"/>
  <c r="I17" i="28" s="1"/>
  <c r="J17" i="28" s="1"/>
  <c r="F17" i="28"/>
  <c r="H6" i="28"/>
  <c r="I6" i="28" s="1"/>
  <c r="J6" i="28" s="1"/>
  <c r="F6" i="28"/>
  <c r="H11" i="27"/>
  <c r="I11" i="27" s="1"/>
  <c r="J11" i="27" s="1"/>
  <c r="F11" i="27"/>
  <c r="H12" i="27"/>
  <c r="I12" i="27" s="1"/>
  <c r="J12" i="27" s="1"/>
  <c r="F12" i="27"/>
  <c r="H8" i="27"/>
  <c r="I8" i="27" s="1"/>
  <c r="J8" i="27" s="1"/>
  <c r="F8" i="27"/>
  <c r="H6" i="27"/>
  <c r="I6" i="27" s="1"/>
  <c r="J6" i="27" s="1"/>
  <c r="F6" i="27"/>
  <c r="H9" i="27"/>
  <c r="I9" i="27" s="1"/>
  <c r="J9" i="27" s="1"/>
  <c r="F9" i="27"/>
  <c r="H7" i="27"/>
  <c r="I7" i="27" s="1"/>
  <c r="J7" i="27" s="1"/>
  <c r="F7" i="27"/>
  <c r="H10" i="27"/>
  <c r="I10" i="27" s="1"/>
  <c r="J10" i="27" s="1"/>
  <c r="F10" i="27"/>
  <c r="H13" i="27"/>
  <c r="I13" i="27" s="1"/>
  <c r="J13" i="27" s="1"/>
  <c r="F13" i="27"/>
  <c r="H20" i="27"/>
  <c r="I20" i="27" s="1"/>
  <c r="J20" i="27" s="1"/>
  <c r="F20" i="27"/>
  <c r="H15" i="27"/>
  <c r="I15" i="27" s="1"/>
  <c r="J15" i="27" s="1"/>
  <c r="F15" i="27"/>
  <c r="H18" i="27"/>
  <c r="I18" i="27" s="1"/>
  <c r="J18" i="27" s="1"/>
  <c r="F18" i="27"/>
  <c r="H16" i="27"/>
  <c r="I16" i="27" s="1"/>
  <c r="J16" i="27" s="1"/>
  <c r="F16" i="27"/>
  <c r="H21" i="27"/>
  <c r="I21" i="27" s="1"/>
  <c r="J21" i="27" s="1"/>
  <c r="F21" i="27"/>
  <c r="H19" i="27"/>
  <c r="I19" i="27" s="1"/>
  <c r="J19" i="27" s="1"/>
  <c r="F19" i="27"/>
  <c r="H17" i="27"/>
  <c r="I17" i="27" s="1"/>
  <c r="J17" i="27" s="1"/>
  <c r="F17" i="27"/>
  <c r="H14" i="27"/>
  <c r="I14" i="27" s="1"/>
  <c r="J14" i="27" s="1"/>
  <c r="F14" i="27"/>
  <c r="F13" i="26"/>
  <c r="H13" i="26"/>
  <c r="I13" i="26" s="1"/>
  <c r="J13" i="26" s="1"/>
  <c r="F12" i="26"/>
  <c r="H12" i="26"/>
  <c r="I12" i="26" s="1"/>
  <c r="J12" i="26" s="1"/>
  <c r="H8" i="26"/>
  <c r="I8" i="26" s="1"/>
  <c r="J8" i="26" s="1"/>
  <c r="F8" i="26"/>
  <c r="H9" i="26"/>
  <c r="I9" i="26" s="1"/>
  <c r="J9" i="26" s="1"/>
  <c r="F9" i="26"/>
  <c r="H6" i="26"/>
  <c r="I6" i="26" s="1"/>
  <c r="J6" i="26" s="1"/>
  <c r="F6" i="26"/>
  <c r="H10" i="26"/>
  <c r="I10" i="26" s="1"/>
  <c r="J10" i="26" s="1"/>
  <c r="F10" i="26"/>
  <c r="H11" i="26"/>
  <c r="I11" i="26" s="1"/>
  <c r="J11" i="26" s="1"/>
  <c r="F11" i="26"/>
  <c r="H7" i="26"/>
  <c r="I7" i="26" s="1"/>
  <c r="J7" i="26" s="1"/>
  <c r="F7" i="26"/>
  <c r="H19" i="26"/>
  <c r="I19" i="26" s="1"/>
  <c r="J19" i="26" s="1"/>
  <c r="F19" i="26"/>
  <c r="H15" i="26"/>
  <c r="I15" i="26" s="1"/>
  <c r="J15" i="26" s="1"/>
  <c r="F15" i="26"/>
  <c r="H18" i="26"/>
  <c r="I18" i="26" s="1"/>
  <c r="J18" i="26" s="1"/>
  <c r="F18" i="26"/>
  <c r="H16" i="26"/>
  <c r="I16" i="26" s="1"/>
  <c r="J16" i="26" s="1"/>
  <c r="F16" i="26"/>
  <c r="H17" i="26"/>
  <c r="I17" i="26" s="1"/>
  <c r="J17" i="26" s="1"/>
  <c r="F17" i="26"/>
  <c r="H20" i="26"/>
  <c r="I20" i="26" s="1"/>
  <c r="J20" i="26" s="1"/>
  <c r="F20" i="26"/>
  <c r="H14" i="26"/>
  <c r="I14" i="26" s="1"/>
  <c r="J14" i="26" s="1"/>
  <c r="F14" i="26"/>
  <c r="H21" i="26"/>
  <c r="I21" i="26" s="1"/>
  <c r="J21" i="26" s="1"/>
  <c r="F21" i="26"/>
  <c r="E12" i="25"/>
  <c r="E16" i="25"/>
  <c r="E13" i="25"/>
  <c r="E11" i="25"/>
  <c r="F11" i="25" s="1"/>
  <c r="E15" i="25"/>
  <c r="E17" i="25"/>
  <c r="E14" i="25"/>
  <c r="E9" i="25"/>
  <c r="F9" i="25" s="1"/>
  <c r="E19" i="25"/>
  <c r="E18" i="25"/>
  <c r="E10" i="25"/>
  <c r="E7" i="25"/>
  <c r="F7" i="25" s="1"/>
  <c r="E8" i="25"/>
  <c r="E6" i="25"/>
  <c r="H12" i="25"/>
  <c r="F12" i="25"/>
  <c r="H16" i="25"/>
  <c r="F16" i="25"/>
  <c r="H13" i="25"/>
  <c r="F13" i="25"/>
  <c r="H11" i="25"/>
  <c r="H15" i="25"/>
  <c r="F15" i="25"/>
  <c r="H17" i="25"/>
  <c r="F17" i="25"/>
  <c r="H14" i="25"/>
  <c r="I14" i="25" s="1"/>
  <c r="J14" i="25" s="1"/>
  <c r="F14" i="25"/>
  <c r="H9" i="25"/>
  <c r="H19" i="25"/>
  <c r="F19" i="25"/>
  <c r="H18" i="25"/>
  <c r="F18" i="25"/>
  <c r="H10" i="25"/>
  <c r="F10" i="25"/>
  <c r="H7" i="25"/>
  <c r="H8" i="25"/>
  <c r="I8" i="25" s="1"/>
  <c r="J8" i="25" s="1"/>
  <c r="F8" i="25"/>
  <c r="H6" i="25"/>
  <c r="F6" i="25"/>
  <c r="E7" i="24"/>
  <c r="F7" i="24" s="1"/>
  <c r="I7" i="24" s="1"/>
  <c r="J7" i="24" s="1"/>
  <c r="E12" i="24"/>
  <c r="F12" i="24" s="1"/>
  <c r="I12" i="24" s="1"/>
  <c r="J12" i="24" s="1"/>
  <c r="E13" i="24"/>
  <c r="E10" i="24"/>
  <c r="E8" i="24"/>
  <c r="F8" i="24" s="1"/>
  <c r="E9" i="24"/>
  <c r="F9" i="24" s="1"/>
  <c r="E19" i="24"/>
  <c r="E6" i="24"/>
  <c r="E15" i="24"/>
  <c r="F15" i="24" s="1"/>
  <c r="I15" i="24" s="1"/>
  <c r="J15" i="24" s="1"/>
  <c r="E11" i="24"/>
  <c r="F11" i="24" s="1"/>
  <c r="I11" i="24" s="1"/>
  <c r="J11" i="24" s="1"/>
  <c r="E18" i="24"/>
  <c r="E14" i="24"/>
  <c r="E17" i="24"/>
  <c r="F17" i="24" s="1"/>
  <c r="E16" i="24"/>
  <c r="F16" i="24" s="1"/>
  <c r="H7" i="24"/>
  <c r="H12" i="24"/>
  <c r="H13" i="24"/>
  <c r="I13" i="24" s="1"/>
  <c r="J13" i="24" s="1"/>
  <c r="F13" i="24"/>
  <c r="H10" i="24"/>
  <c r="I10" i="24" s="1"/>
  <c r="J10" i="24" s="1"/>
  <c r="F10" i="24"/>
  <c r="H8" i="24"/>
  <c r="I8" i="24"/>
  <c r="J8" i="24" s="1"/>
  <c r="H9" i="24"/>
  <c r="I9" i="24" s="1"/>
  <c r="J9" i="24" s="1"/>
  <c r="H19" i="24"/>
  <c r="I19" i="24" s="1"/>
  <c r="J19" i="24" s="1"/>
  <c r="F19" i="24"/>
  <c r="H6" i="24"/>
  <c r="F6" i="24"/>
  <c r="I6" i="24"/>
  <c r="J6" i="24" s="1"/>
  <c r="H15" i="24"/>
  <c r="H11" i="24"/>
  <c r="H18" i="24"/>
  <c r="I18" i="24" s="1"/>
  <c r="J18" i="24" s="1"/>
  <c r="F18" i="24"/>
  <c r="H14" i="24"/>
  <c r="I14" i="24" s="1"/>
  <c r="J14" i="24" s="1"/>
  <c r="F14" i="24"/>
  <c r="H17" i="24"/>
  <c r="I17" i="24"/>
  <c r="J17" i="24" s="1"/>
  <c r="H16" i="24"/>
  <c r="I16" i="24" s="1"/>
  <c r="J16" i="24" s="1"/>
  <c r="H8" i="22"/>
  <c r="H6" i="22"/>
  <c r="F9" i="22"/>
  <c r="F6" i="22"/>
  <c r="I9" i="22"/>
  <c r="J9" i="22" s="1"/>
  <c r="E9" i="22"/>
  <c r="F7" i="22"/>
  <c r="H7" i="22"/>
  <c r="I7" i="22"/>
  <c r="J7" i="22" s="1"/>
  <c r="H9" i="22"/>
  <c r="E8" i="22"/>
  <c r="F8" i="22" s="1"/>
  <c r="H20" i="23"/>
  <c r="I20" i="23" s="1"/>
  <c r="J20" i="23" s="1"/>
  <c r="H7" i="23"/>
  <c r="H18" i="23"/>
  <c r="H16" i="23"/>
  <c r="I16" i="23" s="1"/>
  <c r="J16" i="23" s="1"/>
  <c r="H15" i="22"/>
  <c r="F15" i="22"/>
  <c r="I21" i="23"/>
  <c r="J21" i="23" s="1"/>
  <c r="H21" i="23"/>
  <c r="H8" i="23"/>
  <c r="H14" i="23"/>
  <c r="I14" i="23" s="1"/>
  <c r="J14" i="23" s="1"/>
  <c r="H17" i="23"/>
  <c r="I17" i="23" s="1"/>
  <c r="J17" i="23" s="1"/>
  <c r="H19" i="23"/>
  <c r="H15" i="23"/>
  <c r="H11" i="23"/>
  <c r="H12" i="23"/>
  <c r="H10" i="23"/>
  <c r="H9" i="23"/>
  <c r="H13" i="23"/>
  <c r="I13" i="23" s="1"/>
  <c r="J13" i="23" s="1"/>
  <c r="H6" i="23"/>
  <c r="F21" i="23"/>
  <c r="F8" i="23"/>
  <c r="F17" i="23"/>
  <c r="F15" i="23"/>
  <c r="I15" i="23" s="1"/>
  <c r="J15" i="23" s="1"/>
  <c r="F10" i="23"/>
  <c r="I10" i="23" s="1"/>
  <c r="J10" i="23" s="1"/>
  <c r="F9" i="23"/>
  <c r="F18" i="23"/>
  <c r="F6" i="23"/>
  <c r="E13" i="23"/>
  <c r="F13" i="23" s="1"/>
  <c r="E12" i="23"/>
  <c r="F12" i="23" s="1"/>
  <c r="E11" i="23"/>
  <c r="F11" i="23" s="1"/>
  <c r="E15" i="23"/>
  <c r="E19" i="23"/>
  <c r="F19" i="23" s="1"/>
  <c r="E14" i="23"/>
  <c r="F14" i="23" s="1"/>
  <c r="E16" i="23"/>
  <c r="F16" i="23" s="1"/>
  <c r="E18" i="23"/>
  <c r="E7" i="23"/>
  <c r="F7" i="23" s="1"/>
  <c r="E20" i="23"/>
  <c r="F20" i="23" s="1"/>
  <c r="H11" i="22"/>
  <c r="F11" i="22"/>
  <c r="H10" i="22"/>
  <c r="F10" i="22"/>
  <c r="H13" i="22"/>
  <c r="F13" i="22"/>
  <c r="H12" i="22"/>
  <c r="F12" i="22"/>
  <c r="I12" i="22" s="1"/>
  <c r="J12" i="22" s="1"/>
  <c r="H20" i="22"/>
  <c r="F20" i="22"/>
  <c r="I20" i="22" s="1"/>
  <c r="J20" i="22" s="1"/>
  <c r="H21" i="22"/>
  <c r="F21" i="22"/>
  <c r="H18" i="22"/>
  <c r="F18" i="22"/>
  <c r="I18" i="22" s="1"/>
  <c r="J18" i="22" s="1"/>
  <c r="H19" i="22"/>
  <c r="F19" i="22"/>
  <c r="H16" i="22"/>
  <c r="I16" i="22" s="1"/>
  <c r="J16" i="22" s="1"/>
  <c r="F16" i="22"/>
  <c r="H17" i="22"/>
  <c r="F17" i="22"/>
  <c r="H14" i="22"/>
  <c r="I14" i="22" s="1"/>
  <c r="J14" i="22" s="1"/>
  <c r="F14" i="22"/>
  <c r="I13" i="22"/>
  <c r="J13" i="22" s="1"/>
  <c r="I11" i="22"/>
  <c r="J11" i="22" s="1"/>
  <c r="H13" i="21"/>
  <c r="H7" i="21"/>
  <c r="F15" i="21"/>
  <c r="H15" i="21"/>
  <c r="F6" i="21"/>
  <c r="H6" i="21"/>
  <c r="I6" i="21" s="1"/>
  <c r="J6" i="21" s="1"/>
  <c r="H8" i="21"/>
  <c r="F8" i="21"/>
  <c r="H18" i="21"/>
  <c r="F18" i="21"/>
  <c r="I18" i="21" s="1"/>
  <c r="J18" i="21" s="1"/>
  <c r="H9" i="21"/>
  <c r="F9" i="21"/>
  <c r="H14" i="21"/>
  <c r="F14" i="21"/>
  <c r="H10" i="21"/>
  <c r="F10" i="21"/>
  <c r="H12" i="21"/>
  <c r="F12" i="21"/>
  <c r="H17" i="21"/>
  <c r="F17" i="21"/>
  <c r="H16" i="21"/>
  <c r="F16" i="21"/>
  <c r="H11" i="21"/>
  <c r="F11" i="21"/>
  <c r="H20" i="21"/>
  <c r="F20" i="21"/>
  <c r="H19" i="21"/>
  <c r="F19" i="21"/>
  <c r="H21" i="21"/>
  <c r="F21" i="21"/>
  <c r="I21" i="21" s="1"/>
  <c r="J21" i="21" s="1"/>
  <c r="F7" i="21"/>
  <c r="I7" i="21" s="1"/>
  <c r="J7" i="21" s="1"/>
  <c r="F13" i="21"/>
  <c r="I13" i="21" s="1"/>
  <c r="J13" i="21" s="1"/>
  <c r="I14" i="21"/>
  <c r="J14" i="21" s="1"/>
  <c r="I12" i="21"/>
  <c r="J12" i="21" s="1"/>
  <c r="I16" i="21"/>
  <c r="J16" i="21" s="1"/>
  <c r="I20" i="21"/>
  <c r="J20" i="21"/>
  <c r="H6" i="20"/>
  <c r="H11" i="20"/>
  <c r="H10" i="20"/>
  <c r="I10" i="20" s="1"/>
  <c r="F6" i="20"/>
  <c r="F11" i="20"/>
  <c r="I11" i="20" s="1"/>
  <c r="J11" i="20" s="1"/>
  <c r="F10" i="20"/>
  <c r="H12" i="20"/>
  <c r="F12" i="20"/>
  <c r="I12" i="20" s="1"/>
  <c r="J12" i="20" s="1"/>
  <c r="H7" i="20"/>
  <c r="F7" i="20"/>
  <c r="H8" i="20"/>
  <c r="F8" i="20"/>
  <c r="I8" i="20" s="1"/>
  <c r="J8" i="20" s="1"/>
  <c r="H9" i="20"/>
  <c r="I9" i="20" s="1"/>
  <c r="J9" i="20" s="1"/>
  <c r="F9" i="20"/>
  <c r="H13" i="20"/>
  <c r="F13" i="20"/>
  <c r="H14" i="20"/>
  <c r="I14" i="20" s="1"/>
  <c r="J14" i="20" s="1"/>
  <c r="F14" i="20"/>
  <c r="H18" i="20"/>
  <c r="F18" i="20"/>
  <c r="H17" i="20"/>
  <c r="I17" i="20" s="1"/>
  <c r="J17" i="20" s="1"/>
  <c r="F17" i="20"/>
  <c r="H16" i="20"/>
  <c r="F16" i="20"/>
  <c r="I16" i="20" s="1"/>
  <c r="J16" i="20" s="1"/>
  <c r="H15" i="20"/>
  <c r="I15" i="20" s="1"/>
  <c r="J15" i="20" s="1"/>
  <c r="F15" i="20"/>
  <c r="H19" i="20"/>
  <c r="F19" i="20"/>
  <c r="F10" i="19"/>
  <c r="F9" i="19"/>
  <c r="F11" i="19"/>
  <c r="H10" i="19"/>
  <c r="H9" i="19"/>
  <c r="I9" i="19" s="1"/>
  <c r="J9" i="19" s="1"/>
  <c r="H11" i="19"/>
  <c r="I11" i="19" s="1"/>
  <c r="J11" i="19" s="1"/>
  <c r="J10" i="20"/>
  <c r="I19" i="20"/>
  <c r="J19" i="20" s="1"/>
  <c r="I7" i="20"/>
  <c r="J7" i="20" s="1"/>
  <c r="H17" i="19"/>
  <c r="F17" i="19"/>
  <c r="I17" i="19" s="1"/>
  <c r="J17" i="19" s="1"/>
  <c r="H19" i="19"/>
  <c r="F19" i="19"/>
  <c r="I19" i="19"/>
  <c r="J19" i="19" s="1"/>
  <c r="H7" i="19"/>
  <c r="I7" i="19" s="1"/>
  <c r="J7" i="19" s="1"/>
  <c r="F7" i="19"/>
  <c r="H6" i="19"/>
  <c r="I6" i="19" s="1"/>
  <c r="J6" i="19" s="1"/>
  <c r="F6" i="19"/>
  <c r="H20" i="19"/>
  <c r="F20" i="19"/>
  <c r="I20" i="19"/>
  <c r="J20" i="19" s="1"/>
  <c r="H8" i="19"/>
  <c r="F8" i="19"/>
  <c r="I8" i="19"/>
  <c r="J8" i="19" s="1"/>
  <c r="H12" i="19"/>
  <c r="I12" i="19" s="1"/>
  <c r="J12" i="19" s="1"/>
  <c r="F12" i="19"/>
  <c r="H14" i="19"/>
  <c r="I14" i="19" s="1"/>
  <c r="J14" i="19" s="1"/>
  <c r="F14" i="19"/>
  <c r="H15" i="19"/>
  <c r="F15" i="19"/>
  <c r="I15" i="19"/>
  <c r="J15" i="19" s="1"/>
  <c r="H16" i="19"/>
  <c r="F16" i="19"/>
  <c r="I16" i="19"/>
  <c r="J16" i="19" s="1"/>
  <c r="H13" i="19"/>
  <c r="I13" i="19" s="1"/>
  <c r="J13" i="19" s="1"/>
  <c r="F13" i="19"/>
  <c r="H18" i="19"/>
  <c r="I18" i="19" s="1"/>
  <c r="J18" i="19" s="1"/>
  <c r="F18" i="19"/>
  <c r="H29" i="17"/>
  <c r="F29" i="17"/>
  <c r="I29" i="17"/>
  <c r="J29" i="17" s="1"/>
  <c r="H15" i="18"/>
  <c r="F15" i="18"/>
  <c r="I15" i="18"/>
  <c r="J15" i="18" s="1"/>
  <c r="H14" i="18"/>
  <c r="F14" i="18"/>
  <c r="I14" i="18"/>
  <c r="J14" i="18" s="1"/>
  <c r="H13" i="18"/>
  <c r="F13" i="18"/>
  <c r="I13" i="18"/>
  <c r="J13" i="18" s="1"/>
  <c r="H12" i="18"/>
  <c r="F12" i="18"/>
  <c r="I12" i="18"/>
  <c r="J12" i="18" s="1"/>
  <c r="H11" i="18"/>
  <c r="F11" i="18"/>
  <c r="I11" i="18"/>
  <c r="J11" i="18" s="1"/>
  <c r="H10" i="18"/>
  <c r="F10" i="18"/>
  <c r="I10" i="18"/>
  <c r="J10" i="18" s="1"/>
  <c r="H9" i="18"/>
  <c r="F9" i="18"/>
  <c r="I9" i="18"/>
  <c r="J9" i="18" s="1"/>
  <c r="H8" i="18"/>
  <c r="F8" i="18"/>
  <c r="I8" i="18"/>
  <c r="J8" i="18" s="1"/>
  <c r="H7" i="18"/>
  <c r="F7" i="18"/>
  <c r="I7" i="18"/>
  <c r="J7" i="18" s="1"/>
  <c r="H6" i="18"/>
  <c r="F6" i="18"/>
  <c r="I6" i="18"/>
  <c r="J6" i="18" s="1"/>
  <c r="H18" i="17"/>
  <c r="F18" i="17"/>
  <c r="I18" i="17"/>
  <c r="J18" i="17" s="1"/>
  <c r="H19" i="17"/>
  <c r="F19" i="17"/>
  <c r="I19" i="17"/>
  <c r="J19" i="17" s="1"/>
  <c r="H20" i="17"/>
  <c r="F20" i="17"/>
  <c r="I20" i="17"/>
  <c r="J20" i="17" s="1"/>
  <c r="H21" i="17"/>
  <c r="F21" i="17"/>
  <c r="I21" i="17"/>
  <c r="J21" i="17" s="1"/>
  <c r="H22" i="17"/>
  <c r="F22" i="17"/>
  <c r="I22" i="17"/>
  <c r="J22" i="17" s="1"/>
  <c r="H23" i="17"/>
  <c r="F23" i="17"/>
  <c r="I23" i="17"/>
  <c r="J23" i="17" s="1"/>
  <c r="H24" i="17"/>
  <c r="F24" i="17"/>
  <c r="I24" i="17"/>
  <c r="J24" i="17" s="1"/>
  <c r="H25" i="17"/>
  <c r="F25" i="17"/>
  <c r="I25" i="17"/>
  <c r="J25" i="17" s="1"/>
  <c r="H26" i="17"/>
  <c r="F26" i="17"/>
  <c r="I26" i="17"/>
  <c r="J26" i="17" s="1"/>
  <c r="H27" i="17"/>
  <c r="F27" i="17"/>
  <c r="I27" i="17"/>
  <c r="J27" i="17" s="1"/>
  <c r="H28" i="17"/>
  <c r="F28" i="17"/>
  <c r="I28" i="17"/>
  <c r="J28" i="17" s="1"/>
  <c r="H17" i="17"/>
  <c r="F17" i="17"/>
  <c r="I17" i="17"/>
  <c r="J17" i="17" s="1"/>
  <c r="H16" i="17"/>
  <c r="F16" i="17"/>
  <c r="I16" i="17"/>
  <c r="J16" i="17" s="1"/>
  <c r="H15" i="17"/>
  <c r="F15" i="17"/>
  <c r="I15" i="17"/>
  <c r="J15" i="17" s="1"/>
  <c r="H14" i="17"/>
  <c r="F14" i="17"/>
  <c r="I14" i="17"/>
  <c r="J14" i="17" s="1"/>
  <c r="H13" i="17"/>
  <c r="F13" i="17"/>
  <c r="I13" i="17"/>
  <c r="J13" i="17" s="1"/>
  <c r="H12" i="17"/>
  <c r="F12" i="17"/>
  <c r="I12" i="17"/>
  <c r="J12" i="17" s="1"/>
  <c r="H11" i="17"/>
  <c r="F11" i="17"/>
  <c r="I11" i="17"/>
  <c r="J11" i="17" s="1"/>
  <c r="H10" i="17"/>
  <c r="F10" i="17"/>
  <c r="I10" i="17"/>
  <c r="J10" i="17" s="1"/>
  <c r="H9" i="17"/>
  <c r="F9" i="17"/>
  <c r="I9" i="17"/>
  <c r="J9" i="17" s="1"/>
  <c r="H8" i="17"/>
  <c r="F8" i="17"/>
  <c r="I8" i="17"/>
  <c r="J8" i="17" s="1"/>
  <c r="H7" i="17"/>
  <c r="F7" i="17"/>
  <c r="I7" i="17"/>
  <c r="J7" i="17" s="1"/>
  <c r="H6" i="17"/>
  <c r="F6" i="17"/>
  <c r="I6" i="17"/>
  <c r="J6" i="17" s="1"/>
  <c r="F19" i="16"/>
  <c r="H19" i="16"/>
  <c r="I19" i="16"/>
  <c r="J19" i="16" s="1"/>
  <c r="F18" i="16"/>
  <c r="H18" i="16"/>
  <c r="I18" i="16"/>
  <c r="J18" i="16" s="1"/>
  <c r="F17" i="16"/>
  <c r="H17" i="16"/>
  <c r="I17" i="16"/>
  <c r="J17" i="16" s="1"/>
  <c r="F16" i="16"/>
  <c r="H16" i="16"/>
  <c r="I16" i="16"/>
  <c r="J16" i="16" s="1"/>
  <c r="F15" i="16"/>
  <c r="H15" i="16"/>
  <c r="I15" i="16"/>
  <c r="J15" i="16" s="1"/>
  <c r="F14" i="16"/>
  <c r="H14" i="16"/>
  <c r="I14" i="16"/>
  <c r="J14" i="16" s="1"/>
  <c r="F13" i="16"/>
  <c r="H13" i="16"/>
  <c r="I13" i="16"/>
  <c r="J13" i="16" s="1"/>
  <c r="F12" i="16"/>
  <c r="H12" i="16"/>
  <c r="I12" i="16"/>
  <c r="J12" i="16" s="1"/>
  <c r="F11" i="16"/>
  <c r="H11" i="16"/>
  <c r="I11" i="16"/>
  <c r="J11" i="16" s="1"/>
  <c r="F10" i="16"/>
  <c r="H10" i="16"/>
  <c r="I10" i="16"/>
  <c r="J10" i="16" s="1"/>
  <c r="H9" i="16"/>
  <c r="F9" i="16"/>
  <c r="I9" i="16"/>
  <c r="J9" i="16" s="1"/>
  <c r="H8" i="16"/>
  <c r="F8" i="16"/>
  <c r="I8" i="16"/>
  <c r="J8" i="16" s="1"/>
  <c r="H7" i="16"/>
  <c r="F7" i="16"/>
  <c r="I7" i="16"/>
  <c r="J7" i="16" s="1"/>
  <c r="H6" i="16"/>
  <c r="F6" i="16"/>
  <c r="I6" i="16"/>
  <c r="J6" i="16" s="1"/>
  <c r="H17" i="15"/>
  <c r="F17" i="15"/>
  <c r="I17" i="15"/>
  <c r="J17" i="15" s="1"/>
  <c r="H16" i="15"/>
  <c r="F16" i="15"/>
  <c r="I16" i="15"/>
  <c r="J16" i="15" s="1"/>
  <c r="H15" i="15"/>
  <c r="F15" i="15"/>
  <c r="I15" i="15"/>
  <c r="J15" i="15" s="1"/>
  <c r="H14" i="15"/>
  <c r="F14" i="15"/>
  <c r="I14" i="15"/>
  <c r="J14" i="15" s="1"/>
  <c r="H13" i="15"/>
  <c r="F13" i="15"/>
  <c r="I13" i="15"/>
  <c r="J13" i="15" s="1"/>
  <c r="H12" i="15"/>
  <c r="F12" i="15"/>
  <c r="I12" i="15"/>
  <c r="J12" i="15" s="1"/>
  <c r="H11" i="15"/>
  <c r="F11" i="15"/>
  <c r="I11" i="15"/>
  <c r="J11" i="15" s="1"/>
  <c r="H10" i="15"/>
  <c r="F10" i="15"/>
  <c r="I10" i="15"/>
  <c r="J10" i="15" s="1"/>
  <c r="H9" i="15"/>
  <c r="F9" i="15"/>
  <c r="I9" i="15"/>
  <c r="J9" i="15" s="1"/>
  <c r="H8" i="15"/>
  <c r="F8" i="15"/>
  <c r="I8" i="15"/>
  <c r="J8" i="15" s="1"/>
  <c r="H7" i="15"/>
  <c r="F7" i="15"/>
  <c r="I7" i="15"/>
  <c r="J7" i="15" s="1"/>
  <c r="H6" i="15"/>
  <c r="F6" i="15"/>
  <c r="I6" i="15"/>
  <c r="J6" i="15" s="1"/>
  <c r="H17" i="14"/>
  <c r="F17" i="14"/>
  <c r="I17" i="14"/>
  <c r="J17" i="14" s="1"/>
  <c r="H16" i="14"/>
  <c r="F16" i="14"/>
  <c r="I16" i="14"/>
  <c r="J16" i="14" s="1"/>
  <c r="H15" i="14"/>
  <c r="F15" i="14"/>
  <c r="I15" i="14"/>
  <c r="J15" i="14" s="1"/>
  <c r="H14" i="14"/>
  <c r="F14" i="14"/>
  <c r="I14" i="14"/>
  <c r="J14" i="14" s="1"/>
  <c r="H13" i="14"/>
  <c r="F13" i="14"/>
  <c r="I13" i="14"/>
  <c r="J13" i="14" s="1"/>
  <c r="H12" i="14"/>
  <c r="F12" i="14"/>
  <c r="I12" i="14"/>
  <c r="J12" i="14" s="1"/>
  <c r="H11" i="14"/>
  <c r="F11" i="14"/>
  <c r="I11" i="14"/>
  <c r="J11" i="14" s="1"/>
  <c r="H10" i="14"/>
  <c r="F10" i="14"/>
  <c r="I10" i="14"/>
  <c r="J10" i="14" s="1"/>
  <c r="H9" i="14"/>
  <c r="F9" i="14"/>
  <c r="I9" i="14"/>
  <c r="J9" i="14" s="1"/>
  <c r="H8" i="14"/>
  <c r="F8" i="14"/>
  <c r="I8" i="14"/>
  <c r="J8" i="14" s="1"/>
  <c r="H7" i="14"/>
  <c r="F7" i="14"/>
  <c r="I7" i="14"/>
  <c r="J7" i="14" s="1"/>
  <c r="H6" i="14"/>
  <c r="F6" i="14"/>
  <c r="I6" i="14"/>
  <c r="J6" i="14" s="1"/>
  <c r="E26" i="13"/>
  <c r="E15" i="13"/>
  <c r="E20" i="13"/>
  <c r="F20" i="13" s="1"/>
  <c r="I20" i="13" s="1"/>
  <c r="J20" i="13" s="1"/>
  <c r="E24" i="13"/>
  <c r="F24" i="13" s="1"/>
  <c r="E25" i="13"/>
  <c r="E23" i="13"/>
  <c r="E22" i="13"/>
  <c r="F22" i="13" s="1"/>
  <c r="I22" i="13" s="1"/>
  <c r="J22" i="13" s="1"/>
  <c r="E21" i="13"/>
  <c r="E19" i="13"/>
  <c r="E18" i="13"/>
  <c r="E17" i="13"/>
  <c r="E16" i="13"/>
  <c r="F16" i="13" s="1"/>
  <c r="E14" i="13"/>
  <c r="E13" i="13"/>
  <c r="E12" i="13"/>
  <c r="F12" i="13" s="1"/>
  <c r="E11" i="13"/>
  <c r="E10" i="13"/>
  <c r="E9" i="13"/>
  <c r="E8" i="13"/>
  <c r="F8" i="13" s="1"/>
  <c r="I8" i="13" s="1"/>
  <c r="J8" i="13" s="1"/>
  <c r="E7" i="13"/>
  <c r="E6" i="13"/>
  <c r="H26" i="13"/>
  <c r="F26" i="13"/>
  <c r="I26" i="13" s="1"/>
  <c r="J26" i="13" s="1"/>
  <c r="H25" i="13"/>
  <c r="F25" i="13"/>
  <c r="I25" i="13" s="1"/>
  <c r="J25" i="13" s="1"/>
  <c r="H24" i="13"/>
  <c r="I24" i="13"/>
  <c r="J24" i="13" s="1"/>
  <c r="H23" i="13"/>
  <c r="F23" i="13"/>
  <c r="I23" i="13" s="1"/>
  <c r="J23" i="13" s="1"/>
  <c r="H22" i="13"/>
  <c r="H21" i="13"/>
  <c r="F21" i="13"/>
  <c r="I21" i="13"/>
  <c r="J21" i="13" s="1"/>
  <c r="H20" i="13"/>
  <c r="H19" i="13"/>
  <c r="F19" i="13"/>
  <c r="I19" i="13" s="1"/>
  <c r="J19" i="13" s="1"/>
  <c r="H18" i="13"/>
  <c r="F18" i="13"/>
  <c r="I18" i="13" s="1"/>
  <c r="J18" i="13" s="1"/>
  <c r="H17" i="13"/>
  <c r="F17" i="13"/>
  <c r="I17" i="13" s="1"/>
  <c r="J17" i="13" s="1"/>
  <c r="H16" i="13"/>
  <c r="I16" i="13"/>
  <c r="J16" i="13" s="1"/>
  <c r="H15" i="13"/>
  <c r="F15" i="13"/>
  <c r="I15" i="13" s="1"/>
  <c r="J15" i="13" s="1"/>
  <c r="H14" i="13"/>
  <c r="F14" i="13"/>
  <c r="I14" i="13" s="1"/>
  <c r="J14" i="13" s="1"/>
  <c r="H13" i="13"/>
  <c r="F13" i="13"/>
  <c r="I13" i="13"/>
  <c r="J13" i="13" s="1"/>
  <c r="H12" i="13"/>
  <c r="I12" i="13"/>
  <c r="J12" i="13" s="1"/>
  <c r="H11" i="13"/>
  <c r="F11" i="13"/>
  <c r="I11" i="13" s="1"/>
  <c r="J11" i="13" s="1"/>
  <c r="H10" i="13"/>
  <c r="F10" i="13"/>
  <c r="I10" i="13" s="1"/>
  <c r="J10" i="13" s="1"/>
  <c r="H9" i="13"/>
  <c r="F9" i="13"/>
  <c r="I9" i="13" s="1"/>
  <c r="J9" i="13" s="1"/>
  <c r="H8" i="13"/>
  <c r="H7" i="13"/>
  <c r="F7" i="13"/>
  <c r="I7" i="13" s="1"/>
  <c r="J7" i="13" s="1"/>
  <c r="H6" i="13"/>
  <c r="F6" i="13"/>
  <c r="I6" i="13" s="1"/>
  <c r="J6" i="13" s="1"/>
  <c r="I19" i="12"/>
  <c r="J19" i="12" s="1"/>
  <c r="F14" i="12"/>
  <c r="I14" i="12" s="1"/>
  <c r="J14" i="12" s="1"/>
  <c r="F17" i="12"/>
  <c r="F18" i="12"/>
  <c r="I18" i="12" s="1"/>
  <c r="J18" i="12" s="1"/>
  <c r="F22" i="12"/>
  <c r="I22" i="12" s="1"/>
  <c r="J22" i="12" s="1"/>
  <c r="F25" i="12"/>
  <c r="F26" i="12"/>
  <c r="I26" i="12" s="1"/>
  <c r="J26" i="12" s="1"/>
  <c r="E26" i="12"/>
  <c r="E25" i="12"/>
  <c r="E24" i="12"/>
  <c r="F24" i="12" s="1"/>
  <c r="E23" i="12"/>
  <c r="F23" i="12" s="1"/>
  <c r="I23" i="12" s="1"/>
  <c r="J23" i="12" s="1"/>
  <c r="E22" i="12"/>
  <c r="E20" i="12"/>
  <c r="F20" i="12" s="1"/>
  <c r="E21" i="12"/>
  <c r="F21" i="12" s="1"/>
  <c r="E19" i="12"/>
  <c r="F19" i="12" s="1"/>
  <c r="E17" i="12"/>
  <c r="E18" i="12"/>
  <c r="E16" i="12"/>
  <c r="F16" i="12" s="1"/>
  <c r="E15" i="12"/>
  <c r="F15" i="12" s="1"/>
  <c r="I15" i="12" s="1"/>
  <c r="J15" i="12" s="1"/>
  <c r="E14" i="12"/>
  <c r="E13" i="12"/>
  <c r="E12" i="12"/>
  <c r="F12" i="12" s="1"/>
  <c r="E11" i="12"/>
  <c r="E10" i="12"/>
  <c r="E9" i="12"/>
  <c r="E8" i="12"/>
  <c r="F8" i="12" s="1"/>
  <c r="E7" i="12"/>
  <c r="E6" i="12"/>
  <c r="H26" i="12"/>
  <c r="H25" i="12"/>
  <c r="I25" i="12" s="1"/>
  <c r="J25" i="12" s="1"/>
  <c r="H24" i="12"/>
  <c r="H23" i="12"/>
  <c r="H22" i="12"/>
  <c r="H21" i="12"/>
  <c r="I21" i="12" s="1"/>
  <c r="J21" i="12" s="1"/>
  <c r="H20" i="12"/>
  <c r="H19" i="12"/>
  <c r="H18" i="12"/>
  <c r="H17" i="12"/>
  <c r="I17" i="12" s="1"/>
  <c r="J17" i="12" s="1"/>
  <c r="H16" i="12"/>
  <c r="H15" i="12"/>
  <c r="H14" i="12"/>
  <c r="H13" i="12"/>
  <c r="I13" i="12" s="1"/>
  <c r="J13" i="12" s="1"/>
  <c r="F13" i="12"/>
  <c r="H12" i="12"/>
  <c r="H11" i="12"/>
  <c r="I11" i="12" s="1"/>
  <c r="J11" i="12" s="1"/>
  <c r="F11" i="12"/>
  <c r="H10" i="12"/>
  <c r="I10" i="12" s="1"/>
  <c r="J10" i="12" s="1"/>
  <c r="F10" i="12"/>
  <c r="H9" i="12"/>
  <c r="I9" i="12" s="1"/>
  <c r="J9" i="12" s="1"/>
  <c r="F9" i="12"/>
  <c r="H8" i="12"/>
  <c r="H7" i="12"/>
  <c r="I7" i="12" s="1"/>
  <c r="J7" i="12" s="1"/>
  <c r="F7" i="12"/>
  <c r="H6" i="12"/>
  <c r="I6" i="12" s="1"/>
  <c r="J6" i="12" s="1"/>
  <c r="F6" i="12"/>
  <c r="H13" i="11"/>
  <c r="I13" i="11" s="1"/>
  <c r="J13" i="11" s="1"/>
  <c r="H12" i="11"/>
  <c r="I12" i="11"/>
  <c r="J12" i="11"/>
  <c r="H11" i="11"/>
  <c r="I11" i="11" s="1"/>
  <c r="J11" i="11"/>
  <c r="H10" i="11"/>
  <c r="I10" i="11" s="1"/>
  <c r="J10" i="11" s="1"/>
  <c r="F13" i="11"/>
  <c r="F12" i="11"/>
  <c r="F11" i="11"/>
  <c r="F10" i="11"/>
  <c r="H9" i="11"/>
  <c r="I9" i="11" s="1"/>
  <c r="J9" i="11" s="1"/>
  <c r="F9" i="11"/>
  <c r="H8" i="11"/>
  <c r="I8" i="11" s="1"/>
  <c r="J8" i="11" s="1"/>
  <c r="F8" i="11"/>
  <c r="H7" i="11"/>
  <c r="I7" i="11" s="1"/>
  <c r="J7" i="11" s="1"/>
  <c r="F7" i="11"/>
  <c r="H6" i="11"/>
  <c r="I6" i="11" s="1"/>
  <c r="J6" i="11" s="1"/>
  <c r="F6" i="11"/>
  <c r="H12" i="10"/>
  <c r="I12" i="10" s="1"/>
  <c r="J12" i="10" s="1"/>
  <c r="F12" i="10"/>
  <c r="H11" i="10"/>
  <c r="I11" i="10" s="1"/>
  <c r="J11" i="10" s="1"/>
  <c r="F11" i="10"/>
  <c r="H10" i="10"/>
  <c r="I10" i="10" s="1"/>
  <c r="J10" i="10" s="1"/>
  <c r="F10" i="10"/>
  <c r="H9" i="10"/>
  <c r="I9" i="10" s="1"/>
  <c r="J9" i="10" s="1"/>
  <c r="F9" i="10"/>
  <c r="H8" i="10"/>
  <c r="I8" i="10" s="1"/>
  <c r="J8" i="10" s="1"/>
  <c r="F8" i="10"/>
  <c r="H7" i="10"/>
  <c r="I7" i="10" s="1"/>
  <c r="J7" i="10" s="1"/>
  <c r="F7" i="10"/>
  <c r="H6" i="10"/>
  <c r="I6" i="10" s="1"/>
  <c r="J6" i="10" s="1"/>
  <c r="F6" i="10"/>
  <c r="H12" i="9"/>
  <c r="I12" i="9" s="1"/>
  <c r="J12" i="9" s="1"/>
  <c r="F12" i="9"/>
  <c r="H11" i="9"/>
  <c r="I11" i="9" s="1"/>
  <c r="J11" i="9" s="1"/>
  <c r="F11" i="9"/>
  <c r="H10" i="9"/>
  <c r="F10" i="9"/>
  <c r="I10" i="9"/>
  <c r="J10" i="9" s="1"/>
  <c r="H9" i="9"/>
  <c r="F9" i="9"/>
  <c r="I9" i="9" s="1"/>
  <c r="J9" i="9" s="1"/>
  <c r="H8" i="9"/>
  <c r="I8" i="9" s="1"/>
  <c r="J8" i="9" s="1"/>
  <c r="F8" i="9"/>
  <c r="H7" i="9"/>
  <c r="I7" i="9" s="1"/>
  <c r="J7" i="9" s="1"/>
  <c r="F7" i="9"/>
  <c r="H6" i="9"/>
  <c r="F6" i="9"/>
  <c r="I6" i="9"/>
  <c r="J6" i="9" s="1"/>
  <c r="H15" i="8"/>
  <c r="F15" i="8"/>
  <c r="I15" i="8" s="1"/>
  <c r="J15" i="8" s="1"/>
  <c r="H14" i="8"/>
  <c r="I14" i="8" s="1"/>
  <c r="J14" i="8" s="1"/>
  <c r="F14" i="8"/>
  <c r="H13" i="8"/>
  <c r="I13" i="8" s="1"/>
  <c r="J13" i="8" s="1"/>
  <c r="F13" i="8"/>
  <c r="H12" i="8"/>
  <c r="F12" i="8"/>
  <c r="I12" i="8"/>
  <c r="J12" i="8" s="1"/>
  <c r="H11" i="8"/>
  <c r="F11" i="8"/>
  <c r="I11" i="8" s="1"/>
  <c r="J11" i="8" s="1"/>
  <c r="H10" i="8"/>
  <c r="I10" i="8" s="1"/>
  <c r="J10" i="8" s="1"/>
  <c r="F10" i="8"/>
  <c r="H9" i="8"/>
  <c r="I9" i="8" s="1"/>
  <c r="J9" i="8" s="1"/>
  <c r="F9" i="8"/>
  <c r="H8" i="8"/>
  <c r="F8" i="8"/>
  <c r="I8" i="8"/>
  <c r="J8" i="8" s="1"/>
  <c r="H7" i="8"/>
  <c r="F7" i="8"/>
  <c r="I7" i="8" s="1"/>
  <c r="J7" i="8" s="1"/>
  <c r="H6" i="8"/>
  <c r="I6" i="8" s="1"/>
  <c r="J6" i="8" s="1"/>
  <c r="F6" i="8"/>
  <c r="H19" i="7"/>
  <c r="I19" i="7" s="1"/>
  <c r="J19" i="7" s="1"/>
  <c r="F19" i="7"/>
  <c r="H18" i="7"/>
  <c r="F18" i="7"/>
  <c r="I18" i="7"/>
  <c r="J18" i="7" s="1"/>
  <c r="H17" i="7"/>
  <c r="F17" i="7"/>
  <c r="I17" i="7" s="1"/>
  <c r="J17" i="7" s="1"/>
  <c r="H16" i="7"/>
  <c r="I16" i="7" s="1"/>
  <c r="J16" i="7" s="1"/>
  <c r="F16" i="7"/>
  <c r="H15" i="7"/>
  <c r="I15" i="7" s="1"/>
  <c r="J15" i="7" s="1"/>
  <c r="F15" i="7"/>
  <c r="H14" i="7"/>
  <c r="F14" i="7"/>
  <c r="I14" i="7"/>
  <c r="J14" i="7" s="1"/>
  <c r="H13" i="7"/>
  <c r="F13" i="7"/>
  <c r="I13" i="7" s="1"/>
  <c r="J13" i="7" s="1"/>
  <c r="H12" i="7"/>
  <c r="I12" i="7" s="1"/>
  <c r="J12" i="7" s="1"/>
  <c r="F12" i="7"/>
  <c r="H11" i="7"/>
  <c r="I11" i="7" s="1"/>
  <c r="J11" i="7" s="1"/>
  <c r="F11" i="7"/>
  <c r="H10" i="7"/>
  <c r="F10" i="7"/>
  <c r="I10" i="7"/>
  <c r="J10" i="7" s="1"/>
  <c r="H9" i="7"/>
  <c r="F9" i="7"/>
  <c r="I9" i="7" s="1"/>
  <c r="J9" i="7" s="1"/>
  <c r="H8" i="7"/>
  <c r="I8" i="7" s="1"/>
  <c r="J8" i="7" s="1"/>
  <c r="F8" i="7"/>
  <c r="H7" i="7"/>
  <c r="I7" i="7" s="1"/>
  <c r="J7" i="7" s="1"/>
  <c r="F7" i="7"/>
  <c r="H6" i="7"/>
  <c r="I6" i="7" s="1"/>
  <c r="J6" i="7" s="1"/>
  <c r="F6" i="7"/>
  <c r="H17" i="6"/>
  <c r="I17" i="6" s="1"/>
  <c r="J17" i="6" s="1"/>
  <c r="F17" i="6"/>
  <c r="H18" i="6"/>
  <c r="I18" i="6" s="1"/>
  <c r="J18" i="6" s="1"/>
  <c r="F18" i="6"/>
  <c r="H19" i="6"/>
  <c r="I19" i="6" s="1"/>
  <c r="J19" i="6" s="1"/>
  <c r="F19" i="6"/>
  <c r="H14" i="6"/>
  <c r="I14" i="6" s="1"/>
  <c r="J14" i="6" s="1"/>
  <c r="H15" i="6"/>
  <c r="H16" i="6"/>
  <c r="I16" i="6" s="1"/>
  <c r="J16" i="6" s="1"/>
  <c r="F13" i="6"/>
  <c r="F16" i="6"/>
  <c r="F15" i="6"/>
  <c r="I15" i="6"/>
  <c r="J15" i="6" s="1"/>
  <c r="F14" i="6"/>
  <c r="H13" i="6"/>
  <c r="I13" i="6"/>
  <c r="J13" i="6" s="1"/>
  <c r="H12" i="6"/>
  <c r="I12" i="6" s="1"/>
  <c r="J12" i="6" s="1"/>
  <c r="F12" i="6"/>
  <c r="H11" i="6"/>
  <c r="I11" i="6" s="1"/>
  <c r="J11" i="6" s="1"/>
  <c r="F11" i="6"/>
  <c r="H10" i="6"/>
  <c r="I10" i="6" s="1"/>
  <c r="J10" i="6" s="1"/>
  <c r="F10" i="6"/>
  <c r="H9" i="6"/>
  <c r="I9" i="6" s="1"/>
  <c r="J9" i="6" s="1"/>
  <c r="F9" i="6"/>
  <c r="H8" i="6"/>
  <c r="I8" i="6" s="1"/>
  <c r="J8" i="6" s="1"/>
  <c r="F8" i="6"/>
  <c r="H7" i="6"/>
  <c r="I7" i="6" s="1"/>
  <c r="J7" i="6" s="1"/>
  <c r="F7" i="6"/>
  <c r="H6" i="6"/>
  <c r="I6" i="6" s="1"/>
  <c r="J6" i="6" s="1"/>
  <c r="F6" i="6"/>
  <c r="H16" i="5"/>
  <c r="I16" i="5" s="1"/>
  <c r="J16" i="5" s="1"/>
  <c r="F16" i="5"/>
  <c r="H15" i="5"/>
  <c r="I15" i="5" s="1"/>
  <c r="J15" i="5" s="1"/>
  <c r="F15" i="5"/>
  <c r="F14" i="5"/>
  <c r="I14" i="5" s="1"/>
  <c r="J14" i="5" s="1"/>
  <c r="H14" i="5"/>
  <c r="H13" i="5"/>
  <c r="I13" i="5" s="1"/>
  <c r="J13" i="5" s="1"/>
  <c r="F13" i="5"/>
  <c r="H12" i="5"/>
  <c r="I12" i="5" s="1"/>
  <c r="J12" i="5" s="1"/>
  <c r="F12" i="5"/>
  <c r="H11" i="5"/>
  <c r="I11" i="5" s="1"/>
  <c r="J11" i="5" s="1"/>
  <c r="F11" i="5"/>
  <c r="H10" i="5"/>
  <c r="I10" i="5" s="1"/>
  <c r="J10" i="5" s="1"/>
  <c r="F10" i="5"/>
  <c r="H9" i="5"/>
  <c r="I9" i="5" s="1"/>
  <c r="J9" i="5" s="1"/>
  <c r="F9" i="5"/>
  <c r="H8" i="5"/>
  <c r="I8" i="5" s="1"/>
  <c r="J8" i="5" s="1"/>
  <c r="F8" i="5"/>
  <c r="H7" i="5"/>
  <c r="I7" i="5" s="1"/>
  <c r="J7" i="5" s="1"/>
  <c r="F7" i="5"/>
  <c r="H6" i="5"/>
  <c r="I6" i="5" s="1"/>
  <c r="J6" i="5" s="1"/>
  <c r="F6" i="5"/>
  <c r="F14" i="4"/>
  <c r="E9" i="4"/>
  <c r="H14" i="4"/>
  <c r="I14" i="4" s="1"/>
  <c r="J14" i="4" s="1"/>
  <c r="H13" i="4"/>
  <c r="F13" i="4"/>
  <c r="I13" i="4" s="1"/>
  <c r="J13" i="4" s="1"/>
  <c r="H12" i="4"/>
  <c r="F12" i="4"/>
  <c r="I12" i="4" s="1"/>
  <c r="J12" i="4" s="1"/>
  <c r="H11" i="4"/>
  <c r="F11" i="4"/>
  <c r="I11" i="4" s="1"/>
  <c r="J11" i="4" s="1"/>
  <c r="H10" i="4"/>
  <c r="F10" i="4"/>
  <c r="I10" i="4" s="1"/>
  <c r="J10" i="4" s="1"/>
  <c r="H9" i="4"/>
  <c r="F9" i="4"/>
  <c r="I9" i="4" s="1"/>
  <c r="J9" i="4" s="1"/>
  <c r="H8" i="4"/>
  <c r="F8" i="4"/>
  <c r="I8" i="4" s="1"/>
  <c r="J8" i="4" s="1"/>
  <c r="H7" i="4"/>
  <c r="F7" i="4"/>
  <c r="I7" i="4" s="1"/>
  <c r="J7" i="4" s="1"/>
  <c r="H6" i="4"/>
  <c r="F6" i="4"/>
  <c r="I6" i="4" s="1"/>
  <c r="J6" i="4" s="1"/>
  <c r="F14" i="3"/>
  <c r="H14" i="3"/>
  <c r="I14" i="3" s="1"/>
  <c r="J14" i="3" s="1"/>
  <c r="H13" i="3"/>
  <c r="I13" i="3" s="1"/>
  <c r="J13" i="3" s="1"/>
  <c r="F13" i="3"/>
  <c r="H12" i="3"/>
  <c r="I12" i="3" s="1"/>
  <c r="J12" i="3" s="1"/>
  <c r="F12" i="3"/>
  <c r="H11" i="3"/>
  <c r="I11" i="3" s="1"/>
  <c r="J11" i="3" s="1"/>
  <c r="F11" i="3"/>
  <c r="H10" i="3"/>
  <c r="I10" i="3" s="1"/>
  <c r="J10" i="3" s="1"/>
  <c r="F10" i="3"/>
  <c r="H9" i="3"/>
  <c r="I9" i="3" s="1"/>
  <c r="J9" i="3" s="1"/>
  <c r="F9" i="3"/>
  <c r="H8" i="3"/>
  <c r="I8" i="3" s="1"/>
  <c r="J8" i="3" s="1"/>
  <c r="F8" i="3"/>
  <c r="H7" i="3"/>
  <c r="I7" i="3" s="1"/>
  <c r="J7" i="3" s="1"/>
  <c r="F7" i="3"/>
  <c r="H6" i="3"/>
  <c r="I6" i="3" s="1"/>
  <c r="J6" i="3" s="1"/>
  <c r="F6" i="3"/>
  <c r="E8" i="2"/>
  <c r="H13" i="2"/>
  <c r="F13" i="2"/>
  <c r="I13" i="2"/>
  <c r="J13" i="2" s="1"/>
  <c r="H12" i="2"/>
  <c r="F12" i="2"/>
  <c r="I12" i="2"/>
  <c r="J12" i="2" s="1"/>
  <c r="H11" i="2"/>
  <c r="F11" i="2"/>
  <c r="I11" i="2"/>
  <c r="J11" i="2" s="1"/>
  <c r="H10" i="2"/>
  <c r="F10" i="2"/>
  <c r="I10" i="2"/>
  <c r="J10" i="2" s="1"/>
  <c r="H9" i="2"/>
  <c r="F9" i="2"/>
  <c r="I9" i="2"/>
  <c r="J9" i="2" s="1"/>
  <c r="H8" i="2"/>
  <c r="F8" i="2"/>
  <c r="I8" i="2"/>
  <c r="J8" i="2" s="1"/>
  <c r="H7" i="2"/>
  <c r="F7" i="2"/>
  <c r="I7" i="2"/>
  <c r="J7" i="2" s="1"/>
  <c r="H6" i="2"/>
  <c r="F6" i="2"/>
  <c r="I6" i="2"/>
  <c r="J6" i="2" s="1"/>
  <c r="H14" i="1"/>
  <c r="F14" i="1"/>
  <c r="I14" i="1"/>
  <c r="J14" i="1" s="1"/>
  <c r="H13" i="1"/>
  <c r="F13" i="1"/>
  <c r="I13" i="1"/>
  <c r="J13" i="1" s="1"/>
  <c r="H12" i="1"/>
  <c r="F12" i="1"/>
  <c r="I12" i="1"/>
  <c r="J12" i="1" s="1"/>
  <c r="H11" i="1"/>
  <c r="F11" i="1"/>
  <c r="I11" i="1"/>
  <c r="J11" i="1" s="1"/>
  <c r="H10" i="1"/>
  <c r="F10" i="1"/>
  <c r="I10" i="1"/>
  <c r="J10" i="1" s="1"/>
  <c r="H9" i="1"/>
  <c r="F9" i="1"/>
  <c r="I9" i="1"/>
  <c r="J9" i="1" s="1"/>
  <c r="H8" i="1"/>
  <c r="F8" i="1"/>
  <c r="I8" i="1"/>
  <c r="J8" i="1" s="1"/>
  <c r="H7" i="1"/>
  <c r="F7" i="1"/>
  <c r="I7" i="1"/>
  <c r="J7" i="1" s="1"/>
  <c r="H6" i="1"/>
  <c r="F6" i="1"/>
  <c r="I6" i="1"/>
  <c r="J6" i="1" s="1"/>
  <c r="I12" i="29" l="1"/>
  <c r="J12" i="29" s="1"/>
  <c r="I8" i="29"/>
  <c r="J8" i="29" s="1"/>
  <c r="I9" i="29"/>
  <c r="J9" i="29" s="1"/>
  <c r="I11" i="28"/>
  <c r="J11" i="28" s="1"/>
  <c r="I15" i="25"/>
  <c r="J15" i="25" s="1"/>
  <c r="I6" i="23"/>
  <c r="J6" i="23" s="1"/>
  <c r="I11" i="23"/>
  <c r="J11" i="23" s="1"/>
  <c r="I18" i="23"/>
  <c r="J18" i="23" s="1"/>
  <c r="I7" i="23"/>
  <c r="J7" i="23" s="1"/>
  <c r="I17" i="22"/>
  <c r="J17" i="22" s="1"/>
  <c r="I19" i="22"/>
  <c r="J19" i="22" s="1"/>
  <c r="I21" i="22"/>
  <c r="J21" i="22" s="1"/>
  <c r="I10" i="22"/>
  <c r="J10" i="22" s="1"/>
  <c r="I6" i="22"/>
  <c r="J6" i="22" s="1"/>
  <c r="I19" i="21"/>
  <c r="J19" i="21" s="1"/>
  <c r="I17" i="21"/>
  <c r="J17" i="21" s="1"/>
  <c r="I9" i="21"/>
  <c r="J9" i="21" s="1"/>
  <c r="I11" i="21"/>
  <c r="J11" i="21" s="1"/>
  <c r="I10" i="21"/>
  <c r="J10" i="21" s="1"/>
  <c r="I8" i="21"/>
  <c r="J8" i="21" s="1"/>
  <c r="I6" i="20"/>
  <c r="J6" i="20" s="1"/>
  <c r="I10" i="19"/>
  <c r="J10" i="19" s="1"/>
  <c r="I9" i="23"/>
  <c r="J9" i="23" s="1"/>
  <c r="I8" i="23"/>
  <c r="J8" i="23" s="1"/>
  <c r="I10" i="25"/>
  <c r="J10" i="25" s="1"/>
  <c r="I19" i="25"/>
  <c r="J19" i="25" s="1"/>
  <c r="I8" i="12"/>
  <c r="J8" i="12" s="1"/>
  <c r="I19" i="23"/>
  <c r="J19" i="23" s="1"/>
  <c r="I13" i="25"/>
  <c r="J13" i="25" s="1"/>
  <c r="I12" i="25"/>
  <c r="J12" i="25" s="1"/>
  <c r="I13" i="29"/>
  <c r="J13" i="29" s="1"/>
  <c r="I12" i="12"/>
  <c r="J12" i="12" s="1"/>
  <c r="I18" i="20"/>
  <c r="J18" i="20" s="1"/>
  <c r="I13" i="20"/>
  <c r="J13" i="20" s="1"/>
  <c r="I15" i="22"/>
  <c r="J15" i="22" s="1"/>
  <c r="I16" i="12"/>
  <c r="J16" i="12" s="1"/>
  <c r="I20" i="12"/>
  <c r="J20" i="12" s="1"/>
  <c r="I24" i="12"/>
  <c r="J24" i="12" s="1"/>
  <c r="I15" i="21"/>
  <c r="J15" i="21" s="1"/>
  <c r="I12" i="23"/>
  <c r="J12" i="23" s="1"/>
  <c r="I8" i="22"/>
  <c r="J8" i="22" s="1"/>
  <c r="I6" i="25"/>
  <c r="J6" i="25" s="1"/>
  <c r="I7" i="25"/>
  <c r="J7" i="25" s="1"/>
  <c r="I18" i="25"/>
  <c r="J18" i="25" s="1"/>
  <c r="I9" i="25"/>
  <c r="J9" i="25" s="1"/>
  <c r="I17" i="25"/>
  <c r="J17" i="25" s="1"/>
  <c r="I11" i="25"/>
  <c r="J11" i="25" s="1"/>
  <c r="I16" i="25"/>
  <c r="J16" i="25" s="1"/>
  <c r="I10" i="29"/>
  <c r="J10" i="29" s="1"/>
</calcChain>
</file>

<file path=xl/sharedStrings.xml><?xml version="1.0" encoding="utf-8"?>
<sst xmlns="http://schemas.openxmlformats.org/spreadsheetml/2006/main" count="1037" uniqueCount="80">
  <si>
    <t>Particulate Filtering for PIE-LTER by UNH</t>
  </si>
  <si>
    <t>Key:</t>
  </si>
  <si>
    <t>Filter Wt (g) : Weight of Ashed 47mm GF/F prior to Filtering</t>
  </si>
  <si>
    <t>Analyst</t>
  </si>
  <si>
    <t>Volume: Volume of Water Filtered</t>
  </si>
  <si>
    <t>Post Wt (g): Wt of filter and container After Filtering and Oven Dried (60C)</t>
  </si>
  <si>
    <t>Site Name</t>
  </si>
  <si>
    <t>Date Retrieved</t>
  </si>
  <si>
    <t>Filter Wt (g)</t>
  </si>
  <si>
    <t>Filter Volume (mL)</t>
  </si>
  <si>
    <t>Post Wt. (g)</t>
  </si>
  <si>
    <t>TSS (g)</t>
  </si>
  <si>
    <t>TSS (g/L)</t>
  </si>
  <si>
    <t>TSS (mg/L)</t>
  </si>
  <si>
    <t>Comments</t>
  </si>
  <si>
    <t>Date filtered</t>
  </si>
  <si>
    <t>Time Retrieved</t>
  </si>
  <si>
    <t>Kyle H</t>
  </si>
  <si>
    <t>Filter Volume (L)</t>
    <phoneticPr fontId="0" type="noConversion"/>
  </si>
  <si>
    <t>WB</t>
  </si>
  <si>
    <t>PD_UP</t>
  </si>
  <si>
    <t>PD</t>
  </si>
  <si>
    <t>ID_UP</t>
  </si>
  <si>
    <t>ID</t>
  </si>
  <si>
    <t>MR</t>
  </si>
  <si>
    <t>small pebble on filter</t>
  </si>
  <si>
    <t>SMD_OUT</t>
  </si>
  <si>
    <t>SMD_UP</t>
  </si>
  <si>
    <t>SMD_DOWN</t>
  </si>
  <si>
    <t>CC</t>
  </si>
  <si>
    <t>SMD_Down</t>
  </si>
  <si>
    <t>CCBP_UP_3</t>
  </si>
  <si>
    <t>CCBP_UP_1</t>
  </si>
  <si>
    <t>CCBP_UP_2</t>
  </si>
  <si>
    <t>CCBP_OUT</t>
  </si>
  <si>
    <t>Mason Caceres</t>
  </si>
  <si>
    <t>2017-04-31</t>
  </si>
  <si>
    <t>9/22/2017 and 10/04/17</t>
  </si>
  <si>
    <t>lots of living organisms present</t>
  </si>
  <si>
    <t>PD_DOWN</t>
  </si>
  <si>
    <t>Chris</t>
  </si>
  <si>
    <t>CCBP OUT</t>
  </si>
  <si>
    <t>CCBP UP3</t>
  </si>
  <si>
    <t>CCBP UP1</t>
  </si>
  <si>
    <t>CCBP UP2</t>
  </si>
  <si>
    <t>PDUP</t>
  </si>
  <si>
    <t>IDUP</t>
  </si>
  <si>
    <t>Jake Gehrung</t>
  </si>
  <si>
    <t>REDO</t>
  </si>
  <si>
    <t>REDO Completed on 2018-03-01</t>
  </si>
  <si>
    <t>REDO Completed on 2018-03-07</t>
  </si>
  <si>
    <t>Storm-Samples_Mason</t>
  </si>
  <si>
    <t>IP04</t>
  </si>
  <si>
    <t>IP04_UP</t>
  </si>
  <si>
    <t>Filtering intrument started running slow--began using less water</t>
  </si>
  <si>
    <t>Sample contained two organism looking things (0.5 cm long), both are on filter</t>
  </si>
  <si>
    <t>Tried using more water</t>
  </si>
  <si>
    <t>Has filter labeled and prepared in oven but still needs to be run</t>
  </si>
  <si>
    <t>There are four more samples from 5/8 that also need to be run, but there were no more filters, so there are no filters prepared for these samples</t>
  </si>
  <si>
    <t>Data from this date has not been added to the 2018 file yet</t>
  </si>
  <si>
    <t>IPO4_UP</t>
  </si>
  <si>
    <t>IPO4</t>
  </si>
  <si>
    <t>CC_BP_UP_3</t>
  </si>
  <si>
    <t>Maggie Phillips and Mason Caceres</t>
  </si>
  <si>
    <t>6/11; 6/12; 6/14; 6/19</t>
  </si>
  <si>
    <t>filtered on 6/11</t>
  </si>
  <si>
    <t>filtered on 6/14</t>
  </si>
  <si>
    <t>filtered on 6/12</t>
  </si>
  <si>
    <t>filtered on 6/19</t>
  </si>
  <si>
    <t>CC_BP_OUT</t>
  </si>
  <si>
    <t>CC_BP_UP_2</t>
  </si>
  <si>
    <t>CC_BP_UP_1</t>
  </si>
  <si>
    <t>Jake Gehrung; Maggie P.; Mason C.</t>
  </si>
  <si>
    <t>Bonnie Turek</t>
  </si>
  <si>
    <t>9/7/18 and 9/11/18</t>
  </si>
  <si>
    <t xml:space="preserve">CC </t>
  </si>
  <si>
    <t xml:space="preserve">ID </t>
  </si>
  <si>
    <t>9/20/2018 and 9/21/2018</t>
  </si>
  <si>
    <t xml:space="preserve">IPO4 </t>
  </si>
  <si>
    <t xml:space="preserve">PD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</si>
</sst>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h:mm;@"/>
    <numFmt numFmtId="166" formatCode="0.000"/>
    <numFmt numFmtId="167" formatCode="0.0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2" borderId="1" xfId="0" applyNumberFormat="1" applyFill="1" applyBorder="1"/>
    <xf numFmtId="20" fontId="0" fillId="0" borderId="0" xfId="0" applyNumberFormat="1" applyBorder="1"/>
    <xf numFmtId="2" fontId="0" fillId="0" borderId="0" xfId="0" applyNumberFormat="1" applyBorder="1"/>
    <xf numFmtId="20" fontId="1" fillId="0" borderId="0" xfId="0" applyNumberFormat="1" applyFont="1" applyBorder="1"/>
    <xf numFmtId="0" fontId="1" fillId="0" borderId="0" xfId="0" applyFont="1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Fill="1" applyBorder="1"/>
    <xf numFmtId="167" fontId="0" fillId="0" borderId="0" xfId="0" applyNumberFormat="1" applyFill="1" applyBorder="1"/>
    <xf numFmtId="20" fontId="0" fillId="0" borderId="0" xfId="0" applyNumberFormat="1"/>
    <xf numFmtId="168" fontId="0" fillId="0" borderId="0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166" fontId="0" fillId="3" borderId="0" xfId="0" applyNumberFormat="1" applyFill="1" applyBorder="1"/>
    <xf numFmtId="168" fontId="0" fillId="3" borderId="0" xfId="0" applyNumberFormat="1" applyFill="1" applyBorder="1"/>
    <xf numFmtId="167" fontId="0" fillId="3" borderId="0" xfId="0" applyNumberFormat="1" applyFill="1" applyBorder="1"/>
    <xf numFmtId="164" fontId="0" fillId="0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6" fontId="0" fillId="2" borderId="0" xfId="0" applyNumberFormat="1" applyFill="1" applyBorder="1"/>
    <xf numFmtId="168" fontId="0" fillId="2" borderId="0" xfId="0" applyNumberFormat="1" applyFill="1" applyBorder="1"/>
    <xf numFmtId="167" fontId="0" fillId="2" borderId="0" xfId="0" applyNumberFormat="1" applyFill="1" applyBorder="1"/>
    <xf numFmtId="0" fontId="0" fillId="3" borderId="0" xfId="0" applyFill="1"/>
    <xf numFmtId="0" fontId="0" fillId="0" borderId="0" xfId="0" applyFill="1"/>
    <xf numFmtId="0" fontId="1" fillId="0" borderId="0" xfId="0" applyFont="1" applyFill="1" applyBorder="1"/>
    <xf numFmtId="20" fontId="0" fillId="0" borderId="0" xfId="0" applyNumberFormat="1" applyFill="1" applyBorder="1"/>
    <xf numFmtId="16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zoomScaleNormal="100" workbookViewId="0">
      <selection activeCell="A5" sqref="A5:K14"/>
    </sheetView>
  </sheetViews>
  <sheetFormatPr baseColWidth="10" defaultColWidth="8.83203125" defaultRowHeight="15" x14ac:dyDescent="0.2"/>
  <cols>
    <col min="1" max="1" width="12.33203125" bestFit="1" customWidth="1"/>
    <col min="2" max="2" width="15.83203125" style="4" bestFit="1" customWidth="1"/>
    <col min="3" max="3" width="14.6640625" style="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9" max="9" width="13" bestFit="1" customWidth="1"/>
    <col min="10" max="10" width="14.5" bestFit="1" customWidth="1"/>
    <col min="11" max="11" width="20.8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17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42626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19</v>
      </c>
      <c r="B6" s="2">
        <v>42620</v>
      </c>
      <c r="C6" s="9">
        <v>0.4201388888888889</v>
      </c>
      <c r="D6" s="1">
        <v>0.1348</v>
      </c>
      <c r="E6" s="1">
        <v>395</v>
      </c>
      <c r="F6" s="17">
        <f t="shared" ref="F6:F14" si="0">$E6/1000</f>
        <v>0.39500000000000002</v>
      </c>
      <c r="G6" s="1">
        <v>0.13669999999999999</v>
      </c>
      <c r="H6" s="1">
        <f t="shared" ref="H6:H14" si="1">$G6-$D6</f>
        <v>1.899999999999985E-3</v>
      </c>
      <c r="I6" s="17">
        <f t="shared" ref="I6:I14" si="2">$H6/$F6</f>
        <v>4.810126582278443E-3</v>
      </c>
      <c r="J6" s="18">
        <f t="shared" ref="J6:J14" si="3">I6*1000</f>
        <v>4.8101265822784427</v>
      </c>
      <c r="K6" s="1"/>
    </row>
    <row r="7" spans="1:11" x14ac:dyDescent="0.2">
      <c r="A7" s="13" t="s">
        <v>20</v>
      </c>
      <c r="B7" s="2">
        <v>42620</v>
      </c>
      <c r="C7" s="9">
        <v>0.4375</v>
      </c>
      <c r="D7" s="1">
        <v>0.1338</v>
      </c>
      <c r="E7" s="1">
        <v>390</v>
      </c>
      <c r="F7" s="17">
        <f t="shared" si="0"/>
        <v>0.39</v>
      </c>
      <c r="G7" s="1">
        <v>0.13469999999999999</v>
      </c>
      <c r="H7" s="1">
        <f t="shared" si="1"/>
        <v>8.9999999999998415E-4</v>
      </c>
      <c r="I7" s="17">
        <f t="shared" si="2"/>
        <v>2.3076923076922671E-3</v>
      </c>
      <c r="J7" s="18">
        <f t="shared" si="3"/>
        <v>2.3076923076922671</v>
      </c>
      <c r="K7" s="1"/>
    </row>
    <row r="8" spans="1:11" x14ac:dyDescent="0.2">
      <c r="A8" s="13" t="s">
        <v>21</v>
      </c>
      <c r="B8" s="2">
        <v>42620</v>
      </c>
      <c r="C8" s="9">
        <v>0.40625</v>
      </c>
      <c r="D8" s="1">
        <v>0.13639999999999999</v>
      </c>
      <c r="E8" s="1">
        <v>300</v>
      </c>
      <c r="F8" s="17">
        <f t="shared" si="0"/>
        <v>0.3</v>
      </c>
      <c r="G8" s="1">
        <v>0.13730000000000001</v>
      </c>
      <c r="H8" s="1">
        <f t="shared" si="1"/>
        <v>9.000000000000119E-4</v>
      </c>
      <c r="I8" s="17">
        <f t="shared" si="2"/>
        <v>3.00000000000004E-3</v>
      </c>
      <c r="J8" s="18">
        <f t="shared" si="3"/>
        <v>3.00000000000004</v>
      </c>
      <c r="K8" s="1"/>
    </row>
    <row r="9" spans="1:11" x14ac:dyDescent="0.2">
      <c r="A9" s="13" t="s">
        <v>22</v>
      </c>
      <c r="B9" s="2">
        <v>42620</v>
      </c>
      <c r="C9" s="9">
        <v>0.53472222222222221</v>
      </c>
      <c r="D9" s="13">
        <v>0.13420000000000001</v>
      </c>
      <c r="E9" s="13">
        <v>410</v>
      </c>
      <c r="F9" s="17">
        <f t="shared" si="0"/>
        <v>0.41</v>
      </c>
      <c r="G9" s="1">
        <v>0.1348</v>
      </c>
      <c r="H9" s="1">
        <f t="shared" si="1"/>
        <v>5.9999999999998943E-4</v>
      </c>
      <c r="I9" s="17">
        <f t="shared" si="2"/>
        <v>1.4634146341463159E-3</v>
      </c>
      <c r="J9" s="18">
        <f t="shared" si="3"/>
        <v>1.4634146341463159</v>
      </c>
      <c r="K9" s="1"/>
    </row>
    <row r="10" spans="1:11" x14ac:dyDescent="0.2">
      <c r="A10" s="13" t="s">
        <v>23</v>
      </c>
      <c r="B10" s="2">
        <v>42620</v>
      </c>
      <c r="C10" s="9">
        <v>0.55208333333333337</v>
      </c>
      <c r="D10" s="13">
        <v>0.13170000000000001</v>
      </c>
      <c r="E10" s="13">
        <v>300</v>
      </c>
      <c r="F10" s="17">
        <f t="shared" si="0"/>
        <v>0.3</v>
      </c>
      <c r="G10" s="13">
        <v>0.13420000000000001</v>
      </c>
      <c r="H10" s="13">
        <f t="shared" si="1"/>
        <v>2.5000000000000022E-3</v>
      </c>
      <c r="I10" s="17">
        <f t="shared" si="2"/>
        <v>8.3333333333333419E-3</v>
      </c>
      <c r="J10" s="18">
        <f t="shared" si="3"/>
        <v>8.333333333333341</v>
      </c>
      <c r="K10" s="1"/>
    </row>
    <row r="11" spans="1:11" x14ac:dyDescent="0.2">
      <c r="A11" s="13" t="s">
        <v>24</v>
      </c>
      <c r="B11" s="2">
        <v>42620</v>
      </c>
      <c r="C11" s="9">
        <v>0.5625</v>
      </c>
      <c r="D11" s="13">
        <v>0.13320000000000001</v>
      </c>
      <c r="E11" s="13">
        <v>300</v>
      </c>
      <c r="F11" s="17">
        <f t="shared" si="0"/>
        <v>0.3</v>
      </c>
      <c r="G11" s="1">
        <v>0.13700000000000001</v>
      </c>
      <c r="H11" s="13">
        <f t="shared" si="1"/>
        <v>3.7999999999999978E-3</v>
      </c>
      <c r="I11" s="17">
        <f t="shared" si="2"/>
        <v>1.2666666666666659E-2</v>
      </c>
      <c r="J11" s="18">
        <f t="shared" si="3"/>
        <v>12.666666666666659</v>
      </c>
      <c r="K11" s="1" t="s">
        <v>25</v>
      </c>
    </row>
    <row r="12" spans="1:11" x14ac:dyDescent="0.2">
      <c r="A12" s="13" t="s">
        <v>26</v>
      </c>
      <c r="B12" s="2">
        <v>42620</v>
      </c>
      <c r="C12" s="9">
        <v>0.48958333333333331</v>
      </c>
      <c r="D12" s="13">
        <v>0.13719999999999999</v>
      </c>
      <c r="E12" s="13">
        <v>410</v>
      </c>
      <c r="F12" s="17">
        <f t="shared" si="0"/>
        <v>0.41</v>
      </c>
      <c r="G12" s="13">
        <v>0.13830000000000001</v>
      </c>
      <c r="H12" s="13">
        <f t="shared" si="1"/>
        <v>1.1000000000000176E-3</v>
      </c>
      <c r="I12" s="17">
        <f t="shared" si="2"/>
        <v>2.6829268292683358E-3</v>
      </c>
      <c r="J12" s="18">
        <f t="shared" si="3"/>
        <v>2.6829268292683359</v>
      </c>
      <c r="K12" s="1"/>
    </row>
    <row r="13" spans="1:11" x14ac:dyDescent="0.2">
      <c r="A13" s="13" t="s">
        <v>27</v>
      </c>
      <c r="B13" s="2">
        <v>42620</v>
      </c>
      <c r="C13" s="11">
        <v>0.45833333333333331</v>
      </c>
      <c r="D13" s="12">
        <v>0.13469999999999999</v>
      </c>
      <c r="E13" s="12">
        <v>390</v>
      </c>
      <c r="F13" s="17">
        <f t="shared" si="0"/>
        <v>0.39</v>
      </c>
      <c r="G13" s="1">
        <v>0.1381</v>
      </c>
      <c r="H13" s="13">
        <f t="shared" si="1"/>
        <v>3.4000000000000141E-3</v>
      </c>
      <c r="I13" s="17">
        <f t="shared" si="2"/>
        <v>8.7179487179487539E-3</v>
      </c>
      <c r="J13" s="18">
        <f t="shared" si="3"/>
        <v>8.7179487179487545</v>
      </c>
      <c r="K13" s="1"/>
    </row>
    <row r="14" spans="1:11" x14ac:dyDescent="0.2">
      <c r="A14" s="13" t="s">
        <v>28</v>
      </c>
      <c r="B14" s="2">
        <v>42620</v>
      </c>
      <c r="C14" s="3">
        <v>0.49652777777777773</v>
      </c>
      <c r="D14" s="13">
        <v>0.1331</v>
      </c>
      <c r="E14" s="13">
        <v>415</v>
      </c>
      <c r="F14" s="17">
        <f t="shared" si="0"/>
        <v>0.41499999999999998</v>
      </c>
      <c r="G14" s="13">
        <v>0.13370000000000001</v>
      </c>
      <c r="H14" s="13">
        <f t="shared" si="1"/>
        <v>6.0000000000001719E-4</v>
      </c>
      <c r="I14" s="17">
        <f t="shared" si="2"/>
        <v>1.4457831325301619E-3</v>
      </c>
      <c r="J14" s="18">
        <f t="shared" si="3"/>
        <v>1.445783132530162</v>
      </c>
      <c r="K14" s="1"/>
    </row>
    <row r="15" spans="1:11" x14ac:dyDescent="0.2">
      <c r="A15" s="1"/>
      <c r="B15" s="2"/>
      <c r="C15" s="9"/>
      <c r="D15" s="1"/>
      <c r="E15" s="1"/>
      <c r="F15" s="1"/>
      <c r="G15" s="1"/>
      <c r="H15" s="1"/>
      <c r="I15" s="1"/>
      <c r="J15" s="10"/>
      <c r="K15" s="1"/>
    </row>
    <row r="16" spans="1:11" x14ac:dyDescent="0.2">
      <c r="A16" s="1"/>
      <c r="B16" s="2"/>
      <c r="C16" s="9"/>
      <c r="D16" s="1"/>
      <c r="E16" s="1"/>
      <c r="F16" s="1"/>
      <c r="G16" s="1"/>
      <c r="H16" s="1"/>
      <c r="I16" s="1"/>
      <c r="J16" s="10"/>
      <c r="K16" s="1"/>
    </row>
    <row r="17" spans="1:11" x14ac:dyDescent="0.2">
      <c r="A17" s="1"/>
      <c r="B17" s="2"/>
      <c r="C17" s="9"/>
      <c r="D17" s="1"/>
      <c r="E17" s="1"/>
      <c r="F17" s="1"/>
      <c r="G17" s="1"/>
      <c r="H17" s="1"/>
      <c r="I17" s="1"/>
      <c r="J17" s="10"/>
      <c r="K17" s="1"/>
    </row>
    <row r="18" spans="1:11" x14ac:dyDescent="0.2">
      <c r="A18" s="1"/>
      <c r="B18" s="2"/>
      <c r="C18" s="9"/>
      <c r="D18" s="1"/>
      <c r="E18" s="1"/>
      <c r="F18" s="1"/>
      <c r="G18" s="1"/>
      <c r="H18" s="1"/>
      <c r="I18" s="1"/>
      <c r="J18" s="10"/>
      <c r="K18" s="1"/>
    </row>
    <row r="19" spans="1:11" x14ac:dyDescent="0.2">
      <c r="A19" s="1"/>
      <c r="B19" s="2"/>
      <c r="C19" s="9"/>
      <c r="D19" s="1"/>
      <c r="E19" s="1"/>
      <c r="F19" s="1"/>
      <c r="G19" s="1"/>
      <c r="H19" s="1"/>
      <c r="I19" s="1"/>
      <c r="J19" s="10"/>
      <c r="K19" s="1"/>
    </row>
    <row r="20" spans="1:11" x14ac:dyDescent="0.2">
      <c r="A20" s="1"/>
      <c r="B20" s="2"/>
      <c r="C20" s="9"/>
      <c r="D20" s="1"/>
      <c r="E20" s="1"/>
      <c r="F20" s="1"/>
      <c r="G20" s="1"/>
      <c r="H20" s="1"/>
      <c r="I20" s="1"/>
      <c r="J20" s="10"/>
      <c r="K20" s="1"/>
    </row>
    <row r="21" spans="1:11" x14ac:dyDescent="0.2">
      <c r="A21" s="1"/>
      <c r="B21" s="2"/>
      <c r="C21" s="9"/>
      <c r="D21" s="1"/>
      <c r="E21" s="1"/>
      <c r="F21" s="1"/>
      <c r="G21" s="1"/>
      <c r="H21" s="1"/>
      <c r="I21" s="1"/>
      <c r="J21" s="10"/>
      <c r="K21" s="1"/>
    </row>
    <row r="22" spans="1:11" x14ac:dyDescent="0.2">
      <c r="A22" s="1"/>
      <c r="B22" s="2"/>
      <c r="C22" s="9"/>
      <c r="D22" s="1"/>
      <c r="E22" s="1"/>
      <c r="F22" s="1"/>
      <c r="G22" s="1"/>
      <c r="H22" s="1"/>
      <c r="I22" s="1"/>
      <c r="J22" s="10"/>
      <c r="K22" s="1"/>
    </row>
    <row r="23" spans="1:11" x14ac:dyDescent="0.2">
      <c r="A23" s="1"/>
      <c r="B23" s="2"/>
      <c r="C23" s="9"/>
      <c r="D23" s="1"/>
      <c r="E23" s="1"/>
      <c r="F23" s="1"/>
      <c r="G23" s="1"/>
      <c r="H23" s="1"/>
      <c r="I23" s="1"/>
      <c r="J23" s="10"/>
      <c r="K23" s="1"/>
    </row>
    <row r="24" spans="1:11" x14ac:dyDescent="0.2">
      <c r="A24" s="1"/>
      <c r="B24" s="2"/>
      <c r="C24" s="9"/>
      <c r="D24" s="1"/>
      <c r="E24" s="1"/>
      <c r="F24" s="1"/>
      <c r="G24" s="1"/>
      <c r="H24" s="1"/>
      <c r="I24" s="1"/>
      <c r="J24" s="10"/>
      <c r="K24" s="1"/>
    </row>
    <row r="25" spans="1:11" x14ac:dyDescent="0.2">
      <c r="A25" s="1"/>
      <c r="B25" s="2"/>
      <c r="C25" s="9"/>
      <c r="D25" s="1"/>
      <c r="E25" s="1"/>
      <c r="F25" s="1"/>
      <c r="G25" s="1"/>
      <c r="H25" s="1"/>
      <c r="I25" s="1"/>
      <c r="J25" s="10"/>
      <c r="K25" s="1"/>
    </row>
    <row r="26" spans="1:11" x14ac:dyDescent="0.2">
      <c r="A26" s="1"/>
      <c r="B26" s="2"/>
      <c r="C26" s="9"/>
      <c r="D26" s="1"/>
      <c r="E26" s="1"/>
      <c r="F26" s="1"/>
      <c r="G26" s="1"/>
      <c r="H26" s="1"/>
      <c r="I26" s="1"/>
      <c r="J26" s="10"/>
      <c r="K26" s="1"/>
    </row>
    <row r="27" spans="1:11" x14ac:dyDescent="0.2">
      <c r="A27" s="1"/>
      <c r="B27" s="2"/>
      <c r="C27" s="9"/>
      <c r="D27" s="1"/>
      <c r="E27" s="1"/>
      <c r="F27" s="1"/>
      <c r="G27" s="1"/>
      <c r="H27" s="1"/>
      <c r="I27" s="1"/>
      <c r="J27" s="10"/>
      <c r="K27" s="1"/>
    </row>
    <row r="28" spans="1:11" x14ac:dyDescent="0.2">
      <c r="A28" s="1"/>
      <c r="B28" s="2"/>
      <c r="C28" s="9"/>
      <c r="D28" s="1"/>
      <c r="E28" s="1"/>
      <c r="F28" s="1"/>
      <c r="G28" s="1"/>
      <c r="H28" s="1"/>
      <c r="I28" s="1"/>
      <c r="J28" s="10"/>
      <c r="K28" s="1"/>
    </row>
    <row r="29" spans="1:11" x14ac:dyDescent="0.2">
      <c r="A29" s="1"/>
      <c r="B29" s="2"/>
      <c r="C29" s="9"/>
      <c r="D29" s="1"/>
      <c r="E29" s="1"/>
      <c r="F29" s="1"/>
      <c r="G29" s="1"/>
      <c r="H29" s="1"/>
      <c r="I29" s="1"/>
      <c r="J29" s="10"/>
      <c r="K29" s="1"/>
    </row>
    <row r="30" spans="1:11" x14ac:dyDescent="0.2">
      <c r="A30" s="1"/>
      <c r="B30" s="2"/>
      <c r="C30" s="9"/>
      <c r="D30" s="1"/>
      <c r="E30" s="1"/>
      <c r="F30" s="1"/>
      <c r="G30" s="1"/>
      <c r="H30" s="1"/>
      <c r="I30" s="1"/>
      <c r="J30" s="10"/>
      <c r="K30" s="1"/>
    </row>
    <row r="31" spans="1:11" x14ac:dyDescent="0.2">
      <c r="A31" s="1"/>
      <c r="B31" s="2"/>
      <c r="C31" s="9"/>
      <c r="D31" s="1"/>
      <c r="E31" s="1"/>
      <c r="F31" s="1"/>
      <c r="G31" s="1"/>
      <c r="H31" s="1"/>
      <c r="I31" s="1"/>
      <c r="J31" s="10"/>
      <c r="K31" s="1"/>
    </row>
    <row r="32" spans="1:11" x14ac:dyDescent="0.2">
      <c r="A32" s="1"/>
      <c r="B32" s="2"/>
      <c r="C32" s="3"/>
      <c r="D32" s="1"/>
      <c r="E32" s="1"/>
      <c r="F32" s="1"/>
      <c r="G32" s="1"/>
      <c r="H32" s="1"/>
      <c r="I32" s="1"/>
      <c r="J32" s="10"/>
      <c r="K32" s="1"/>
    </row>
    <row r="33" spans="1:11" x14ac:dyDescent="0.2">
      <c r="A33" s="1"/>
      <c r="B33" s="2"/>
      <c r="C33" s="3"/>
      <c r="D33" s="1"/>
      <c r="E33" s="1"/>
      <c r="F33" s="1"/>
      <c r="G33" s="1"/>
      <c r="H33" s="1"/>
      <c r="I33" s="1"/>
      <c r="J33" s="10"/>
      <c r="K33" s="1"/>
    </row>
    <row r="34" spans="1:11" x14ac:dyDescent="0.2">
      <c r="A34" s="1"/>
      <c r="B34" s="2"/>
      <c r="C34" s="3"/>
      <c r="D34" s="1"/>
      <c r="E34" s="1"/>
      <c r="F34" s="1"/>
      <c r="G34" s="1"/>
      <c r="H34" s="1"/>
      <c r="I34" s="1"/>
      <c r="J34" s="10"/>
      <c r="K34" s="1"/>
    </row>
    <row r="35" spans="1:11" x14ac:dyDescent="0.2">
      <c r="A35" s="1"/>
      <c r="B35" s="2"/>
      <c r="C35" s="3"/>
      <c r="D35" s="1"/>
      <c r="E35" s="1"/>
      <c r="F35" s="1"/>
      <c r="G35" s="1"/>
      <c r="H35" s="1"/>
      <c r="I35" s="1"/>
      <c r="J35" s="10"/>
      <c r="K35" s="1"/>
    </row>
    <row r="36" spans="1:11" x14ac:dyDescent="0.2">
      <c r="A36" s="1"/>
      <c r="B36" s="2"/>
      <c r="C36" s="3"/>
      <c r="D36" s="1"/>
      <c r="E36" s="1"/>
      <c r="F36" s="1"/>
      <c r="G36" s="1"/>
      <c r="H36" s="1"/>
      <c r="I36" s="1"/>
      <c r="J36" s="10"/>
      <c r="K36" s="1"/>
    </row>
    <row r="37" spans="1:11" x14ac:dyDescent="0.2">
      <c r="A37" s="1"/>
      <c r="B37" s="2"/>
      <c r="C37" s="3"/>
      <c r="D37" s="1"/>
      <c r="E37" s="1"/>
      <c r="F37" s="1"/>
      <c r="G37" s="1"/>
      <c r="H37" s="1"/>
      <c r="I37" s="1"/>
      <c r="J37" s="10"/>
      <c r="K37" s="1"/>
    </row>
    <row r="38" spans="1:11" x14ac:dyDescent="0.2">
      <c r="A38" s="1"/>
      <c r="B38" s="2"/>
      <c r="C38" s="3"/>
      <c r="D38" s="1"/>
      <c r="E38" s="1"/>
      <c r="F38" s="1"/>
      <c r="G38" s="1"/>
      <c r="H38" s="1"/>
      <c r="I38" s="1"/>
      <c r="J38" s="10"/>
      <c r="K38" s="1"/>
    </row>
    <row r="39" spans="1:11" x14ac:dyDescent="0.2">
      <c r="A39" s="1"/>
      <c r="B39" s="2"/>
      <c r="C39" s="3"/>
      <c r="D39" s="1"/>
      <c r="E39" s="1"/>
      <c r="F39" s="1"/>
      <c r="G39" s="1"/>
      <c r="H39" s="1"/>
      <c r="I39" s="1"/>
      <c r="J39" s="10"/>
      <c r="K39" s="1"/>
    </row>
    <row r="40" spans="1:11" x14ac:dyDescent="0.2">
      <c r="A40" s="1"/>
      <c r="B40" s="2"/>
      <c r="C40" s="3"/>
      <c r="D40" s="1"/>
      <c r="E40" s="1"/>
      <c r="F40" s="1"/>
      <c r="G40" s="1"/>
      <c r="H40" s="1"/>
      <c r="I40" s="1"/>
      <c r="J40" s="10"/>
      <c r="K40" s="1"/>
    </row>
    <row r="41" spans="1:11" x14ac:dyDescent="0.2">
      <c r="A41" s="1"/>
      <c r="B41" s="2"/>
      <c r="C41" s="3"/>
      <c r="D41" s="1"/>
      <c r="E41" s="1"/>
      <c r="F41" s="1"/>
      <c r="G41" s="1"/>
      <c r="H41" s="1"/>
      <c r="I41" s="1"/>
      <c r="J41" s="10"/>
      <c r="K41" s="1"/>
    </row>
    <row r="42" spans="1:11" x14ac:dyDescent="0.2">
      <c r="A42" s="1"/>
      <c r="B42" s="2"/>
      <c r="C42" s="3"/>
      <c r="D42" s="1"/>
      <c r="E42" s="1"/>
      <c r="F42" s="1"/>
      <c r="G42" s="1"/>
      <c r="H42" s="1"/>
      <c r="I42" s="1"/>
      <c r="J42" s="10"/>
      <c r="K42" s="1"/>
    </row>
    <row r="43" spans="1:11" x14ac:dyDescent="0.2">
      <c r="A43" s="1"/>
      <c r="B43" s="2"/>
      <c r="C43" s="3"/>
      <c r="D43" s="1"/>
      <c r="E43" s="1"/>
      <c r="F43" s="1"/>
      <c r="G43" s="1"/>
      <c r="H43" s="1"/>
      <c r="I43" s="1"/>
      <c r="J43" s="10"/>
      <c r="K43" s="1"/>
    </row>
    <row r="44" spans="1:11" x14ac:dyDescent="0.2">
      <c r="A44" s="1"/>
      <c r="B44" s="2"/>
      <c r="C44" s="3"/>
      <c r="D44" s="1"/>
      <c r="E44" s="1"/>
      <c r="F44" s="1"/>
      <c r="G44" s="1"/>
      <c r="H44" s="1"/>
      <c r="I44" s="1"/>
      <c r="J44" s="10"/>
      <c r="K44" s="1"/>
    </row>
    <row r="45" spans="1:11" x14ac:dyDescent="0.2">
      <c r="A45" s="1"/>
      <c r="B45" s="2"/>
      <c r="C45" s="3"/>
      <c r="D45" s="1"/>
      <c r="E45" s="1"/>
      <c r="F45" s="1"/>
      <c r="G45" s="1"/>
      <c r="H45" s="1"/>
      <c r="I45" s="1"/>
      <c r="J45" s="10"/>
      <c r="K45" s="1"/>
    </row>
    <row r="46" spans="1:11" x14ac:dyDescent="0.2">
      <c r="A46" s="1"/>
      <c r="B46" s="2"/>
      <c r="C46" s="3"/>
      <c r="D46" s="1"/>
      <c r="E46" s="1"/>
      <c r="F46" s="1"/>
      <c r="G46" s="1"/>
      <c r="H46" s="1"/>
      <c r="I46" s="1"/>
      <c r="J46" s="10"/>
      <c r="K46" s="1"/>
    </row>
    <row r="47" spans="1:11" x14ac:dyDescent="0.2">
      <c r="A47" s="1"/>
      <c r="B47" s="2"/>
      <c r="C47" s="3"/>
      <c r="D47" s="1"/>
      <c r="E47" s="1"/>
      <c r="F47" s="1"/>
      <c r="G47" s="1"/>
      <c r="H47" s="1"/>
      <c r="I47" s="1"/>
      <c r="J47" s="10"/>
      <c r="K47" s="1"/>
    </row>
    <row r="48" spans="1:11" x14ac:dyDescent="0.2">
      <c r="A48" s="1"/>
      <c r="B48" s="2"/>
      <c r="C48" s="3"/>
      <c r="D48" s="1"/>
      <c r="E48" s="1"/>
      <c r="F48" s="1"/>
      <c r="G48" s="1"/>
      <c r="H48" s="1"/>
      <c r="I48" s="1"/>
      <c r="J48" s="10"/>
      <c r="K48" s="1"/>
    </row>
    <row r="49" spans="1:11" x14ac:dyDescent="0.2">
      <c r="A49" s="1"/>
      <c r="B49" s="2"/>
      <c r="C49" s="3"/>
      <c r="D49" s="1"/>
      <c r="E49" s="1"/>
      <c r="F49" s="1"/>
      <c r="G49" s="1"/>
      <c r="H49" s="1"/>
      <c r="I49" s="1"/>
      <c r="J49" s="10"/>
      <c r="K49" s="1"/>
    </row>
    <row r="50" spans="1:11" x14ac:dyDescent="0.2">
      <c r="A50" s="1"/>
      <c r="B50" s="2"/>
      <c r="C50" s="3"/>
      <c r="D50" s="1"/>
      <c r="E50" s="1"/>
      <c r="F50" s="1"/>
      <c r="G50" s="1"/>
      <c r="H50" s="1"/>
      <c r="I50" s="1"/>
      <c r="J50" s="10"/>
      <c r="K50" s="1"/>
    </row>
    <row r="51" spans="1:11" x14ac:dyDescent="0.2">
      <c r="A51" s="1"/>
      <c r="B51" s="2"/>
      <c r="C51" s="3"/>
      <c r="D51" s="1"/>
      <c r="E51" s="1"/>
      <c r="F51" s="1"/>
      <c r="G51" s="1"/>
      <c r="H51" s="1"/>
      <c r="I51" s="1"/>
      <c r="J51" s="10"/>
      <c r="K51" s="1"/>
    </row>
    <row r="52" spans="1:11" x14ac:dyDescent="0.2">
      <c r="A52" s="1"/>
      <c r="B52" s="2"/>
      <c r="C52" s="3"/>
      <c r="D52" s="1"/>
      <c r="E52" s="1"/>
      <c r="F52" s="1"/>
      <c r="G52" s="1"/>
      <c r="H52" s="1"/>
      <c r="I52" s="1"/>
      <c r="J52" s="10"/>
      <c r="K52" s="1"/>
    </row>
    <row r="53" spans="1:11" x14ac:dyDescent="0.2">
      <c r="A53" s="1"/>
      <c r="B53" s="2"/>
      <c r="C53" s="3"/>
      <c r="D53" s="1"/>
      <c r="E53" s="1"/>
      <c r="F53" s="1"/>
      <c r="G53" s="1"/>
      <c r="H53" s="1"/>
      <c r="I53" s="1"/>
      <c r="J53" s="10"/>
      <c r="K53" s="1"/>
    </row>
    <row r="54" spans="1:11" x14ac:dyDescent="0.2">
      <c r="A54" s="1"/>
      <c r="B54" s="2"/>
      <c r="C54" s="3"/>
      <c r="D54" s="1"/>
      <c r="E54" s="1"/>
      <c r="F54" s="1"/>
      <c r="G54" s="1"/>
      <c r="H54" s="1"/>
      <c r="I54" s="1"/>
      <c r="J54" s="10"/>
      <c r="K54" s="1"/>
    </row>
    <row r="55" spans="1:11" x14ac:dyDescent="0.2">
      <c r="A55" s="1"/>
      <c r="B55" s="2"/>
      <c r="C55" s="3"/>
      <c r="D55" s="1"/>
      <c r="E55" s="1"/>
      <c r="F55" s="1"/>
      <c r="G55" s="1"/>
      <c r="H55" s="1"/>
      <c r="I55" s="1"/>
      <c r="J55" s="10"/>
      <c r="K55" s="1"/>
    </row>
    <row r="56" spans="1:11" x14ac:dyDescent="0.2">
      <c r="A56" s="1"/>
      <c r="B56" s="2"/>
      <c r="C56" s="3"/>
      <c r="D56" s="1"/>
      <c r="E56" s="1"/>
      <c r="F56" s="1"/>
      <c r="G56" s="1"/>
      <c r="H56" s="1"/>
      <c r="I56" s="1"/>
      <c r="J56" s="10"/>
      <c r="K56" s="1"/>
    </row>
    <row r="57" spans="1:11" x14ac:dyDescent="0.2">
      <c r="A57" s="1"/>
      <c r="B57" s="2"/>
      <c r="C57" s="3"/>
      <c r="D57" s="1"/>
      <c r="E57" s="1"/>
      <c r="F57" s="1"/>
      <c r="G57" s="1"/>
      <c r="H57" s="1"/>
      <c r="I57" s="1"/>
      <c r="J57" s="10"/>
      <c r="K57" s="1"/>
    </row>
    <row r="58" spans="1:11" x14ac:dyDescent="0.2">
      <c r="A58" s="1"/>
      <c r="B58" s="2"/>
      <c r="C58" s="3"/>
      <c r="D58" s="1"/>
      <c r="E58" s="1"/>
      <c r="F58" s="1"/>
      <c r="G58" s="1"/>
      <c r="H58" s="1"/>
      <c r="I58" s="1"/>
      <c r="J58" s="10"/>
      <c r="K58" s="1"/>
    </row>
    <row r="59" spans="1:11" x14ac:dyDescent="0.2">
      <c r="A59" s="1"/>
      <c r="B59" s="2"/>
      <c r="C59" s="3"/>
      <c r="D59" s="1"/>
      <c r="E59" s="1"/>
      <c r="F59" s="1"/>
      <c r="G59" s="1"/>
      <c r="H59" s="1"/>
      <c r="I59" s="1"/>
      <c r="J59" s="10"/>
      <c r="K59" s="1"/>
    </row>
    <row r="60" spans="1:11" x14ac:dyDescent="0.2">
      <c r="A60" s="1"/>
      <c r="B60" s="2"/>
      <c r="C60" s="3"/>
      <c r="D60" s="1"/>
      <c r="E60" s="1"/>
      <c r="F60" s="1"/>
      <c r="G60" s="1"/>
      <c r="H60" s="1"/>
      <c r="I60" s="1"/>
      <c r="J60" s="10"/>
      <c r="K60" s="1"/>
    </row>
    <row r="61" spans="1:11" x14ac:dyDescent="0.2">
      <c r="A61" s="1"/>
      <c r="B61" s="2"/>
      <c r="C61" s="3"/>
      <c r="D61" s="1"/>
      <c r="E61" s="1"/>
      <c r="F61" s="1"/>
      <c r="G61" s="1"/>
      <c r="H61" s="1"/>
      <c r="I61" s="1"/>
      <c r="J61" s="10"/>
      <c r="K61" s="1"/>
    </row>
    <row r="62" spans="1:11" x14ac:dyDescent="0.2">
      <c r="A62" s="1"/>
      <c r="B62" s="2"/>
      <c r="C62" s="3"/>
      <c r="D62" s="1"/>
      <c r="E62" s="1"/>
      <c r="F62" s="1"/>
      <c r="G62" s="1"/>
      <c r="H62" s="1"/>
      <c r="I62" s="1"/>
      <c r="J62" s="10"/>
      <c r="K62" s="1"/>
    </row>
    <row r="63" spans="1:11" x14ac:dyDescent="0.2">
      <c r="A63" s="1"/>
      <c r="B63" s="2"/>
      <c r="C63" s="3"/>
      <c r="D63" s="1"/>
      <c r="E63" s="1"/>
      <c r="F63" s="1"/>
      <c r="G63" s="1"/>
      <c r="H63" s="1"/>
      <c r="I63" s="1"/>
      <c r="J63" s="10"/>
      <c r="K63" s="1"/>
    </row>
    <row r="64" spans="1:11" x14ac:dyDescent="0.2">
      <c r="A64" s="1"/>
      <c r="B64" s="2"/>
      <c r="C64" s="3"/>
      <c r="D64" s="1"/>
      <c r="E64" s="1"/>
      <c r="F64" s="1"/>
      <c r="G64" s="1"/>
      <c r="H64" s="1"/>
      <c r="I64" s="1"/>
      <c r="J64" s="10"/>
      <c r="K64" s="1"/>
    </row>
    <row r="65" spans="1:11" x14ac:dyDescent="0.2">
      <c r="A65" s="1"/>
      <c r="B65" s="2"/>
      <c r="C65" s="3"/>
      <c r="D65" s="1"/>
      <c r="E65" s="1"/>
      <c r="F65" s="1"/>
      <c r="G65" s="1"/>
      <c r="H65" s="1"/>
      <c r="I65" s="1"/>
      <c r="J65" s="10"/>
      <c r="K65" s="1"/>
    </row>
    <row r="66" spans="1:11" x14ac:dyDescent="0.2">
      <c r="A66" s="1"/>
      <c r="B66" s="2"/>
      <c r="C66" s="3"/>
      <c r="D66" s="1"/>
      <c r="E66" s="1"/>
      <c r="F66" s="1"/>
      <c r="G66" s="1"/>
      <c r="H66" s="1"/>
      <c r="I66" s="1"/>
      <c r="J66" s="10"/>
      <c r="K66" s="1"/>
    </row>
    <row r="67" spans="1:11" x14ac:dyDescent="0.2">
      <c r="A67" s="1"/>
      <c r="B67" s="2"/>
      <c r="C67" s="3"/>
      <c r="D67" s="1"/>
      <c r="E67" s="1"/>
      <c r="F67" s="1"/>
      <c r="G67" s="1"/>
      <c r="H67" s="1"/>
      <c r="I67" s="1"/>
      <c r="J67" s="10"/>
      <c r="K67" s="1"/>
    </row>
    <row r="68" spans="1:11" x14ac:dyDescent="0.2">
      <c r="A68" s="1"/>
      <c r="B68" s="2"/>
      <c r="C68" s="3"/>
      <c r="D68" s="1"/>
      <c r="E68" s="1"/>
      <c r="F68" s="1"/>
      <c r="G68" s="1"/>
      <c r="H68" s="1"/>
      <c r="I68" s="1"/>
      <c r="J68" s="10"/>
      <c r="K68" s="1"/>
    </row>
    <row r="69" spans="1:11" x14ac:dyDescent="0.2">
      <c r="A69" s="1"/>
      <c r="B69" s="2"/>
      <c r="C69" s="3"/>
      <c r="D69" s="1"/>
      <c r="E69" s="1"/>
      <c r="F69" s="1"/>
      <c r="G69" s="1"/>
      <c r="H69" s="1"/>
      <c r="I69" s="1"/>
      <c r="J69" s="10"/>
      <c r="K69" s="1"/>
    </row>
    <row r="70" spans="1:11" x14ac:dyDescent="0.2">
      <c r="A70" s="1"/>
      <c r="B70" s="2"/>
      <c r="C70" s="3"/>
      <c r="D70" s="1"/>
      <c r="E70" s="1"/>
      <c r="F70" s="1"/>
      <c r="G70" s="1"/>
      <c r="H70" s="1"/>
      <c r="I70" s="1"/>
      <c r="J70" s="10"/>
      <c r="K70" s="1"/>
    </row>
    <row r="71" spans="1:11" x14ac:dyDescent="0.2">
      <c r="A71" s="1"/>
      <c r="B71" s="2"/>
      <c r="C71" s="3"/>
      <c r="D71" s="1"/>
      <c r="E71" s="1"/>
      <c r="F71" s="1"/>
      <c r="G71" s="1"/>
      <c r="H71" s="1"/>
      <c r="I71" s="1"/>
      <c r="J71" s="10"/>
      <c r="K71" s="1"/>
    </row>
    <row r="72" spans="1:11" x14ac:dyDescent="0.2">
      <c r="A72" s="1"/>
      <c r="B72" s="2"/>
      <c r="C72" s="3"/>
      <c r="D72" s="1"/>
      <c r="E72" s="1"/>
      <c r="F72" s="1"/>
      <c r="G72" s="1"/>
      <c r="H72" s="1"/>
      <c r="I72" s="1"/>
      <c r="J72" s="10"/>
      <c r="K72" s="1"/>
    </row>
    <row r="73" spans="1:11" x14ac:dyDescent="0.2">
      <c r="A73" s="1"/>
      <c r="B73" s="2"/>
      <c r="C73" s="3"/>
      <c r="D73" s="1"/>
      <c r="E73" s="1"/>
      <c r="F73" s="1"/>
      <c r="G73" s="1"/>
      <c r="H73" s="1"/>
      <c r="I73" s="1"/>
      <c r="J73" s="10"/>
      <c r="K73" s="1"/>
    </row>
    <row r="74" spans="1:11" x14ac:dyDescent="0.2">
      <c r="A74" s="1"/>
      <c r="B74" s="2"/>
      <c r="C74" s="3"/>
      <c r="D74" s="1"/>
      <c r="E74" s="1"/>
      <c r="F74" s="1"/>
      <c r="G74" s="1"/>
      <c r="H74" s="1"/>
      <c r="I74" s="1"/>
      <c r="J74" s="10"/>
      <c r="K74" s="1"/>
    </row>
    <row r="75" spans="1:11" x14ac:dyDescent="0.2">
      <c r="A75" s="1"/>
      <c r="B75" s="2"/>
      <c r="C75" s="3"/>
      <c r="D75" s="1"/>
      <c r="E75" s="1"/>
      <c r="F75" s="1"/>
      <c r="G75" s="1"/>
      <c r="H75" s="1"/>
      <c r="I75" s="1"/>
      <c r="J75" s="10"/>
      <c r="K75" s="1"/>
    </row>
    <row r="76" spans="1:11" x14ac:dyDescent="0.2">
      <c r="A76" s="1"/>
      <c r="B76" s="2"/>
      <c r="C76" s="3"/>
      <c r="D76" s="1"/>
      <c r="E76" s="1"/>
      <c r="F76" s="1"/>
      <c r="G76" s="1"/>
      <c r="H76" s="1"/>
      <c r="I76" s="1"/>
      <c r="J76" s="10"/>
      <c r="K76" s="1"/>
    </row>
    <row r="77" spans="1:11" x14ac:dyDescent="0.2">
      <c r="A77" s="1"/>
      <c r="B77" s="2"/>
      <c r="C77" s="3"/>
      <c r="D77" s="1"/>
      <c r="E77" s="1"/>
      <c r="F77" s="1"/>
      <c r="G77" s="1"/>
      <c r="H77" s="1"/>
      <c r="I77" s="1"/>
      <c r="J77" s="10"/>
      <c r="K77" s="1"/>
    </row>
    <row r="78" spans="1:11" x14ac:dyDescent="0.2">
      <c r="A78" s="1"/>
      <c r="B78" s="2"/>
      <c r="C78" s="3"/>
      <c r="D78" s="1"/>
      <c r="E78" s="1"/>
      <c r="F78" s="1"/>
      <c r="G78" s="1"/>
      <c r="H78" s="1"/>
      <c r="I78" s="1"/>
      <c r="J78" s="10"/>
      <c r="K78" s="1"/>
    </row>
    <row r="79" spans="1:11" x14ac:dyDescent="0.2">
      <c r="A79" s="1"/>
      <c r="B79" s="2"/>
      <c r="C79" s="3"/>
      <c r="D79" s="1"/>
      <c r="E79" s="1"/>
      <c r="F79" s="1"/>
      <c r="G79" s="1"/>
      <c r="H79" s="1"/>
      <c r="I79" s="1"/>
      <c r="J79" s="10"/>
      <c r="K79" s="1"/>
    </row>
    <row r="80" spans="1:11" x14ac:dyDescent="0.2">
      <c r="A80" s="1"/>
      <c r="B80" s="2"/>
      <c r="C80" s="3"/>
      <c r="D80" s="1"/>
      <c r="E80" s="1"/>
      <c r="F80" s="1"/>
      <c r="G80" s="1"/>
      <c r="H80" s="1"/>
      <c r="I80" s="1"/>
      <c r="J80" s="10"/>
      <c r="K80" s="1"/>
    </row>
    <row r="81" spans="1:11" x14ac:dyDescent="0.2">
      <c r="A81" s="1"/>
      <c r="B81" s="2"/>
      <c r="C81" s="3"/>
      <c r="D81" s="1"/>
      <c r="E81" s="1"/>
      <c r="F81" s="1"/>
      <c r="G81" s="1"/>
      <c r="H81" s="1"/>
      <c r="I81" s="1"/>
      <c r="J81" s="10"/>
      <c r="K81" s="1"/>
    </row>
    <row r="82" spans="1:11" x14ac:dyDescent="0.2">
      <c r="A82" s="1"/>
      <c r="B82" s="2"/>
      <c r="C82" s="3"/>
      <c r="D82" s="1"/>
      <c r="E82" s="1"/>
      <c r="F82" s="1"/>
      <c r="G82" s="1"/>
      <c r="H82" s="1"/>
      <c r="I82" s="1"/>
      <c r="J82" s="10"/>
      <c r="K82" s="1"/>
    </row>
    <row r="83" spans="1:11" x14ac:dyDescent="0.2">
      <c r="A83" s="1"/>
      <c r="B83" s="2"/>
      <c r="C83" s="3"/>
      <c r="D83" s="1"/>
      <c r="E83" s="1"/>
      <c r="F83" s="1"/>
      <c r="G83" s="1"/>
      <c r="H83" s="1"/>
      <c r="I83" s="1"/>
      <c r="J83" s="10"/>
      <c r="K83" s="1"/>
    </row>
    <row r="84" spans="1:11" x14ac:dyDescent="0.2">
      <c r="A84" s="1"/>
      <c r="B84" s="2"/>
      <c r="C84" s="3"/>
      <c r="D84" s="1"/>
      <c r="E84" s="1"/>
      <c r="F84" s="1"/>
      <c r="G84" s="1"/>
      <c r="H84" s="1"/>
      <c r="I84" s="1"/>
      <c r="J84" s="10"/>
      <c r="K84" s="1"/>
    </row>
    <row r="85" spans="1:11" x14ac:dyDescent="0.2">
      <c r="A85" s="13"/>
      <c r="B85" s="2"/>
      <c r="C85" s="3"/>
      <c r="D85" s="1"/>
      <c r="E85" s="1"/>
      <c r="F85" s="1"/>
      <c r="G85" s="1"/>
      <c r="H85" s="1"/>
      <c r="I85" s="1"/>
      <c r="J85" s="10"/>
      <c r="K85" s="1"/>
    </row>
    <row r="86" spans="1:11" x14ac:dyDescent="0.2">
      <c r="A86" s="1"/>
      <c r="B86" s="2"/>
      <c r="C86" s="3"/>
      <c r="D86" s="1"/>
      <c r="E86" s="1"/>
      <c r="F86" s="1"/>
      <c r="G86" s="1"/>
      <c r="H86" s="1"/>
      <c r="I86" s="1"/>
      <c r="J86" s="10"/>
      <c r="K86" s="1"/>
    </row>
    <row r="87" spans="1:11" x14ac:dyDescent="0.2">
      <c r="A87" s="1"/>
      <c r="B87" s="2"/>
      <c r="C87" s="3"/>
      <c r="D87" s="1"/>
      <c r="E87" s="1"/>
      <c r="F87" s="1"/>
      <c r="G87" s="1"/>
      <c r="H87" s="1"/>
      <c r="I87" s="1"/>
      <c r="J87" s="10"/>
      <c r="K87" s="1"/>
    </row>
    <row r="88" spans="1:11" x14ac:dyDescent="0.2">
      <c r="A88" s="1"/>
      <c r="B88" s="2"/>
      <c r="C88" s="3"/>
      <c r="D88" s="1"/>
      <c r="E88" s="1"/>
      <c r="F88" s="1"/>
      <c r="G88" s="1"/>
      <c r="H88" s="1"/>
      <c r="I88" s="1"/>
      <c r="J88" s="10"/>
      <c r="K88" s="1"/>
    </row>
    <row r="89" spans="1:11" x14ac:dyDescent="0.2">
      <c r="A89" s="1"/>
      <c r="B89" s="2"/>
      <c r="C89" s="3"/>
      <c r="D89" s="1"/>
      <c r="E89" s="1"/>
      <c r="F89" s="1"/>
      <c r="G89" s="1"/>
      <c r="H89" s="1"/>
      <c r="I89" s="1"/>
      <c r="J89" s="10"/>
      <c r="K89" s="1"/>
    </row>
    <row r="90" spans="1:11" x14ac:dyDescent="0.2">
      <c r="A90" s="1"/>
      <c r="B90" s="2"/>
      <c r="C90" s="3"/>
      <c r="D90" s="1"/>
      <c r="E90" s="1"/>
      <c r="F90" s="1"/>
      <c r="G90" s="1"/>
      <c r="H90" s="1"/>
      <c r="I90" s="1"/>
      <c r="J90" s="10"/>
      <c r="K90" s="1"/>
    </row>
    <row r="91" spans="1:11" x14ac:dyDescent="0.2">
      <c r="A91" s="1"/>
      <c r="B91" s="2"/>
      <c r="C91" s="3"/>
      <c r="D91" s="1"/>
      <c r="E91" s="1"/>
      <c r="F91" s="1"/>
      <c r="G91" s="1"/>
      <c r="H91" s="1"/>
      <c r="I91" s="1"/>
      <c r="J91" s="10"/>
      <c r="K91" s="1"/>
    </row>
    <row r="92" spans="1:11" x14ac:dyDescent="0.2">
      <c r="A92" s="1"/>
      <c r="B92" s="2"/>
      <c r="C92" s="3"/>
      <c r="D92" s="1"/>
      <c r="E92" s="1"/>
      <c r="F92" s="1"/>
      <c r="G92" s="1"/>
      <c r="H92" s="1"/>
      <c r="I92" s="1"/>
      <c r="J92" s="10"/>
      <c r="K92" s="1"/>
    </row>
    <row r="93" spans="1:11" x14ac:dyDescent="0.2">
      <c r="A93" s="1"/>
      <c r="B93" s="2"/>
      <c r="C93" s="3"/>
      <c r="D93" s="1"/>
      <c r="E93" s="1"/>
      <c r="F93" s="1"/>
      <c r="G93" s="1"/>
      <c r="H93" s="1"/>
      <c r="I93" s="1"/>
      <c r="J93" s="10"/>
      <c r="K93" s="1"/>
    </row>
    <row r="94" spans="1:11" x14ac:dyDescent="0.2">
      <c r="A94" s="1"/>
      <c r="B94" s="2"/>
      <c r="C94" s="3"/>
      <c r="D94" s="1"/>
      <c r="E94" s="1"/>
      <c r="F94" s="1"/>
      <c r="G94" s="1"/>
      <c r="H94" s="1"/>
      <c r="I94" s="1"/>
      <c r="J94" s="10"/>
      <c r="K94" s="1"/>
    </row>
    <row r="95" spans="1:11" x14ac:dyDescent="0.2">
      <c r="A95" s="1"/>
      <c r="B95" s="2"/>
      <c r="C95" s="3"/>
      <c r="D95" s="1"/>
      <c r="E95" s="1"/>
      <c r="F95" s="1"/>
      <c r="G95" s="1"/>
      <c r="H95" s="1"/>
      <c r="I95" s="1"/>
      <c r="J95" s="10"/>
      <c r="K95" s="1"/>
    </row>
    <row r="96" spans="1:11" x14ac:dyDescent="0.2">
      <c r="A96" s="1"/>
      <c r="B96" s="2"/>
      <c r="C96" s="3"/>
      <c r="D96" s="1"/>
      <c r="E96" s="1"/>
      <c r="F96" s="1"/>
      <c r="G96" s="1"/>
      <c r="H96" s="1"/>
      <c r="I96" s="1"/>
      <c r="J96" s="10"/>
      <c r="K96" s="1"/>
    </row>
    <row r="97" spans="1:11" x14ac:dyDescent="0.2">
      <c r="A97" s="1"/>
      <c r="B97" s="2"/>
      <c r="C97" s="3"/>
      <c r="D97" s="1"/>
      <c r="E97" s="1"/>
      <c r="F97" s="1"/>
      <c r="G97" s="1"/>
      <c r="H97" s="1"/>
      <c r="I97" s="1"/>
      <c r="J97" s="10"/>
      <c r="K97" s="1"/>
    </row>
    <row r="98" spans="1:11" x14ac:dyDescent="0.2">
      <c r="A98" s="1"/>
      <c r="B98" s="2"/>
      <c r="C98" s="3"/>
      <c r="D98" s="1"/>
      <c r="E98" s="1"/>
      <c r="F98" s="1"/>
      <c r="G98" s="1"/>
      <c r="H98" s="1"/>
      <c r="I98" s="1"/>
      <c r="J98" s="10"/>
      <c r="K98" s="1"/>
    </row>
    <row r="99" spans="1:11" x14ac:dyDescent="0.2">
      <c r="A99" s="1"/>
      <c r="B99" s="2"/>
      <c r="C99" s="3"/>
      <c r="D99" s="1"/>
      <c r="E99" s="1"/>
      <c r="F99" s="1"/>
      <c r="G99" s="1"/>
      <c r="H99" s="1"/>
      <c r="I99" s="1"/>
      <c r="J99" s="10"/>
      <c r="K99" s="1"/>
    </row>
    <row r="100" spans="1:11" x14ac:dyDescent="0.2">
      <c r="A100" s="1"/>
      <c r="B100" s="2"/>
      <c r="C100" s="3"/>
      <c r="D100" s="1"/>
      <c r="E100" s="1"/>
      <c r="F100" s="1"/>
      <c r="G100" s="1"/>
      <c r="H100" s="1"/>
      <c r="I100" s="1"/>
      <c r="J100" s="10"/>
      <c r="K100" s="1"/>
    </row>
    <row r="101" spans="1:11" x14ac:dyDescent="0.2">
      <c r="A101" s="1"/>
      <c r="B101" s="2"/>
      <c r="C101" s="3"/>
      <c r="D101" s="1"/>
      <c r="E101" s="1"/>
      <c r="F101" s="1"/>
      <c r="G101" s="1"/>
      <c r="H101" s="1"/>
      <c r="I101" s="1"/>
      <c r="J101" s="10"/>
      <c r="K101" s="1"/>
    </row>
    <row r="102" spans="1:11" x14ac:dyDescent="0.2">
      <c r="A102" s="1"/>
      <c r="B102" s="2"/>
      <c r="C102" s="3"/>
      <c r="D102" s="1"/>
      <c r="E102" s="1"/>
      <c r="F102" s="1"/>
      <c r="G102" s="1"/>
      <c r="H102" s="1"/>
      <c r="I102" s="1"/>
      <c r="J102" s="10"/>
      <c r="K102" s="1"/>
    </row>
    <row r="103" spans="1:11" x14ac:dyDescent="0.2">
      <c r="A103" s="1"/>
      <c r="B103" s="2"/>
      <c r="C103" s="3"/>
      <c r="D103" s="1"/>
      <c r="E103" s="1"/>
      <c r="F103" s="1"/>
      <c r="G103" s="1"/>
      <c r="H103" s="1"/>
      <c r="I103" s="1"/>
      <c r="J103" s="10"/>
      <c r="K103" s="1"/>
    </row>
    <row r="104" spans="1:11" x14ac:dyDescent="0.2">
      <c r="A104" s="1"/>
      <c r="B104" s="2"/>
      <c r="C104" s="3"/>
      <c r="D104" s="1"/>
      <c r="E104" s="1"/>
      <c r="F104" s="1"/>
      <c r="G104" s="1"/>
      <c r="H104" s="1"/>
      <c r="I104" s="1"/>
      <c r="J104" s="10"/>
      <c r="K104" s="1"/>
    </row>
    <row r="105" spans="1:11" x14ac:dyDescent="0.2">
      <c r="A105" s="1"/>
      <c r="B105" s="2"/>
      <c r="C105" s="3"/>
      <c r="D105" s="1"/>
      <c r="E105" s="1"/>
      <c r="F105" s="1"/>
      <c r="G105" s="1"/>
      <c r="H105" s="1"/>
      <c r="I105" s="1"/>
      <c r="J105" s="10"/>
      <c r="K105" s="1"/>
    </row>
    <row r="106" spans="1:11" x14ac:dyDescent="0.2">
      <c r="A106" s="1"/>
      <c r="B106" s="2"/>
      <c r="C106" s="3"/>
      <c r="D106" s="1"/>
      <c r="E106" s="1"/>
      <c r="F106" s="1"/>
      <c r="G106" s="1"/>
      <c r="H106" s="1"/>
      <c r="I106" s="1"/>
      <c r="J106" s="10"/>
      <c r="K106" s="1"/>
    </row>
    <row r="107" spans="1:11" x14ac:dyDescent="0.2">
      <c r="A107" s="1"/>
      <c r="B107" s="2"/>
      <c r="C107" s="3"/>
      <c r="D107" s="1"/>
      <c r="E107" s="1"/>
      <c r="F107" s="1"/>
      <c r="G107" s="1"/>
      <c r="H107" s="1"/>
      <c r="I107" s="1"/>
      <c r="J107" s="10"/>
      <c r="K107" s="1"/>
    </row>
    <row r="108" spans="1:11" x14ac:dyDescent="0.2">
      <c r="A108" s="1"/>
      <c r="B108" s="2"/>
      <c r="C108" s="3"/>
      <c r="D108" s="1"/>
      <c r="E108" s="1"/>
      <c r="F108" s="1"/>
      <c r="G108" s="1"/>
      <c r="H108" s="1"/>
      <c r="I108" s="1"/>
      <c r="J108" s="10"/>
      <c r="K108" s="1"/>
    </row>
    <row r="109" spans="1:11" x14ac:dyDescent="0.2">
      <c r="A109" s="1"/>
      <c r="B109" s="2"/>
      <c r="C109" s="3"/>
      <c r="D109" s="1"/>
      <c r="E109" s="1"/>
      <c r="F109" s="1"/>
      <c r="G109" s="1"/>
      <c r="H109" s="1"/>
      <c r="I109" s="1"/>
      <c r="J109" s="10"/>
      <c r="K109" s="1"/>
    </row>
    <row r="110" spans="1:11" x14ac:dyDescent="0.2">
      <c r="A110" s="1"/>
      <c r="B110" s="2"/>
      <c r="C110" s="3"/>
      <c r="D110" s="1"/>
      <c r="E110" s="1"/>
      <c r="F110" s="1"/>
      <c r="G110" s="1"/>
      <c r="H110" s="1"/>
      <c r="I110" s="1"/>
      <c r="J110" s="10"/>
      <c r="K110" s="1"/>
    </row>
    <row r="111" spans="1:11" x14ac:dyDescent="0.2">
      <c r="A111" s="1"/>
      <c r="B111" s="2"/>
      <c r="C111" s="3"/>
      <c r="D111" s="1"/>
      <c r="E111" s="1"/>
      <c r="F111" s="1"/>
      <c r="G111" s="1"/>
      <c r="H111" s="1"/>
      <c r="I111" s="1"/>
      <c r="J111" s="10"/>
      <c r="K111" s="1"/>
    </row>
    <row r="112" spans="1:11" x14ac:dyDescent="0.2">
      <c r="A112" s="1"/>
      <c r="B112" s="2"/>
      <c r="C112" s="3"/>
      <c r="D112" s="1"/>
      <c r="E112" s="1"/>
      <c r="F112" s="1"/>
      <c r="G112" s="1"/>
      <c r="H112" s="1"/>
      <c r="I112" s="1"/>
      <c r="J112" s="10"/>
      <c r="K112" s="1"/>
    </row>
    <row r="113" spans="1:11" x14ac:dyDescent="0.2">
      <c r="A113" s="1"/>
      <c r="B113" s="2"/>
      <c r="C113" s="3"/>
      <c r="D113" s="1"/>
      <c r="E113" s="1"/>
      <c r="F113" s="1"/>
      <c r="G113" s="1"/>
      <c r="H113" s="1"/>
      <c r="I113" s="1"/>
      <c r="J113" s="10"/>
      <c r="K113" s="1"/>
    </row>
    <row r="114" spans="1:11" x14ac:dyDescent="0.2">
      <c r="A114" s="1"/>
      <c r="B114" s="2"/>
      <c r="C114" s="3"/>
      <c r="D114" s="1"/>
      <c r="E114" s="1"/>
      <c r="F114" s="1"/>
      <c r="G114" s="1"/>
      <c r="H114" s="1"/>
      <c r="I114" s="1"/>
      <c r="J114" s="10"/>
      <c r="K114" s="1"/>
    </row>
    <row r="115" spans="1:11" x14ac:dyDescent="0.2">
      <c r="A115" s="1"/>
      <c r="B115" s="2"/>
      <c r="C115" s="3"/>
      <c r="D115" s="1"/>
      <c r="E115" s="1"/>
      <c r="F115" s="1"/>
      <c r="G115" s="1"/>
      <c r="H115" s="1"/>
      <c r="I115" s="1"/>
      <c r="J115" s="10"/>
      <c r="K115" s="1"/>
    </row>
    <row r="116" spans="1:11" x14ac:dyDescent="0.2">
      <c r="A116" s="1"/>
      <c r="B116" s="2"/>
      <c r="C116" s="3"/>
      <c r="D116" s="1"/>
      <c r="E116" s="1"/>
      <c r="F116" s="1"/>
      <c r="G116" s="1"/>
      <c r="H116" s="1"/>
      <c r="I116" s="1"/>
      <c r="J116" s="10"/>
      <c r="K116" s="1"/>
    </row>
    <row r="117" spans="1:11" x14ac:dyDescent="0.2">
      <c r="A117" s="1"/>
      <c r="B117" s="2"/>
      <c r="C117" s="3"/>
      <c r="D117" s="1"/>
      <c r="E117" s="1"/>
      <c r="F117" s="1"/>
      <c r="G117" s="1"/>
      <c r="H117" s="1"/>
      <c r="I117" s="1"/>
      <c r="J117" s="10"/>
      <c r="K117" s="1"/>
    </row>
    <row r="118" spans="1:11" x14ac:dyDescent="0.2">
      <c r="A118" s="1"/>
      <c r="B118" s="2"/>
      <c r="C118" s="3"/>
      <c r="D118" s="1"/>
      <c r="E118" s="1"/>
      <c r="F118" s="1"/>
      <c r="G118" s="1"/>
      <c r="H118" s="1"/>
      <c r="I118" s="1"/>
      <c r="J118" s="10"/>
      <c r="K118" s="1"/>
    </row>
    <row r="119" spans="1:11" x14ac:dyDescent="0.2">
      <c r="A119" s="1"/>
      <c r="B119" s="2"/>
      <c r="C119" s="3"/>
      <c r="D119" s="1"/>
      <c r="E119" s="1"/>
      <c r="F119" s="1"/>
      <c r="G119" s="1"/>
      <c r="H119" s="1"/>
      <c r="I119" s="1"/>
      <c r="J119" s="10"/>
      <c r="K119" s="1"/>
    </row>
    <row r="120" spans="1:11" x14ac:dyDescent="0.2">
      <c r="A120" s="1"/>
      <c r="B120" s="2"/>
      <c r="C120" s="3"/>
      <c r="D120" s="1"/>
      <c r="E120" s="1"/>
      <c r="F120" s="1"/>
      <c r="G120" s="1"/>
      <c r="H120" s="1"/>
      <c r="I120" s="1"/>
      <c r="J120" s="10"/>
      <c r="K120" s="1"/>
    </row>
    <row r="121" spans="1:11" x14ac:dyDescent="0.2">
      <c r="A121" s="1"/>
      <c r="B121" s="2"/>
      <c r="C121" s="3"/>
      <c r="D121" s="1"/>
      <c r="E121" s="1"/>
      <c r="F121" s="1"/>
      <c r="G121" s="1"/>
      <c r="H121" s="1"/>
      <c r="I121" s="1"/>
      <c r="J121" s="10"/>
      <c r="K121" s="1"/>
    </row>
    <row r="122" spans="1:11" x14ac:dyDescent="0.2">
      <c r="A122" s="1"/>
      <c r="B122" s="2"/>
      <c r="C122" s="3"/>
      <c r="D122" s="1"/>
      <c r="E122" s="1"/>
      <c r="F122" s="1"/>
      <c r="G122" s="1"/>
      <c r="H122" s="1"/>
      <c r="I122" s="1"/>
      <c r="J122" s="10"/>
      <c r="K122" s="1"/>
    </row>
    <row r="123" spans="1:11" x14ac:dyDescent="0.2">
      <c r="A123" s="13"/>
      <c r="B123" s="2"/>
      <c r="C123" s="3"/>
      <c r="D123" s="13"/>
      <c r="E123" s="13"/>
      <c r="F123" s="13"/>
      <c r="G123" s="1"/>
      <c r="H123" s="1"/>
      <c r="I123" s="1"/>
      <c r="J123" s="10"/>
      <c r="K123" s="13"/>
    </row>
    <row r="124" spans="1:11" x14ac:dyDescent="0.2">
      <c r="A124" s="13"/>
      <c r="B124" s="2"/>
      <c r="C124" s="3"/>
      <c r="D124" s="13"/>
      <c r="E124" s="13"/>
      <c r="F124" s="13"/>
      <c r="G124" s="1"/>
      <c r="H124" s="1"/>
      <c r="I124" s="1"/>
      <c r="J124" s="10"/>
      <c r="K124" s="13"/>
    </row>
    <row r="125" spans="1:11" x14ac:dyDescent="0.2">
      <c r="A125" s="13"/>
      <c r="B125" s="2"/>
      <c r="C125" s="3"/>
      <c r="D125" s="13"/>
      <c r="E125" s="13"/>
      <c r="F125" s="13"/>
      <c r="G125" s="1"/>
      <c r="H125" s="1"/>
      <c r="I125" s="1"/>
      <c r="J125" s="10"/>
      <c r="K125" s="13"/>
    </row>
    <row r="126" spans="1:11" x14ac:dyDescent="0.2">
      <c r="A126" s="13"/>
      <c r="B126" s="2"/>
      <c r="C126" s="3"/>
      <c r="D126" s="13"/>
      <c r="E126" s="13"/>
      <c r="F126" s="13"/>
      <c r="G126" s="1"/>
      <c r="H126" s="1"/>
      <c r="I126" s="1"/>
      <c r="J126" s="10"/>
      <c r="K126" s="13"/>
    </row>
    <row r="127" spans="1:11" x14ac:dyDescent="0.2">
      <c r="A127" s="13"/>
      <c r="B127" s="2"/>
      <c r="C127" s="3"/>
      <c r="D127" s="13"/>
      <c r="E127" s="13"/>
      <c r="F127" s="13"/>
      <c r="G127" s="1"/>
      <c r="H127" s="1"/>
      <c r="I127" s="1"/>
      <c r="J127" s="10"/>
      <c r="K127" s="13"/>
    </row>
    <row r="128" spans="1:11" x14ac:dyDescent="0.2">
      <c r="A128" s="13"/>
      <c r="B128" s="2"/>
      <c r="C128" s="3"/>
      <c r="D128" s="13"/>
      <c r="E128" s="13"/>
      <c r="F128" s="13"/>
      <c r="G128" s="1"/>
      <c r="H128" s="1"/>
      <c r="I128" s="1"/>
      <c r="J128" s="10"/>
      <c r="K128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"/>
  <sheetViews>
    <sheetView topLeftCell="A10" workbookViewId="0">
      <selection activeCell="A6" sqref="A6:J12"/>
    </sheetView>
  </sheetViews>
  <sheetFormatPr baseColWidth="10" defaultColWidth="8.83203125" defaultRowHeight="15" x14ac:dyDescent="0.2"/>
  <cols>
    <col min="2" max="2" width="10.5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35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43033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19</v>
      </c>
      <c r="B6" s="2">
        <v>43019</v>
      </c>
      <c r="C6" s="9">
        <v>0.41666666666666669</v>
      </c>
      <c r="D6" s="1">
        <v>0.1288</v>
      </c>
      <c r="E6" s="1">
        <v>330</v>
      </c>
      <c r="F6" s="17">
        <f t="shared" ref="F6:F11" si="0">$E6/1000</f>
        <v>0.33</v>
      </c>
      <c r="G6" s="1">
        <v>0.13339999999999999</v>
      </c>
      <c r="H6" s="1">
        <f t="shared" ref="H6:H11" si="1">$G6-$D6</f>
        <v>4.599999999999993E-3</v>
      </c>
      <c r="I6" s="17">
        <f t="shared" ref="I6:I11" si="2">$H6/$F6</f>
        <v>1.3939393939393918E-2</v>
      </c>
      <c r="J6" s="18">
        <f t="shared" ref="J6:J11" si="3">I6*1000</f>
        <v>13.939393939393918</v>
      </c>
      <c r="K6" s="1"/>
    </row>
    <row r="7" spans="1:11" x14ac:dyDescent="0.2">
      <c r="A7" s="13" t="s">
        <v>23</v>
      </c>
      <c r="B7" s="2">
        <v>43019</v>
      </c>
      <c r="C7" s="9">
        <v>0.59722222222222221</v>
      </c>
      <c r="D7" s="1">
        <v>0.12770000000000001</v>
      </c>
      <c r="E7" s="1">
        <v>330</v>
      </c>
      <c r="F7" s="17">
        <f t="shared" si="0"/>
        <v>0.33</v>
      </c>
      <c r="G7" s="1">
        <v>0.1313</v>
      </c>
      <c r="H7" s="1">
        <f t="shared" si="1"/>
        <v>3.5999999999999921E-3</v>
      </c>
      <c r="I7" s="17">
        <f t="shared" si="2"/>
        <v>1.0909090909090884E-2</v>
      </c>
      <c r="J7" s="18">
        <f t="shared" si="3"/>
        <v>10.909090909090883</v>
      </c>
      <c r="K7" s="1"/>
    </row>
    <row r="8" spans="1:11" x14ac:dyDescent="0.2">
      <c r="A8" s="13" t="s">
        <v>27</v>
      </c>
      <c r="B8" s="2">
        <v>43019</v>
      </c>
      <c r="C8" s="9">
        <v>0.45833333333333331</v>
      </c>
      <c r="D8" s="1">
        <v>0.12989999999999999</v>
      </c>
      <c r="E8" s="1">
        <v>245</v>
      </c>
      <c r="F8" s="17">
        <f t="shared" si="0"/>
        <v>0.245</v>
      </c>
      <c r="G8" s="1">
        <v>0.1341</v>
      </c>
      <c r="H8" s="1">
        <f t="shared" si="1"/>
        <v>4.2000000000000093E-3</v>
      </c>
      <c r="I8" s="17">
        <f t="shared" si="2"/>
        <v>1.7142857142857182E-2</v>
      </c>
      <c r="J8" s="18">
        <f t="shared" si="3"/>
        <v>17.142857142857181</v>
      </c>
      <c r="K8" s="1"/>
    </row>
    <row r="9" spans="1:11" x14ac:dyDescent="0.2">
      <c r="A9" s="13" t="s">
        <v>20</v>
      </c>
      <c r="B9" s="2">
        <v>43019</v>
      </c>
      <c r="C9" s="9">
        <v>0.42708333333333331</v>
      </c>
      <c r="D9" s="13">
        <v>0.1288</v>
      </c>
      <c r="E9" s="13">
        <v>305</v>
      </c>
      <c r="F9" s="17">
        <f t="shared" si="0"/>
        <v>0.30499999999999999</v>
      </c>
      <c r="G9" s="13">
        <v>0.1328</v>
      </c>
      <c r="H9" s="1">
        <f t="shared" si="1"/>
        <v>4.0000000000000036E-3</v>
      </c>
      <c r="I9" s="17">
        <f t="shared" si="2"/>
        <v>1.3114754098360668E-2</v>
      </c>
      <c r="J9" s="18">
        <f t="shared" si="3"/>
        <v>13.114754098360669</v>
      </c>
      <c r="K9" s="1"/>
    </row>
    <row r="10" spans="1:11" x14ac:dyDescent="0.2">
      <c r="A10" s="13" t="s">
        <v>32</v>
      </c>
      <c r="B10" s="2">
        <v>43019</v>
      </c>
      <c r="C10" s="9">
        <v>0.38194444444444442</v>
      </c>
      <c r="D10" s="13">
        <v>0.1298</v>
      </c>
      <c r="E10" s="13">
        <v>300</v>
      </c>
      <c r="F10" s="17">
        <f t="shared" si="0"/>
        <v>0.3</v>
      </c>
      <c r="G10" s="13">
        <v>0.13639999999999999</v>
      </c>
      <c r="H10" s="13">
        <f t="shared" si="1"/>
        <v>6.5999999999999948E-3</v>
      </c>
      <c r="I10" s="17">
        <f t="shared" si="2"/>
        <v>2.1999999999999985E-2</v>
      </c>
      <c r="J10" s="18">
        <f t="shared" si="3"/>
        <v>21.999999999999986</v>
      </c>
      <c r="K10" s="1"/>
    </row>
    <row r="11" spans="1:11" x14ac:dyDescent="0.2">
      <c r="A11" s="13" t="s">
        <v>26</v>
      </c>
      <c r="B11" s="2">
        <v>42977</v>
      </c>
      <c r="C11" s="9">
        <v>0.58333333333333337</v>
      </c>
      <c r="D11" s="13">
        <v>0.13</v>
      </c>
      <c r="E11" s="13">
        <v>315</v>
      </c>
      <c r="F11" s="17">
        <f t="shared" si="0"/>
        <v>0.315</v>
      </c>
      <c r="G11" s="13">
        <v>0.1333</v>
      </c>
      <c r="H11" s="13">
        <f t="shared" si="1"/>
        <v>3.2999999999999974E-3</v>
      </c>
      <c r="I11" s="17">
        <f t="shared" si="2"/>
        <v>1.0476190476190467E-2</v>
      </c>
      <c r="J11" s="18">
        <f t="shared" si="3"/>
        <v>10.476190476190467</v>
      </c>
      <c r="K11" s="1"/>
    </row>
    <row r="12" spans="1:11" x14ac:dyDescent="0.2">
      <c r="A12" s="13" t="s">
        <v>34</v>
      </c>
      <c r="B12" s="2">
        <v>43019</v>
      </c>
      <c r="C12" s="11">
        <v>0.34722222222222227</v>
      </c>
      <c r="D12" s="12">
        <v>0.1298</v>
      </c>
      <c r="E12" s="12">
        <v>285</v>
      </c>
      <c r="F12" s="17">
        <f>$E12/1000</f>
        <v>0.28499999999999998</v>
      </c>
      <c r="G12" s="13">
        <v>0.13639999999999999</v>
      </c>
      <c r="H12" s="13">
        <f>$G12-$D12</f>
        <v>6.5999999999999948E-3</v>
      </c>
      <c r="I12" s="17">
        <f>$H12/$F12</f>
        <v>2.3157894736842089E-2</v>
      </c>
      <c r="J12" s="18">
        <f>I12*1000</f>
        <v>23.157894736842088</v>
      </c>
      <c r="K1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3"/>
  <sheetViews>
    <sheetView topLeftCell="A7" workbookViewId="0">
      <selection activeCell="A6" sqref="A6:J13"/>
    </sheetView>
  </sheetViews>
  <sheetFormatPr baseColWidth="10" defaultColWidth="8.83203125" defaultRowHeight="15" x14ac:dyDescent="0.2"/>
  <cols>
    <col min="1" max="1" width="12.33203125" bestFit="1" customWidth="1"/>
    <col min="2" max="2" width="14.1640625" customWidth="1"/>
    <col min="3" max="3" width="14.66406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35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43040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27</v>
      </c>
      <c r="B6" s="2">
        <v>42942</v>
      </c>
      <c r="C6" s="9">
        <v>0.47916666666666669</v>
      </c>
      <c r="D6" s="1">
        <v>0.1278</v>
      </c>
      <c r="E6" s="1">
        <v>370</v>
      </c>
      <c r="F6" s="17">
        <f t="shared" ref="F6:F13" si="0">$E6/1000</f>
        <v>0.37</v>
      </c>
      <c r="G6" s="1">
        <v>0.13250000000000001</v>
      </c>
      <c r="H6" s="1">
        <f t="shared" ref="H6:H13" si="1">$G6-$D6</f>
        <v>4.7000000000000097E-3</v>
      </c>
      <c r="I6" s="17">
        <f t="shared" ref="I6:I13" si="2">$H6/$F6</f>
        <v>1.2702702702702729E-2</v>
      </c>
      <c r="J6" s="18">
        <f t="shared" ref="J6:J13" si="3">I6*1000</f>
        <v>12.702702702702728</v>
      </c>
      <c r="K6" s="1"/>
    </row>
    <row r="7" spans="1:11" x14ac:dyDescent="0.2">
      <c r="A7" s="13" t="s">
        <v>28</v>
      </c>
      <c r="B7" s="2">
        <v>42942</v>
      </c>
      <c r="C7" s="9">
        <v>0.59375</v>
      </c>
      <c r="D7" s="1">
        <v>0.12889999999999999</v>
      </c>
      <c r="E7" s="1">
        <v>295</v>
      </c>
      <c r="F7" s="17">
        <f t="shared" si="0"/>
        <v>0.29499999999999998</v>
      </c>
      <c r="G7" s="1">
        <v>0.13220000000000001</v>
      </c>
      <c r="H7" s="1">
        <f t="shared" si="1"/>
        <v>3.3000000000000251E-3</v>
      </c>
      <c r="I7" s="17">
        <f t="shared" si="2"/>
        <v>1.1186440677966187E-2</v>
      </c>
      <c r="J7" s="18">
        <f t="shared" si="3"/>
        <v>11.186440677966187</v>
      </c>
      <c r="K7" s="1"/>
    </row>
    <row r="8" spans="1:11" x14ac:dyDescent="0.2">
      <c r="A8" s="13" t="s">
        <v>20</v>
      </c>
      <c r="B8" s="2">
        <v>42942</v>
      </c>
      <c r="C8" s="9">
        <v>0.4513888888888889</v>
      </c>
      <c r="D8" s="1">
        <v>0.12720000000000001</v>
      </c>
      <c r="E8" s="1">
        <v>445</v>
      </c>
      <c r="F8" s="17">
        <f t="shared" si="0"/>
        <v>0.44500000000000001</v>
      </c>
      <c r="G8" s="1">
        <v>0.13139999999999999</v>
      </c>
      <c r="H8" s="1">
        <f t="shared" si="1"/>
        <v>4.1999999999999815E-3</v>
      </c>
      <c r="I8" s="17">
        <f t="shared" si="2"/>
        <v>9.4382022471909688E-3</v>
      </c>
      <c r="J8" s="18">
        <f t="shared" si="3"/>
        <v>9.4382022471909686</v>
      </c>
      <c r="K8" s="1"/>
    </row>
    <row r="9" spans="1:11" x14ac:dyDescent="0.2">
      <c r="A9" s="13" t="s">
        <v>22</v>
      </c>
      <c r="B9" s="2">
        <v>42942</v>
      </c>
      <c r="C9" s="9">
        <v>0.62847222222222221</v>
      </c>
      <c r="D9" s="13">
        <v>0.13070000000000001</v>
      </c>
      <c r="E9" s="13">
        <v>400</v>
      </c>
      <c r="F9" s="17">
        <f t="shared" si="0"/>
        <v>0.4</v>
      </c>
      <c r="G9" s="13">
        <v>0.13389999999999999</v>
      </c>
      <c r="H9" s="1">
        <f t="shared" si="1"/>
        <v>3.1999999999999806E-3</v>
      </c>
      <c r="I9" s="17">
        <f t="shared" si="2"/>
        <v>7.9999999999999516E-3</v>
      </c>
      <c r="J9" s="18">
        <f t="shared" si="3"/>
        <v>7.999999999999952</v>
      </c>
      <c r="K9" s="1"/>
    </row>
    <row r="10" spans="1:11" x14ac:dyDescent="0.2">
      <c r="A10" s="13" t="s">
        <v>31</v>
      </c>
      <c r="B10" s="2">
        <v>42942</v>
      </c>
      <c r="C10" s="9">
        <v>0.3888888888888889</v>
      </c>
      <c r="D10" s="13">
        <v>0.128</v>
      </c>
      <c r="E10" s="13">
        <v>280</v>
      </c>
      <c r="F10" s="17">
        <f t="shared" si="0"/>
        <v>0.28000000000000003</v>
      </c>
      <c r="G10" s="13">
        <v>0.1341</v>
      </c>
      <c r="H10" s="13">
        <f t="shared" si="1"/>
        <v>6.0999999999999943E-3</v>
      </c>
      <c r="I10" s="17">
        <f t="shared" si="2"/>
        <v>2.1785714285714262E-2</v>
      </c>
      <c r="J10" s="18">
        <f t="shared" si="3"/>
        <v>21.785714285714263</v>
      </c>
      <c r="K10" s="1"/>
    </row>
    <row r="11" spans="1:11" x14ac:dyDescent="0.2">
      <c r="A11" s="13" t="s">
        <v>32</v>
      </c>
      <c r="B11" s="2">
        <v>42942</v>
      </c>
      <c r="C11" s="9">
        <v>0.39930555555555558</v>
      </c>
      <c r="D11" s="13">
        <v>0.1283</v>
      </c>
      <c r="E11" s="13">
        <v>280</v>
      </c>
      <c r="F11" s="17">
        <f t="shared" si="0"/>
        <v>0.28000000000000003</v>
      </c>
      <c r="G11" s="13">
        <v>0.13039999999999999</v>
      </c>
      <c r="H11" s="13">
        <f t="shared" si="1"/>
        <v>2.0999999999999908E-3</v>
      </c>
      <c r="I11" s="17">
        <f t="shared" si="2"/>
        <v>7.4999999999999659E-3</v>
      </c>
      <c r="J11" s="18">
        <f t="shared" si="3"/>
        <v>7.4999999999999662</v>
      </c>
      <c r="K11" s="1"/>
    </row>
    <row r="12" spans="1:11" x14ac:dyDescent="0.2">
      <c r="A12" s="13" t="s">
        <v>23</v>
      </c>
      <c r="B12" s="2">
        <v>42942</v>
      </c>
      <c r="C12" s="11">
        <v>0.64583333333333337</v>
      </c>
      <c r="D12" s="12">
        <v>0.1273</v>
      </c>
      <c r="E12" s="12">
        <v>300</v>
      </c>
      <c r="F12" s="17">
        <f t="shared" si="0"/>
        <v>0.3</v>
      </c>
      <c r="G12" s="13">
        <v>0.1308</v>
      </c>
      <c r="H12" s="13">
        <f t="shared" si="1"/>
        <v>3.5000000000000031E-3</v>
      </c>
      <c r="I12" s="17">
        <f t="shared" si="2"/>
        <v>1.1666666666666678E-2</v>
      </c>
      <c r="J12" s="18">
        <f t="shared" si="3"/>
        <v>11.666666666666677</v>
      </c>
      <c r="K12" s="1"/>
    </row>
    <row r="13" spans="1:11" x14ac:dyDescent="0.2">
      <c r="A13" s="13" t="s">
        <v>24</v>
      </c>
      <c r="B13" s="2">
        <v>42942</v>
      </c>
      <c r="C13" s="21">
        <v>0.65277777777777779</v>
      </c>
      <c r="D13" s="13">
        <v>0.13020000000000001</v>
      </c>
      <c r="E13" s="13">
        <v>460</v>
      </c>
      <c r="F13" s="19">
        <f t="shared" si="0"/>
        <v>0.46</v>
      </c>
      <c r="G13" s="13">
        <v>0.1343</v>
      </c>
      <c r="H13" s="13">
        <f t="shared" si="1"/>
        <v>4.0999999999999925E-3</v>
      </c>
      <c r="I13" s="19">
        <f t="shared" si="2"/>
        <v>8.9130434782608535E-3</v>
      </c>
      <c r="J13" s="20">
        <f t="shared" si="3"/>
        <v>8.9130434782608532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topLeftCell="A10" workbookViewId="0">
      <selection activeCell="N26" sqref="N26"/>
    </sheetView>
  </sheetViews>
  <sheetFormatPr baseColWidth="10" defaultColWidth="8.83203125" defaultRowHeight="15" x14ac:dyDescent="0.2"/>
  <cols>
    <col min="1" max="1" width="12.33203125" bestFit="1" customWidth="1"/>
    <col min="2" max="2" width="15.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40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43087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34</v>
      </c>
      <c r="B6" s="2">
        <v>43082</v>
      </c>
      <c r="C6" s="9">
        <v>0.3298611111111111</v>
      </c>
      <c r="D6" s="1">
        <v>0.12970000000000001</v>
      </c>
      <c r="E6" s="1">
        <v>500</v>
      </c>
      <c r="F6" s="17">
        <f t="shared" ref="F6:F19" si="0">$E6/1000</f>
        <v>0.5</v>
      </c>
      <c r="G6" s="1">
        <v>0.13039999999999999</v>
      </c>
      <c r="H6" s="1">
        <f t="shared" ref="H6:H19" si="1">$G6-$D6</f>
        <v>6.9999999999997842E-4</v>
      </c>
      <c r="I6" s="17">
        <f t="shared" ref="I6:I19" si="2">$H6/$F6</f>
        <v>1.3999999999999568E-3</v>
      </c>
      <c r="J6" s="18">
        <f t="shared" ref="J6:J19" si="3">I6*1000</f>
        <v>1.3999999999999568</v>
      </c>
      <c r="K6" s="1"/>
    </row>
    <row r="7" spans="1:11" x14ac:dyDescent="0.2">
      <c r="A7" s="13" t="s">
        <v>31</v>
      </c>
      <c r="B7" s="2">
        <v>43082</v>
      </c>
      <c r="C7" s="9">
        <v>0.35416666666666669</v>
      </c>
      <c r="D7" s="1">
        <v>0.1295</v>
      </c>
      <c r="E7" s="1">
        <v>300</v>
      </c>
      <c r="F7" s="17">
        <f t="shared" si="0"/>
        <v>0.3</v>
      </c>
      <c r="G7" s="1">
        <v>0.13039999999999999</v>
      </c>
      <c r="H7" s="1">
        <f t="shared" si="1"/>
        <v>8.9999999999998415E-4</v>
      </c>
      <c r="I7" s="17">
        <f t="shared" si="2"/>
        <v>2.9999999999999472E-3</v>
      </c>
      <c r="J7" s="18">
        <f t="shared" si="3"/>
        <v>2.9999999999999472</v>
      </c>
      <c r="K7" s="1"/>
    </row>
    <row r="8" spans="1:11" x14ac:dyDescent="0.2">
      <c r="A8" s="13" t="s">
        <v>33</v>
      </c>
      <c r="B8" s="2">
        <v>43082</v>
      </c>
      <c r="C8" s="9">
        <v>0.3611111111111111</v>
      </c>
      <c r="D8" s="1">
        <v>0.12820000000000001</v>
      </c>
      <c r="E8" s="1">
        <v>300</v>
      </c>
      <c r="F8" s="17">
        <f t="shared" si="0"/>
        <v>0.3</v>
      </c>
      <c r="G8" s="1">
        <v>0.12870000000000001</v>
      </c>
      <c r="H8" s="1">
        <f t="shared" si="1"/>
        <v>5.0000000000000044E-4</v>
      </c>
      <c r="I8" s="17">
        <f t="shared" si="2"/>
        <v>1.6666666666666683E-3</v>
      </c>
      <c r="J8" s="18">
        <f t="shared" si="3"/>
        <v>1.6666666666666683</v>
      </c>
      <c r="K8" s="1"/>
    </row>
    <row r="9" spans="1:11" x14ac:dyDescent="0.2">
      <c r="A9" s="13" t="s">
        <v>32</v>
      </c>
      <c r="B9" s="2">
        <v>43082</v>
      </c>
      <c r="C9" s="9">
        <v>0.36805555555555558</v>
      </c>
      <c r="D9" s="13">
        <v>0.1275</v>
      </c>
      <c r="E9" s="13">
        <v>600</v>
      </c>
      <c r="F9" s="17">
        <f t="shared" si="0"/>
        <v>0.6</v>
      </c>
      <c r="G9" s="13">
        <v>0.12809999999999999</v>
      </c>
      <c r="H9" s="1">
        <f t="shared" si="1"/>
        <v>5.9999999999998943E-4</v>
      </c>
      <c r="I9" s="17">
        <f t="shared" si="2"/>
        <v>9.9999999999998246E-4</v>
      </c>
      <c r="J9" s="18">
        <f t="shared" si="3"/>
        <v>0.99999999999998246</v>
      </c>
      <c r="K9" s="1"/>
    </row>
    <row r="10" spans="1:11" x14ac:dyDescent="0.2">
      <c r="A10" s="13" t="s">
        <v>29</v>
      </c>
      <c r="B10" s="2">
        <v>43082</v>
      </c>
      <c r="C10" s="21">
        <v>0.38194444444444442</v>
      </c>
      <c r="D10" s="13">
        <v>0.12770000000000001</v>
      </c>
      <c r="E10" s="13">
        <v>500</v>
      </c>
      <c r="F10" s="19">
        <f t="shared" si="0"/>
        <v>0.5</v>
      </c>
      <c r="G10" s="13">
        <v>0.12889999999999999</v>
      </c>
      <c r="H10" s="13">
        <f t="shared" si="1"/>
        <v>1.1999999999999789E-3</v>
      </c>
      <c r="I10" s="19">
        <f t="shared" si="2"/>
        <v>2.3999999999999577E-3</v>
      </c>
      <c r="J10" s="20">
        <f t="shared" si="3"/>
        <v>2.3999999999999577</v>
      </c>
    </row>
    <row r="11" spans="1:11" x14ac:dyDescent="0.2">
      <c r="A11" s="13" t="s">
        <v>21</v>
      </c>
      <c r="B11" s="2">
        <v>43082</v>
      </c>
      <c r="C11" s="21">
        <v>0.40277777777777773</v>
      </c>
      <c r="D11" s="13">
        <v>0.129</v>
      </c>
      <c r="E11" s="13">
        <v>500</v>
      </c>
      <c r="F11" s="19">
        <f t="shared" si="0"/>
        <v>0.5</v>
      </c>
      <c r="G11" s="13">
        <v>0.13</v>
      </c>
      <c r="H11" s="13">
        <f t="shared" si="1"/>
        <v>1.0000000000000009E-3</v>
      </c>
      <c r="I11" s="19">
        <f t="shared" si="2"/>
        <v>2.0000000000000018E-3</v>
      </c>
      <c r="J11" s="20">
        <f t="shared" si="3"/>
        <v>2.0000000000000018</v>
      </c>
    </row>
    <row r="12" spans="1:11" x14ac:dyDescent="0.2">
      <c r="A12" s="13" t="s">
        <v>19</v>
      </c>
      <c r="B12" s="2">
        <v>43082</v>
      </c>
      <c r="C12" s="21">
        <v>0.40972222222222227</v>
      </c>
      <c r="D12" s="13">
        <v>0.1263</v>
      </c>
      <c r="E12" s="13">
        <v>300</v>
      </c>
      <c r="F12" s="19">
        <f t="shared" si="0"/>
        <v>0.3</v>
      </c>
      <c r="G12" s="13">
        <v>0.13730000000000001</v>
      </c>
      <c r="H12" s="13">
        <f t="shared" si="1"/>
        <v>1.100000000000001E-2</v>
      </c>
      <c r="I12" s="19">
        <f t="shared" si="2"/>
        <v>3.6666666666666702E-2</v>
      </c>
      <c r="J12" s="20">
        <f t="shared" si="3"/>
        <v>36.6666666666667</v>
      </c>
    </row>
    <row r="13" spans="1:11" x14ac:dyDescent="0.2">
      <c r="A13" s="13" t="s">
        <v>20</v>
      </c>
      <c r="B13" s="2">
        <v>43082</v>
      </c>
      <c r="C13" s="21">
        <v>0.4201388888888889</v>
      </c>
      <c r="D13" s="13">
        <v>0.1295</v>
      </c>
      <c r="E13" s="13">
        <v>500</v>
      </c>
      <c r="F13" s="19">
        <f t="shared" si="0"/>
        <v>0.5</v>
      </c>
      <c r="G13" s="13">
        <v>0.13</v>
      </c>
      <c r="H13" s="13">
        <f t="shared" si="1"/>
        <v>5.0000000000000044E-4</v>
      </c>
      <c r="I13" s="19">
        <f t="shared" si="2"/>
        <v>1.0000000000000009E-3</v>
      </c>
      <c r="J13" s="20">
        <f t="shared" si="3"/>
        <v>1.0000000000000009</v>
      </c>
    </row>
    <row r="14" spans="1:11" x14ac:dyDescent="0.2">
      <c r="A14" s="13" t="s">
        <v>27</v>
      </c>
      <c r="B14" s="2">
        <v>43082</v>
      </c>
      <c r="C14" s="21">
        <v>0.4513888888888889</v>
      </c>
      <c r="D14" s="13">
        <v>0.13</v>
      </c>
      <c r="E14" s="13">
        <v>600</v>
      </c>
      <c r="F14" s="19">
        <f t="shared" si="0"/>
        <v>0.6</v>
      </c>
      <c r="G14" s="13">
        <v>0.13100000000000001</v>
      </c>
      <c r="H14" s="13">
        <f t="shared" si="1"/>
        <v>1.0000000000000009E-3</v>
      </c>
      <c r="I14" s="19">
        <f t="shared" si="2"/>
        <v>1.6666666666666683E-3</v>
      </c>
      <c r="J14" s="20">
        <f t="shared" si="3"/>
        <v>1.6666666666666683</v>
      </c>
    </row>
    <row r="15" spans="1:11" x14ac:dyDescent="0.2">
      <c r="A15" s="13" t="s">
        <v>26</v>
      </c>
      <c r="B15" s="2">
        <v>43082</v>
      </c>
      <c r="C15" s="21">
        <v>0.47916666666666669</v>
      </c>
      <c r="D15" s="13">
        <v>0.12909999999999999</v>
      </c>
      <c r="E15" s="13">
        <v>500</v>
      </c>
      <c r="F15" s="19">
        <f t="shared" si="0"/>
        <v>0.5</v>
      </c>
      <c r="G15" s="13">
        <v>0.12989999999999999</v>
      </c>
      <c r="H15" s="13">
        <f t="shared" si="1"/>
        <v>7.9999999999999516E-4</v>
      </c>
      <c r="I15" s="19">
        <f t="shared" si="2"/>
        <v>1.5999999999999903E-3</v>
      </c>
      <c r="J15" s="20">
        <f t="shared" si="3"/>
        <v>1.5999999999999903</v>
      </c>
    </row>
    <row r="16" spans="1:11" x14ac:dyDescent="0.2">
      <c r="A16" s="13" t="s">
        <v>28</v>
      </c>
      <c r="B16" s="2">
        <v>43082</v>
      </c>
      <c r="C16" s="21">
        <v>0.48958333333333331</v>
      </c>
      <c r="D16" s="13">
        <v>0.12820000000000001</v>
      </c>
      <c r="E16" s="13">
        <v>500</v>
      </c>
      <c r="F16" s="19">
        <f t="shared" si="0"/>
        <v>0.5</v>
      </c>
      <c r="G16" s="13">
        <v>0.129</v>
      </c>
      <c r="H16" s="13">
        <f t="shared" si="1"/>
        <v>7.9999999999999516E-4</v>
      </c>
      <c r="I16" s="19">
        <f t="shared" si="2"/>
        <v>1.5999999999999903E-3</v>
      </c>
      <c r="J16" s="20">
        <f t="shared" si="3"/>
        <v>1.5999999999999903</v>
      </c>
    </row>
    <row r="17" spans="1:10" x14ac:dyDescent="0.2">
      <c r="A17" s="13" t="s">
        <v>22</v>
      </c>
      <c r="B17" s="2">
        <v>43082</v>
      </c>
      <c r="C17" s="21">
        <v>0.53125</v>
      </c>
      <c r="D17" s="13">
        <v>0.12790000000000001</v>
      </c>
      <c r="E17" s="13">
        <v>700</v>
      </c>
      <c r="F17" s="19">
        <f t="shared" si="0"/>
        <v>0.7</v>
      </c>
      <c r="G17" s="13">
        <v>0.12859999999999999</v>
      </c>
      <c r="H17" s="13">
        <f t="shared" si="1"/>
        <v>6.9999999999997842E-4</v>
      </c>
      <c r="I17" s="19">
        <f t="shared" si="2"/>
        <v>9.9999999999996923E-4</v>
      </c>
      <c r="J17" s="20">
        <f t="shared" si="3"/>
        <v>0.99999999999996925</v>
      </c>
    </row>
    <row r="18" spans="1:10" x14ac:dyDescent="0.2">
      <c r="A18" s="13" t="s">
        <v>22</v>
      </c>
      <c r="B18" s="2">
        <v>43082</v>
      </c>
      <c r="C18" s="21">
        <v>0.54861111111111105</v>
      </c>
      <c r="D18" s="13">
        <v>0.1288</v>
      </c>
      <c r="E18" s="13">
        <v>700</v>
      </c>
      <c r="F18" s="19">
        <f t="shared" si="0"/>
        <v>0.7</v>
      </c>
      <c r="G18" s="13">
        <v>0.12939999999999999</v>
      </c>
      <c r="H18" s="13">
        <f t="shared" si="1"/>
        <v>5.9999999999998943E-4</v>
      </c>
      <c r="I18" s="19">
        <f t="shared" si="2"/>
        <v>8.5714285714284214E-4</v>
      </c>
      <c r="J18" s="20">
        <f t="shared" si="3"/>
        <v>0.85714285714284211</v>
      </c>
    </row>
    <row r="19" spans="1:10" x14ac:dyDescent="0.2">
      <c r="A19" s="13" t="s">
        <v>24</v>
      </c>
      <c r="B19" s="2">
        <v>43082</v>
      </c>
      <c r="C19" s="21">
        <v>0.55555555555555558</v>
      </c>
      <c r="D19" s="13">
        <v>0.1275</v>
      </c>
      <c r="E19" s="13">
        <v>600</v>
      </c>
      <c r="F19" s="19">
        <f t="shared" si="0"/>
        <v>0.6</v>
      </c>
      <c r="G19" s="13">
        <v>0.128</v>
      </c>
      <c r="H19" s="13">
        <f t="shared" si="1"/>
        <v>5.0000000000000044E-4</v>
      </c>
      <c r="I19" s="19">
        <f t="shared" si="2"/>
        <v>8.3333333333333415E-4</v>
      </c>
      <c r="J19" s="20">
        <f t="shared" si="3"/>
        <v>0.83333333333333415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1"/>
  <sheetViews>
    <sheetView topLeftCell="A27" workbookViewId="0">
      <selection activeCell="A6" sqref="A6:K26"/>
    </sheetView>
  </sheetViews>
  <sheetFormatPr baseColWidth="10" defaultColWidth="8.83203125" defaultRowHeight="15" x14ac:dyDescent="0.2"/>
  <cols>
    <col min="2" max="2" width="37.1640625" bestFit="1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8" max="8" width="68" bestFit="1" customWidth="1"/>
    <col min="9" max="9" width="8.5" bestFit="1" customWidth="1"/>
    <col min="10" max="10" width="10.33203125" bestFit="1" customWidth="1"/>
    <col min="11" max="11" width="22.6640625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35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43040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27</v>
      </c>
      <c r="B6" s="2">
        <v>43046</v>
      </c>
      <c r="C6" s="9">
        <v>0.75</v>
      </c>
      <c r="D6" s="1">
        <v>0.1285</v>
      </c>
      <c r="E6" s="1">
        <f>320+180</f>
        <v>500</v>
      </c>
      <c r="F6" s="17">
        <f t="shared" ref="F6:F26" si="0">$E6/1000</f>
        <v>0.5</v>
      </c>
      <c r="G6" s="1">
        <v>0.15459999999999999</v>
      </c>
      <c r="H6" s="1">
        <f t="shared" ref="H6:H26" si="1">$G6-$D6</f>
        <v>2.6099999999999984E-2</v>
      </c>
      <c r="I6" s="17">
        <f t="shared" ref="I6:I26" si="2">$H6/$F6</f>
        <v>5.2199999999999969E-2</v>
      </c>
      <c r="J6" s="18">
        <f t="shared" ref="J6:J26" si="3">I6*1000</f>
        <v>52.199999999999967</v>
      </c>
      <c r="K6" s="1" t="s">
        <v>51</v>
      </c>
    </row>
    <row r="7" spans="1:11" x14ac:dyDescent="0.2">
      <c r="A7" s="1" t="s">
        <v>27</v>
      </c>
      <c r="B7" s="2">
        <v>43047</v>
      </c>
      <c r="C7" s="9">
        <v>0</v>
      </c>
      <c r="D7" s="1">
        <v>0.12720000000000001</v>
      </c>
      <c r="E7" s="1">
        <f>280+125</f>
        <v>405</v>
      </c>
      <c r="F7" s="17">
        <f t="shared" si="0"/>
        <v>0.40500000000000003</v>
      </c>
      <c r="G7" s="1">
        <v>0.14399999999999999</v>
      </c>
      <c r="H7" s="1">
        <f t="shared" si="1"/>
        <v>1.6799999999999982E-2</v>
      </c>
      <c r="I7" s="17">
        <f t="shared" si="2"/>
        <v>4.1481481481481432E-2</v>
      </c>
      <c r="J7" s="18">
        <f t="shared" si="3"/>
        <v>41.481481481481431</v>
      </c>
      <c r="K7" s="1" t="s">
        <v>51</v>
      </c>
    </row>
    <row r="8" spans="1:11" x14ac:dyDescent="0.2">
      <c r="A8" s="1" t="s">
        <v>27</v>
      </c>
      <c r="B8" s="2">
        <v>43047</v>
      </c>
      <c r="C8" s="9">
        <v>0.25</v>
      </c>
      <c r="D8" s="1">
        <v>0.12770000000000001</v>
      </c>
      <c r="E8" s="1">
        <f>295+165</f>
        <v>460</v>
      </c>
      <c r="F8" s="17">
        <f t="shared" si="0"/>
        <v>0.46</v>
      </c>
      <c r="G8" s="1">
        <v>0.14369999999999999</v>
      </c>
      <c r="H8" s="1">
        <f t="shared" si="1"/>
        <v>1.5999999999999986E-2</v>
      </c>
      <c r="I8" s="17">
        <f t="shared" si="2"/>
        <v>3.478260869565214E-2</v>
      </c>
      <c r="J8" s="18">
        <f t="shared" si="3"/>
        <v>34.782608695652137</v>
      </c>
      <c r="K8" s="1" t="s">
        <v>51</v>
      </c>
    </row>
    <row r="9" spans="1:11" x14ac:dyDescent="0.2">
      <c r="A9" s="1" t="s">
        <v>27</v>
      </c>
      <c r="B9" s="2">
        <v>43047</v>
      </c>
      <c r="C9" s="9">
        <v>0.5</v>
      </c>
      <c r="D9" s="13">
        <v>0.1303</v>
      </c>
      <c r="E9" s="13">
        <f>245+205</f>
        <v>450</v>
      </c>
      <c r="F9" s="17">
        <f t="shared" si="0"/>
        <v>0.45</v>
      </c>
      <c r="G9" s="13">
        <v>0.13850000000000001</v>
      </c>
      <c r="H9" s="1">
        <f t="shared" si="1"/>
        <v>8.2000000000000128E-3</v>
      </c>
      <c r="I9" s="17">
        <f t="shared" si="2"/>
        <v>1.8222222222222251E-2</v>
      </c>
      <c r="J9" s="18">
        <f t="shared" si="3"/>
        <v>18.22222222222225</v>
      </c>
      <c r="K9" s="1" t="s">
        <v>51</v>
      </c>
    </row>
    <row r="10" spans="1:11" x14ac:dyDescent="0.2">
      <c r="A10" s="1" t="s">
        <v>27</v>
      </c>
      <c r="B10" s="2">
        <v>43047</v>
      </c>
      <c r="C10" s="9">
        <v>0.75</v>
      </c>
      <c r="D10" s="13">
        <v>0.1295</v>
      </c>
      <c r="E10" s="13">
        <f>270+200</f>
        <v>470</v>
      </c>
      <c r="F10" s="17">
        <f t="shared" si="0"/>
        <v>0.47</v>
      </c>
      <c r="G10" s="13">
        <v>0.13739999999999999</v>
      </c>
      <c r="H10" s="13">
        <f t="shared" si="1"/>
        <v>7.8999999999999904E-3</v>
      </c>
      <c r="I10" s="17">
        <f t="shared" si="2"/>
        <v>1.6808510638297854E-2</v>
      </c>
      <c r="J10" s="18">
        <f t="shared" si="3"/>
        <v>16.808510638297854</v>
      </c>
      <c r="K10" s="1" t="s">
        <v>51</v>
      </c>
    </row>
    <row r="11" spans="1:11" x14ac:dyDescent="0.2">
      <c r="A11" s="1" t="s">
        <v>27</v>
      </c>
      <c r="B11" s="2">
        <v>43048</v>
      </c>
      <c r="C11" s="9">
        <v>0</v>
      </c>
      <c r="D11" s="13">
        <v>0.12889999999999999</v>
      </c>
      <c r="E11" s="13">
        <f>260+210</f>
        <v>470</v>
      </c>
      <c r="F11" s="17">
        <f t="shared" si="0"/>
        <v>0.47</v>
      </c>
      <c r="G11" s="13">
        <v>0.14000000000000001</v>
      </c>
      <c r="H11" s="13">
        <f t="shared" si="1"/>
        <v>1.1100000000000027E-2</v>
      </c>
      <c r="I11" s="17">
        <f t="shared" si="2"/>
        <v>2.3617021276595804E-2</v>
      </c>
      <c r="J11" s="18">
        <f t="shared" si="3"/>
        <v>23.617021276595803</v>
      </c>
      <c r="K11" s="1" t="s">
        <v>51</v>
      </c>
    </row>
    <row r="12" spans="1:11" x14ac:dyDescent="0.2">
      <c r="A12" s="1" t="s">
        <v>27</v>
      </c>
      <c r="B12" s="2">
        <v>43048</v>
      </c>
      <c r="C12" s="9">
        <v>0.25</v>
      </c>
      <c r="D12" s="12">
        <v>0.12720000000000001</v>
      </c>
      <c r="E12" s="12">
        <f>205+230</f>
        <v>435</v>
      </c>
      <c r="F12" s="17">
        <f t="shared" si="0"/>
        <v>0.435</v>
      </c>
      <c r="G12" s="13">
        <v>0.13270000000000001</v>
      </c>
      <c r="H12" s="13">
        <f t="shared" si="1"/>
        <v>5.5000000000000049E-3</v>
      </c>
      <c r="I12" s="17">
        <f t="shared" si="2"/>
        <v>1.2643678160919552E-2</v>
      </c>
      <c r="J12" s="18">
        <f t="shared" si="3"/>
        <v>12.643678160919553</v>
      </c>
      <c r="K12" s="1" t="s">
        <v>51</v>
      </c>
    </row>
    <row r="13" spans="1:11" x14ac:dyDescent="0.2">
      <c r="A13" s="1" t="s">
        <v>27</v>
      </c>
      <c r="B13" s="2">
        <v>43048</v>
      </c>
      <c r="C13" s="9">
        <v>0.5</v>
      </c>
      <c r="D13" s="13">
        <v>0.12859999999999999</v>
      </c>
      <c r="E13" s="13">
        <f>245+210</f>
        <v>455</v>
      </c>
      <c r="F13" s="19">
        <f t="shared" si="0"/>
        <v>0.45500000000000002</v>
      </c>
      <c r="G13" s="13">
        <v>0.13439999999999999</v>
      </c>
      <c r="H13" s="13">
        <f t="shared" si="1"/>
        <v>5.7999999999999996E-3</v>
      </c>
      <c r="I13" s="19">
        <f t="shared" si="2"/>
        <v>1.2747252747252746E-2</v>
      </c>
      <c r="J13" s="20">
        <f t="shared" si="3"/>
        <v>12.747252747252746</v>
      </c>
      <c r="K13" s="1" t="s">
        <v>51</v>
      </c>
    </row>
    <row r="14" spans="1:11" x14ac:dyDescent="0.2">
      <c r="A14" s="1" t="s">
        <v>27</v>
      </c>
      <c r="B14" s="2">
        <v>43048</v>
      </c>
      <c r="C14" s="9">
        <v>0.75</v>
      </c>
      <c r="D14" s="13">
        <v>0.12809999999999999</v>
      </c>
      <c r="E14">
        <f>275+200</f>
        <v>475</v>
      </c>
      <c r="F14" s="19">
        <f t="shared" si="0"/>
        <v>0.47499999999999998</v>
      </c>
      <c r="G14" s="13">
        <v>0.1346</v>
      </c>
      <c r="H14" s="13">
        <f t="shared" si="1"/>
        <v>6.5000000000000058E-3</v>
      </c>
      <c r="I14" s="19">
        <f t="shared" si="2"/>
        <v>1.3684210526315802E-2</v>
      </c>
      <c r="J14" s="20">
        <f t="shared" si="3"/>
        <v>13.684210526315802</v>
      </c>
      <c r="K14" s="1" t="s">
        <v>51</v>
      </c>
    </row>
    <row r="15" spans="1:11" x14ac:dyDescent="0.2">
      <c r="A15" s="1" t="s">
        <v>27</v>
      </c>
      <c r="B15" s="4">
        <v>43049</v>
      </c>
      <c r="C15" s="9">
        <v>0</v>
      </c>
      <c r="D15" s="13">
        <v>0.1305</v>
      </c>
      <c r="E15">
        <f>285+175</f>
        <v>460</v>
      </c>
      <c r="F15" s="19">
        <f t="shared" si="0"/>
        <v>0.46</v>
      </c>
      <c r="G15" s="13">
        <v>0.13420000000000001</v>
      </c>
      <c r="H15" s="13">
        <f t="shared" si="1"/>
        <v>3.7000000000000088E-3</v>
      </c>
      <c r="I15" s="19">
        <f t="shared" si="2"/>
        <v>8.0434782608695844E-3</v>
      </c>
      <c r="J15" s="20">
        <f t="shared" si="3"/>
        <v>8.0434782608695841</v>
      </c>
      <c r="K15" s="1" t="s">
        <v>51</v>
      </c>
    </row>
    <row r="16" spans="1:11" x14ac:dyDescent="0.2">
      <c r="A16" s="1" t="s">
        <v>27</v>
      </c>
      <c r="B16" s="4">
        <v>43049</v>
      </c>
      <c r="C16" s="9">
        <v>0.25</v>
      </c>
      <c r="D16" s="13">
        <v>0.1288</v>
      </c>
      <c r="E16">
        <f>235+240</f>
        <v>475</v>
      </c>
      <c r="F16" s="19">
        <f t="shared" si="0"/>
        <v>0.47499999999999998</v>
      </c>
      <c r="G16" s="13">
        <v>0.1326</v>
      </c>
      <c r="H16" s="13">
        <f t="shared" si="1"/>
        <v>3.7999999999999978E-3</v>
      </c>
      <c r="I16" s="19">
        <f t="shared" si="2"/>
        <v>7.999999999999995E-3</v>
      </c>
      <c r="J16" s="20">
        <f t="shared" si="3"/>
        <v>7.9999999999999947</v>
      </c>
      <c r="K16" s="1" t="s">
        <v>51</v>
      </c>
    </row>
    <row r="17" spans="1:11" x14ac:dyDescent="0.2">
      <c r="A17" s="1" t="s">
        <v>27</v>
      </c>
      <c r="B17" s="4">
        <v>43049</v>
      </c>
      <c r="C17" s="9">
        <v>0.5</v>
      </c>
      <c r="D17" s="13">
        <v>0.1288</v>
      </c>
      <c r="E17">
        <f>240+215</f>
        <v>455</v>
      </c>
      <c r="F17" s="19">
        <f t="shared" si="0"/>
        <v>0.45500000000000002</v>
      </c>
      <c r="G17" s="13">
        <v>0.13450000000000001</v>
      </c>
      <c r="H17" s="13">
        <f t="shared" si="1"/>
        <v>5.7000000000000106E-3</v>
      </c>
      <c r="I17" s="19">
        <f t="shared" si="2"/>
        <v>1.252747252747255E-2</v>
      </c>
      <c r="J17" s="20">
        <f t="shared" si="3"/>
        <v>12.52747252747255</v>
      </c>
      <c r="K17" s="1" t="s">
        <v>51</v>
      </c>
    </row>
    <row r="18" spans="1:11" x14ac:dyDescent="0.2">
      <c r="A18" s="1" t="s">
        <v>27</v>
      </c>
      <c r="B18" s="4">
        <v>43049</v>
      </c>
      <c r="C18" s="9">
        <v>0.75</v>
      </c>
      <c r="D18" s="13">
        <v>0.12659999999999999</v>
      </c>
      <c r="E18">
        <f>235+245</f>
        <v>480</v>
      </c>
      <c r="F18" s="19">
        <f t="shared" si="0"/>
        <v>0.48</v>
      </c>
      <c r="G18" s="13">
        <v>0.13009999999999999</v>
      </c>
      <c r="H18" s="13">
        <f t="shared" si="1"/>
        <v>3.5000000000000031E-3</v>
      </c>
      <c r="I18" s="19">
        <f t="shared" si="2"/>
        <v>7.2916666666666737E-3</v>
      </c>
      <c r="J18" s="20">
        <f t="shared" si="3"/>
        <v>7.2916666666666741</v>
      </c>
      <c r="K18" s="1" t="s">
        <v>51</v>
      </c>
    </row>
    <row r="19" spans="1:11" x14ac:dyDescent="0.2">
      <c r="A19" s="1" t="s">
        <v>27</v>
      </c>
      <c r="B19" s="4">
        <v>43050</v>
      </c>
      <c r="C19" s="21">
        <v>0</v>
      </c>
      <c r="D19" s="13">
        <v>0.1288</v>
      </c>
      <c r="E19">
        <f>270+215</f>
        <v>485</v>
      </c>
      <c r="F19" s="19">
        <f t="shared" si="0"/>
        <v>0.48499999999999999</v>
      </c>
      <c r="G19" s="13">
        <v>0.1328</v>
      </c>
      <c r="H19" s="13">
        <f t="shared" si="1"/>
        <v>4.0000000000000036E-3</v>
      </c>
      <c r="I19" s="19">
        <f t="shared" si="2"/>
        <v>8.2474226804123783E-3</v>
      </c>
      <c r="J19" s="20">
        <f t="shared" si="3"/>
        <v>8.2474226804123791</v>
      </c>
      <c r="K19" s="1" t="s">
        <v>51</v>
      </c>
    </row>
    <row r="20" spans="1:11" x14ac:dyDescent="0.2">
      <c r="A20" s="1" t="s">
        <v>27</v>
      </c>
      <c r="B20" s="4">
        <v>43050</v>
      </c>
      <c r="C20" s="21">
        <v>0.25</v>
      </c>
      <c r="D20" s="13">
        <v>0.12839999999999999</v>
      </c>
      <c r="E20">
        <f>270+175</f>
        <v>445</v>
      </c>
      <c r="F20" s="19">
        <f t="shared" si="0"/>
        <v>0.44500000000000001</v>
      </c>
      <c r="G20" s="13">
        <v>0.13370000000000001</v>
      </c>
      <c r="H20" s="13">
        <f t="shared" si="1"/>
        <v>5.3000000000000269E-3</v>
      </c>
      <c r="I20" s="19">
        <f t="shared" si="2"/>
        <v>1.1910112359550622E-2</v>
      </c>
      <c r="J20" s="20">
        <f t="shared" si="3"/>
        <v>11.910112359550622</v>
      </c>
      <c r="K20" s="1" t="s">
        <v>51</v>
      </c>
    </row>
    <row r="21" spans="1:11" x14ac:dyDescent="0.2">
      <c r="A21" s="1" t="s">
        <v>27</v>
      </c>
      <c r="B21" s="4">
        <v>43050</v>
      </c>
      <c r="C21" s="21">
        <v>0.75</v>
      </c>
      <c r="D21" s="13">
        <v>0.12909999999999999</v>
      </c>
      <c r="E21">
        <f>285+205</f>
        <v>490</v>
      </c>
      <c r="F21" s="19">
        <f t="shared" si="0"/>
        <v>0.49</v>
      </c>
      <c r="G21" s="13">
        <v>0.1356</v>
      </c>
      <c r="H21" s="13">
        <f t="shared" si="1"/>
        <v>6.5000000000000058E-3</v>
      </c>
      <c r="I21" s="19">
        <f t="shared" si="2"/>
        <v>1.3265306122448991E-2</v>
      </c>
      <c r="J21" s="20">
        <f t="shared" si="3"/>
        <v>13.26530612244899</v>
      </c>
      <c r="K21" s="1" t="s">
        <v>51</v>
      </c>
    </row>
    <row r="22" spans="1:11" x14ac:dyDescent="0.2">
      <c r="A22" s="1" t="s">
        <v>27</v>
      </c>
      <c r="B22" s="4">
        <v>43051</v>
      </c>
      <c r="C22" s="21">
        <v>0</v>
      </c>
      <c r="D22" s="13">
        <v>0.12709999999999999</v>
      </c>
      <c r="E22">
        <f>295+205</f>
        <v>500</v>
      </c>
      <c r="F22" s="19">
        <f t="shared" si="0"/>
        <v>0.5</v>
      </c>
      <c r="G22" s="13">
        <v>0.1313</v>
      </c>
      <c r="H22" s="13">
        <f t="shared" si="1"/>
        <v>4.2000000000000093E-3</v>
      </c>
      <c r="I22" s="19">
        <f t="shared" si="2"/>
        <v>8.4000000000000186E-3</v>
      </c>
      <c r="J22" s="20">
        <f t="shared" si="3"/>
        <v>8.4000000000000181</v>
      </c>
      <c r="K22" s="1" t="s">
        <v>51</v>
      </c>
    </row>
    <row r="23" spans="1:11" x14ac:dyDescent="0.2">
      <c r="A23" s="1" t="s">
        <v>27</v>
      </c>
      <c r="B23" s="4">
        <v>43051</v>
      </c>
      <c r="C23" s="21">
        <v>0.75</v>
      </c>
      <c r="D23" s="13">
        <v>0.12909999999999999</v>
      </c>
      <c r="E23">
        <f>285+230</f>
        <v>515</v>
      </c>
      <c r="F23" s="19">
        <f t="shared" si="0"/>
        <v>0.51500000000000001</v>
      </c>
      <c r="G23" s="13">
        <v>0.13339999999999999</v>
      </c>
      <c r="H23" s="13">
        <f t="shared" si="1"/>
        <v>4.2999999999999983E-3</v>
      </c>
      <c r="I23" s="19">
        <f t="shared" si="2"/>
        <v>8.3495145631067927E-3</v>
      </c>
      <c r="J23" s="20">
        <f t="shared" si="3"/>
        <v>8.3495145631067924</v>
      </c>
      <c r="K23" s="1" t="s">
        <v>51</v>
      </c>
    </row>
    <row r="24" spans="1:11" x14ac:dyDescent="0.2">
      <c r="A24" s="1" t="s">
        <v>27</v>
      </c>
      <c r="B24" s="4">
        <v>43052</v>
      </c>
      <c r="C24" s="9">
        <v>0</v>
      </c>
      <c r="D24" s="13">
        <v>0.12429999999999999</v>
      </c>
      <c r="E24">
        <f>270+215</f>
        <v>485</v>
      </c>
      <c r="F24" s="19">
        <f t="shared" si="0"/>
        <v>0.48499999999999999</v>
      </c>
      <c r="G24" s="13">
        <v>0.13150000000000001</v>
      </c>
      <c r="H24" s="13">
        <f t="shared" si="1"/>
        <v>7.2000000000000119E-3</v>
      </c>
      <c r="I24" s="19">
        <f t="shared" si="2"/>
        <v>1.4845360824742294E-2</v>
      </c>
      <c r="J24" s="20">
        <f t="shared" si="3"/>
        <v>14.845360824742293</v>
      </c>
      <c r="K24" s="1" t="s">
        <v>51</v>
      </c>
    </row>
    <row r="25" spans="1:11" x14ac:dyDescent="0.2">
      <c r="A25" s="1" t="s">
        <v>27</v>
      </c>
      <c r="B25" s="4">
        <v>43052</v>
      </c>
      <c r="C25" s="9">
        <v>0.25</v>
      </c>
      <c r="D25" s="13">
        <v>0.1295</v>
      </c>
      <c r="E25">
        <f>275+220</f>
        <v>495</v>
      </c>
      <c r="F25" s="19">
        <f t="shared" si="0"/>
        <v>0.495</v>
      </c>
      <c r="G25" s="13">
        <v>0.1338</v>
      </c>
      <c r="H25" s="13">
        <f t="shared" si="1"/>
        <v>4.2999999999999983E-3</v>
      </c>
      <c r="I25" s="19">
        <f t="shared" si="2"/>
        <v>8.6868686868686838E-3</v>
      </c>
      <c r="J25" s="20">
        <f t="shared" si="3"/>
        <v>8.6868686868686833</v>
      </c>
      <c r="K25" s="1" t="s">
        <v>51</v>
      </c>
    </row>
    <row r="26" spans="1:11" x14ac:dyDescent="0.2">
      <c r="A26" s="1" t="s">
        <v>27</v>
      </c>
      <c r="B26" s="4">
        <v>43052</v>
      </c>
      <c r="C26" s="9">
        <v>0.5</v>
      </c>
      <c r="D26" s="13">
        <v>0.12790000000000001</v>
      </c>
      <c r="E26">
        <f>255+230</f>
        <v>485</v>
      </c>
      <c r="F26" s="19">
        <f t="shared" si="0"/>
        <v>0.48499999999999999</v>
      </c>
      <c r="G26" s="13">
        <v>0.1313</v>
      </c>
      <c r="H26" s="13">
        <f t="shared" si="1"/>
        <v>3.3999999999999864E-3</v>
      </c>
      <c r="I26" s="19">
        <f t="shared" si="2"/>
        <v>7.0103092783504878E-3</v>
      </c>
      <c r="J26" s="20">
        <f t="shared" si="3"/>
        <v>7.0103092783504879</v>
      </c>
      <c r="K26" s="1" t="s">
        <v>51</v>
      </c>
    </row>
    <row r="27" spans="1:11" x14ac:dyDescent="0.2">
      <c r="A27" s="1"/>
    </row>
    <row r="28" spans="1:11" x14ac:dyDescent="0.2">
      <c r="A28" s="1"/>
    </row>
    <row r="29" spans="1:11" x14ac:dyDescent="0.2">
      <c r="A29" s="1"/>
    </row>
    <row r="30" spans="1:11" x14ac:dyDescent="0.2">
      <c r="A30" s="1"/>
    </row>
    <row r="31" spans="1:11" x14ac:dyDescent="0.2">
      <c r="A31" s="1"/>
    </row>
  </sheetData>
  <pageMargins left="0.7" right="0.7" top="0.75" bottom="0.75" header="0.3" footer="0.3"/>
  <pageSetup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6"/>
  <sheetViews>
    <sheetView topLeftCell="A32" workbookViewId="0">
      <selection activeCell="A6" sqref="A6:K26"/>
    </sheetView>
  </sheetViews>
  <sheetFormatPr baseColWidth="10" defaultColWidth="8.83203125" defaultRowHeight="15" x14ac:dyDescent="0.2"/>
  <cols>
    <col min="1" max="1" width="12.33203125" bestFit="1" customWidth="1"/>
    <col min="2" max="2" width="37.1640625" bestFit="1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35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43040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28</v>
      </c>
      <c r="B6" s="2">
        <v>43046</v>
      </c>
      <c r="C6" s="9">
        <v>0.75</v>
      </c>
      <c r="D6" s="1">
        <v>0.1288</v>
      </c>
      <c r="E6" s="1">
        <f>270+225+75</f>
        <v>570</v>
      </c>
      <c r="F6" s="17">
        <f t="shared" ref="F6:F26" si="0">$E6/1000</f>
        <v>0.56999999999999995</v>
      </c>
      <c r="G6" s="1">
        <v>0.13</v>
      </c>
      <c r="H6" s="1">
        <f t="shared" ref="H6:H26" si="1">$G6-$D6</f>
        <v>1.2000000000000066E-3</v>
      </c>
      <c r="I6" s="17">
        <f t="shared" ref="I6:I26" si="2">$H6/$F6</f>
        <v>2.1052631578947485E-3</v>
      </c>
      <c r="J6" s="18">
        <f t="shared" ref="J6:J26" si="3">I6*1000</f>
        <v>2.1052631578947487</v>
      </c>
      <c r="K6" s="1" t="s">
        <v>51</v>
      </c>
    </row>
    <row r="7" spans="1:11" x14ac:dyDescent="0.2">
      <c r="A7" s="1" t="s">
        <v>28</v>
      </c>
      <c r="B7" s="2">
        <v>43047</v>
      </c>
      <c r="C7" s="9">
        <v>0</v>
      </c>
      <c r="D7" s="1">
        <v>0.12659999999999999</v>
      </c>
      <c r="E7" s="1">
        <f>275+185+135</f>
        <v>595</v>
      </c>
      <c r="F7" s="17">
        <f t="shared" si="0"/>
        <v>0.59499999999999997</v>
      </c>
      <c r="G7" s="1">
        <v>0.12889999999999999</v>
      </c>
      <c r="H7" s="1">
        <f t="shared" si="1"/>
        <v>2.2999999999999965E-3</v>
      </c>
      <c r="I7" s="17">
        <f t="shared" si="2"/>
        <v>3.8655462184873893E-3</v>
      </c>
      <c r="J7" s="18">
        <f t="shared" si="3"/>
        <v>3.8655462184873892</v>
      </c>
      <c r="K7" s="1" t="s">
        <v>51</v>
      </c>
    </row>
    <row r="8" spans="1:11" x14ac:dyDescent="0.2">
      <c r="A8" s="1" t="s">
        <v>28</v>
      </c>
      <c r="B8" s="2">
        <v>43047</v>
      </c>
      <c r="C8" s="9">
        <v>0.25</v>
      </c>
      <c r="D8" s="1">
        <v>0.1283</v>
      </c>
      <c r="E8" s="1">
        <f>255+240</f>
        <v>495</v>
      </c>
      <c r="F8" s="17">
        <f t="shared" si="0"/>
        <v>0.495</v>
      </c>
      <c r="G8" s="1">
        <v>0.1293</v>
      </c>
      <c r="H8" s="1">
        <f t="shared" si="1"/>
        <v>1.0000000000000009E-3</v>
      </c>
      <c r="I8" s="17">
        <f t="shared" si="2"/>
        <v>2.0202020202020219E-3</v>
      </c>
      <c r="J8" s="18">
        <f t="shared" si="3"/>
        <v>2.0202020202020221</v>
      </c>
      <c r="K8" s="1" t="s">
        <v>51</v>
      </c>
    </row>
    <row r="9" spans="1:11" x14ac:dyDescent="0.2">
      <c r="A9" s="1" t="s">
        <v>28</v>
      </c>
      <c r="B9" s="2">
        <v>43047</v>
      </c>
      <c r="C9" s="9">
        <v>0.5</v>
      </c>
      <c r="D9" s="13">
        <v>0.1285</v>
      </c>
      <c r="E9" s="13">
        <f>275+210+120</f>
        <v>605</v>
      </c>
      <c r="F9" s="17">
        <f t="shared" si="0"/>
        <v>0.60499999999999998</v>
      </c>
      <c r="G9" s="13">
        <v>0.13059999999999999</v>
      </c>
      <c r="H9" s="1">
        <f t="shared" si="1"/>
        <v>2.0999999999999908E-3</v>
      </c>
      <c r="I9" s="17">
        <f t="shared" si="2"/>
        <v>3.471074380165274E-3</v>
      </c>
      <c r="J9" s="18">
        <f t="shared" si="3"/>
        <v>3.4710743801652741</v>
      </c>
      <c r="K9" s="1" t="s">
        <v>51</v>
      </c>
    </row>
    <row r="10" spans="1:11" x14ac:dyDescent="0.2">
      <c r="A10" s="1" t="s">
        <v>28</v>
      </c>
      <c r="B10" s="2">
        <v>43047</v>
      </c>
      <c r="C10" s="9">
        <v>0.75</v>
      </c>
      <c r="D10" s="13">
        <v>0.12720000000000001</v>
      </c>
      <c r="E10" s="13">
        <f>240+255+100</f>
        <v>595</v>
      </c>
      <c r="F10" s="17">
        <f t="shared" si="0"/>
        <v>0.59499999999999997</v>
      </c>
      <c r="G10" s="13">
        <v>0.12889999999999999</v>
      </c>
      <c r="H10" s="13">
        <f t="shared" si="1"/>
        <v>1.6999999999999793E-3</v>
      </c>
      <c r="I10" s="17">
        <f t="shared" si="2"/>
        <v>2.8571428571428224E-3</v>
      </c>
      <c r="J10" s="18">
        <f t="shared" si="3"/>
        <v>2.8571428571428226</v>
      </c>
      <c r="K10" s="1" t="s">
        <v>51</v>
      </c>
    </row>
    <row r="11" spans="1:11" x14ac:dyDescent="0.2">
      <c r="A11" s="1" t="s">
        <v>28</v>
      </c>
      <c r="B11" s="2">
        <v>43048</v>
      </c>
      <c r="C11" s="9">
        <v>0</v>
      </c>
      <c r="D11" s="13">
        <v>0.12770000000000001</v>
      </c>
      <c r="E11" s="13">
        <f>260+235+135</f>
        <v>630</v>
      </c>
      <c r="F11" s="17">
        <f t="shared" si="0"/>
        <v>0.63</v>
      </c>
      <c r="G11" s="13">
        <v>0.13009999999999999</v>
      </c>
      <c r="H11" s="13">
        <f t="shared" si="1"/>
        <v>2.3999999999999855E-3</v>
      </c>
      <c r="I11" s="17">
        <f t="shared" si="2"/>
        <v>3.8095238095237865E-3</v>
      </c>
      <c r="J11" s="18">
        <f t="shared" si="3"/>
        <v>3.8095238095237867</v>
      </c>
      <c r="K11" s="1" t="s">
        <v>51</v>
      </c>
    </row>
    <row r="12" spans="1:11" x14ac:dyDescent="0.2">
      <c r="A12" s="1" t="s">
        <v>28</v>
      </c>
      <c r="B12" s="2">
        <v>43048</v>
      </c>
      <c r="C12" s="9">
        <v>0.25</v>
      </c>
      <c r="D12" s="12">
        <v>0.12809999999999999</v>
      </c>
      <c r="E12" s="12">
        <f>265+190+105</f>
        <v>560</v>
      </c>
      <c r="F12" s="17">
        <f t="shared" si="0"/>
        <v>0.56000000000000005</v>
      </c>
      <c r="G12" s="13">
        <v>0.1295</v>
      </c>
      <c r="H12" s="13">
        <f t="shared" si="1"/>
        <v>1.4000000000000123E-3</v>
      </c>
      <c r="I12" s="17">
        <f t="shared" si="2"/>
        <v>2.5000000000000217E-3</v>
      </c>
      <c r="J12" s="18">
        <f t="shared" si="3"/>
        <v>2.5000000000000218</v>
      </c>
      <c r="K12" s="1" t="s">
        <v>51</v>
      </c>
    </row>
    <row r="13" spans="1:11" x14ac:dyDescent="0.2">
      <c r="A13" s="1" t="s">
        <v>28</v>
      </c>
      <c r="B13" s="2">
        <v>43048</v>
      </c>
      <c r="C13" s="9">
        <v>0.5</v>
      </c>
      <c r="D13" s="13">
        <v>0.1216</v>
      </c>
      <c r="E13" s="13">
        <f>265+245+100</f>
        <v>610</v>
      </c>
      <c r="F13" s="19">
        <f t="shared" si="0"/>
        <v>0.61</v>
      </c>
      <c r="G13" s="13">
        <v>0.1236</v>
      </c>
      <c r="H13" s="13">
        <f t="shared" si="1"/>
        <v>2.0000000000000018E-3</v>
      </c>
      <c r="I13" s="19">
        <f t="shared" si="2"/>
        <v>3.278688524590167E-3</v>
      </c>
      <c r="J13" s="20">
        <f t="shared" si="3"/>
        <v>3.2786885245901671</v>
      </c>
      <c r="K13" s="1" t="s">
        <v>51</v>
      </c>
    </row>
    <row r="14" spans="1:11" x14ac:dyDescent="0.2">
      <c r="A14" s="1" t="s">
        <v>28</v>
      </c>
      <c r="B14" s="2">
        <v>43048</v>
      </c>
      <c r="C14" s="9">
        <v>0.75</v>
      </c>
      <c r="D14" s="13">
        <v>0.12809999999999999</v>
      </c>
      <c r="E14">
        <f>275+205+125</f>
        <v>605</v>
      </c>
      <c r="F14" s="19">
        <f t="shared" si="0"/>
        <v>0.60499999999999998</v>
      </c>
      <c r="G14" s="13">
        <v>0.13</v>
      </c>
      <c r="H14" s="13">
        <f t="shared" si="1"/>
        <v>1.9000000000000128E-3</v>
      </c>
      <c r="I14" s="19">
        <f t="shared" si="2"/>
        <v>3.1404958677686162E-3</v>
      </c>
      <c r="J14" s="20">
        <f t="shared" si="3"/>
        <v>3.1404958677686161</v>
      </c>
      <c r="K14" s="1" t="s">
        <v>51</v>
      </c>
    </row>
    <row r="15" spans="1:11" x14ac:dyDescent="0.2">
      <c r="A15" s="1" t="s">
        <v>28</v>
      </c>
      <c r="B15" s="4">
        <v>43049</v>
      </c>
      <c r="C15" s="9">
        <v>0</v>
      </c>
      <c r="D15" s="13">
        <v>0.12889999999999999</v>
      </c>
      <c r="E15">
        <f>285+195</f>
        <v>480</v>
      </c>
      <c r="F15" s="19">
        <f t="shared" si="0"/>
        <v>0.48</v>
      </c>
      <c r="G15" s="13">
        <v>0.13020000000000001</v>
      </c>
      <c r="H15" s="13">
        <f t="shared" si="1"/>
        <v>1.3000000000000234E-3</v>
      </c>
      <c r="I15" s="19">
        <f t="shared" si="2"/>
        <v>2.708333333333382E-3</v>
      </c>
      <c r="J15" s="20">
        <f t="shared" si="3"/>
        <v>2.7083333333333819</v>
      </c>
      <c r="K15" s="1" t="s">
        <v>51</v>
      </c>
    </row>
    <row r="16" spans="1:11" x14ac:dyDescent="0.2">
      <c r="A16" s="1" t="s">
        <v>28</v>
      </c>
      <c r="B16" s="4">
        <v>43049</v>
      </c>
      <c r="C16" s="9">
        <v>0.25</v>
      </c>
      <c r="D16" s="13">
        <v>0.12820000000000001</v>
      </c>
      <c r="E16">
        <f>315+190</f>
        <v>505</v>
      </c>
      <c r="F16" s="19">
        <f t="shared" si="0"/>
        <v>0.505</v>
      </c>
      <c r="G16" s="13">
        <v>0.12970000000000001</v>
      </c>
      <c r="H16" s="13">
        <f t="shared" si="1"/>
        <v>1.5000000000000013E-3</v>
      </c>
      <c r="I16" s="19">
        <f t="shared" si="2"/>
        <v>2.9702970297029729E-3</v>
      </c>
      <c r="J16" s="20">
        <f t="shared" si="3"/>
        <v>2.9702970297029729</v>
      </c>
      <c r="K16" s="1" t="s">
        <v>51</v>
      </c>
    </row>
    <row r="17" spans="1:11" x14ac:dyDescent="0.2">
      <c r="A17" s="1" t="s">
        <v>28</v>
      </c>
      <c r="B17" s="4">
        <v>43049</v>
      </c>
      <c r="C17" s="9">
        <v>0.5</v>
      </c>
      <c r="D17" s="13">
        <v>0.1278</v>
      </c>
      <c r="E17">
        <f>285+225</f>
        <v>510</v>
      </c>
      <c r="F17" s="19">
        <f t="shared" si="0"/>
        <v>0.51</v>
      </c>
      <c r="G17" s="13">
        <v>0.12970000000000001</v>
      </c>
      <c r="H17" s="13">
        <f t="shared" si="1"/>
        <v>1.9000000000000128E-3</v>
      </c>
      <c r="I17" s="19">
        <f t="shared" si="2"/>
        <v>3.7254901960784566E-3</v>
      </c>
      <c r="J17" s="20">
        <f t="shared" si="3"/>
        <v>3.7254901960784568</v>
      </c>
      <c r="K17" s="1" t="s">
        <v>51</v>
      </c>
    </row>
    <row r="18" spans="1:11" x14ac:dyDescent="0.2">
      <c r="A18" s="1" t="s">
        <v>28</v>
      </c>
      <c r="B18" s="4">
        <v>43049</v>
      </c>
      <c r="C18" s="9">
        <v>0.75</v>
      </c>
      <c r="D18" s="13">
        <v>0.13289999999999999</v>
      </c>
      <c r="E18">
        <f>265+255</f>
        <v>520</v>
      </c>
      <c r="F18" s="19">
        <f t="shared" si="0"/>
        <v>0.52</v>
      </c>
      <c r="G18" s="13">
        <v>0.13500000000000001</v>
      </c>
      <c r="H18" s="13">
        <f t="shared" si="1"/>
        <v>2.1000000000000185E-3</v>
      </c>
      <c r="I18" s="19">
        <f t="shared" si="2"/>
        <v>4.0384615384615741E-3</v>
      </c>
      <c r="J18" s="20">
        <f t="shared" si="3"/>
        <v>4.0384615384615739</v>
      </c>
      <c r="K18" s="1" t="s">
        <v>51</v>
      </c>
    </row>
    <row r="19" spans="1:11" x14ac:dyDescent="0.2">
      <c r="A19" s="1" t="s">
        <v>28</v>
      </c>
      <c r="B19" s="4">
        <v>43050</v>
      </c>
      <c r="C19" s="21">
        <v>0</v>
      </c>
      <c r="D19" s="13">
        <v>0.12920000000000001</v>
      </c>
      <c r="E19">
        <f>290+210</f>
        <v>500</v>
      </c>
      <c r="F19" s="19">
        <f t="shared" si="0"/>
        <v>0.5</v>
      </c>
      <c r="G19" s="13">
        <v>0.1313</v>
      </c>
      <c r="H19" s="13">
        <f t="shared" si="1"/>
        <v>2.0999999999999908E-3</v>
      </c>
      <c r="I19" s="19">
        <f t="shared" si="2"/>
        <v>4.1999999999999815E-3</v>
      </c>
      <c r="J19" s="20">
        <f t="shared" si="3"/>
        <v>4.1999999999999815</v>
      </c>
      <c r="K19" s="1" t="s">
        <v>51</v>
      </c>
    </row>
    <row r="20" spans="1:11" x14ac:dyDescent="0.2">
      <c r="A20" s="1" t="s">
        <v>28</v>
      </c>
      <c r="B20" s="4">
        <v>43050</v>
      </c>
      <c r="C20" s="21">
        <v>0.25</v>
      </c>
      <c r="D20" s="13">
        <v>0.1275</v>
      </c>
      <c r="E20">
        <f>275+240+110</f>
        <v>625</v>
      </c>
      <c r="F20" s="19">
        <f t="shared" si="0"/>
        <v>0.625</v>
      </c>
      <c r="G20" s="13">
        <v>0.13</v>
      </c>
      <c r="H20" s="13">
        <f t="shared" si="1"/>
        <v>2.5000000000000022E-3</v>
      </c>
      <c r="I20" s="19">
        <f t="shared" si="2"/>
        <v>4.0000000000000036E-3</v>
      </c>
      <c r="J20" s="20">
        <f t="shared" si="3"/>
        <v>4.0000000000000036</v>
      </c>
      <c r="K20" s="1" t="s">
        <v>51</v>
      </c>
    </row>
    <row r="21" spans="1:11" x14ac:dyDescent="0.2">
      <c r="A21" s="1" t="s">
        <v>28</v>
      </c>
      <c r="B21" s="4">
        <v>43050</v>
      </c>
      <c r="C21" s="21">
        <v>0.75</v>
      </c>
      <c r="D21" s="13">
        <v>0.121</v>
      </c>
      <c r="E21">
        <f>275+230</f>
        <v>505</v>
      </c>
      <c r="F21" s="19">
        <f t="shared" si="0"/>
        <v>0.505</v>
      </c>
      <c r="G21" s="13">
        <v>0.1231</v>
      </c>
      <c r="H21" s="13">
        <f t="shared" si="1"/>
        <v>2.1000000000000046E-3</v>
      </c>
      <c r="I21" s="19">
        <f t="shared" si="2"/>
        <v>4.1584158415841673E-3</v>
      </c>
      <c r="J21" s="20">
        <f t="shared" si="3"/>
        <v>4.1584158415841674</v>
      </c>
      <c r="K21" s="1" t="s">
        <v>51</v>
      </c>
    </row>
    <row r="22" spans="1:11" x14ac:dyDescent="0.2">
      <c r="A22" s="1" t="s">
        <v>28</v>
      </c>
      <c r="B22" s="4">
        <v>43051</v>
      </c>
      <c r="C22" s="21">
        <v>0</v>
      </c>
      <c r="D22" s="13">
        <v>0.121</v>
      </c>
      <c r="E22">
        <f>305+240</f>
        <v>545</v>
      </c>
      <c r="F22" s="19">
        <f t="shared" si="0"/>
        <v>0.54500000000000004</v>
      </c>
      <c r="G22" s="13">
        <v>0.1226</v>
      </c>
      <c r="H22" s="13">
        <f t="shared" si="1"/>
        <v>1.6000000000000042E-3</v>
      </c>
      <c r="I22" s="19">
        <f t="shared" si="2"/>
        <v>2.9357798165137688E-3</v>
      </c>
      <c r="J22" s="20">
        <f t="shared" si="3"/>
        <v>2.9357798165137687</v>
      </c>
      <c r="K22" s="1" t="s">
        <v>51</v>
      </c>
    </row>
    <row r="23" spans="1:11" x14ac:dyDescent="0.2">
      <c r="A23" s="1" t="s">
        <v>28</v>
      </c>
      <c r="B23" s="4">
        <v>43051</v>
      </c>
      <c r="C23" s="21">
        <v>0.75</v>
      </c>
      <c r="D23" s="13">
        <v>0.1221</v>
      </c>
      <c r="E23">
        <f>285+210</f>
        <v>495</v>
      </c>
      <c r="F23" s="19">
        <f t="shared" si="0"/>
        <v>0.495</v>
      </c>
      <c r="G23" s="13">
        <v>0.12379999999999999</v>
      </c>
      <c r="H23" s="13">
        <f t="shared" si="1"/>
        <v>1.6999999999999932E-3</v>
      </c>
      <c r="I23" s="19">
        <f t="shared" si="2"/>
        <v>3.4343434343434205E-3</v>
      </c>
      <c r="J23" s="20">
        <f t="shared" si="3"/>
        <v>3.4343434343434205</v>
      </c>
      <c r="K23" s="1" t="s">
        <v>51</v>
      </c>
    </row>
    <row r="24" spans="1:11" x14ac:dyDescent="0.2">
      <c r="A24" s="1" t="s">
        <v>28</v>
      </c>
      <c r="B24" s="4">
        <v>43052</v>
      </c>
      <c r="C24" s="9">
        <v>0</v>
      </c>
      <c r="D24" s="13">
        <v>0.1207</v>
      </c>
      <c r="E24">
        <f>285+230+80</f>
        <v>595</v>
      </c>
      <c r="F24" s="19">
        <f t="shared" si="0"/>
        <v>0.59499999999999997</v>
      </c>
      <c r="G24" s="13">
        <v>0.12230000000000001</v>
      </c>
      <c r="H24" s="13">
        <f t="shared" si="1"/>
        <v>1.6000000000000042E-3</v>
      </c>
      <c r="I24" s="19">
        <f t="shared" si="2"/>
        <v>2.6890756302521079E-3</v>
      </c>
      <c r="J24" s="20">
        <f t="shared" si="3"/>
        <v>2.6890756302521077</v>
      </c>
      <c r="K24" s="1" t="s">
        <v>51</v>
      </c>
    </row>
    <row r="25" spans="1:11" x14ac:dyDescent="0.2">
      <c r="A25" s="1" t="s">
        <v>28</v>
      </c>
      <c r="B25" s="4">
        <v>43052</v>
      </c>
      <c r="C25" s="9">
        <v>0.25</v>
      </c>
      <c r="D25" s="13">
        <v>0.12820000000000001</v>
      </c>
      <c r="E25">
        <f>280+250+80</f>
        <v>610</v>
      </c>
      <c r="F25" s="19">
        <f t="shared" si="0"/>
        <v>0.61</v>
      </c>
      <c r="G25" s="13">
        <v>0.13109999999999999</v>
      </c>
      <c r="H25" s="13">
        <f t="shared" si="1"/>
        <v>2.8999999999999859E-3</v>
      </c>
      <c r="I25" s="19">
        <f t="shared" si="2"/>
        <v>4.7540983606557145E-3</v>
      </c>
      <c r="J25" s="20">
        <f t="shared" si="3"/>
        <v>4.7540983606557141</v>
      </c>
      <c r="K25" s="1" t="s">
        <v>51</v>
      </c>
    </row>
    <row r="26" spans="1:11" x14ac:dyDescent="0.2">
      <c r="A26" s="1" t="s">
        <v>28</v>
      </c>
      <c r="B26" s="4">
        <v>43052</v>
      </c>
      <c r="C26" s="9">
        <v>0.5</v>
      </c>
      <c r="D26" s="13">
        <v>0.12839999999999999</v>
      </c>
      <c r="E26">
        <f>285+240+105</f>
        <v>630</v>
      </c>
      <c r="F26" s="19">
        <f t="shared" si="0"/>
        <v>0.63</v>
      </c>
      <c r="G26" s="13">
        <v>0.1303</v>
      </c>
      <c r="H26" s="13">
        <f t="shared" si="1"/>
        <v>1.9000000000000128E-3</v>
      </c>
      <c r="I26" s="19">
        <f t="shared" si="2"/>
        <v>3.015873015873036E-3</v>
      </c>
      <c r="J26" s="20">
        <f t="shared" si="3"/>
        <v>3.0158730158730362</v>
      </c>
      <c r="K26" s="1" t="s">
        <v>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6"/>
  <sheetViews>
    <sheetView topLeftCell="A4" workbookViewId="0">
      <selection activeCell="A6" sqref="A6:K17"/>
    </sheetView>
  </sheetViews>
  <sheetFormatPr baseColWidth="10" defaultColWidth="8.83203125" defaultRowHeight="15" x14ac:dyDescent="0.2"/>
  <cols>
    <col min="2" max="2" width="10.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35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43040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20</v>
      </c>
      <c r="B6" s="2">
        <v>43056</v>
      </c>
      <c r="C6" s="9">
        <v>0.75138888888888899</v>
      </c>
      <c r="D6" s="1">
        <v>0.1268</v>
      </c>
      <c r="E6" s="1">
        <v>320</v>
      </c>
      <c r="F6" s="17">
        <f t="shared" ref="F6:F17" si="0">$E6/1000</f>
        <v>0.32</v>
      </c>
      <c r="G6" s="1">
        <v>0.13919999999999999</v>
      </c>
      <c r="H6" s="1">
        <f t="shared" ref="H6:H17" si="1">$G6-$D6</f>
        <v>1.2399999999999994E-2</v>
      </c>
      <c r="I6" s="17">
        <f t="shared" ref="I6:I17" si="2">$H6/$F6</f>
        <v>3.8749999999999979E-2</v>
      </c>
      <c r="J6" s="18">
        <f t="shared" ref="J6:J17" si="3">I6*1000</f>
        <v>38.749999999999979</v>
      </c>
      <c r="K6" s="1" t="s">
        <v>51</v>
      </c>
    </row>
    <row r="7" spans="1:11" x14ac:dyDescent="0.2">
      <c r="A7" s="1" t="s">
        <v>20</v>
      </c>
      <c r="B7" s="2">
        <v>43057</v>
      </c>
      <c r="C7" s="9">
        <v>1.3888888888888889E-3</v>
      </c>
      <c r="D7" s="1">
        <v>0.12870000000000001</v>
      </c>
      <c r="E7" s="1">
        <v>355</v>
      </c>
      <c r="F7" s="17">
        <f t="shared" si="0"/>
        <v>0.35499999999999998</v>
      </c>
      <c r="G7" s="1">
        <v>0.13769999999999999</v>
      </c>
      <c r="H7" s="1">
        <f t="shared" si="1"/>
        <v>8.9999999999999802E-3</v>
      </c>
      <c r="I7" s="17">
        <f t="shared" si="2"/>
        <v>2.5352112676056283E-2</v>
      </c>
      <c r="J7" s="18">
        <f t="shared" si="3"/>
        <v>25.352112676056283</v>
      </c>
      <c r="K7" s="1" t="s">
        <v>51</v>
      </c>
    </row>
    <row r="8" spans="1:11" x14ac:dyDescent="0.2">
      <c r="A8" s="1" t="s">
        <v>20</v>
      </c>
      <c r="B8" s="2">
        <v>43057</v>
      </c>
      <c r="C8" s="9">
        <v>0.50138888888888888</v>
      </c>
      <c r="D8" s="1">
        <v>0.1288</v>
      </c>
      <c r="E8" s="1">
        <v>370</v>
      </c>
      <c r="F8" s="17">
        <f t="shared" si="0"/>
        <v>0.37</v>
      </c>
      <c r="G8" s="1">
        <v>0.13159999999999999</v>
      </c>
      <c r="H8" s="1">
        <f t="shared" si="1"/>
        <v>2.7999999999999969E-3</v>
      </c>
      <c r="I8" s="17">
        <f t="shared" si="2"/>
        <v>7.5675675675675597E-3</v>
      </c>
      <c r="J8" s="18">
        <f t="shared" si="3"/>
        <v>7.5675675675675595</v>
      </c>
      <c r="K8" s="1" t="s">
        <v>51</v>
      </c>
    </row>
    <row r="9" spans="1:11" x14ac:dyDescent="0.2">
      <c r="A9" s="1" t="s">
        <v>20</v>
      </c>
      <c r="B9" s="2">
        <v>43057</v>
      </c>
      <c r="C9" s="9">
        <v>0.75138888888888899</v>
      </c>
      <c r="D9" s="13">
        <v>0.12820000000000001</v>
      </c>
      <c r="E9" s="13">
        <v>575</v>
      </c>
      <c r="F9" s="17">
        <f t="shared" si="0"/>
        <v>0.57499999999999996</v>
      </c>
      <c r="G9" s="13">
        <v>0.1298</v>
      </c>
      <c r="H9" s="1">
        <f t="shared" si="1"/>
        <v>1.5999999999999903E-3</v>
      </c>
      <c r="I9" s="17">
        <f t="shared" si="2"/>
        <v>2.7826086956521572E-3</v>
      </c>
      <c r="J9" s="18">
        <f t="shared" si="3"/>
        <v>2.7826086956521574</v>
      </c>
      <c r="K9" s="1" t="s">
        <v>51</v>
      </c>
    </row>
    <row r="10" spans="1:11" x14ac:dyDescent="0.2">
      <c r="A10" s="1" t="s">
        <v>20</v>
      </c>
      <c r="B10" s="2">
        <v>43058</v>
      </c>
      <c r="C10" s="9">
        <v>1.3888888888888889E-3</v>
      </c>
      <c r="D10" s="13">
        <v>0.129</v>
      </c>
      <c r="E10" s="13">
        <v>630</v>
      </c>
      <c r="F10" s="17">
        <f t="shared" si="0"/>
        <v>0.63</v>
      </c>
      <c r="G10" s="13">
        <v>0.13100000000000001</v>
      </c>
      <c r="H10" s="13">
        <f t="shared" si="1"/>
        <v>2.0000000000000018E-3</v>
      </c>
      <c r="I10" s="17">
        <f t="shared" si="2"/>
        <v>3.1746031746031772E-3</v>
      </c>
      <c r="J10" s="18">
        <f t="shared" si="3"/>
        <v>3.1746031746031771</v>
      </c>
      <c r="K10" s="1" t="s">
        <v>51</v>
      </c>
    </row>
    <row r="11" spans="1:11" x14ac:dyDescent="0.2">
      <c r="A11" s="1" t="s">
        <v>20</v>
      </c>
      <c r="B11" s="2">
        <v>43058</v>
      </c>
      <c r="C11" s="9">
        <v>0.25138888888888888</v>
      </c>
      <c r="D11" s="13">
        <v>0.12559999999999999</v>
      </c>
      <c r="E11" s="13">
        <v>720</v>
      </c>
      <c r="F11" s="17">
        <f t="shared" si="0"/>
        <v>0.72</v>
      </c>
      <c r="G11" s="13">
        <v>0.12790000000000001</v>
      </c>
      <c r="H11" s="13">
        <f t="shared" si="1"/>
        <v>2.3000000000000242E-3</v>
      </c>
      <c r="I11" s="17">
        <f t="shared" si="2"/>
        <v>3.194444444444478E-3</v>
      </c>
      <c r="J11" s="18">
        <f t="shared" si="3"/>
        <v>3.1944444444444779</v>
      </c>
      <c r="K11" s="1" t="s">
        <v>51</v>
      </c>
    </row>
    <row r="12" spans="1:11" x14ac:dyDescent="0.2">
      <c r="A12" s="1" t="s">
        <v>20</v>
      </c>
      <c r="B12" s="2">
        <v>43058</v>
      </c>
      <c r="C12" s="9">
        <v>0.50138888888888888</v>
      </c>
      <c r="D12" s="12">
        <v>0.12939999999999999</v>
      </c>
      <c r="E12" s="12">
        <v>635</v>
      </c>
      <c r="F12" s="17">
        <f t="shared" si="0"/>
        <v>0.63500000000000001</v>
      </c>
      <c r="G12" s="13">
        <v>0.13089999999999999</v>
      </c>
      <c r="H12" s="13">
        <f t="shared" si="1"/>
        <v>1.5000000000000013E-3</v>
      </c>
      <c r="I12" s="17">
        <f t="shared" si="2"/>
        <v>2.362204724409451E-3</v>
      </c>
      <c r="J12" s="18">
        <f t="shared" si="3"/>
        <v>2.3622047244094508</v>
      </c>
      <c r="K12" s="1" t="s">
        <v>51</v>
      </c>
    </row>
    <row r="13" spans="1:11" x14ac:dyDescent="0.2">
      <c r="A13" s="1" t="s">
        <v>20</v>
      </c>
      <c r="B13" s="2">
        <v>43058</v>
      </c>
      <c r="C13" s="9">
        <v>0.75138888888888899</v>
      </c>
      <c r="D13" s="13">
        <v>0.13059999999999999</v>
      </c>
      <c r="E13" s="13">
        <v>715</v>
      </c>
      <c r="F13" s="19">
        <f t="shared" si="0"/>
        <v>0.71499999999999997</v>
      </c>
      <c r="G13" s="13">
        <v>0.13220000000000001</v>
      </c>
      <c r="H13" s="13">
        <f t="shared" si="1"/>
        <v>1.6000000000000181E-3</v>
      </c>
      <c r="I13" s="19">
        <f t="shared" si="2"/>
        <v>2.2377622377622633E-3</v>
      </c>
      <c r="J13" s="20">
        <f t="shared" si="3"/>
        <v>2.2377622377622632</v>
      </c>
      <c r="K13" s="1" t="s">
        <v>51</v>
      </c>
    </row>
    <row r="14" spans="1:11" x14ac:dyDescent="0.2">
      <c r="A14" s="1" t="s">
        <v>20</v>
      </c>
      <c r="B14" s="2">
        <v>43059</v>
      </c>
      <c r="C14" s="9">
        <v>1.3888888888888889E-3</v>
      </c>
      <c r="D14" s="13">
        <v>0.1278</v>
      </c>
      <c r="E14" s="13">
        <v>545</v>
      </c>
      <c r="F14" s="19">
        <f t="shared" si="0"/>
        <v>0.54500000000000004</v>
      </c>
      <c r="G14" s="13">
        <v>0.13</v>
      </c>
      <c r="H14" s="13">
        <f t="shared" si="1"/>
        <v>2.2000000000000075E-3</v>
      </c>
      <c r="I14" s="19">
        <f t="shared" si="2"/>
        <v>4.0366972477064358E-3</v>
      </c>
      <c r="J14" s="20">
        <f t="shared" si="3"/>
        <v>4.036697247706436</v>
      </c>
      <c r="K14" s="1" t="s">
        <v>51</v>
      </c>
    </row>
    <row r="15" spans="1:11" x14ac:dyDescent="0.2">
      <c r="A15" s="1" t="s">
        <v>20</v>
      </c>
      <c r="B15" s="4">
        <v>43059</v>
      </c>
      <c r="C15" s="9">
        <v>0.25138888888888888</v>
      </c>
      <c r="D15" s="13">
        <v>0.13</v>
      </c>
      <c r="E15" s="13">
        <v>755</v>
      </c>
      <c r="F15" s="19">
        <f t="shared" si="0"/>
        <v>0.755</v>
      </c>
      <c r="G15" s="13">
        <v>0.13150000000000001</v>
      </c>
      <c r="H15" s="13">
        <f t="shared" si="1"/>
        <v>1.5000000000000013E-3</v>
      </c>
      <c r="I15" s="19">
        <f t="shared" si="2"/>
        <v>1.986754966887419E-3</v>
      </c>
      <c r="J15" s="20">
        <f t="shared" si="3"/>
        <v>1.9867549668874189</v>
      </c>
      <c r="K15" s="1" t="s">
        <v>51</v>
      </c>
    </row>
    <row r="16" spans="1:11" x14ac:dyDescent="0.2">
      <c r="A16" s="1" t="s">
        <v>20</v>
      </c>
      <c r="B16" s="2">
        <v>43059</v>
      </c>
      <c r="C16" s="9">
        <v>0.50138888888888888</v>
      </c>
      <c r="D16" s="13">
        <v>0.12790000000000001</v>
      </c>
      <c r="E16" s="13">
        <v>690</v>
      </c>
      <c r="F16" s="19">
        <f t="shared" si="0"/>
        <v>0.69</v>
      </c>
      <c r="G16" s="13">
        <v>0.1298</v>
      </c>
      <c r="H16" s="13">
        <f t="shared" si="1"/>
        <v>1.899999999999985E-3</v>
      </c>
      <c r="I16" s="19">
        <f t="shared" si="2"/>
        <v>2.7536231884057755E-3</v>
      </c>
      <c r="J16" s="20">
        <f t="shared" si="3"/>
        <v>2.7536231884057756</v>
      </c>
      <c r="K16" s="1" t="s">
        <v>51</v>
      </c>
    </row>
    <row r="17" spans="1:11" x14ac:dyDescent="0.2">
      <c r="A17" s="1" t="s">
        <v>20</v>
      </c>
      <c r="B17" s="4">
        <v>43059</v>
      </c>
      <c r="C17" s="9">
        <v>0.75138888888888899</v>
      </c>
      <c r="D17" s="13">
        <v>0.1308</v>
      </c>
      <c r="E17" s="13">
        <v>580</v>
      </c>
      <c r="F17" s="19">
        <f t="shared" si="0"/>
        <v>0.57999999999999996</v>
      </c>
      <c r="G17" s="13">
        <v>0.13189999999999999</v>
      </c>
      <c r="H17" s="13">
        <f t="shared" si="1"/>
        <v>1.0999999999999899E-3</v>
      </c>
      <c r="I17" s="19">
        <f t="shared" si="2"/>
        <v>1.8965517241379137E-3</v>
      </c>
      <c r="J17" s="20">
        <f t="shared" si="3"/>
        <v>1.8965517241379137</v>
      </c>
      <c r="K17" s="1" t="s">
        <v>51</v>
      </c>
    </row>
    <row r="18" spans="1:11" x14ac:dyDescent="0.2">
      <c r="A18" s="1"/>
      <c r="B18" s="4"/>
      <c r="C18" s="9"/>
      <c r="D18" s="13"/>
      <c r="F18" s="19"/>
      <c r="G18" s="13"/>
      <c r="H18" s="13"/>
      <c r="I18" s="19"/>
      <c r="J18" s="20"/>
    </row>
    <row r="19" spans="1:11" x14ac:dyDescent="0.2">
      <c r="A19" s="1"/>
      <c r="B19" s="4"/>
      <c r="C19" s="21"/>
      <c r="D19" s="13"/>
      <c r="F19" s="19"/>
      <c r="G19" s="13"/>
      <c r="H19" s="13"/>
      <c r="I19" s="19"/>
      <c r="J19" s="20"/>
    </row>
    <row r="20" spans="1:11" x14ac:dyDescent="0.2">
      <c r="A20" s="1"/>
      <c r="B20" s="4"/>
      <c r="C20" s="21"/>
      <c r="D20" s="13"/>
      <c r="F20" s="19"/>
      <c r="G20" s="13"/>
      <c r="H20" s="13"/>
      <c r="I20" s="19"/>
      <c r="J20" s="20"/>
    </row>
    <row r="21" spans="1:11" x14ac:dyDescent="0.2">
      <c r="A21" s="1"/>
      <c r="B21" s="4"/>
      <c r="C21" s="21"/>
      <c r="D21" s="13"/>
      <c r="F21" s="19"/>
      <c r="G21" s="13"/>
      <c r="H21" s="13"/>
      <c r="I21" s="19"/>
      <c r="J21" s="20"/>
    </row>
    <row r="22" spans="1:11" x14ac:dyDescent="0.2">
      <c r="A22" s="1"/>
      <c r="B22" s="4"/>
      <c r="C22" s="21"/>
      <c r="D22" s="13"/>
      <c r="F22" s="19"/>
      <c r="G22" s="13"/>
      <c r="H22" s="13"/>
      <c r="I22" s="19"/>
      <c r="J22" s="20"/>
    </row>
    <row r="23" spans="1:11" x14ac:dyDescent="0.2">
      <c r="A23" s="1"/>
      <c r="B23" s="4"/>
      <c r="C23" s="21"/>
      <c r="D23" s="13"/>
      <c r="F23" s="19"/>
      <c r="G23" s="13"/>
      <c r="H23" s="13"/>
      <c r="I23" s="19"/>
      <c r="J23" s="20"/>
    </row>
    <row r="24" spans="1:11" x14ac:dyDescent="0.2">
      <c r="A24" s="1"/>
      <c r="B24" s="4"/>
      <c r="C24" s="9"/>
      <c r="D24" s="13"/>
      <c r="F24" s="19"/>
      <c r="G24" s="13"/>
      <c r="H24" s="13"/>
      <c r="I24" s="19"/>
      <c r="J24" s="20"/>
    </row>
    <row r="25" spans="1:11" x14ac:dyDescent="0.2">
      <c r="A25" s="1"/>
      <c r="B25" s="4"/>
      <c r="C25" s="9"/>
      <c r="D25" s="13"/>
      <c r="F25" s="19"/>
      <c r="G25" s="13"/>
      <c r="H25" s="13"/>
      <c r="I25" s="19"/>
      <c r="J25" s="20"/>
    </row>
    <row r="26" spans="1:11" x14ac:dyDescent="0.2">
      <c r="A26" s="1"/>
      <c r="B26" s="4"/>
      <c r="C26" s="9"/>
      <c r="D26" s="13"/>
      <c r="F26" s="19"/>
      <c r="G26" s="13"/>
      <c r="H26" s="13"/>
      <c r="I26" s="19"/>
      <c r="J26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6"/>
  <sheetViews>
    <sheetView topLeftCell="A28" workbookViewId="0">
      <selection activeCell="A6" sqref="A6:K17"/>
    </sheetView>
  </sheetViews>
  <sheetFormatPr baseColWidth="10" defaultColWidth="8.83203125" defaultRowHeight="15" x14ac:dyDescent="0.2"/>
  <cols>
    <col min="1" max="1" width="10.1640625" customWidth="1"/>
    <col min="2" max="2" width="10.33203125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35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43040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39</v>
      </c>
      <c r="B6" s="2">
        <v>43056</v>
      </c>
      <c r="C6" s="9">
        <v>0.75138888888888899</v>
      </c>
      <c r="D6" s="1">
        <v>0.12920000000000001</v>
      </c>
      <c r="E6" s="1">
        <v>485</v>
      </c>
      <c r="F6" s="17">
        <f t="shared" ref="F6:F17" si="0">$E6/1000</f>
        <v>0.48499999999999999</v>
      </c>
      <c r="G6" s="1">
        <v>0.1358</v>
      </c>
      <c r="H6" s="1">
        <f t="shared" ref="H6:H17" si="1">$G6-$D6</f>
        <v>6.5999999999999948E-3</v>
      </c>
      <c r="I6" s="17">
        <f t="shared" ref="I6:I17" si="2">$H6/$F6</f>
        <v>1.3608247422680401E-2</v>
      </c>
      <c r="J6" s="18">
        <f t="shared" ref="J6:J17" si="3">I6*1000</f>
        <v>13.608247422680401</v>
      </c>
      <c r="K6" s="1" t="s">
        <v>51</v>
      </c>
    </row>
    <row r="7" spans="1:11" x14ac:dyDescent="0.2">
      <c r="A7" s="1" t="s">
        <v>39</v>
      </c>
      <c r="B7" s="2">
        <v>43057</v>
      </c>
      <c r="C7" s="9">
        <v>1.3888888888888889E-3</v>
      </c>
      <c r="D7" s="1">
        <v>0.12859999999999999</v>
      </c>
      <c r="E7" s="1">
        <v>580</v>
      </c>
      <c r="F7" s="17">
        <f t="shared" si="0"/>
        <v>0.57999999999999996</v>
      </c>
      <c r="G7" s="1">
        <v>0.13400000000000001</v>
      </c>
      <c r="H7" s="1">
        <f t="shared" si="1"/>
        <v>5.4000000000000159E-3</v>
      </c>
      <c r="I7" s="17">
        <f t="shared" si="2"/>
        <v>9.3103448275862356E-3</v>
      </c>
      <c r="J7" s="18">
        <f t="shared" si="3"/>
        <v>9.3103448275862348</v>
      </c>
      <c r="K7" s="1" t="s">
        <v>51</v>
      </c>
    </row>
    <row r="8" spans="1:11" x14ac:dyDescent="0.2">
      <c r="A8" s="1" t="s">
        <v>39</v>
      </c>
      <c r="B8" s="2">
        <v>43057</v>
      </c>
      <c r="C8" s="9">
        <v>0.50138888888888888</v>
      </c>
      <c r="D8" s="1">
        <v>0.13039999999999999</v>
      </c>
      <c r="E8" s="1">
        <v>565</v>
      </c>
      <c r="F8" s="17">
        <f t="shared" si="0"/>
        <v>0.56499999999999995</v>
      </c>
      <c r="G8" s="1">
        <v>0.1346</v>
      </c>
      <c r="H8" s="1">
        <f t="shared" si="1"/>
        <v>4.2000000000000093E-3</v>
      </c>
      <c r="I8" s="17">
        <f t="shared" si="2"/>
        <v>7.4336283185840882E-3</v>
      </c>
      <c r="J8" s="18">
        <f t="shared" si="3"/>
        <v>7.4336283185840886</v>
      </c>
      <c r="K8" s="1" t="s">
        <v>51</v>
      </c>
    </row>
    <row r="9" spans="1:11" x14ac:dyDescent="0.2">
      <c r="A9" s="1" t="s">
        <v>39</v>
      </c>
      <c r="B9" s="2">
        <v>43057</v>
      </c>
      <c r="C9" s="9">
        <v>0.75138888888888899</v>
      </c>
      <c r="D9" s="13">
        <v>0.12989999999999999</v>
      </c>
      <c r="E9" s="13">
        <v>495</v>
      </c>
      <c r="F9" s="17">
        <f t="shared" si="0"/>
        <v>0.495</v>
      </c>
      <c r="G9" s="13">
        <v>0.1318</v>
      </c>
      <c r="H9" s="1">
        <f t="shared" si="1"/>
        <v>1.9000000000000128E-3</v>
      </c>
      <c r="I9" s="17">
        <f t="shared" si="2"/>
        <v>3.8383838383838644E-3</v>
      </c>
      <c r="J9" s="18">
        <f t="shared" si="3"/>
        <v>3.8383838383838644</v>
      </c>
      <c r="K9" s="1" t="s">
        <v>51</v>
      </c>
    </row>
    <row r="10" spans="1:11" x14ac:dyDescent="0.2">
      <c r="A10" s="1" t="s">
        <v>39</v>
      </c>
      <c r="B10" s="2">
        <v>43058</v>
      </c>
      <c r="C10" s="9">
        <v>1.3888888888888889E-3</v>
      </c>
      <c r="D10" s="13">
        <v>0.1278</v>
      </c>
      <c r="E10" s="13">
        <v>540</v>
      </c>
      <c r="F10" s="17">
        <f t="shared" si="0"/>
        <v>0.54</v>
      </c>
      <c r="G10" s="13">
        <v>0.12820000000000001</v>
      </c>
      <c r="H10" s="13">
        <f t="shared" si="1"/>
        <v>4.0000000000001146E-4</v>
      </c>
      <c r="I10" s="17">
        <f t="shared" si="2"/>
        <v>7.4074074074076195E-4</v>
      </c>
      <c r="J10" s="18">
        <f t="shared" si="3"/>
        <v>0.7407407407407619</v>
      </c>
      <c r="K10" s="1" t="s">
        <v>51</v>
      </c>
    </row>
    <row r="11" spans="1:11" x14ac:dyDescent="0.2">
      <c r="A11" s="1" t="s">
        <v>39</v>
      </c>
      <c r="B11" s="2">
        <v>43058</v>
      </c>
      <c r="C11" s="9">
        <v>0.25138888888888888</v>
      </c>
      <c r="D11" s="13">
        <v>0.1283</v>
      </c>
      <c r="E11" s="13">
        <v>575</v>
      </c>
      <c r="F11" s="17">
        <f t="shared" si="0"/>
        <v>0.57499999999999996</v>
      </c>
      <c r="G11" s="13">
        <v>0.12970000000000001</v>
      </c>
      <c r="H11" s="13">
        <f t="shared" si="1"/>
        <v>1.4000000000000123E-3</v>
      </c>
      <c r="I11" s="17">
        <f t="shared" si="2"/>
        <v>2.4347826086956736E-3</v>
      </c>
      <c r="J11" s="18">
        <f t="shared" si="3"/>
        <v>2.4347826086956736</v>
      </c>
      <c r="K11" s="1" t="s">
        <v>51</v>
      </c>
    </row>
    <row r="12" spans="1:11" x14ac:dyDescent="0.2">
      <c r="A12" s="1" t="s">
        <v>39</v>
      </c>
      <c r="B12" s="2">
        <v>43058</v>
      </c>
      <c r="C12" s="9">
        <v>0.50138888888888888</v>
      </c>
      <c r="D12" s="12">
        <v>0.1308</v>
      </c>
      <c r="E12" s="12">
        <v>565</v>
      </c>
      <c r="F12" s="17">
        <f t="shared" si="0"/>
        <v>0.56499999999999995</v>
      </c>
      <c r="G12" s="13">
        <v>0.1331</v>
      </c>
      <c r="H12" s="13">
        <f t="shared" si="1"/>
        <v>2.2999999999999965E-3</v>
      </c>
      <c r="I12" s="17">
        <f t="shared" si="2"/>
        <v>4.0707964601769857E-3</v>
      </c>
      <c r="J12" s="18">
        <f t="shared" si="3"/>
        <v>4.0707964601769859</v>
      </c>
      <c r="K12" s="1" t="s">
        <v>51</v>
      </c>
    </row>
    <row r="13" spans="1:11" x14ac:dyDescent="0.2">
      <c r="A13" s="1" t="s">
        <v>39</v>
      </c>
      <c r="B13" s="2">
        <v>43058</v>
      </c>
      <c r="C13" s="9">
        <v>0.75138888888888899</v>
      </c>
      <c r="D13" s="13">
        <v>0.13089999999999999</v>
      </c>
      <c r="E13" s="13">
        <v>730</v>
      </c>
      <c r="F13" s="19">
        <f t="shared" si="0"/>
        <v>0.73</v>
      </c>
      <c r="G13" s="13">
        <v>0.1323</v>
      </c>
      <c r="H13" s="13">
        <f t="shared" si="1"/>
        <v>1.4000000000000123E-3</v>
      </c>
      <c r="I13" s="19">
        <f t="shared" si="2"/>
        <v>1.9178082191780991E-3</v>
      </c>
      <c r="J13" s="20">
        <f t="shared" si="3"/>
        <v>1.9178082191780992</v>
      </c>
      <c r="K13" s="1" t="s">
        <v>51</v>
      </c>
    </row>
    <row r="14" spans="1:11" x14ac:dyDescent="0.2">
      <c r="A14" s="1" t="s">
        <v>39</v>
      </c>
      <c r="B14" s="2">
        <v>43059</v>
      </c>
      <c r="C14" s="9">
        <v>1.3888888888888889E-3</v>
      </c>
      <c r="D14" s="13">
        <v>0.12870000000000001</v>
      </c>
      <c r="E14" s="13">
        <v>555</v>
      </c>
      <c r="F14" s="19">
        <f t="shared" si="0"/>
        <v>0.55500000000000005</v>
      </c>
      <c r="G14" s="13">
        <v>0.13039999999999999</v>
      </c>
      <c r="H14" s="13">
        <f t="shared" si="1"/>
        <v>1.6999999999999793E-3</v>
      </c>
      <c r="I14" s="19">
        <f t="shared" si="2"/>
        <v>3.0630630630630257E-3</v>
      </c>
      <c r="J14" s="20">
        <f t="shared" si="3"/>
        <v>3.0630630630630256</v>
      </c>
      <c r="K14" s="1" t="s">
        <v>51</v>
      </c>
    </row>
    <row r="15" spans="1:11" x14ac:dyDescent="0.2">
      <c r="A15" s="1" t="s">
        <v>39</v>
      </c>
      <c r="B15" s="4">
        <v>43059</v>
      </c>
      <c r="C15" s="9">
        <v>0.25138888888888888</v>
      </c>
      <c r="D15" s="13">
        <v>0.12870000000000001</v>
      </c>
      <c r="E15" s="13">
        <v>570</v>
      </c>
      <c r="F15" s="19">
        <f t="shared" si="0"/>
        <v>0.56999999999999995</v>
      </c>
      <c r="G15" s="13">
        <v>0.13120000000000001</v>
      </c>
      <c r="H15" s="13">
        <f t="shared" si="1"/>
        <v>2.5000000000000022E-3</v>
      </c>
      <c r="I15" s="19">
        <f t="shared" si="2"/>
        <v>4.3859649122807058E-3</v>
      </c>
      <c r="J15" s="20">
        <f t="shared" si="3"/>
        <v>4.3859649122807056</v>
      </c>
      <c r="K15" s="1" t="s">
        <v>51</v>
      </c>
    </row>
    <row r="16" spans="1:11" x14ac:dyDescent="0.2">
      <c r="A16" s="1" t="s">
        <v>39</v>
      </c>
      <c r="B16" s="2">
        <v>43059</v>
      </c>
      <c r="C16" s="9">
        <v>0.50138888888888888</v>
      </c>
      <c r="D16" s="13">
        <v>0.1293</v>
      </c>
      <c r="E16" s="13">
        <v>540</v>
      </c>
      <c r="F16" s="19">
        <f t="shared" si="0"/>
        <v>0.54</v>
      </c>
      <c r="G16" s="13">
        <v>0.13100000000000001</v>
      </c>
      <c r="H16" s="13">
        <f t="shared" si="1"/>
        <v>1.7000000000000071E-3</v>
      </c>
      <c r="I16" s="19">
        <f t="shared" si="2"/>
        <v>3.1481481481481612E-3</v>
      </c>
      <c r="J16" s="20">
        <f t="shared" si="3"/>
        <v>3.1481481481481612</v>
      </c>
      <c r="K16" s="1" t="s">
        <v>51</v>
      </c>
    </row>
    <row r="17" spans="1:11" x14ac:dyDescent="0.2">
      <c r="A17" s="1" t="s">
        <v>39</v>
      </c>
      <c r="B17" s="4">
        <v>43059</v>
      </c>
      <c r="C17" s="9">
        <v>0.75138888888888899</v>
      </c>
      <c r="D17" s="13">
        <v>0.1305</v>
      </c>
      <c r="E17" s="13">
        <v>590</v>
      </c>
      <c r="F17" s="19">
        <f t="shared" si="0"/>
        <v>0.59</v>
      </c>
      <c r="G17" s="13">
        <v>0.13150000000000001</v>
      </c>
      <c r="H17" s="13">
        <f t="shared" si="1"/>
        <v>1.0000000000000009E-3</v>
      </c>
      <c r="I17" s="19">
        <f t="shared" si="2"/>
        <v>1.6949152542372898E-3</v>
      </c>
      <c r="J17" s="20">
        <f t="shared" si="3"/>
        <v>1.6949152542372898</v>
      </c>
      <c r="K17" s="1" t="s">
        <v>51</v>
      </c>
    </row>
    <row r="18" spans="1:11" x14ac:dyDescent="0.2">
      <c r="A18" s="1"/>
      <c r="B18" s="4"/>
      <c r="C18" s="9"/>
      <c r="D18" s="13"/>
      <c r="F18" s="19"/>
      <c r="G18" s="13"/>
      <c r="H18" s="13"/>
      <c r="I18" s="19"/>
      <c r="J18" s="20"/>
    </row>
    <row r="19" spans="1:11" x14ac:dyDescent="0.2">
      <c r="A19" s="1"/>
      <c r="B19" s="4"/>
      <c r="C19" s="21"/>
      <c r="D19" s="13"/>
      <c r="F19" s="19"/>
      <c r="G19" s="13"/>
      <c r="H19" s="13"/>
      <c r="I19" s="19"/>
      <c r="J19" s="20"/>
    </row>
    <row r="20" spans="1:11" x14ac:dyDescent="0.2">
      <c r="A20" s="1"/>
      <c r="B20" s="4"/>
      <c r="C20" s="21"/>
      <c r="D20" s="13"/>
      <c r="F20" s="19"/>
      <c r="G20" s="13"/>
      <c r="H20" s="13"/>
      <c r="I20" s="19"/>
      <c r="J20" s="20"/>
    </row>
    <row r="21" spans="1:11" x14ac:dyDescent="0.2">
      <c r="A21" s="1"/>
      <c r="B21" s="4"/>
      <c r="C21" s="21"/>
      <c r="D21" s="13"/>
      <c r="F21" s="19"/>
      <c r="G21" s="13"/>
      <c r="H21" s="13"/>
      <c r="I21" s="19"/>
      <c r="J21" s="20"/>
    </row>
    <row r="22" spans="1:11" x14ac:dyDescent="0.2">
      <c r="A22" s="1"/>
      <c r="B22" s="4"/>
      <c r="C22" s="21"/>
      <c r="D22" s="13"/>
      <c r="F22" s="19"/>
      <c r="G22" s="13"/>
      <c r="H22" s="13"/>
      <c r="I22" s="19"/>
      <c r="J22" s="20"/>
    </row>
    <row r="23" spans="1:11" x14ac:dyDescent="0.2">
      <c r="A23" s="1"/>
      <c r="B23" s="4"/>
      <c r="C23" s="21"/>
      <c r="D23" s="13"/>
      <c r="F23" s="19"/>
      <c r="G23" s="13"/>
      <c r="H23" s="13"/>
      <c r="I23" s="19"/>
      <c r="J23" s="20"/>
    </row>
    <row r="24" spans="1:11" x14ac:dyDescent="0.2">
      <c r="A24" s="1"/>
      <c r="B24" s="4"/>
      <c r="C24" s="9"/>
      <c r="D24" s="13"/>
      <c r="F24" s="19"/>
      <c r="G24" s="13"/>
      <c r="H24" s="13"/>
      <c r="I24" s="19"/>
      <c r="J24" s="20"/>
    </row>
    <row r="25" spans="1:11" x14ac:dyDescent="0.2">
      <c r="A25" s="1"/>
      <c r="B25" s="4"/>
      <c r="C25" s="9"/>
      <c r="D25" s="13"/>
      <c r="F25" s="19"/>
      <c r="G25" s="13"/>
      <c r="H25" s="13"/>
      <c r="I25" s="19"/>
      <c r="J25" s="20"/>
    </row>
    <row r="26" spans="1:11" x14ac:dyDescent="0.2">
      <c r="A26" s="1"/>
      <c r="B26" s="4"/>
      <c r="C26" s="9"/>
      <c r="D26" s="13"/>
      <c r="F26" s="19"/>
      <c r="G26" s="13"/>
      <c r="H26" s="13"/>
      <c r="I26" s="19"/>
      <c r="J26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58"/>
  <sheetViews>
    <sheetView workbookViewId="0">
      <selection activeCell="A5" sqref="A5:K29"/>
    </sheetView>
  </sheetViews>
  <sheetFormatPr baseColWidth="10" defaultColWidth="8.83203125" defaultRowHeight="15" x14ac:dyDescent="0.2"/>
  <cols>
    <col min="1" max="1" width="12.33203125" bestFit="1" customWidth="1"/>
    <col min="2" max="2" width="16.164062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9" max="9" width="10.5" customWidth="1"/>
    <col min="10" max="10" width="11.5" customWidth="1"/>
    <col min="11" max="11" width="37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47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43139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19</v>
      </c>
      <c r="B6" s="2">
        <v>42942</v>
      </c>
      <c r="C6" s="1">
        <v>1035</v>
      </c>
      <c r="D6" s="1">
        <v>0.1187</v>
      </c>
      <c r="E6" s="13">
        <v>255</v>
      </c>
      <c r="F6" s="17">
        <f t="shared" ref="F6:F29" si="0">$E6/1000</f>
        <v>0.255</v>
      </c>
      <c r="G6" s="22">
        <v>0.1216</v>
      </c>
      <c r="H6" s="1">
        <f t="shared" ref="H6:H29" si="1">$G6-$D6</f>
        <v>2.8999999999999998E-3</v>
      </c>
      <c r="I6" s="17">
        <f t="shared" ref="I6:I29" si="2">$H6/$F6</f>
        <v>1.1372549019607842E-2</v>
      </c>
      <c r="J6" s="18">
        <f t="shared" ref="J6:J28" si="3">I6*1000</f>
        <v>11.372549019607842</v>
      </c>
      <c r="K6" s="1"/>
    </row>
    <row r="7" spans="1:11" x14ac:dyDescent="0.2">
      <c r="A7" s="13" t="s">
        <v>19</v>
      </c>
      <c r="B7" s="2">
        <v>43048</v>
      </c>
      <c r="C7" s="1">
        <v>945</v>
      </c>
      <c r="D7" s="1">
        <v>0.121</v>
      </c>
      <c r="E7" s="13">
        <v>245</v>
      </c>
      <c r="F7" s="17">
        <f t="shared" si="0"/>
        <v>0.245</v>
      </c>
      <c r="G7" s="22">
        <v>0.125</v>
      </c>
      <c r="H7" s="1">
        <f t="shared" si="1"/>
        <v>4.0000000000000036E-3</v>
      </c>
      <c r="I7" s="17">
        <f t="shared" si="2"/>
        <v>1.6326530612244913E-2</v>
      </c>
      <c r="J7" s="18">
        <f t="shared" si="3"/>
        <v>16.326530612244913</v>
      </c>
      <c r="K7" s="1"/>
    </row>
    <row r="8" spans="1:11" x14ac:dyDescent="0.2">
      <c r="A8" s="13" t="s">
        <v>29</v>
      </c>
      <c r="B8" s="2">
        <v>43072</v>
      </c>
      <c r="C8" s="1">
        <v>1230</v>
      </c>
      <c r="D8" s="1">
        <v>0.122</v>
      </c>
      <c r="E8" s="13">
        <v>150</v>
      </c>
      <c r="F8" s="17">
        <f t="shared" si="0"/>
        <v>0.15</v>
      </c>
      <c r="G8" s="22">
        <v>0.1236</v>
      </c>
      <c r="H8" s="1">
        <f t="shared" si="1"/>
        <v>1.6000000000000042E-3</v>
      </c>
      <c r="I8" s="17">
        <f t="shared" si="2"/>
        <v>1.0666666666666696E-2</v>
      </c>
      <c r="J8" s="18">
        <f t="shared" si="3"/>
        <v>10.666666666666696</v>
      </c>
      <c r="K8" s="1"/>
    </row>
    <row r="9" spans="1:11" x14ac:dyDescent="0.2">
      <c r="A9" s="13" t="s">
        <v>29</v>
      </c>
      <c r="B9" s="2">
        <v>43047</v>
      </c>
      <c r="C9" s="13">
        <v>905</v>
      </c>
      <c r="D9" s="13">
        <v>0.1212</v>
      </c>
      <c r="E9" s="13">
        <v>260</v>
      </c>
      <c r="F9" s="17">
        <f t="shared" si="0"/>
        <v>0.26</v>
      </c>
      <c r="G9" s="22">
        <v>0.12479999999999999</v>
      </c>
      <c r="H9" s="1">
        <f t="shared" si="1"/>
        <v>3.5999999999999921E-3</v>
      </c>
      <c r="I9" s="17">
        <f t="shared" si="2"/>
        <v>1.3846153846153815E-2</v>
      </c>
      <c r="J9" s="18">
        <f t="shared" si="3"/>
        <v>13.846153846153815</v>
      </c>
      <c r="K9" s="1"/>
    </row>
    <row r="10" spans="1:11" x14ac:dyDescent="0.2">
      <c r="A10" s="13" t="s">
        <v>29</v>
      </c>
      <c r="B10" s="2">
        <v>43103</v>
      </c>
      <c r="C10" s="13">
        <v>1235</v>
      </c>
      <c r="D10" s="13">
        <v>0.1198</v>
      </c>
      <c r="E10" s="13">
        <v>195</v>
      </c>
      <c r="F10" s="17">
        <f t="shared" si="0"/>
        <v>0.19500000000000001</v>
      </c>
      <c r="G10" s="22">
        <v>0.1232</v>
      </c>
      <c r="H10" s="13">
        <f t="shared" si="1"/>
        <v>3.4000000000000002E-3</v>
      </c>
      <c r="I10" s="17">
        <f t="shared" si="2"/>
        <v>1.7435897435897435E-2</v>
      </c>
      <c r="J10" s="18">
        <f t="shared" si="3"/>
        <v>17.435897435897434</v>
      </c>
      <c r="K10" s="1"/>
    </row>
    <row r="11" spans="1:11" x14ac:dyDescent="0.2">
      <c r="A11" s="13" t="s">
        <v>29</v>
      </c>
      <c r="B11" s="2">
        <v>42942</v>
      </c>
      <c r="C11" s="13">
        <v>955</v>
      </c>
      <c r="D11" s="13">
        <v>0.1205</v>
      </c>
      <c r="E11" s="13">
        <v>195</v>
      </c>
      <c r="F11" s="17">
        <f t="shared" si="0"/>
        <v>0.19500000000000001</v>
      </c>
      <c r="G11" s="22">
        <v>0.1227</v>
      </c>
      <c r="H11" s="13">
        <f t="shared" si="1"/>
        <v>2.2000000000000075E-3</v>
      </c>
      <c r="I11" s="17">
        <f t="shared" si="2"/>
        <v>1.1282051282051319E-2</v>
      </c>
      <c r="J11" s="18">
        <f t="shared" si="3"/>
        <v>11.28205128205132</v>
      </c>
      <c r="K11" s="1"/>
    </row>
    <row r="12" spans="1:11" x14ac:dyDescent="0.2">
      <c r="A12" s="13" t="s">
        <v>41</v>
      </c>
      <c r="B12" s="2">
        <v>42942</v>
      </c>
      <c r="C12" s="13">
        <v>845</v>
      </c>
      <c r="D12" s="12">
        <v>0.12139999999999999</v>
      </c>
      <c r="E12" s="12">
        <v>225</v>
      </c>
      <c r="F12" s="17">
        <f t="shared" si="0"/>
        <v>0.22500000000000001</v>
      </c>
      <c r="G12" s="22">
        <v>0.1236</v>
      </c>
      <c r="H12" s="13">
        <f t="shared" si="1"/>
        <v>2.2000000000000075E-3</v>
      </c>
      <c r="I12" s="17">
        <f t="shared" si="2"/>
        <v>9.7777777777778106E-3</v>
      </c>
      <c r="J12" s="18">
        <f t="shared" si="3"/>
        <v>9.7777777777778105</v>
      </c>
      <c r="K12" s="1"/>
    </row>
    <row r="13" spans="1:11" x14ac:dyDescent="0.2">
      <c r="A13" s="13" t="s">
        <v>42</v>
      </c>
      <c r="B13" s="2">
        <v>43047</v>
      </c>
      <c r="C13" s="13">
        <v>825</v>
      </c>
      <c r="D13" s="13">
        <v>0.12</v>
      </c>
      <c r="E13" s="13">
        <v>175</v>
      </c>
      <c r="F13" s="19">
        <f t="shared" si="0"/>
        <v>0.17499999999999999</v>
      </c>
      <c r="G13" s="22">
        <v>0.1245</v>
      </c>
      <c r="H13" s="13">
        <f t="shared" si="1"/>
        <v>4.500000000000004E-3</v>
      </c>
      <c r="I13" s="19">
        <f t="shared" si="2"/>
        <v>2.5714285714285738E-2</v>
      </c>
      <c r="J13" s="20">
        <f t="shared" si="3"/>
        <v>25.714285714285737</v>
      </c>
    </row>
    <row r="14" spans="1:11" x14ac:dyDescent="0.2">
      <c r="A14" s="13" t="s">
        <v>43</v>
      </c>
      <c r="B14" s="2">
        <v>43047</v>
      </c>
      <c r="C14" s="13">
        <v>850</v>
      </c>
      <c r="D14" s="13">
        <v>0.1207</v>
      </c>
      <c r="E14" s="13">
        <v>220</v>
      </c>
      <c r="F14" s="19">
        <f t="shared" si="0"/>
        <v>0.22</v>
      </c>
      <c r="G14" s="22">
        <v>0.1236</v>
      </c>
      <c r="H14" s="13">
        <f t="shared" si="1"/>
        <v>2.8999999999999998E-3</v>
      </c>
      <c r="I14" s="19">
        <f t="shared" si="2"/>
        <v>1.3181818181818182E-2</v>
      </c>
      <c r="J14" s="20">
        <f t="shared" si="3"/>
        <v>13.181818181818182</v>
      </c>
    </row>
    <row r="15" spans="1:11" x14ac:dyDescent="0.2">
      <c r="A15" s="13" t="s">
        <v>44</v>
      </c>
      <c r="B15" s="4">
        <v>43047</v>
      </c>
      <c r="C15" s="13">
        <v>840</v>
      </c>
      <c r="D15" s="13">
        <v>0.1202</v>
      </c>
      <c r="E15" s="13">
        <v>170</v>
      </c>
      <c r="F15" s="19">
        <f t="shared" si="0"/>
        <v>0.17</v>
      </c>
      <c r="G15" s="22">
        <v>0.12239999999999999</v>
      </c>
      <c r="H15" s="13">
        <f t="shared" si="1"/>
        <v>2.1999999999999936E-3</v>
      </c>
      <c r="I15" s="19">
        <f t="shared" si="2"/>
        <v>1.2941176470588197E-2</v>
      </c>
      <c r="J15" s="20">
        <f t="shared" si="3"/>
        <v>12.941176470588196</v>
      </c>
    </row>
    <row r="16" spans="1:11" x14ac:dyDescent="0.2">
      <c r="A16" s="13" t="s">
        <v>41</v>
      </c>
      <c r="B16" s="2">
        <v>43047</v>
      </c>
      <c r="C16" s="13">
        <v>750</v>
      </c>
      <c r="D16" s="13">
        <v>0.1217</v>
      </c>
      <c r="E16" s="13">
        <v>195</v>
      </c>
      <c r="F16" s="19">
        <f t="shared" si="0"/>
        <v>0.19500000000000001</v>
      </c>
      <c r="G16" s="22">
        <v>0.1239</v>
      </c>
      <c r="H16" s="13">
        <f t="shared" si="1"/>
        <v>2.1999999999999936E-3</v>
      </c>
      <c r="I16" s="19">
        <f t="shared" si="2"/>
        <v>1.1282051282051248E-2</v>
      </c>
      <c r="J16" s="20">
        <f t="shared" si="3"/>
        <v>11.282051282051249</v>
      </c>
    </row>
    <row r="17" spans="1:11" x14ac:dyDescent="0.2">
      <c r="A17" s="13" t="s">
        <v>43</v>
      </c>
      <c r="B17" s="4">
        <v>43103</v>
      </c>
      <c r="C17" s="13">
        <v>1250</v>
      </c>
      <c r="D17" s="13">
        <v>0.1217</v>
      </c>
      <c r="E17" s="13">
        <v>185</v>
      </c>
      <c r="F17" s="19">
        <f t="shared" si="0"/>
        <v>0.185</v>
      </c>
      <c r="G17" s="22">
        <v>0.1241</v>
      </c>
      <c r="H17" s="13">
        <f t="shared" si="1"/>
        <v>2.3999999999999994E-3</v>
      </c>
      <c r="I17" s="19">
        <f t="shared" si="2"/>
        <v>1.2972972972972969E-2</v>
      </c>
      <c r="J17" s="20">
        <f t="shared" si="3"/>
        <v>12.972972972972968</v>
      </c>
    </row>
    <row r="18" spans="1:11" x14ac:dyDescent="0.2">
      <c r="A18" s="13" t="s">
        <v>42</v>
      </c>
      <c r="B18" s="2">
        <v>43103</v>
      </c>
      <c r="C18" s="13">
        <v>132</v>
      </c>
      <c r="D18" s="13">
        <v>0.12139999999999999</v>
      </c>
      <c r="E18" s="13">
        <v>125</v>
      </c>
      <c r="F18" s="19">
        <f t="shared" si="0"/>
        <v>0.125</v>
      </c>
      <c r="G18" s="22">
        <v>0.12659999999999999</v>
      </c>
      <c r="H18" s="13">
        <f t="shared" si="1"/>
        <v>5.1999999999999963E-3</v>
      </c>
      <c r="I18" s="19">
        <f t="shared" si="2"/>
        <v>4.159999999999997E-2</v>
      </c>
      <c r="J18" s="20">
        <f t="shared" si="3"/>
        <v>41.599999999999973</v>
      </c>
    </row>
    <row r="19" spans="1:11" x14ac:dyDescent="0.2">
      <c r="A19" s="13" t="s">
        <v>44</v>
      </c>
      <c r="B19" s="2">
        <v>43103</v>
      </c>
      <c r="C19" s="13">
        <v>1305</v>
      </c>
      <c r="D19" s="13">
        <v>0.12139999999999999</v>
      </c>
      <c r="E19" s="13">
        <v>155</v>
      </c>
      <c r="F19" s="19">
        <f>$E19/1000</f>
        <v>0.155</v>
      </c>
      <c r="G19" s="22">
        <v>0.1246</v>
      </c>
      <c r="H19" s="13">
        <f t="shared" si="1"/>
        <v>3.2000000000000084E-3</v>
      </c>
      <c r="I19" s="19">
        <f t="shared" si="2"/>
        <v>2.0645161290322636E-2</v>
      </c>
      <c r="J19" s="20">
        <f t="shared" si="3"/>
        <v>20.645161290322637</v>
      </c>
    </row>
    <row r="20" spans="1:11" x14ac:dyDescent="0.2">
      <c r="A20" s="13" t="s">
        <v>44</v>
      </c>
      <c r="B20" s="2">
        <v>42942</v>
      </c>
      <c r="C20" s="13">
        <v>930</v>
      </c>
      <c r="D20" s="13">
        <v>0.12039999999999999</v>
      </c>
      <c r="E20" s="13">
        <v>120</v>
      </c>
      <c r="F20" s="19">
        <f t="shared" si="0"/>
        <v>0.12</v>
      </c>
      <c r="G20" s="22">
        <v>0.12280000000000001</v>
      </c>
      <c r="H20" s="13">
        <f t="shared" si="1"/>
        <v>2.4000000000000132E-3</v>
      </c>
      <c r="I20" s="19">
        <f t="shared" si="2"/>
        <v>2.0000000000000111E-2</v>
      </c>
      <c r="J20" s="20">
        <f t="shared" si="3"/>
        <v>20.00000000000011</v>
      </c>
    </row>
    <row r="21" spans="1:11" x14ac:dyDescent="0.2">
      <c r="A21" s="13" t="s">
        <v>21</v>
      </c>
      <c r="B21" s="2">
        <v>43047</v>
      </c>
      <c r="C21" s="13">
        <v>930</v>
      </c>
      <c r="D21" s="13">
        <v>0.122</v>
      </c>
      <c r="E21" s="13">
        <v>205</v>
      </c>
      <c r="F21" s="19">
        <f t="shared" si="0"/>
        <v>0.20499999999999999</v>
      </c>
      <c r="G21" s="22">
        <v>0.1236</v>
      </c>
      <c r="H21" s="13">
        <f t="shared" si="1"/>
        <v>1.6000000000000042E-3</v>
      </c>
      <c r="I21" s="19">
        <f t="shared" si="2"/>
        <v>7.8048780487805086E-3</v>
      </c>
      <c r="J21" s="20">
        <f t="shared" si="3"/>
        <v>7.8048780487805089</v>
      </c>
    </row>
    <row r="22" spans="1:11" x14ac:dyDescent="0.2">
      <c r="A22" s="13" t="s">
        <v>45</v>
      </c>
      <c r="B22" s="2">
        <v>43047</v>
      </c>
      <c r="C22" s="13">
        <v>1000</v>
      </c>
      <c r="D22" s="13">
        <v>0.1212</v>
      </c>
      <c r="E22" s="13">
        <v>190</v>
      </c>
      <c r="F22" s="19">
        <f t="shared" si="0"/>
        <v>0.19</v>
      </c>
      <c r="G22" s="22">
        <v>0.12139999999999999</v>
      </c>
      <c r="H22" s="13">
        <f t="shared" si="1"/>
        <v>1.9999999999999185E-4</v>
      </c>
      <c r="I22" s="19">
        <f t="shared" si="2"/>
        <v>1.0526315789473255E-3</v>
      </c>
      <c r="J22" s="20">
        <f t="shared" si="3"/>
        <v>1.0526315789473255</v>
      </c>
    </row>
    <row r="23" spans="1:11" x14ac:dyDescent="0.2">
      <c r="A23" s="13" t="s">
        <v>21</v>
      </c>
      <c r="B23" s="2">
        <v>42942</v>
      </c>
      <c r="C23" s="13">
        <v>1025</v>
      </c>
      <c r="D23" s="13">
        <v>0.1197</v>
      </c>
      <c r="E23" s="13">
        <v>185</v>
      </c>
      <c r="F23" s="19">
        <f t="shared" si="0"/>
        <v>0.185</v>
      </c>
      <c r="G23" s="22">
        <v>0.122</v>
      </c>
      <c r="H23" s="13">
        <f t="shared" si="1"/>
        <v>2.2999999999999965E-3</v>
      </c>
      <c r="I23" s="19">
        <f t="shared" si="2"/>
        <v>1.2432432432432413E-2</v>
      </c>
      <c r="J23" s="20">
        <f t="shared" si="3"/>
        <v>12.432432432432414</v>
      </c>
    </row>
    <row r="24" spans="1:11" x14ac:dyDescent="0.2">
      <c r="A24" s="13" t="s">
        <v>45</v>
      </c>
      <c r="B24" s="2">
        <v>43103</v>
      </c>
      <c r="C24" s="13">
        <v>1130</v>
      </c>
      <c r="D24" s="13">
        <v>0.12230000000000001</v>
      </c>
      <c r="E24" s="13">
        <v>185</v>
      </c>
      <c r="F24" s="19">
        <f t="shared" si="0"/>
        <v>0.185</v>
      </c>
      <c r="G24" s="22">
        <v>0.1229</v>
      </c>
      <c r="H24" s="13">
        <f t="shared" si="1"/>
        <v>5.9999999999998943E-4</v>
      </c>
      <c r="I24" s="19">
        <f t="shared" si="2"/>
        <v>3.2432432432431863E-3</v>
      </c>
      <c r="J24" s="20">
        <f t="shared" si="3"/>
        <v>3.2432432432431861</v>
      </c>
    </row>
    <row r="25" spans="1:11" x14ac:dyDescent="0.2">
      <c r="A25" s="23" t="s">
        <v>21</v>
      </c>
      <c r="B25" s="24">
        <v>43103</v>
      </c>
      <c r="C25" s="23">
        <v>1200</v>
      </c>
      <c r="D25" s="23">
        <v>0.1234</v>
      </c>
      <c r="E25" s="23">
        <v>165</v>
      </c>
      <c r="F25" s="25">
        <f t="shared" si="0"/>
        <v>0.16500000000000001</v>
      </c>
      <c r="G25" s="26">
        <v>0.122</v>
      </c>
      <c r="H25" s="23">
        <f t="shared" si="1"/>
        <v>-1.3999999999999985E-3</v>
      </c>
      <c r="I25" s="25">
        <f t="shared" si="2"/>
        <v>-8.4848484848484753E-3</v>
      </c>
      <c r="J25" s="27">
        <f t="shared" si="3"/>
        <v>-8.4848484848484755</v>
      </c>
      <c r="K25" t="s">
        <v>48</v>
      </c>
    </row>
    <row r="26" spans="1:11" x14ac:dyDescent="0.2">
      <c r="A26" s="13" t="s">
        <v>46</v>
      </c>
      <c r="B26" s="2">
        <v>43047</v>
      </c>
      <c r="C26" s="13">
        <v>1345</v>
      </c>
      <c r="D26" s="13">
        <v>0.1198</v>
      </c>
      <c r="E26" s="13">
        <v>200</v>
      </c>
      <c r="F26" s="19">
        <f t="shared" si="0"/>
        <v>0.2</v>
      </c>
      <c r="G26" s="22">
        <v>0.1206</v>
      </c>
      <c r="H26" s="13">
        <f t="shared" si="1"/>
        <v>7.9999999999999516E-4</v>
      </c>
      <c r="I26" s="19">
        <f t="shared" si="2"/>
        <v>3.9999999999999758E-3</v>
      </c>
      <c r="J26" s="20">
        <f t="shared" si="3"/>
        <v>3.999999999999976</v>
      </c>
    </row>
    <row r="27" spans="1:11" x14ac:dyDescent="0.2">
      <c r="A27" s="13" t="s">
        <v>23</v>
      </c>
      <c r="B27" s="2">
        <v>43047</v>
      </c>
      <c r="C27" s="13">
        <v>1405</v>
      </c>
      <c r="D27" s="13">
        <v>0.1208</v>
      </c>
      <c r="E27" s="13">
        <v>195</v>
      </c>
      <c r="F27" s="19">
        <f t="shared" si="0"/>
        <v>0.19500000000000001</v>
      </c>
      <c r="G27" s="22">
        <v>0.1211</v>
      </c>
      <c r="H27" s="13">
        <f t="shared" si="1"/>
        <v>2.9999999999999472E-4</v>
      </c>
      <c r="I27" s="19">
        <f t="shared" si="2"/>
        <v>1.5384615384615114E-3</v>
      </c>
      <c r="J27" s="20">
        <f t="shared" si="3"/>
        <v>1.5384615384615115</v>
      </c>
    </row>
    <row r="28" spans="1:11" x14ac:dyDescent="0.2">
      <c r="A28" s="13" t="s">
        <v>46</v>
      </c>
      <c r="B28" s="2">
        <v>43103</v>
      </c>
      <c r="C28" s="13">
        <v>835</v>
      </c>
      <c r="D28" s="13">
        <v>0.1215</v>
      </c>
      <c r="E28" s="13">
        <v>180</v>
      </c>
      <c r="F28" s="19">
        <f t="shared" si="0"/>
        <v>0.18</v>
      </c>
      <c r="G28" s="22">
        <v>0.1222</v>
      </c>
      <c r="H28" s="13">
        <f t="shared" si="1"/>
        <v>7.0000000000000617E-4</v>
      </c>
      <c r="I28" s="19">
        <f t="shared" si="2"/>
        <v>3.8888888888889235E-3</v>
      </c>
      <c r="J28" s="20">
        <f t="shared" si="3"/>
        <v>3.8888888888889235</v>
      </c>
    </row>
    <row r="29" spans="1:11" x14ac:dyDescent="0.2">
      <c r="A29" s="29" t="s">
        <v>21</v>
      </c>
      <c r="B29" s="30">
        <v>43103</v>
      </c>
      <c r="C29" s="29">
        <v>1200</v>
      </c>
      <c r="D29" s="29">
        <v>0.1215</v>
      </c>
      <c r="E29" s="29">
        <v>330</v>
      </c>
      <c r="F29" s="31">
        <f t="shared" si="0"/>
        <v>0.33</v>
      </c>
      <c r="G29" s="32">
        <v>0.1249</v>
      </c>
      <c r="H29" s="29">
        <f t="shared" si="1"/>
        <v>3.4000000000000002E-3</v>
      </c>
      <c r="I29" s="31">
        <f t="shared" si="2"/>
        <v>1.0303030303030303E-2</v>
      </c>
      <c r="J29" s="33">
        <f t="shared" ref="J29" si="4">I29*1000</f>
        <v>10.303030303030303</v>
      </c>
      <c r="K29" t="s">
        <v>49</v>
      </c>
    </row>
    <row r="30" spans="1:11" x14ac:dyDescent="0.2">
      <c r="F30" s="19"/>
      <c r="H30" s="13"/>
      <c r="I30" s="19"/>
      <c r="J30" s="20"/>
    </row>
    <row r="31" spans="1:11" x14ac:dyDescent="0.2">
      <c r="F31" s="19"/>
      <c r="H31" s="13"/>
      <c r="I31" s="19"/>
      <c r="J31" s="20"/>
    </row>
    <row r="32" spans="1:11" x14ac:dyDescent="0.2">
      <c r="F32" s="19"/>
      <c r="H32" s="13"/>
      <c r="I32" s="19"/>
      <c r="J32" s="20"/>
    </row>
    <row r="33" spans="6:10" x14ac:dyDescent="0.2">
      <c r="F33" s="19"/>
      <c r="H33" s="13"/>
      <c r="I33" s="19"/>
      <c r="J33" s="20"/>
    </row>
    <row r="34" spans="6:10" x14ac:dyDescent="0.2">
      <c r="F34" s="19"/>
      <c r="H34" s="13"/>
      <c r="I34" s="19"/>
      <c r="J34" s="20"/>
    </row>
    <row r="35" spans="6:10" x14ac:dyDescent="0.2">
      <c r="F35" s="19"/>
      <c r="H35" s="13"/>
      <c r="I35" s="19"/>
      <c r="J35" s="20"/>
    </row>
    <row r="36" spans="6:10" x14ac:dyDescent="0.2">
      <c r="F36" s="19"/>
      <c r="H36" s="13"/>
      <c r="I36" s="19"/>
      <c r="J36" s="20"/>
    </row>
    <row r="37" spans="6:10" x14ac:dyDescent="0.2">
      <c r="F37" s="19"/>
      <c r="H37" s="13"/>
      <c r="I37" s="19"/>
      <c r="J37" s="20"/>
    </row>
    <row r="38" spans="6:10" x14ac:dyDescent="0.2">
      <c r="F38" s="19"/>
      <c r="H38" s="13"/>
      <c r="I38" s="19"/>
      <c r="J38" s="20"/>
    </row>
    <row r="39" spans="6:10" x14ac:dyDescent="0.2">
      <c r="F39" s="19"/>
      <c r="H39" s="13"/>
      <c r="I39" s="19"/>
      <c r="J39" s="20"/>
    </row>
    <row r="40" spans="6:10" x14ac:dyDescent="0.2">
      <c r="F40" s="19"/>
      <c r="H40" s="13"/>
      <c r="I40" s="19"/>
      <c r="J40" s="20"/>
    </row>
    <row r="41" spans="6:10" x14ac:dyDescent="0.2">
      <c r="F41" s="19"/>
      <c r="H41" s="13"/>
      <c r="I41" s="19"/>
      <c r="J41" s="20"/>
    </row>
    <row r="42" spans="6:10" x14ac:dyDescent="0.2">
      <c r="F42" s="19"/>
      <c r="H42" s="13"/>
      <c r="I42" s="19"/>
      <c r="J42" s="20"/>
    </row>
    <row r="43" spans="6:10" x14ac:dyDescent="0.2">
      <c r="F43" s="19"/>
      <c r="H43" s="13"/>
      <c r="I43" s="19"/>
      <c r="J43" s="20"/>
    </row>
    <row r="44" spans="6:10" x14ac:dyDescent="0.2">
      <c r="F44" s="19"/>
      <c r="H44" s="13"/>
      <c r="I44" s="19"/>
      <c r="J44" s="20"/>
    </row>
    <row r="45" spans="6:10" x14ac:dyDescent="0.2">
      <c r="F45" s="19"/>
    </row>
    <row r="46" spans="6:10" x14ac:dyDescent="0.2">
      <c r="F46" s="19"/>
    </row>
    <row r="47" spans="6:10" x14ac:dyDescent="0.2">
      <c r="F47" s="19"/>
    </row>
    <row r="48" spans="6:10" x14ac:dyDescent="0.2">
      <c r="F48" s="19"/>
    </row>
    <row r="49" spans="6:6" x14ac:dyDescent="0.2">
      <c r="F49" s="19"/>
    </row>
    <row r="50" spans="6:6" x14ac:dyDescent="0.2">
      <c r="F50" s="19"/>
    </row>
    <row r="51" spans="6:6" x14ac:dyDescent="0.2">
      <c r="F51" s="19"/>
    </row>
    <row r="52" spans="6:6" x14ac:dyDescent="0.2">
      <c r="F52" s="19"/>
    </row>
    <row r="53" spans="6:6" x14ac:dyDescent="0.2">
      <c r="F53" s="19"/>
    </row>
    <row r="54" spans="6:6" x14ac:dyDescent="0.2">
      <c r="F54" s="19"/>
    </row>
    <row r="55" spans="6:6" x14ac:dyDescent="0.2">
      <c r="F55" s="19"/>
    </row>
    <row r="56" spans="6:6" x14ac:dyDescent="0.2">
      <c r="F56" s="19"/>
    </row>
    <row r="57" spans="6:6" x14ac:dyDescent="0.2">
      <c r="F57" s="19"/>
    </row>
    <row r="58" spans="6:6" x14ac:dyDescent="0.2">
      <c r="F58" s="19"/>
    </row>
  </sheetData>
  <pageMargins left="0.7" right="0.7" top="0.75" bottom="0.75" header="0.3" footer="0.3"/>
  <pageSetup orientation="portrait" horizontalDpi="300" verticalDpi="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8"/>
  <sheetViews>
    <sheetView zoomScaleNormal="100" workbookViewId="0">
      <selection activeCell="A15" activeCellId="2" sqref="A7:J7 A11:J12 A15:J15"/>
    </sheetView>
  </sheetViews>
  <sheetFormatPr baseColWidth="10" defaultColWidth="8.83203125" defaultRowHeight="15" x14ac:dyDescent="0.2"/>
  <cols>
    <col min="1" max="1" width="12.33203125" bestFit="1" customWidth="1"/>
    <col min="2" max="2" width="15.664062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8" max="8" width="12.5" customWidth="1"/>
    <col min="9" max="9" width="8.5" bestFit="1" customWidth="1"/>
    <col min="10" max="10" width="10.33203125" bestFit="1" customWidth="1"/>
    <col min="11" max="11" width="10.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47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43146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24</v>
      </c>
      <c r="B6" s="2">
        <v>43047</v>
      </c>
      <c r="C6" s="1">
        <v>1420</v>
      </c>
      <c r="D6" s="1">
        <v>0.1193</v>
      </c>
      <c r="E6" s="13">
        <v>255</v>
      </c>
      <c r="F6" s="17">
        <f t="shared" ref="F6:F15" si="0">$E6/1000</f>
        <v>0.255</v>
      </c>
      <c r="G6" s="22">
        <v>0.1236</v>
      </c>
      <c r="H6" s="1">
        <f t="shared" ref="H6:H15" si="1">$G6-$D6</f>
        <v>4.2999999999999983E-3</v>
      </c>
      <c r="I6" s="17">
        <f t="shared" ref="I6:I15" si="2">$H6/$F6</f>
        <v>1.6862745098039207E-2</v>
      </c>
      <c r="J6" s="18">
        <f t="shared" ref="J6:J15" si="3">I6*1000</f>
        <v>16.862745098039206</v>
      </c>
      <c r="K6" s="1"/>
    </row>
    <row r="7" spans="1:11" x14ac:dyDescent="0.2">
      <c r="A7" s="1" t="s">
        <v>24</v>
      </c>
      <c r="B7" s="2">
        <v>43103</v>
      </c>
      <c r="C7" s="1">
        <v>745</v>
      </c>
      <c r="D7" s="1">
        <v>0.12089999999999999</v>
      </c>
      <c r="E7" s="13">
        <v>255</v>
      </c>
      <c r="F7" s="17">
        <f t="shared" si="0"/>
        <v>0.255</v>
      </c>
      <c r="G7" s="22">
        <v>0.12520000000000001</v>
      </c>
      <c r="H7" s="1">
        <f t="shared" si="1"/>
        <v>4.3000000000000121E-3</v>
      </c>
      <c r="I7" s="17">
        <f t="shared" si="2"/>
        <v>1.6862745098039263E-2</v>
      </c>
      <c r="J7" s="18">
        <f t="shared" si="3"/>
        <v>16.862745098039262</v>
      </c>
      <c r="K7" s="1"/>
    </row>
    <row r="8" spans="1:11" x14ac:dyDescent="0.2">
      <c r="A8" s="1" t="s">
        <v>24</v>
      </c>
      <c r="B8" s="2">
        <v>42977</v>
      </c>
      <c r="C8" s="1">
        <v>1535</v>
      </c>
      <c r="D8" s="1">
        <v>0.121</v>
      </c>
      <c r="E8" s="13">
        <v>270</v>
      </c>
      <c r="F8" s="17">
        <f t="shared" si="0"/>
        <v>0.27</v>
      </c>
      <c r="G8" s="22">
        <v>0.127</v>
      </c>
      <c r="H8" s="1">
        <f t="shared" si="1"/>
        <v>6.0000000000000053E-3</v>
      </c>
      <c r="I8" s="17">
        <f t="shared" si="2"/>
        <v>2.222222222222224E-2</v>
      </c>
      <c r="J8" s="18">
        <f t="shared" si="3"/>
        <v>22.222222222222239</v>
      </c>
      <c r="K8" s="1"/>
    </row>
    <row r="9" spans="1:11" x14ac:dyDescent="0.2">
      <c r="A9" s="13" t="s">
        <v>28</v>
      </c>
      <c r="B9" s="2">
        <v>43047</v>
      </c>
      <c r="C9" s="13">
        <v>1300</v>
      </c>
      <c r="D9" s="13">
        <v>0.1229</v>
      </c>
      <c r="E9" s="13">
        <v>255</v>
      </c>
      <c r="F9" s="17">
        <f t="shared" si="0"/>
        <v>0.255</v>
      </c>
      <c r="G9" s="22">
        <v>0.1326</v>
      </c>
      <c r="H9" s="1">
        <f t="shared" si="1"/>
        <v>9.7000000000000003E-3</v>
      </c>
      <c r="I9" s="17">
        <f t="shared" si="2"/>
        <v>3.8039215686274511E-2</v>
      </c>
      <c r="J9" s="18">
        <f t="shared" si="3"/>
        <v>38.03921568627451</v>
      </c>
      <c r="K9" s="1"/>
    </row>
    <row r="10" spans="1:11" x14ac:dyDescent="0.2">
      <c r="A10" s="13" t="s">
        <v>26</v>
      </c>
      <c r="B10" s="2">
        <v>43047</v>
      </c>
      <c r="C10" s="13">
        <v>1225</v>
      </c>
      <c r="D10" s="13">
        <v>0.1295</v>
      </c>
      <c r="E10" s="13">
        <v>230</v>
      </c>
      <c r="F10" s="17">
        <f t="shared" si="0"/>
        <v>0.23</v>
      </c>
      <c r="G10" s="22">
        <v>0.13300000000000001</v>
      </c>
      <c r="H10" s="13">
        <f t="shared" si="1"/>
        <v>3.5000000000000031E-3</v>
      </c>
      <c r="I10" s="17">
        <f t="shared" si="2"/>
        <v>1.5217391304347839E-2</v>
      </c>
      <c r="J10" s="18">
        <f t="shared" si="3"/>
        <v>15.217391304347839</v>
      </c>
      <c r="K10" s="1"/>
    </row>
    <row r="11" spans="1:11" x14ac:dyDescent="0.2">
      <c r="A11" s="13" t="s">
        <v>27</v>
      </c>
      <c r="B11" s="2">
        <v>43103</v>
      </c>
      <c r="C11" s="13">
        <v>1030</v>
      </c>
      <c r="D11" s="13">
        <v>0.12870000000000001</v>
      </c>
      <c r="E11" s="13">
        <v>275</v>
      </c>
      <c r="F11" s="17">
        <f t="shared" si="0"/>
        <v>0.27500000000000002</v>
      </c>
      <c r="G11" s="22">
        <v>0.1323</v>
      </c>
      <c r="H11" s="13">
        <f t="shared" si="1"/>
        <v>3.5999999999999921E-3</v>
      </c>
      <c r="I11" s="17">
        <f t="shared" si="2"/>
        <v>1.3090909090909061E-2</v>
      </c>
      <c r="J11" s="18">
        <f t="shared" si="3"/>
        <v>13.090909090909062</v>
      </c>
      <c r="K11" s="1"/>
    </row>
    <row r="12" spans="1:11" x14ac:dyDescent="0.2">
      <c r="A12" s="13" t="s">
        <v>26</v>
      </c>
      <c r="B12" s="2">
        <v>43103</v>
      </c>
      <c r="C12" s="13">
        <v>950</v>
      </c>
      <c r="D12" s="12">
        <v>0.12620000000000001</v>
      </c>
      <c r="E12" s="12">
        <v>250</v>
      </c>
      <c r="F12" s="17">
        <f t="shared" si="0"/>
        <v>0.25</v>
      </c>
      <c r="G12" s="22">
        <v>0.12959999999999999</v>
      </c>
      <c r="H12" s="13">
        <f t="shared" si="1"/>
        <v>3.3999999999999864E-3</v>
      </c>
      <c r="I12" s="17">
        <f t="shared" si="2"/>
        <v>1.3599999999999945E-2</v>
      </c>
      <c r="J12" s="18">
        <f t="shared" si="3"/>
        <v>13.599999999999945</v>
      </c>
      <c r="K12" s="1"/>
    </row>
    <row r="13" spans="1:11" x14ac:dyDescent="0.2">
      <c r="A13" s="13" t="s">
        <v>27</v>
      </c>
      <c r="B13" s="2">
        <v>43047</v>
      </c>
      <c r="C13" s="13">
        <v>1055</v>
      </c>
      <c r="D13" s="13">
        <v>0.13</v>
      </c>
      <c r="E13" s="13">
        <v>280</v>
      </c>
      <c r="F13" s="19">
        <f t="shared" si="0"/>
        <v>0.28000000000000003</v>
      </c>
      <c r="G13" s="22">
        <v>0.1341</v>
      </c>
      <c r="H13" s="13">
        <f t="shared" si="1"/>
        <v>4.0999999999999925E-3</v>
      </c>
      <c r="I13" s="19">
        <f t="shared" si="2"/>
        <v>1.4642857142857115E-2</v>
      </c>
      <c r="J13" s="20">
        <f t="shared" si="3"/>
        <v>14.642857142857116</v>
      </c>
    </row>
    <row r="14" spans="1:11" x14ac:dyDescent="0.2">
      <c r="A14" s="13" t="s">
        <v>26</v>
      </c>
      <c r="B14" s="2">
        <v>42942</v>
      </c>
      <c r="C14" s="13">
        <v>1350</v>
      </c>
      <c r="D14" s="13">
        <v>0.1268</v>
      </c>
      <c r="E14" s="13">
        <v>210</v>
      </c>
      <c r="F14" s="19">
        <f t="shared" si="0"/>
        <v>0.21</v>
      </c>
      <c r="G14" s="22">
        <v>0.12809999999999999</v>
      </c>
      <c r="H14" s="13">
        <f t="shared" si="1"/>
        <v>1.2999999999999956E-3</v>
      </c>
      <c r="I14" s="19">
        <f t="shared" si="2"/>
        <v>6.1904761904761699E-3</v>
      </c>
      <c r="J14" s="20">
        <f t="shared" si="3"/>
        <v>6.1904761904761703</v>
      </c>
    </row>
    <row r="15" spans="1:11" x14ac:dyDescent="0.2">
      <c r="A15" s="13" t="s">
        <v>28</v>
      </c>
      <c r="B15" s="2">
        <v>43103</v>
      </c>
      <c r="C15" s="13">
        <v>935</v>
      </c>
      <c r="D15" s="13">
        <v>0.13059999999999999</v>
      </c>
      <c r="E15" s="13">
        <v>230</v>
      </c>
      <c r="F15" s="19">
        <f t="shared" si="0"/>
        <v>0.23</v>
      </c>
      <c r="G15" s="22">
        <v>0.1341</v>
      </c>
      <c r="H15" s="13">
        <f t="shared" si="1"/>
        <v>3.5000000000000031E-3</v>
      </c>
      <c r="I15" s="19">
        <f t="shared" si="2"/>
        <v>1.5217391304347839E-2</v>
      </c>
      <c r="J15" s="20">
        <f t="shared" si="3"/>
        <v>15.217391304347839</v>
      </c>
    </row>
    <row r="16" spans="1:11" x14ac:dyDescent="0.2">
      <c r="A16" s="13"/>
      <c r="B16" s="2"/>
      <c r="C16" s="13"/>
      <c r="D16" s="13"/>
      <c r="E16" s="13"/>
      <c r="F16" s="19"/>
      <c r="G16" s="22"/>
      <c r="H16" s="13"/>
      <c r="I16" s="19"/>
      <c r="J16" s="20"/>
    </row>
    <row r="17" spans="1:10" x14ac:dyDescent="0.2">
      <c r="A17" s="13"/>
      <c r="B17" s="4"/>
      <c r="C17" s="13"/>
      <c r="D17" s="13"/>
      <c r="E17" s="13"/>
      <c r="F17" s="19"/>
      <c r="G17" s="22"/>
      <c r="H17" s="13"/>
      <c r="I17" s="19"/>
      <c r="J17" s="20"/>
    </row>
    <row r="18" spans="1:10" x14ac:dyDescent="0.2">
      <c r="A18" s="13"/>
      <c r="B18" s="2"/>
      <c r="C18" s="13"/>
      <c r="D18" s="13"/>
      <c r="E18" s="13"/>
      <c r="F18" s="19"/>
      <c r="G18" s="22"/>
      <c r="H18" s="13"/>
      <c r="I18" s="19"/>
      <c r="J18" s="20"/>
    </row>
    <row r="19" spans="1:10" x14ac:dyDescent="0.2">
      <c r="A19" s="13"/>
      <c r="B19" s="2"/>
      <c r="C19" s="13"/>
      <c r="D19" s="13"/>
      <c r="E19" s="13"/>
      <c r="F19" s="19"/>
      <c r="G19" s="22"/>
      <c r="H19" s="13"/>
      <c r="I19" s="19"/>
      <c r="J19" s="20"/>
    </row>
    <row r="20" spans="1:10" x14ac:dyDescent="0.2">
      <c r="A20" s="13"/>
      <c r="B20" s="2"/>
      <c r="C20" s="13"/>
      <c r="D20" s="13"/>
      <c r="E20" s="13"/>
      <c r="F20" s="19"/>
      <c r="G20" s="22"/>
      <c r="H20" s="13"/>
      <c r="I20" s="19"/>
      <c r="J20" s="20"/>
    </row>
    <row r="21" spans="1:10" x14ac:dyDescent="0.2">
      <c r="A21" s="13"/>
      <c r="B21" s="2"/>
      <c r="C21" s="13"/>
      <c r="D21" s="13"/>
      <c r="E21" s="13"/>
      <c r="F21" s="19"/>
      <c r="G21" s="22"/>
      <c r="H21" s="13"/>
      <c r="I21" s="19"/>
      <c r="J21" s="20"/>
    </row>
    <row r="22" spans="1:10" x14ac:dyDescent="0.2">
      <c r="A22" s="13"/>
      <c r="B22" s="2"/>
      <c r="C22" s="13"/>
      <c r="D22" s="13"/>
      <c r="E22" s="13"/>
      <c r="F22" s="19"/>
      <c r="G22" s="22"/>
      <c r="H22" s="13"/>
      <c r="I22" s="19"/>
      <c r="J22" s="20"/>
    </row>
    <row r="23" spans="1:10" x14ac:dyDescent="0.2">
      <c r="A23" s="13"/>
      <c r="B23" s="2"/>
      <c r="C23" s="13"/>
      <c r="D23" s="13"/>
      <c r="E23" s="13"/>
      <c r="F23" s="19"/>
      <c r="G23" s="22"/>
      <c r="H23" s="13"/>
      <c r="I23" s="19"/>
      <c r="J23" s="20"/>
    </row>
    <row r="24" spans="1:10" x14ac:dyDescent="0.2">
      <c r="A24" s="13"/>
      <c r="B24" s="2"/>
      <c r="C24" s="13"/>
      <c r="D24" s="13"/>
      <c r="E24" s="13"/>
      <c r="F24" s="19"/>
      <c r="G24" s="22"/>
      <c r="H24" s="13"/>
      <c r="I24" s="19"/>
      <c r="J24" s="20"/>
    </row>
    <row r="25" spans="1:10" x14ac:dyDescent="0.2">
      <c r="A25" s="13"/>
      <c r="B25" s="28"/>
      <c r="C25" s="13"/>
      <c r="D25" s="13"/>
      <c r="E25" s="13"/>
      <c r="F25" s="19"/>
      <c r="G25" s="22"/>
      <c r="H25" s="13"/>
      <c r="I25" s="19"/>
      <c r="J25" s="20"/>
    </row>
    <row r="26" spans="1:10" x14ac:dyDescent="0.2">
      <c r="A26" s="13"/>
      <c r="B26" s="2"/>
      <c r="C26" s="13"/>
      <c r="D26" s="13"/>
      <c r="E26" s="13"/>
      <c r="F26" s="19"/>
      <c r="G26" s="22"/>
      <c r="H26" s="13"/>
      <c r="I26" s="19"/>
      <c r="J26" s="20"/>
    </row>
    <row r="27" spans="1:10" x14ac:dyDescent="0.2">
      <c r="A27" s="13"/>
      <c r="B27" s="2"/>
      <c r="C27" s="13"/>
      <c r="D27" s="13"/>
      <c r="E27" s="13"/>
      <c r="F27" s="19"/>
      <c r="G27" s="22"/>
      <c r="H27" s="13"/>
      <c r="I27" s="19"/>
      <c r="J27" s="20"/>
    </row>
    <row r="28" spans="1:10" x14ac:dyDescent="0.2">
      <c r="A28" s="13"/>
      <c r="B28" s="2"/>
      <c r="C28" s="13"/>
      <c r="D28" s="13"/>
      <c r="E28" s="13"/>
      <c r="F28" s="19"/>
      <c r="G28" s="22"/>
      <c r="H28" s="13"/>
      <c r="I28" s="19"/>
      <c r="J28" s="2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5"/>
  <sheetViews>
    <sheetView topLeftCell="A3" workbookViewId="0">
      <selection activeCell="J12" sqref="J12:J20"/>
    </sheetView>
  </sheetViews>
  <sheetFormatPr baseColWidth="10" defaultColWidth="18.83203125" defaultRowHeight="15" x14ac:dyDescent="0.2"/>
  <cols>
    <col min="1" max="1" width="12.33203125" bestFit="1" customWidth="1"/>
    <col min="2" max="2" width="14.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8" max="8" width="13" customWidth="1"/>
    <col min="9" max="9" width="8.5" bestFit="1" customWidth="1"/>
    <col min="10" max="10" width="10.33203125" bestFit="1" customWidth="1"/>
    <col min="11" max="11" width="13.5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47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43146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34</v>
      </c>
      <c r="B6" s="2">
        <v>43144</v>
      </c>
      <c r="C6" s="13">
        <v>750</v>
      </c>
      <c r="D6" s="13">
        <v>0.1193</v>
      </c>
      <c r="E6" s="13">
        <v>180</v>
      </c>
      <c r="F6" s="19">
        <f>$E6/1000</f>
        <v>0.18</v>
      </c>
      <c r="G6" s="22">
        <v>0.1202</v>
      </c>
      <c r="H6" s="13">
        <f>$G6-$D6</f>
        <v>8.9999999999999802E-4</v>
      </c>
      <c r="I6" s="19">
        <f>$H6/$F6</f>
        <v>4.9999999999999888E-3</v>
      </c>
      <c r="J6" s="20">
        <f>I6*1000</f>
        <v>4.9999999999999885</v>
      </c>
    </row>
    <row r="7" spans="1:11" x14ac:dyDescent="0.2">
      <c r="A7" s="13" t="s">
        <v>31</v>
      </c>
      <c r="B7" s="2">
        <v>43144</v>
      </c>
      <c r="C7" s="13">
        <v>825</v>
      </c>
      <c r="D7" s="13">
        <v>0.1188</v>
      </c>
      <c r="E7" s="13">
        <v>170</v>
      </c>
      <c r="F7" s="19">
        <f>$E7/1000</f>
        <v>0.17</v>
      </c>
      <c r="G7" s="22">
        <v>0.1203</v>
      </c>
      <c r="H7" s="13">
        <f>$G7-$D7</f>
        <v>1.5000000000000013E-3</v>
      </c>
      <c r="I7" s="19">
        <f>$H7/$F7</f>
        <v>8.8235294117647127E-3</v>
      </c>
      <c r="J7" s="20">
        <f>I7*1000</f>
        <v>8.8235294117647118</v>
      </c>
    </row>
    <row r="8" spans="1:11" x14ac:dyDescent="0.2">
      <c r="A8" s="13" t="s">
        <v>33</v>
      </c>
      <c r="B8" s="2">
        <v>43144</v>
      </c>
      <c r="C8" s="13">
        <v>835</v>
      </c>
      <c r="D8" s="12">
        <v>0.11940000000000001</v>
      </c>
      <c r="E8" s="12">
        <v>165</v>
      </c>
      <c r="F8" s="17">
        <f>$E8/1000</f>
        <v>0.16500000000000001</v>
      </c>
      <c r="G8" s="22">
        <v>0.12039999999999999</v>
      </c>
      <c r="H8" s="13">
        <f>$G8-$D8</f>
        <v>9.9999999999998701E-4</v>
      </c>
      <c r="I8" s="17">
        <f>$H8/$F8</f>
        <v>6.0606060606059817E-3</v>
      </c>
      <c r="J8" s="18">
        <f>I8*1000</f>
        <v>6.0606060606059815</v>
      </c>
      <c r="K8" s="1"/>
    </row>
    <row r="9" spans="1:11" x14ac:dyDescent="0.2">
      <c r="A9" s="13" t="s">
        <v>32</v>
      </c>
      <c r="B9" s="2">
        <v>43144</v>
      </c>
      <c r="C9" s="13">
        <v>850</v>
      </c>
      <c r="D9" s="13">
        <v>0.12189999999999999</v>
      </c>
      <c r="E9" s="13">
        <v>190</v>
      </c>
      <c r="F9" s="17">
        <f>$E9/1000</f>
        <v>0.19</v>
      </c>
      <c r="G9" s="22">
        <v>0.1234</v>
      </c>
      <c r="H9" s="1">
        <f>$G9-$D9</f>
        <v>1.5000000000000013E-3</v>
      </c>
      <c r="I9" s="19">
        <f>$H9/$F9</f>
        <v>7.8947368421052704E-3</v>
      </c>
      <c r="J9" s="18">
        <f>I9*1000</f>
        <v>7.8947368421052699</v>
      </c>
    </row>
    <row r="10" spans="1:11" x14ac:dyDescent="0.2">
      <c r="A10" s="23" t="s">
        <v>29</v>
      </c>
      <c r="B10" s="24">
        <v>43144</v>
      </c>
      <c r="C10" s="23">
        <v>905</v>
      </c>
      <c r="D10" s="23">
        <v>0.12189999999999999</v>
      </c>
      <c r="E10" s="23">
        <v>150</v>
      </c>
      <c r="F10" s="25">
        <f>$E10/1000</f>
        <v>0.15</v>
      </c>
      <c r="G10" s="26">
        <v>0.12130000000000001</v>
      </c>
      <c r="H10" s="23">
        <f>$G10-$D10</f>
        <v>-5.9999999999998943E-4</v>
      </c>
      <c r="I10" s="25">
        <f>$H10/$F10</f>
        <v>-3.9999999999999298E-3</v>
      </c>
      <c r="J10" s="27">
        <f>I10*1000</f>
        <v>-3.9999999999999298</v>
      </c>
      <c r="K10" s="34" t="s">
        <v>48</v>
      </c>
    </row>
    <row r="11" spans="1:11" x14ac:dyDescent="0.2">
      <c r="A11" s="29" t="s">
        <v>29</v>
      </c>
      <c r="B11" s="30">
        <v>43144</v>
      </c>
      <c r="C11" s="29">
        <v>905</v>
      </c>
      <c r="D11" s="29">
        <v>0.1197</v>
      </c>
      <c r="E11" s="29">
        <v>320</v>
      </c>
      <c r="F11" s="31">
        <f>$E11/1000</f>
        <v>0.32</v>
      </c>
      <c r="G11" s="32">
        <v>0.1225</v>
      </c>
      <c r="H11" s="29">
        <f>$G11-$D11</f>
        <v>2.7999999999999969E-3</v>
      </c>
      <c r="I11" s="31">
        <f>$H11/$F11</f>
        <v>8.7499999999999904E-3</v>
      </c>
      <c r="J11" s="33">
        <f>I11*1000</f>
        <v>8.7499999999999911</v>
      </c>
      <c r="K11" t="s">
        <v>50</v>
      </c>
    </row>
    <row r="12" spans="1:11" x14ac:dyDescent="0.2">
      <c r="A12" s="13" t="s">
        <v>21</v>
      </c>
      <c r="B12" s="2">
        <v>43144</v>
      </c>
      <c r="C12" s="13">
        <v>945</v>
      </c>
      <c r="D12" s="13">
        <v>0.1212</v>
      </c>
      <c r="E12" s="13">
        <v>135</v>
      </c>
      <c r="F12" s="17">
        <f>$E12/1000</f>
        <v>0.13500000000000001</v>
      </c>
      <c r="G12" s="22">
        <v>0.1225</v>
      </c>
      <c r="H12" s="13">
        <f>$G12-$D12</f>
        <v>1.2999999999999956E-3</v>
      </c>
      <c r="I12" s="17">
        <f>$H12/$F12</f>
        <v>9.6296296296295956E-3</v>
      </c>
      <c r="J12" s="18">
        <f>I12*1000</f>
        <v>9.629629629629596</v>
      </c>
      <c r="K12" s="1"/>
    </row>
    <row r="13" spans="1:11" x14ac:dyDescent="0.2">
      <c r="A13" s="13" t="s">
        <v>19</v>
      </c>
      <c r="B13" s="2">
        <v>43144</v>
      </c>
      <c r="C13" s="1">
        <v>1000</v>
      </c>
      <c r="D13" s="1">
        <v>0.1283</v>
      </c>
      <c r="E13" s="13">
        <v>235</v>
      </c>
      <c r="F13" s="17">
        <f>$E13/1000</f>
        <v>0.23499999999999999</v>
      </c>
      <c r="G13" s="22">
        <v>0.1303</v>
      </c>
      <c r="H13" s="1">
        <f>$G13-$D13</f>
        <v>2.0000000000000018E-3</v>
      </c>
      <c r="I13" s="17">
        <f>$H13/$F13</f>
        <v>8.5106382978723492E-3</v>
      </c>
      <c r="J13" s="18">
        <f>I13*1000</f>
        <v>8.5106382978723492</v>
      </c>
      <c r="K13" s="1"/>
    </row>
    <row r="14" spans="1:11" x14ac:dyDescent="0.2">
      <c r="A14" s="13" t="s">
        <v>20</v>
      </c>
      <c r="B14" s="2">
        <v>43144</v>
      </c>
      <c r="C14" s="13">
        <v>1020</v>
      </c>
      <c r="D14" s="13">
        <v>0.1206</v>
      </c>
      <c r="E14" s="13">
        <v>200</v>
      </c>
      <c r="F14" s="17">
        <f>$E14/1000</f>
        <v>0.2</v>
      </c>
      <c r="G14" s="22">
        <v>0.12180000000000001</v>
      </c>
      <c r="H14" s="13">
        <f>$G14-$D14</f>
        <v>1.2000000000000066E-3</v>
      </c>
      <c r="I14" s="17">
        <f>$H14/$F14</f>
        <v>6.0000000000000331E-3</v>
      </c>
      <c r="J14" s="18">
        <f>I14*1000</f>
        <v>6.0000000000000329</v>
      </c>
      <c r="K14" s="1"/>
    </row>
    <row r="15" spans="1:11" x14ac:dyDescent="0.2">
      <c r="A15" s="13" t="s">
        <v>27</v>
      </c>
      <c r="B15" s="2">
        <v>43144</v>
      </c>
      <c r="C15" s="13">
        <v>1055</v>
      </c>
      <c r="D15" s="13">
        <v>0.12870000000000001</v>
      </c>
      <c r="E15" s="13">
        <v>170</v>
      </c>
      <c r="F15" s="17">
        <f>$E15/1000</f>
        <v>0.17</v>
      </c>
      <c r="G15" s="22">
        <v>0.12989999999999999</v>
      </c>
      <c r="H15" s="1">
        <f>$G15-$D15</f>
        <v>1.1999999999999789E-3</v>
      </c>
      <c r="I15" s="17">
        <f>$H15/$F15</f>
        <v>7.0588235294116401E-3</v>
      </c>
      <c r="J15" s="18">
        <f>I15*1000</f>
        <v>7.0588235294116402</v>
      </c>
      <c r="K15" s="1"/>
    </row>
    <row r="16" spans="1:11" x14ac:dyDescent="0.2">
      <c r="A16" s="13" t="s">
        <v>26</v>
      </c>
      <c r="B16" s="2">
        <v>43144</v>
      </c>
      <c r="C16" s="1">
        <v>1135</v>
      </c>
      <c r="D16" s="1">
        <v>0.12820000000000001</v>
      </c>
      <c r="E16" s="13">
        <v>200</v>
      </c>
      <c r="F16" s="17">
        <f>$E16/1000</f>
        <v>0.2</v>
      </c>
      <c r="G16" s="22">
        <v>0.13009999999999999</v>
      </c>
      <c r="H16" s="1">
        <f>$G16-$D16</f>
        <v>1.899999999999985E-3</v>
      </c>
      <c r="I16" s="17">
        <f>$H16/$F16</f>
        <v>9.4999999999999252E-3</v>
      </c>
      <c r="J16" s="18">
        <f>I16*1000</f>
        <v>9.4999999999999254</v>
      </c>
      <c r="K16" s="1"/>
    </row>
    <row r="17" spans="1:11" x14ac:dyDescent="0.2">
      <c r="A17" s="13" t="s">
        <v>28</v>
      </c>
      <c r="B17" s="2">
        <v>43144</v>
      </c>
      <c r="C17" s="13">
        <v>1150</v>
      </c>
      <c r="D17" s="13">
        <v>0.12</v>
      </c>
      <c r="E17" s="13">
        <v>185</v>
      </c>
      <c r="F17" s="17">
        <f>$E17/1000</f>
        <v>0.185</v>
      </c>
      <c r="G17" s="22">
        <v>0.1217</v>
      </c>
      <c r="H17" s="1">
        <f>$G17-$D17</f>
        <v>1.7000000000000071E-3</v>
      </c>
      <c r="I17" s="19">
        <f>$H17/$F17</f>
        <v>9.1891891891892272E-3</v>
      </c>
      <c r="J17" s="18">
        <f>I17*1000</f>
        <v>9.1891891891892268</v>
      </c>
    </row>
    <row r="18" spans="1:11" x14ac:dyDescent="0.2">
      <c r="A18" s="1" t="s">
        <v>22</v>
      </c>
      <c r="B18" s="2">
        <v>43144</v>
      </c>
      <c r="C18" s="1">
        <v>1245</v>
      </c>
      <c r="D18" s="1">
        <v>0.12790000000000001</v>
      </c>
      <c r="E18" s="13">
        <v>300</v>
      </c>
      <c r="F18" s="17">
        <f>$E18/1000</f>
        <v>0.3</v>
      </c>
      <c r="G18" s="22">
        <v>0.13089999999999999</v>
      </c>
      <c r="H18" s="1">
        <f>$G18-$D18</f>
        <v>2.9999999999999749E-3</v>
      </c>
      <c r="I18" s="17">
        <f>$H18/$F18</f>
        <v>9.9999999999999169E-3</v>
      </c>
      <c r="J18" s="18">
        <f>I18*1000</f>
        <v>9.9999999999999165</v>
      </c>
      <c r="K18" s="1"/>
    </row>
    <row r="19" spans="1:11" x14ac:dyDescent="0.2">
      <c r="A19" s="13" t="s">
        <v>23</v>
      </c>
      <c r="B19" s="2">
        <v>43144</v>
      </c>
      <c r="C19" s="13">
        <v>1305</v>
      </c>
      <c r="D19" s="13">
        <v>0.1201</v>
      </c>
      <c r="E19" s="13">
        <v>195</v>
      </c>
      <c r="F19" s="17">
        <f>$E19/1000</f>
        <v>0.19500000000000001</v>
      </c>
      <c r="G19" s="22">
        <v>0.1215</v>
      </c>
      <c r="H19" s="1">
        <f>$G19-$D19</f>
        <v>1.3999999999999985E-3</v>
      </c>
      <c r="I19" s="17">
        <f>$H19/$F19</f>
        <v>7.1794871794871717E-3</v>
      </c>
      <c r="J19" s="18">
        <f>I19*1000</f>
        <v>7.1794871794871717</v>
      </c>
    </row>
    <row r="20" spans="1:11" x14ac:dyDescent="0.2">
      <c r="A20" s="13" t="s">
        <v>24</v>
      </c>
      <c r="B20" s="2">
        <v>43144</v>
      </c>
      <c r="C20" s="13">
        <v>1320</v>
      </c>
      <c r="D20" s="13">
        <v>0.1206</v>
      </c>
      <c r="E20" s="13">
        <v>150</v>
      </c>
      <c r="F20" s="19">
        <f>$E20/1000</f>
        <v>0.15</v>
      </c>
      <c r="G20" s="22">
        <v>0.12189999999999999</v>
      </c>
      <c r="H20" s="13">
        <f>$G20-$D20</f>
        <v>1.2999999999999956E-3</v>
      </c>
      <c r="I20" s="19">
        <f>$H20/$F20</f>
        <v>8.6666666666666385E-3</v>
      </c>
      <c r="J20" s="20">
        <f>I20*1000</f>
        <v>8.6666666666666377</v>
      </c>
    </row>
    <row r="21" spans="1:11" x14ac:dyDescent="0.2">
      <c r="A21" s="13"/>
      <c r="B21" s="2"/>
      <c r="C21" s="13"/>
      <c r="D21" s="13"/>
      <c r="E21" s="13"/>
      <c r="F21" s="17"/>
      <c r="G21" s="22"/>
      <c r="H21" s="13"/>
      <c r="I21" s="17"/>
      <c r="J21" s="18"/>
    </row>
    <row r="22" spans="1:11" x14ac:dyDescent="0.2">
      <c r="A22" s="13"/>
      <c r="B22" s="2"/>
      <c r="C22" s="13"/>
      <c r="D22" s="12"/>
      <c r="E22" s="12"/>
      <c r="F22" s="17"/>
      <c r="G22" s="22"/>
      <c r="H22" s="13"/>
      <c r="I22" s="17"/>
      <c r="J22" s="18"/>
    </row>
    <row r="23" spans="1:11" x14ac:dyDescent="0.2">
      <c r="A23" s="13"/>
      <c r="B23" s="2"/>
      <c r="C23" s="13"/>
      <c r="D23" s="13"/>
      <c r="E23" s="13"/>
      <c r="F23" s="19"/>
      <c r="G23" s="22"/>
      <c r="H23" s="13"/>
      <c r="I23" s="19"/>
      <c r="J23" s="20"/>
    </row>
    <row r="24" spans="1:11" x14ac:dyDescent="0.2">
      <c r="A24" s="13"/>
      <c r="B24" s="2"/>
      <c r="C24" s="13"/>
      <c r="D24" s="13"/>
      <c r="E24" s="13"/>
      <c r="F24" s="19"/>
      <c r="G24" s="22"/>
      <c r="H24" s="13"/>
      <c r="I24" s="19"/>
      <c r="J24" s="20"/>
    </row>
    <row r="25" spans="1:11" x14ac:dyDescent="0.2">
      <c r="A25" s="13"/>
      <c r="B25" s="2"/>
      <c r="C25" s="13"/>
      <c r="D25" s="13"/>
      <c r="E25" s="13"/>
      <c r="F25" s="19"/>
      <c r="G25" s="22"/>
      <c r="H25" s="13"/>
      <c r="I25" s="19"/>
      <c r="J25" s="20"/>
    </row>
  </sheetData>
  <sortState ref="A6:K20">
    <sortCondition ref="B6:B20"/>
    <sortCondition ref="C6:C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8"/>
  <sheetViews>
    <sheetView workbookViewId="0">
      <selection activeCell="A6" sqref="A6:J13"/>
    </sheetView>
  </sheetViews>
  <sheetFormatPr baseColWidth="10" defaultColWidth="8.83203125" defaultRowHeight="15" x14ac:dyDescent="0.2"/>
  <cols>
    <col min="1" max="1" width="12.33203125" bestFit="1" customWidth="1"/>
    <col min="2" max="2" width="15.83203125" style="4" bestFit="1" customWidth="1"/>
    <col min="3" max="3" width="14.6640625" style="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9" max="9" width="13" bestFit="1" customWidth="1"/>
    <col min="10" max="10" width="14.5" bestFit="1" customWidth="1"/>
    <col min="11" max="11" width="20.8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17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42643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19</v>
      </c>
      <c r="B6" s="2">
        <v>42634</v>
      </c>
      <c r="C6" s="9">
        <v>0.44791666666666669</v>
      </c>
      <c r="D6" s="1">
        <v>0.13370000000000001</v>
      </c>
      <c r="E6" s="1">
        <v>295</v>
      </c>
      <c r="F6" s="17">
        <f t="shared" ref="F6:F11" si="0">$E6/1000</f>
        <v>0.29499999999999998</v>
      </c>
      <c r="G6" s="1">
        <v>0.1356</v>
      </c>
      <c r="H6" s="1">
        <f t="shared" ref="H6:H11" si="1">$G6-$D6</f>
        <v>1.899999999999985E-3</v>
      </c>
      <c r="I6" s="17">
        <f t="shared" ref="I6:I11" si="2">$H6/$F6</f>
        <v>6.4406779661016446E-3</v>
      </c>
      <c r="J6" s="18">
        <f t="shared" ref="J6:J11" si="3">I6*1000</f>
        <v>6.4406779661016449</v>
      </c>
      <c r="K6" s="1"/>
    </row>
    <row r="7" spans="1:11" x14ac:dyDescent="0.2">
      <c r="A7" s="13" t="s">
        <v>20</v>
      </c>
      <c r="B7" s="2">
        <v>42634</v>
      </c>
      <c r="C7" s="9">
        <v>0.45833333333333331</v>
      </c>
      <c r="D7" s="1">
        <v>0.13370000000000001</v>
      </c>
      <c r="E7" s="1">
        <v>295</v>
      </c>
      <c r="F7" s="17">
        <f t="shared" si="0"/>
        <v>0.29499999999999998</v>
      </c>
      <c r="G7" s="1">
        <v>0.13400000000000001</v>
      </c>
      <c r="H7" s="1">
        <f t="shared" si="1"/>
        <v>2.9999999999999472E-4</v>
      </c>
      <c r="I7" s="17">
        <f t="shared" si="2"/>
        <v>1.0169491525423551E-3</v>
      </c>
      <c r="J7" s="18">
        <f t="shared" si="3"/>
        <v>1.0169491525423551</v>
      </c>
      <c r="K7" s="1"/>
    </row>
    <row r="8" spans="1:11" x14ac:dyDescent="0.2">
      <c r="A8" s="13" t="s">
        <v>21</v>
      </c>
      <c r="B8" s="2">
        <v>42634</v>
      </c>
      <c r="C8" s="9">
        <v>0.4375</v>
      </c>
      <c r="D8" s="1">
        <v>0.1323</v>
      </c>
      <c r="E8" s="1">
        <f>295+95</f>
        <v>390</v>
      </c>
      <c r="F8" s="17">
        <f t="shared" si="0"/>
        <v>0.39</v>
      </c>
      <c r="G8" s="1">
        <v>0.13350000000000001</v>
      </c>
      <c r="H8" s="1">
        <f t="shared" si="1"/>
        <v>1.2000000000000066E-3</v>
      </c>
      <c r="I8" s="17">
        <f t="shared" si="2"/>
        <v>3.0769230769230938E-3</v>
      </c>
      <c r="J8" s="18">
        <f t="shared" si="3"/>
        <v>3.076923076923094</v>
      </c>
      <c r="K8" s="1"/>
    </row>
    <row r="9" spans="1:11" x14ac:dyDescent="0.2">
      <c r="A9" s="13" t="s">
        <v>22</v>
      </c>
      <c r="B9" s="2">
        <v>42634</v>
      </c>
      <c r="C9" s="9">
        <v>0.64583333333333337</v>
      </c>
      <c r="D9" s="13">
        <v>0.1353</v>
      </c>
      <c r="E9" s="13">
        <v>330</v>
      </c>
      <c r="F9" s="17">
        <f t="shared" si="0"/>
        <v>0.33</v>
      </c>
      <c r="G9" s="13">
        <v>0.13569999999999999</v>
      </c>
      <c r="H9" s="1">
        <f t="shared" si="1"/>
        <v>3.999999999999837E-4</v>
      </c>
      <c r="I9" s="17">
        <f t="shared" si="2"/>
        <v>1.2121212121211627E-3</v>
      </c>
      <c r="J9" s="18">
        <f t="shared" si="3"/>
        <v>1.2121212121211626</v>
      </c>
      <c r="K9" s="1"/>
    </row>
    <row r="10" spans="1:11" x14ac:dyDescent="0.2">
      <c r="A10" s="13" t="s">
        <v>23</v>
      </c>
      <c r="B10" s="2">
        <v>42634</v>
      </c>
      <c r="C10" s="9">
        <v>0.66319444444444442</v>
      </c>
      <c r="D10" s="13">
        <v>0.1336</v>
      </c>
      <c r="E10" s="13">
        <v>305</v>
      </c>
      <c r="F10" s="17">
        <f t="shared" si="0"/>
        <v>0.30499999999999999</v>
      </c>
      <c r="G10" s="13">
        <v>0.13439999999999999</v>
      </c>
      <c r="H10" s="13">
        <f t="shared" si="1"/>
        <v>7.9999999999999516E-4</v>
      </c>
      <c r="I10" s="17">
        <f t="shared" si="2"/>
        <v>2.6229508196721155E-3</v>
      </c>
      <c r="J10" s="18">
        <f t="shared" si="3"/>
        <v>2.6229508196721154</v>
      </c>
      <c r="K10" s="1"/>
    </row>
    <row r="11" spans="1:11" x14ac:dyDescent="0.2">
      <c r="A11" s="13" t="s">
        <v>24</v>
      </c>
      <c r="B11" s="2">
        <v>42634</v>
      </c>
      <c r="C11" s="9">
        <v>0.67361111111111116</v>
      </c>
      <c r="D11" s="13">
        <v>0.13420000000000001</v>
      </c>
      <c r="E11" s="13">
        <v>305</v>
      </c>
      <c r="F11" s="17">
        <f t="shared" si="0"/>
        <v>0.30499999999999999</v>
      </c>
      <c r="G11" s="13">
        <v>0.13769999999999999</v>
      </c>
      <c r="H11" s="13">
        <f t="shared" si="1"/>
        <v>3.4999999999999754E-3</v>
      </c>
      <c r="I11" s="17">
        <f t="shared" si="2"/>
        <v>1.1475409836065494E-2</v>
      </c>
      <c r="J11" s="18">
        <f t="shared" si="3"/>
        <v>11.475409836065493</v>
      </c>
      <c r="K11" s="1"/>
    </row>
    <row r="12" spans="1:11" x14ac:dyDescent="0.2">
      <c r="A12" s="13" t="s">
        <v>27</v>
      </c>
      <c r="B12" s="2">
        <v>42634</v>
      </c>
      <c r="C12" s="11">
        <v>0.53125</v>
      </c>
      <c r="D12" s="12">
        <v>0.13500000000000001</v>
      </c>
      <c r="E12" s="12">
        <v>295</v>
      </c>
      <c r="F12" s="17">
        <f>$E12/1000</f>
        <v>0.29499999999999998</v>
      </c>
      <c r="G12" s="13">
        <v>0.13589999999999999</v>
      </c>
      <c r="H12" s="13">
        <f>$G12-$D12</f>
        <v>8.9999999999998415E-4</v>
      </c>
      <c r="I12" s="17">
        <f>$H12/$F12</f>
        <v>3.0508474576270649E-3</v>
      </c>
      <c r="J12" s="18">
        <f>I12*1000</f>
        <v>3.0508474576270648</v>
      </c>
      <c r="K12" s="1"/>
    </row>
    <row r="13" spans="1:11" x14ac:dyDescent="0.2">
      <c r="A13" s="13" t="s">
        <v>28</v>
      </c>
      <c r="B13" s="2">
        <v>42634</v>
      </c>
      <c r="C13" s="3">
        <v>0.60069444444444442</v>
      </c>
      <c r="D13" s="13">
        <v>0.13370000000000001</v>
      </c>
      <c r="E13" s="13">
        <v>310</v>
      </c>
      <c r="F13" s="17">
        <f>$E13/1000</f>
        <v>0.31</v>
      </c>
      <c r="G13" s="13">
        <v>0.13519999999999999</v>
      </c>
      <c r="H13" s="13">
        <f>$G13-$D13</f>
        <v>1.4999999999999736E-3</v>
      </c>
      <c r="I13" s="17">
        <f>$H13/$F13</f>
        <v>4.83870967741927E-3</v>
      </c>
      <c r="J13" s="18">
        <f>I13*1000</f>
        <v>4.8387096774192697</v>
      </c>
      <c r="K13" s="1"/>
    </row>
    <row r="14" spans="1:11" x14ac:dyDescent="0.2">
      <c r="K14" s="1"/>
    </row>
    <row r="15" spans="1:11" x14ac:dyDescent="0.2">
      <c r="A15" s="1"/>
      <c r="B15" s="2"/>
      <c r="C15" s="9"/>
      <c r="D15" s="1"/>
      <c r="E15" s="1"/>
      <c r="F15" s="1"/>
      <c r="G15" s="1"/>
      <c r="H15" s="1"/>
      <c r="I15" s="1"/>
      <c r="J15" s="10"/>
      <c r="K15" s="1"/>
    </row>
    <row r="16" spans="1:11" x14ac:dyDescent="0.2">
      <c r="A16" s="1"/>
      <c r="B16" s="2"/>
      <c r="C16" s="9"/>
      <c r="D16" s="1"/>
      <c r="E16" s="1"/>
      <c r="F16" s="1"/>
      <c r="G16" s="1"/>
      <c r="H16" s="1"/>
      <c r="I16" s="1"/>
      <c r="J16" s="10"/>
      <c r="K16" s="1"/>
    </row>
    <row r="17" spans="1:11" x14ac:dyDescent="0.2">
      <c r="A17" s="1"/>
      <c r="B17" s="2"/>
      <c r="C17" s="9"/>
      <c r="D17" s="1"/>
      <c r="E17" s="1"/>
      <c r="F17" s="1"/>
      <c r="G17" s="1"/>
      <c r="H17" s="1"/>
      <c r="I17" s="1"/>
      <c r="J17" s="10"/>
      <c r="K17" s="1"/>
    </row>
    <row r="18" spans="1:11" x14ac:dyDescent="0.2">
      <c r="A18" s="1"/>
      <c r="B18" s="2"/>
      <c r="C18" s="9"/>
      <c r="D18" s="1"/>
      <c r="E18" s="1"/>
      <c r="F18" s="1"/>
      <c r="G18" s="1"/>
      <c r="H18" s="1"/>
      <c r="I18" s="1"/>
      <c r="J18" s="10"/>
      <c r="K18" s="1"/>
    </row>
    <row r="19" spans="1:11" x14ac:dyDescent="0.2">
      <c r="A19" s="1"/>
      <c r="B19" s="2"/>
      <c r="C19" s="9"/>
      <c r="D19" s="1"/>
      <c r="E19" s="1"/>
      <c r="F19" s="1"/>
      <c r="G19" s="1"/>
      <c r="H19" s="1"/>
      <c r="I19" s="1"/>
      <c r="J19" s="10"/>
      <c r="K19" s="1"/>
    </row>
    <row r="20" spans="1:11" x14ac:dyDescent="0.2">
      <c r="A20" s="1"/>
      <c r="B20" s="2"/>
      <c r="C20" s="9"/>
      <c r="D20" s="1"/>
      <c r="E20" s="1"/>
      <c r="F20" s="1"/>
      <c r="G20" s="1"/>
      <c r="H20" s="1"/>
      <c r="I20" s="1"/>
      <c r="J20" s="10"/>
      <c r="K20" s="1"/>
    </row>
    <row r="21" spans="1:11" x14ac:dyDescent="0.2">
      <c r="A21" s="1"/>
      <c r="B21" s="2"/>
      <c r="C21" s="9"/>
      <c r="D21" s="1"/>
      <c r="E21" s="1"/>
      <c r="F21" s="1"/>
      <c r="G21" s="1"/>
      <c r="H21" s="1"/>
      <c r="I21" s="1"/>
      <c r="J21" s="10"/>
      <c r="K21" s="1"/>
    </row>
    <row r="22" spans="1:11" x14ac:dyDescent="0.2">
      <c r="A22" s="1"/>
      <c r="B22" s="2"/>
      <c r="C22" s="9"/>
      <c r="D22" s="1"/>
      <c r="E22" s="1"/>
      <c r="F22" s="1"/>
      <c r="G22" s="1"/>
      <c r="H22" s="1"/>
      <c r="I22" s="1"/>
      <c r="J22" s="10"/>
      <c r="K22" s="1"/>
    </row>
    <row r="23" spans="1:11" x14ac:dyDescent="0.2">
      <c r="A23" s="1"/>
      <c r="B23" s="2"/>
      <c r="C23" s="9"/>
      <c r="D23" s="1"/>
      <c r="E23" s="1"/>
      <c r="F23" s="1"/>
      <c r="G23" s="1"/>
      <c r="H23" s="1"/>
      <c r="I23" s="1"/>
      <c r="J23" s="10"/>
      <c r="K23" s="1"/>
    </row>
    <row r="24" spans="1:11" x14ac:dyDescent="0.2">
      <c r="A24" s="1"/>
      <c r="B24" s="2"/>
      <c r="C24" s="9"/>
      <c r="D24" s="1"/>
      <c r="E24" s="1"/>
      <c r="F24" s="1"/>
      <c r="G24" s="1"/>
      <c r="H24" s="1"/>
      <c r="I24" s="1"/>
      <c r="J24" s="10"/>
      <c r="K24" s="1"/>
    </row>
    <row r="25" spans="1:11" x14ac:dyDescent="0.2">
      <c r="A25" s="1"/>
      <c r="B25" s="2"/>
      <c r="C25" s="9"/>
      <c r="D25" s="1"/>
      <c r="E25" s="1"/>
      <c r="F25" s="1"/>
      <c r="G25" s="1"/>
      <c r="H25" s="1"/>
      <c r="I25" s="1"/>
      <c r="J25" s="10"/>
      <c r="K25" s="1"/>
    </row>
    <row r="26" spans="1:11" x14ac:dyDescent="0.2">
      <c r="A26" s="1"/>
      <c r="B26" s="2"/>
      <c r="C26" s="9"/>
      <c r="D26" s="1"/>
      <c r="E26" s="1"/>
      <c r="F26" s="1"/>
      <c r="G26" s="1"/>
      <c r="H26" s="1"/>
      <c r="I26" s="1"/>
      <c r="J26" s="10"/>
      <c r="K26" s="1"/>
    </row>
    <row r="27" spans="1:11" x14ac:dyDescent="0.2">
      <c r="A27" s="1"/>
      <c r="B27" s="2"/>
      <c r="C27" s="9"/>
      <c r="D27" s="1"/>
      <c r="E27" s="1"/>
      <c r="F27" s="1"/>
      <c r="G27" s="1"/>
      <c r="H27" s="1"/>
      <c r="I27" s="1"/>
      <c r="J27" s="10"/>
      <c r="K27" s="1"/>
    </row>
    <row r="28" spans="1:11" x14ac:dyDescent="0.2">
      <c r="A28" s="1"/>
      <c r="B28" s="2"/>
      <c r="C28" s="9"/>
      <c r="D28" s="1"/>
      <c r="E28" s="1"/>
      <c r="F28" s="1"/>
      <c r="G28" s="1"/>
      <c r="H28" s="1"/>
      <c r="I28" s="1"/>
      <c r="J28" s="10"/>
      <c r="K28" s="1"/>
    </row>
    <row r="29" spans="1:11" x14ac:dyDescent="0.2">
      <c r="A29" s="1"/>
      <c r="B29" s="2"/>
      <c r="C29" s="9"/>
      <c r="D29" s="1"/>
      <c r="E29" s="1"/>
      <c r="F29" s="1"/>
      <c r="G29" s="1"/>
      <c r="H29" s="1"/>
      <c r="I29" s="1"/>
      <c r="J29" s="10"/>
      <c r="K29" s="1"/>
    </row>
    <row r="30" spans="1:11" x14ac:dyDescent="0.2">
      <c r="A30" s="1"/>
      <c r="B30" s="2"/>
      <c r="C30" s="9"/>
      <c r="D30" s="1"/>
      <c r="E30" s="1"/>
      <c r="F30" s="1"/>
      <c r="G30" s="1"/>
      <c r="H30" s="1"/>
      <c r="I30" s="1"/>
      <c r="J30" s="10"/>
      <c r="K30" s="1"/>
    </row>
    <row r="31" spans="1:11" x14ac:dyDescent="0.2">
      <c r="A31" s="1"/>
      <c r="B31" s="2"/>
      <c r="C31" s="9"/>
      <c r="D31" s="1"/>
      <c r="E31" s="1"/>
      <c r="F31" s="1"/>
      <c r="G31" s="1"/>
      <c r="H31" s="1"/>
      <c r="I31" s="1"/>
      <c r="J31" s="10"/>
      <c r="K31" s="1"/>
    </row>
    <row r="32" spans="1:11" x14ac:dyDescent="0.2">
      <c r="A32" s="1"/>
      <c r="B32" s="2"/>
      <c r="C32" s="3"/>
      <c r="D32" s="1"/>
      <c r="E32" s="1"/>
      <c r="F32" s="1"/>
      <c r="G32" s="1"/>
      <c r="H32" s="1"/>
      <c r="I32" s="1"/>
      <c r="J32" s="10"/>
      <c r="K32" s="1"/>
    </row>
    <row r="33" spans="1:11" x14ac:dyDescent="0.2">
      <c r="A33" s="1"/>
      <c r="B33" s="2"/>
      <c r="C33" s="3"/>
      <c r="D33" s="1"/>
      <c r="E33" s="1"/>
      <c r="F33" s="1"/>
      <c r="G33" s="1"/>
      <c r="H33" s="1"/>
      <c r="I33" s="1"/>
      <c r="J33" s="10"/>
      <c r="K33" s="1"/>
    </row>
    <row r="34" spans="1:11" x14ac:dyDescent="0.2">
      <c r="A34" s="1"/>
      <c r="B34" s="2"/>
      <c r="C34" s="3"/>
      <c r="D34" s="1"/>
      <c r="E34" s="1"/>
      <c r="F34" s="1"/>
      <c r="G34" s="1"/>
      <c r="H34" s="1"/>
      <c r="I34" s="1"/>
      <c r="J34" s="10"/>
      <c r="K34" s="1"/>
    </row>
    <row r="35" spans="1:11" x14ac:dyDescent="0.2">
      <c r="A35" s="1"/>
      <c r="B35" s="2"/>
      <c r="C35" s="3"/>
      <c r="D35" s="1"/>
      <c r="E35" s="1"/>
      <c r="F35" s="1"/>
      <c r="G35" s="1"/>
      <c r="H35" s="1"/>
      <c r="I35" s="1"/>
      <c r="J35" s="10"/>
      <c r="K35" s="1"/>
    </row>
    <row r="36" spans="1:11" x14ac:dyDescent="0.2">
      <c r="A36" s="1"/>
      <c r="B36" s="2"/>
      <c r="C36" s="3"/>
      <c r="D36" s="1"/>
      <c r="E36" s="1"/>
      <c r="F36" s="1"/>
      <c r="G36" s="1"/>
      <c r="H36" s="1"/>
      <c r="I36" s="1"/>
      <c r="J36" s="10"/>
      <c r="K36" s="1"/>
    </row>
    <row r="37" spans="1:11" x14ac:dyDescent="0.2">
      <c r="A37" s="1"/>
      <c r="B37" s="2"/>
      <c r="C37" s="3"/>
      <c r="D37" s="1"/>
      <c r="E37" s="1"/>
      <c r="F37" s="1"/>
      <c r="G37" s="1"/>
      <c r="H37" s="1"/>
      <c r="I37" s="1"/>
      <c r="J37" s="10"/>
      <c r="K37" s="1"/>
    </row>
    <row r="38" spans="1:11" x14ac:dyDescent="0.2">
      <c r="A38" s="1"/>
      <c r="B38" s="2"/>
      <c r="C38" s="3"/>
      <c r="D38" s="1"/>
      <c r="E38" s="1"/>
      <c r="F38" s="1"/>
      <c r="G38" s="1"/>
      <c r="H38" s="1"/>
      <c r="I38" s="1"/>
      <c r="J38" s="10"/>
      <c r="K38" s="1"/>
    </row>
    <row r="39" spans="1:11" x14ac:dyDescent="0.2">
      <c r="A39" s="1"/>
      <c r="B39" s="2"/>
      <c r="C39" s="3"/>
      <c r="D39" s="1"/>
      <c r="E39" s="1"/>
      <c r="F39" s="1"/>
      <c r="G39" s="1"/>
      <c r="H39" s="1"/>
      <c r="I39" s="1"/>
      <c r="J39" s="10"/>
      <c r="K39" s="1"/>
    </row>
    <row r="40" spans="1:11" x14ac:dyDescent="0.2">
      <c r="A40" s="1"/>
      <c r="B40" s="2"/>
      <c r="C40" s="3"/>
      <c r="D40" s="1"/>
      <c r="E40" s="1"/>
      <c r="F40" s="1"/>
      <c r="G40" s="1"/>
      <c r="H40" s="1"/>
      <c r="I40" s="1"/>
      <c r="J40" s="10"/>
      <c r="K40" s="1"/>
    </row>
    <row r="41" spans="1:11" x14ac:dyDescent="0.2">
      <c r="A41" s="1"/>
      <c r="B41" s="2"/>
      <c r="C41" s="3"/>
      <c r="D41" s="1"/>
      <c r="E41" s="1"/>
      <c r="F41" s="1"/>
      <c r="G41" s="1"/>
      <c r="H41" s="1"/>
      <c r="I41" s="1"/>
      <c r="J41" s="10"/>
      <c r="K41" s="1"/>
    </row>
    <row r="42" spans="1:11" x14ac:dyDescent="0.2">
      <c r="A42" s="1"/>
      <c r="B42" s="2"/>
      <c r="C42" s="3"/>
      <c r="D42" s="1"/>
      <c r="E42" s="1"/>
      <c r="F42" s="1"/>
      <c r="G42" s="1"/>
      <c r="H42" s="1"/>
      <c r="I42" s="1"/>
      <c r="J42" s="10"/>
      <c r="K42" s="1"/>
    </row>
    <row r="43" spans="1:11" x14ac:dyDescent="0.2">
      <c r="A43" s="1"/>
      <c r="B43" s="2"/>
      <c r="C43" s="3"/>
      <c r="D43" s="1"/>
      <c r="E43" s="1"/>
      <c r="F43" s="1"/>
      <c r="G43" s="1"/>
      <c r="H43" s="1"/>
      <c r="I43" s="1"/>
      <c r="J43" s="10"/>
      <c r="K43" s="1"/>
    </row>
    <row r="44" spans="1:11" x14ac:dyDescent="0.2">
      <c r="A44" s="1"/>
      <c r="B44" s="2"/>
      <c r="C44" s="3"/>
      <c r="D44" s="1"/>
      <c r="E44" s="1"/>
      <c r="F44" s="1"/>
      <c r="G44" s="1"/>
      <c r="H44" s="1"/>
      <c r="I44" s="1"/>
      <c r="J44" s="10"/>
      <c r="K44" s="1"/>
    </row>
    <row r="45" spans="1:11" x14ac:dyDescent="0.2">
      <c r="A45" s="1"/>
      <c r="B45" s="2"/>
      <c r="C45" s="3"/>
      <c r="D45" s="1"/>
      <c r="E45" s="1"/>
      <c r="F45" s="1"/>
      <c r="G45" s="1"/>
      <c r="H45" s="1"/>
      <c r="I45" s="1"/>
      <c r="J45" s="10"/>
      <c r="K45" s="1"/>
    </row>
    <row r="46" spans="1:11" x14ac:dyDescent="0.2">
      <c r="A46" s="1"/>
      <c r="B46" s="2"/>
      <c r="C46" s="3"/>
      <c r="D46" s="1"/>
      <c r="E46" s="1"/>
      <c r="F46" s="1"/>
      <c r="G46" s="1"/>
      <c r="H46" s="1"/>
      <c r="I46" s="1"/>
      <c r="J46" s="10"/>
      <c r="K46" s="1"/>
    </row>
    <row r="47" spans="1:11" x14ac:dyDescent="0.2">
      <c r="A47" s="1"/>
      <c r="B47" s="2"/>
      <c r="C47" s="3"/>
      <c r="D47" s="1"/>
      <c r="E47" s="1"/>
      <c r="F47" s="1"/>
      <c r="G47" s="1"/>
      <c r="H47" s="1"/>
      <c r="I47" s="1"/>
      <c r="J47" s="10"/>
      <c r="K47" s="1"/>
    </row>
    <row r="48" spans="1:11" x14ac:dyDescent="0.2">
      <c r="A48" s="1"/>
      <c r="B48" s="2"/>
      <c r="C48" s="3"/>
      <c r="D48" s="1"/>
      <c r="E48" s="1"/>
      <c r="F48" s="1"/>
      <c r="G48" s="1"/>
      <c r="H48" s="1"/>
      <c r="I48" s="1"/>
      <c r="J48" s="10"/>
      <c r="K48" s="1"/>
    </row>
    <row r="49" spans="1:11" x14ac:dyDescent="0.2">
      <c r="A49" s="1"/>
      <c r="B49" s="2"/>
      <c r="C49" s="3"/>
      <c r="D49" s="1"/>
      <c r="E49" s="1"/>
      <c r="F49" s="1"/>
      <c r="G49" s="1"/>
      <c r="H49" s="1"/>
      <c r="I49" s="1"/>
      <c r="J49" s="10"/>
      <c r="K49" s="1"/>
    </row>
    <row r="50" spans="1:11" x14ac:dyDescent="0.2">
      <c r="A50" s="1"/>
      <c r="B50" s="2"/>
      <c r="C50" s="3"/>
      <c r="D50" s="1"/>
      <c r="E50" s="1"/>
      <c r="F50" s="1"/>
      <c r="G50" s="1"/>
      <c r="H50" s="1"/>
      <c r="I50" s="1"/>
      <c r="J50" s="10"/>
      <c r="K50" s="1"/>
    </row>
    <row r="51" spans="1:11" x14ac:dyDescent="0.2">
      <c r="A51" s="1"/>
      <c r="B51" s="2"/>
      <c r="C51" s="3"/>
      <c r="D51" s="1"/>
      <c r="E51" s="1"/>
      <c r="F51" s="1"/>
      <c r="G51" s="1"/>
      <c r="H51" s="1"/>
      <c r="I51" s="1"/>
      <c r="J51" s="10"/>
      <c r="K51" s="1"/>
    </row>
    <row r="52" spans="1:11" x14ac:dyDescent="0.2">
      <c r="A52" s="1"/>
      <c r="B52" s="2"/>
      <c r="C52" s="3"/>
      <c r="D52" s="1"/>
      <c r="E52" s="1"/>
      <c r="F52" s="1"/>
      <c r="G52" s="1"/>
      <c r="H52" s="1"/>
      <c r="I52" s="1"/>
      <c r="J52" s="10"/>
      <c r="K52" s="1"/>
    </row>
    <row r="53" spans="1:11" x14ac:dyDescent="0.2">
      <c r="A53" s="1"/>
      <c r="B53" s="2"/>
      <c r="C53" s="3"/>
      <c r="D53" s="1"/>
      <c r="E53" s="1"/>
      <c r="F53" s="1"/>
      <c r="G53" s="1"/>
      <c r="H53" s="1"/>
      <c r="I53" s="1"/>
      <c r="J53" s="10"/>
      <c r="K53" s="1"/>
    </row>
    <row r="54" spans="1:11" x14ac:dyDescent="0.2">
      <c r="A54" s="1"/>
      <c r="B54" s="2"/>
      <c r="C54" s="3"/>
      <c r="D54" s="1"/>
      <c r="E54" s="1"/>
      <c r="F54" s="1"/>
      <c r="G54" s="1"/>
      <c r="H54" s="1"/>
      <c r="I54" s="1"/>
      <c r="J54" s="10"/>
      <c r="K54" s="1"/>
    </row>
    <row r="55" spans="1:11" x14ac:dyDescent="0.2">
      <c r="A55" s="1"/>
      <c r="B55" s="2"/>
      <c r="C55" s="3"/>
      <c r="D55" s="1"/>
      <c r="E55" s="1"/>
      <c r="F55" s="1"/>
      <c r="G55" s="1"/>
      <c r="H55" s="1"/>
      <c r="I55" s="1"/>
      <c r="J55" s="10"/>
      <c r="K55" s="1"/>
    </row>
    <row r="56" spans="1:11" x14ac:dyDescent="0.2">
      <c r="A56" s="1"/>
      <c r="B56" s="2"/>
      <c r="C56" s="3"/>
      <c r="D56" s="1"/>
      <c r="E56" s="1"/>
      <c r="F56" s="1"/>
      <c r="G56" s="1"/>
      <c r="H56" s="1"/>
      <c r="I56" s="1"/>
      <c r="J56" s="10"/>
      <c r="K56" s="1"/>
    </row>
    <row r="57" spans="1:11" x14ac:dyDescent="0.2">
      <c r="A57" s="1"/>
      <c r="B57" s="2"/>
      <c r="C57" s="3"/>
      <c r="D57" s="1"/>
      <c r="E57" s="1"/>
      <c r="F57" s="1"/>
      <c r="G57" s="1"/>
      <c r="H57" s="1"/>
      <c r="I57" s="1"/>
      <c r="J57" s="10"/>
      <c r="K57" s="1"/>
    </row>
    <row r="58" spans="1:11" x14ac:dyDescent="0.2">
      <c r="A58" s="1"/>
      <c r="B58" s="2"/>
      <c r="C58" s="3"/>
      <c r="D58" s="1"/>
      <c r="E58" s="1"/>
      <c r="F58" s="1"/>
      <c r="G58" s="1"/>
      <c r="H58" s="1"/>
      <c r="I58" s="1"/>
      <c r="J58" s="10"/>
      <c r="K58" s="1"/>
    </row>
    <row r="59" spans="1:11" x14ac:dyDescent="0.2">
      <c r="A59" s="1"/>
      <c r="B59" s="2"/>
      <c r="C59" s="3"/>
      <c r="D59" s="1"/>
      <c r="E59" s="1"/>
      <c r="F59" s="1"/>
      <c r="G59" s="1"/>
      <c r="H59" s="1"/>
      <c r="I59" s="1"/>
      <c r="J59" s="10"/>
      <c r="K59" s="1"/>
    </row>
    <row r="60" spans="1:11" x14ac:dyDescent="0.2">
      <c r="A60" s="1"/>
      <c r="B60" s="2"/>
      <c r="C60" s="3"/>
      <c r="D60" s="1"/>
      <c r="E60" s="1"/>
      <c r="F60" s="1"/>
      <c r="G60" s="1"/>
      <c r="H60" s="1"/>
      <c r="I60" s="1"/>
      <c r="J60" s="10"/>
      <c r="K60" s="1"/>
    </row>
    <row r="61" spans="1:11" x14ac:dyDescent="0.2">
      <c r="A61" s="1"/>
      <c r="B61" s="2"/>
      <c r="C61" s="3"/>
      <c r="D61" s="1"/>
      <c r="E61" s="1"/>
      <c r="F61" s="1"/>
      <c r="G61" s="1"/>
      <c r="H61" s="1"/>
      <c r="I61" s="1"/>
      <c r="J61" s="10"/>
      <c r="K61" s="1"/>
    </row>
    <row r="62" spans="1:11" x14ac:dyDescent="0.2">
      <c r="A62" s="1"/>
      <c r="B62" s="2"/>
      <c r="C62" s="3"/>
      <c r="D62" s="1"/>
      <c r="E62" s="1"/>
      <c r="F62" s="1"/>
      <c r="G62" s="1"/>
      <c r="H62" s="1"/>
      <c r="I62" s="1"/>
      <c r="J62" s="10"/>
      <c r="K62" s="1"/>
    </row>
    <row r="63" spans="1:11" x14ac:dyDescent="0.2">
      <c r="A63" s="1"/>
      <c r="B63" s="2"/>
      <c r="C63" s="3"/>
      <c r="D63" s="1"/>
      <c r="E63" s="1"/>
      <c r="F63" s="1"/>
      <c r="G63" s="1"/>
      <c r="H63" s="1"/>
      <c r="I63" s="1"/>
      <c r="J63" s="10"/>
      <c r="K63" s="1"/>
    </row>
    <row r="64" spans="1:11" x14ac:dyDescent="0.2">
      <c r="A64" s="1"/>
      <c r="B64" s="2"/>
      <c r="C64" s="3"/>
      <c r="D64" s="1"/>
      <c r="E64" s="1"/>
      <c r="F64" s="1"/>
      <c r="G64" s="1"/>
      <c r="H64" s="1"/>
      <c r="I64" s="1"/>
      <c r="J64" s="10"/>
      <c r="K64" s="1"/>
    </row>
    <row r="65" spans="1:11" x14ac:dyDescent="0.2">
      <c r="A65" s="1"/>
      <c r="B65" s="2"/>
      <c r="C65" s="3"/>
      <c r="D65" s="1"/>
      <c r="E65" s="1"/>
      <c r="F65" s="1"/>
      <c r="G65" s="1"/>
      <c r="H65" s="1"/>
      <c r="I65" s="1"/>
      <c r="J65" s="10"/>
      <c r="K65" s="1"/>
    </row>
    <row r="66" spans="1:11" x14ac:dyDescent="0.2">
      <c r="A66" s="1"/>
      <c r="B66" s="2"/>
      <c r="C66" s="3"/>
      <c r="D66" s="1"/>
      <c r="E66" s="1"/>
      <c r="F66" s="1"/>
      <c r="G66" s="1"/>
      <c r="H66" s="1"/>
      <c r="I66" s="1"/>
      <c r="J66" s="10"/>
      <c r="K66" s="1"/>
    </row>
    <row r="67" spans="1:11" x14ac:dyDescent="0.2">
      <c r="A67" s="1"/>
      <c r="B67" s="2"/>
      <c r="C67" s="3"/>
      <c r="D67" s="1"/>
      <c r="E67" s="1"/>
      <c r="F67" s="1"/>
      <c r="G67" s="1"/>
      <c r="H67" s="1"/>
      <c r="I67" s="1"/>
      <c r="J67" s="10"/>
      <c r="K67" s="1"/>
    </row>
    <row r="68" spans="1:11" x14ac:dyDescent="0.2">
      <c r="A68" s="1"/>
      <c r="B68" s="2"/>
      <c r="C68" s="3"/>
      <c r="D68" s="1"/>
      <c r="E68" s="1"/>
      <c r="F68" s="1"/>
      <c r="G68" s="1"/>
      <c r="H68" s="1"/>
      <c r="I68" s="1"/>
      <c r="J68" s="10"/>
      <c r="K68" s="1"/>
    </row>
    <row r="69" spans="1:11" x14ac:dyDescent="0.2">
      <c r="A69" s="1"/>
      <c r="B69" s="2"/>
      <c r="C69" s="3"/>
      <c r="D69" s="1"/>
      <c r="E69" s="1"/>
      <c r="F69" s="1"/>
      <c r="G69" s="1"/>
      <c r="H69" s="1"/>
      <c r="I69" s="1"/>
      <c r="J69" s="10"/>
      <c r="K69" s="1"/>
    </row>
    <row r="70" spans="1:11" x14ac:dyDescent="0.2">
      <c r="A70" s="1"/>
      <c r="B70" s="2"/>
      <c r="C70" s="3"/>
      <c r="D70" s="1"/>
      <c r="E70" s="1"/>
      <c r="F70" s="1"/>
      <c r="G70" s="1"/>
      <c r="H70" s="1"/>
      <c r="I70" s="1"/>
      <c r="J70" s="10"/>
      <c r="K70" s="1"/>
    </row>
    <row r="71" spans="1:11" x14ac:dyDescent="0.2">
      <c r="A71" s="1"/>
      <c r="B71" s="2"/>
      <c r="C71" s="3"/>
      <c r="D71" s="1"/>
      <c r="E71" s="1"/>
      <c r="F71" s="1"/>
      <c r="G71" s="1"/>
      <c r="H71" s="1"/>
      <c r="I71" s="1"/>
      <c r="J71" s="10"/>
      <c r="K71" s="1"/>
    </row>
    <row r="72" spans="1:11" x14ac:dyDescent="0.2">
      <c r="A72" s="1"/>
      <c r="B72" s="2"/>
      <c r="C72" s="3"/>
      <c r="D72" s="1"/>
      <c r="E72" s="1"/>
      <c r="F72" s="1"/>
      <c r="G72" s="1"/>
      <c r="H72" s="1"/>
      <c r="I72" s="1"/>
      <c r="J72" s="10"/>
      <c r="K72" s="1"/>
    </row>
    <row r="73" spans="1:11" x14ac:dyDescent="0.2">
      <c r="A73" s="1"/>
      <c r="B73" s="2"/>
      <c r="C73" s="3"/>
      <c r="D73" s="1"/>
      <c r="E73" s="1"/>
      <c r="F73" s="1"/>
      <c r="G73" s="1"/>
      <c r="H73" s="1"/>
      <c r="I73" s="1"/>
      <c r="J73" s="10"/>
      <c r="K73" s="1"/>
    </row>
    <row r="74" spans="1:11" x14ac:dyDescent="0.2">
      <c r="A74" s="1"/>
      <c r="B74" s="2"/>
      <c r="C74" s="3"/>
      <c r="D74" s="1"/>
      <c r="E74" s="1"/>
      <c r="F74" s="1"/>
      <c r="G74" s="1"/>
      <c r="H74" s="1"/>
      <c r="I74" s="1"/>
      <c r="J74" s="10"/>
      <c r="K74" s="1"/>
    </row>
    <row r="75" spans="1:11" x14ac:dyDescent="0.2">
      <c r="A75" s="1"/>
      <c r="B75" s="2"/>
      <c r="C75" s="3"/>
      <c r="D75" s="1"/>
      <c r="E75" s="1"/>
      <c r="F75" s="1"/>
      <c r="G75" s="1"/>
      <c r="H75" s="1"/>
      <c r="I75" s="1"/>
      <c r="J75" s="10"/>
      <c r="K75" s="1"/>
    </row>
    <row r="76" spans="1:11" x14ac:dyDescent="0.2">
      <c r="A76" s="1"/>
      <c r="B76" s="2"/>
      <c r="C76" s="3"/>
      <c r="D76" s="1"/>
      <c r="E76" s="1"/>
      <c r="F76" s="1"/>
      <c r="G76" s="1"/>
      <c r="H76" s="1"/>
      <c r="I76" s="1"/>
      <c r="J76" s="10"/>
      <c r="K76" s="1"/>
    </row>
    <row r="77" spans="1:11" x14ac:dyDescent="0.2">
      <c r="A77" s="1"/>
      <c r="B77" s="2"/>
      <c r="C77" s="3"/>
      <c r="D77" s="1"/>
      <c r="E77" s="1"/>
      <c r="F77" s="1"/>
      <c r="G77" s="1"/>
      <c r="H77" s="1"/>
      <c r="I77" s="1"/>
      <c r="J77" s="10"/>
      <c r="K77" s="1"/>
    </row>
    <row r="78" spans="1:11" x14ac:dyDescent="0.2">
      <c r="A78" s="1"/>
      <c r="B78" s="2"/>
      <c r="C78" s="3"/>
      <c r="D78" s="1"/>
      <c r="E78" s="1"/>
      <c r="F78" s="1"/>
      <c r="G78" s="1"/>
      <c r="H78" s="1"/>
      <c r="I78" s="1"/>
      <c r="J78" s="10"/>
      <c r="K78" s="1"/>
    </row>
    <row r="79" spans="1:11" x14ac:dyDescent="0.2">
      <c r="A79" s="1"/>
      <c r="B79" s="2"/>
      <c r="C79" s="3"/>
      <c r="D79" s="1"/>
      <c r="E79" s="1"/>
      <c r="F79" s="1"/>
      <c r="G79" s="1"/>
      <c r="H79" s="1"/>
      <c r="I79" s="1"/>
      <c r="J79" s="10"/>
      <c r="K79" s="1"/>
    </row>
    <row r="80" spans="1:11" x14ac:dyDescent="0.2">
      <c r="A80" s="1"/>
      <c r="B80" s="2"/>
      <c r="C80" s="3"/>
      <c r="D80" s="1"/>
      <c r="E80" s="1"/>
      <c r="F80" s="1"/>
      <c r="G80" s="1"/>
      <c r="H80" s="1"/>
      <c r="I80" s="1"/>
      <c r="J80" s="10"/>
      <c r="K80" s="1"/>
    </row>
    <row r="81" spans="1:11" x14ac:dyDescent="0.2">
      <c r="A81" s="1"/>
      <c r="B81" s="2"/>
      <c r="C81" s="3"/>
      <c r="D81" s="1"/>
      <c r="E81" s="1"/>
      <c r="F81" s="1"/>
      <c r="G81" s="1"/>
      <c r="H81" s="1"/>
      <c r="I81" s="1"/>
      <c r="J81" s="10"/>
      <c r="K81" s="1"/>
    </row>
    <row r="82" spans="1:11" x14ac:dyDescent="0.2">
      <c r="A82" s="1"/>
      <c r="B82" s="2"/>
      <c r="C82" s="3"/>
      <c r="D82" s="1"/>
      <c r="E82" s="1"/>
      <c r="F82" s="1"/>
      <c r="G82" s="1"/>
      <c r="H82" s="1"/>
      <c r="I82" s="1"/>
      <c r="J82" s="10"/>
      <c r="K82" s="1"/>
    </row>
    <row r="83" spans="1:11" x14ac:dyDescent="0.2">
      <c r="A83" s="1"/>
      <c r="B83" s="2"/>
      <c r="C83" s="3"/>
      <c r="D83" s="1"/>
      <c r="E83" s="1"/>
      <c r="F83" s="1"/>
      <c r="G83" s="1"/>
      <c r="H83" s="1"/>
      <c r="I83" s="1"/>
      <c r="J83" s="10"/>
      <c r="K83" s="1"/>
    </row>
    <row r="84" spans="1:11" x14ac:dyDescent="0.2">
      <c r="A84" s="1"/>
      <c r="B84" s="2"/>
      <c r="C84" s="3"/>
      <c r="D84" s="1"/>
      <c r="E84" s="1"/>
      <c r="F84" s="1"/>
      <c r="G84" s="1"/>
      <c r="H84" s="1"/>
      <c r="I84" s="1"/>
      <c r="J84" s="10"/>
      <c r="K84" s="1"/>
    </row>
    <row r="85" spans="1:11" x14ac:dyDescent="0.2">
      <c r="A85" s="13"/>
      <c r="B85" s="2"/>
      <c r="C85" s="3"/>
      <c r="D85" s="1"/>
      <c r="E85" s="1"/>
      <c r="F85" s="1"/>
      <c r="G85" s="1"/>
      <c r="H85" s="1"/>
      <c r="I85" s="1"/>
      <c r="J85" s="10"/>
      <c r="K85" s="1"/>
    </row>
    <row r="86" spans="1:11" x14ac:dyDescent="0.2">
      <c r="A86" s="1"/>
      <c r="B86" s="2"/>
      <c r="C86" s="3"/>
      <c r="D86" s="1"/>
      <c r="E86" s="1"/>
      <c r="F86" s="1"/>
      <c r="G86" s="1"/>
      <c r="H86" s="1"/>
      <c r="I86" s="1"/>
      <c r="J86" s="10"/>
      <c r="K86" s="1"/>
    </row>
    <row r="87" spans="1:11" x14ac:dyDescent="0.2">
      <c r="A87" s="1"/>
      <c r="B87" s="2"/>
      <c r="C87" s="3"/>
      <c r="D87" s="1"/>
      <c r="E87" s="1"/>
      <c r="F87" s="1"/>
      <c r="G87" s="1"/>
      <c r="H87" s="1"/>
      <c r="I87" s="1"/>
      <c r="J87" s="10"/>
      <c r="K87" s="1"/>
    </row>
    <row r="88" spans="1:11" x14ac:dyDescent="0.2">
      <c r="A88" s="1"/>
      <c r="B88" s="2"/>
      <c r="C88" s="3"/>
      <c r="D88" s="1"/>
      <c r="E88" s="1"/>
      <c r="F88" s="1"/>
      <c r="G88" s="1"/>
      <c r="H88" s="1"/>
      <c r="I88" s="1"/>
      <c r="J88" s="10"/>
      <c r="K88" s="1"/>
    </row>
    <row r="89" spans="1:11" x14ac:dyDescent="0.2">
      <c r="A89" s="1"/>
      <c r="B89" s="2"/>
      <c r="C89" s="3"/>
      <c r="D89" s="1"/>
      <c r="E89" s="1"/>
      <c r="F89" s="1"/>
      <c r="G89" s="1"/>
      <c r="H89" s="1"/>
      <c r="I89" s="1"/>
      <c r="J89" s="10"/>
      <c r="K89" s="1"/>
    </row>
    <row r="90" spans="1:11" x14ac:dyDescent="0.2">
      <c r="A90" s="1"/>
      <c r="B90" s="2"/>
      <c r="C90" s="3"/>
      <c r="D90" s="1"/>
      <c r="E90" s="1"/>
      <c r="F90" s="1"/>
      <c r="G90" s="1"/>
      <c r="H90" s="1"/>
      <c r="I90" s="1"/>
      <c r="J90" s="10"/>
      <c r="K90" s="1"/>
    </row>
    <row r="91" spans="1:11" x14ac:dyDescent="0.2">
      <c r="A91" s="1"/>
      <c r="B91" s="2"/>
      <c r="C91" s="3"/>
      <c r="D91" s="1"/>
      <c r="E91" s="1"/>
      <c r="F91" s="1"/>
      <c r="G91" s="1"/>
      <c r="H91" s="1"/>
      <c r="I91" s="1"/>
      <c r="J91" s="10"/>
      <c r="K91" s="1"/>
    </row>
    <row r="92" spans="1:11" x14ac:dyDescent="0.2">
      <c r="A92" s="1"/>
      <c r="B92" s="2"/>
      <c r="C92" s="3"/>
      <c r="D92" s="1"/>
      <c r="E92" s="1"/>
      <c r="F92" s="1"/>
      <c r="G92" s="1"/>
      <c r="H92" s="1"/>
      <c r="I92" s="1"/>
      <c r="J92" s="10"/>
      <c r="K92" s="1"/>
    </row>
    <row r="93" spans="1:11" x14ac:dyDescent="0.2">
      <c r="A93" s="1"/>
      <c r="B93" s="2"/>
      <c r="C93" s="3"/>
      <c r="D93" s="1"/>
      <c r="E93" s="1"/>
      <c r="F93" s="1"/>
      <c r="G93" s="1"/>
      <c r="H93" s="1"/>
      <c r="I93" s="1"/>
      <c r="J93" s="10"/>
      <c r="K93" s="1"/>
    </row>
    <row r="94" spans="1:11" x14ac:dyDescent="0.2">
      <c r="A94" s="1"/>
      <c r="B94" s="2"/>
      <c r="C94" s="3"/>
      <c r="D94" s="1"/>
      <c r="E94" s="1"/>
      <c r="F94" s="1"/>
      <c r="G94" s="1"/>
      <c r="H94" s="1"/>
      <c r="I94" s="1"/>
      <c r="J94" s="10"/>
      <c r="K94" s="1"/>
    </row>
    <row r="95" spans="1:11" x14ac:dyDescent="0.2">
      <c r="A95" s="1"/>
      <c r="B95" s="2"/>
      <c r="C95" s="3"/>
      <c r="D95" s="1"/>
      <c r="E95" s="1"/>
      <c r="F95" s="1"/>
      <c r="G95" s="1"/>
      <c r="H95" s="1"/>
      <c r="I95" s="1"/>
      <c r="J95" s="10"/>
      <c r="K95" s="1"/>
    </row>
    <row r="96" spans="1:11" x14ac:dyDescent="0.2">
      <c r="A96" s="1"/>
      <c r="B96" s="2"/>
      <c r="C96" s="3"/>
      <c r="D96" s="1"/>
      <c r="E96" s="1"/>
      <c r="F96" s="1"/>
      <c r="G96" s="1"/>
      <c r="H96" s="1"/>
      <c r="I96" s="1"/>
      <c r="J96" s="10"/>
      <c r="K96" s="1"/>
    </row>
    <row r="97" spans="1:11" x14ac:dyDescent="0.2">
      <c r="A97" s="1"/>
      <c r="B97" s="2"/>
      <c r="C97" s="3"/>
      <c r="D97" s="1"/>
      <c r="E97" s="1"/>
      <c r="F97" s="1"/>
      <c r="G97" s="1"/>
      <c r="H97" s="1"/>
      <c r="I97" s="1"/>
      <c r="J97" s="10"/>
      <c r="K97" s="1"/>
    </row>
    <row r="98" spans="1:11" x14ac:dyDescent="0.2">
      <c r="A98" s="1"/>
      <c r="B98" s="2"/>
      <c r="C98" s="3"/>
      <c r="D98" s="1"/>
      <c r="E98" s="1"/>
      <c r="F98" s="1"/>
      <c r="G98" s="1"/>
      <c r="H98" s="1"/>
      <c r="I98" s="1"/>
      <c r="J98" s="10"/>
      <c r="K98" s="1"/>
    </row>
    <row r="99" spans="1:11" x14ac:dyDescent="0.2">
      <c r="A99" s="1"/>
      <c r="B99" s="2"/>
      <c r="C99" s="3"/>
      <c r="D99" s="1"/>
      <c r="E99" s="1"/>
      <c r="F99" s="1"/>
      <c r="G99" s="1"/>
      <c r="H99" s="1"/>
      <c r="I99" s="1"/>
      <c r="J99" s="10"/>
      <c r="K99" s="1"/>
    </row>
    <row r="100" spans="1:11" x14ac:dyDescent="0.2">
      <c r="A100" s="1"/>
      <c r="B100" s="2"/>
      <c r="C100" s="3"/>
      <c r="D100" s="1"/>
      <c r="E100" s="1"/>
      <c r="F100" s="1"/>
      <c r="G100" s="1"/>
      <c r="H100" s="1"/>
      <c r="I100" s="1"/>
      <c r="J100" s="10"/>
      <c r="K100" s="1"/>
    </row>
    <row r="101" spans="1:11" x14ac:dyDescent="0.2">
      <c r="A101" s="1"/>
      <c r="B101" s="2"/>
      <c r="C101" s="3"/>
      <c r="D101" s="1"/>
      <c r="E101" s="1"/>
      <c r="F101" s="1"/>
      <c r="G101" s="1"/>
      <c r="H101" s="1"/>
      <c r="I101" s="1"/>
      <c r="J101" s="10"/>
      <c r="K101" s="1"/>
    </row>
    <row r="102" spans="1:11" x14ac:dyDescent="0.2">
      <c r="A102" s="1"/>
      <c r="B102" s="2"/>
      <c r="C102" s="3"/>
      <c r="D102" s="1"/>
      <c r="E102" s="1"/>
      <c r="F102" s="1"/>
      <c r="G102" s="1"/>
      <c r="H102" s="1"/>
      <c r="I102" s="1"/>
      <c r="J102" s="10"/>
      <c r="K102" s="1"/>
    </row>
    <row r="103" spans="1:11" x14ac:dyDescent="0.2">
      <c r="A103" s="1"/>
      <c r="B103" s="2"/>
      <c r="C103" s="3"/>
      <c r="D103" s="1"/>
      <c r="E103" s="1"/>
      <c r="F103" s="1"/>
      <c r="G103" s="1"/>
      <c r="H103" s="1"/>
      <c r="I103" s="1"/>
      <c r="J103" s="10"/>
      <c r="K103" s="1"/>
    </row>
    <row r="104" spans="1:11" x14ac:dyDescent="0.2">
      <c r="A104" s="1"/>
      <c r="B104" s="2"/>
      <c r="C104" s="3"/>
      <c r="D104" s="1"/>
      <c r="E104" s="1"/>
      <c r="F104" s="1"/>
      <c r="G104" s="1"/>
      <c r="H104" s="1"/>
      <c r="I104" s="1"/>
      <c r="J104" s="10"/>
      <c r="K104" s="1"/>
    </row>
    <row r="105" spans="1:11" x14ac:dyDescent="0.2">
      <c r="A105" s="1"/>
      <c r="B105" s="2"/>
      <c r="C105" s="3"/>
      <c r="D105" s="1"/>
      <c r="E105" s="1"/>
      <c r="F105" s="1"/>
      <c r="G105" s="1"/>
      <c r="H105" s="1"/>
      <c r="I105" s="1"/>
      <c r="J105" s="10"/>
      <c r="K105" s="1"/>
    </row>
    <row r="106" spans="1:11" x14ac:dyDescent="0.2">
      <c r="A106" s="1"/>
      <c r="B106" s="2"/>
      <c r="C106" s="3"/>
      <c r="D106" s="1"/>
      <c r="E106" s="1"/>
      <c r="F106" s="1"/>
      <c r="G106" s="1"/>
      <c r="H106" s="1"/>
      <c r="I106" s="1"/>
      <c r="J106" s="10"/>
      <c r="K106" s="1"/>
    </row>
    <row r="107" spans="1:11" x14ac:dyDescent="0.2">
      <c r="A107" s="1"/>
      <c r="B107" s="2"/>
      <c r="C107" s="3"/>
      <c r="D107" s="1"/>
      <c r="E107" s="1"/>
      <c r="F107" s="1"/>
      <c r="G107" s="1"/>
      <c r="H107" s="1"/>
      <c r="I107" s="1"/>
      <c r="J107" s="10"/>
      <c r="K107" s="1"/>
    </row>
    <row r="108" spans="1:11" x14ac:dyDescent="0.2">
      <c r="A108" s="1"/>
      <c r="B108" s="2"/>
      <c r="C108" s="3"/>
      <c r="D108" s="1"/>
      <c r="E108" s="1"/>
      <c r="F108" s="1"/>
      <c r="G108" s="1"/>
      <c r="H108" s="1"/>
      <c r="I108" s="1"/>
      <c r="J108" s="10"/>
      <c r="K108" s="1"/>
    </row>
    <row r="109" spans="1:11" x14ac:dyDescent="0.2">
      <c r="A109" s="1"/>
      <c r="B109" s="2"/>
      <c r="C109" s="3"/>
      <c r="D109" s="1"/>
      <c r="E109" s="1"/>
      <c r="F109" s="1"/>
      <c r="G109" s="1"/>
      <c r="H109" s="1"/>
      <c r="I109" s="1"/>
      <c r="J109" s="10"/>
      <c r="K109" s="1"/>
    </row>
    <row r="110" spans="1:11" x14ac:dyDescent="0.2">
      <c r="A110" s="1"/>
      <c r="B110" s="2"/>
      <c r="C110" s="3"/>
      <c r="D110" s="1"/>
      <c r="E110" s="1"/>
      <c r="F110" s="1"/>
      <c r="G110" s="1"/>
      <c r="H110" s="1"/>
      <c r="I110" s="1"/>
      <c r="J110" s="10"/>
      <c r="K110" s="1"/>
    </row>
    <row r="111" spans="1:11" x14ac:dyDescent="0.2">
      <c r="A111" s="1"/>
      <c r="B111" s="2"/>
      <c r="C111" s="3"/>
      <c r="D111" s="1"/>
      <c r="E111" s="1"/>
      <c r="F111" s="1"/>
      <c r="G111" s="1"/>
      <c r="H111" s="1"/>
      <c r="I111" s="1"/>
      <c r="J111" s="10"/>
      <c r="K111" s="1"/>
    </row>
    <row r="112" spans="1:11" x14ac:dyDescent="0.2">
      <c r="A112" s="1"/>
      <c r="B112" s="2"/>
      <c r="C112" s="3"/>
      <c r="D112" s="1"/>
      <c r="E112" s="1"/>
      <c r="F112" s="1"/>
      <c r="G112" s="1"/>
      <c r="H112" s="1"/>
      <c r="I112" s="1"/>
      <c r="J112" s="10"/>
      <c r="K112" s="1"/>
    </row>
    <row r="113" spans="1:11" x14ac:dyDescent="0.2">
      <c r="A113" s="1"/>
      <c r="B113" s="2"/>
      <c r="C113" s="3"/>
      <c r="D113" s="1"/>
      <c r="E113" s="1"/>
      <c r="F113" s="1"/>
      <c r="G113" s="1"/>
      <c r="H113" s="1"/>
      <c r="I113" s="1"/>
      <c r="J113" s="10"/>
      <c r="K113" s="1"/>
    </row>
    <row r="114" spans="1:11" x14ac:dyDescent="0.2">
      <c r="A114" s="1"/>
      <c r="B114" s="2"/>
      <c r="C114" s="3"/>
      <c r="D114" s="1"/>
      <c r="E114" s="1"/>
      <c r="F114" s="1"/>
      <c r="G114" s="1"/>
      <c r="H114" s="1"/>
      <c r="I114" s="1"/>
      <c r="J114" s="10"/>
      <c r="K114" s="1"/>
    </row>
    <row r="115" spans="1:11" x14ac:dyDescent="0.2">
      <c r="A115" s="1"/>
      <c r="B115" s="2"/>
      <c r="C115" s="3"/>
      <c r="D115" s="1"/>
      <c r="E115" s="1"/>
      <c r="F115" s="1"/>
      <c r="G115" s="1"/>
      <c r="H115" s="1"/>
      <c r="I115" s="1"/>
      <c r="J115" s="10"/>
      <c r="K115" s="1"/>
    </row>
    <row r="116" spans="1:11" x14ac:dyDescent="0.2">
      <c r="A116" s="1"/>
      <c r="B116" s="2"/>
      <c r="C116" s="3"/>
      <c r="D116" s="1"/>
      <c r="E116" s="1"/>
      <c r="F116" s="1"/>
      <c r="G116" s="1"/>
      <c r="H116" s="1"/>
      <c r="I116" s="1"/>
      <c r="J116" s="10"/>
      <c r="K116" s="1"/>
    </row>
    <row r="117" spans="1:11" x14ac:dyDescent="0.2">
      <c r="A117" s="1"/>
      <c r="B117" s="2"/>
      <c r="C117" s="3"/>
      <c r="D117" s="1"/>
      <c r="E117" s="1"/>
      <c r="F117" s="1"/>
      <c r="G117" s="1"/>
      <c r="H117" s="1"/>
      <c r="I117" s="1"/>
      <c r="J117" s="10"/>
      <c r="K117" s="1"/>
    </row>
    <row r="118" spans="1:11" x14ac:dyDescent="0.2">
      <c r="A118" s="1"/>
      <c r="B118" s="2"/>
      <c r="C118" s="3"/>
      <c r="D118" s="1"/>
      <c r="E118" s="1"/>
      <c r="F118" s="1"/>
      <c r="G118" s="1"/>
      <c r="H118" s="1"/>
      <c r="I118" s="1"/>
      <c r="J118" s="10"/>
      <c r="K118" s="1"/>
    </row>
    <row r="119" spans="1:11" x14ac:dyDescent="0.2">
      <c r="A119" s="1"/>
      <c r="B119" s="2"/>
      <c r="C119" s="3"/>
      <c r="D119" s="1"/>
      <c r="E119" s="1"/>
      <c r="F119" s="1"/>
      <c r="G119" s="1"/>
      <c r="H119" s="1"/>
      <c r="I119" s="1"/>
      <c r="J119" s="10"/>
      <c r="K119" s="1"/>
    </row>
    <row r="120" spans="1:11" x14ac:dyDescent="0.2">
      <c r="A120" s="1"/>
      <c r="B120" s="2"/>
      <c r="C120" s="3"/>
      <c r="D120" s="1"/>
      <c r="E120" s="1"/>
      <c r="F120" s="1"/>
      <c r="G120" s="1"/>
      <c r="H120" s="1"/>
      <c r="I120" s="1"/>
      <c r="J120" s="10"/>
      <c r="K120" s="1"/>
    </row>
    <row r="121" spans="1:11" x14ac:dyDescent="0.2">
      <c r="A121" s="1"/>
      <c r="B121" s="2"/>
      <c r="C121" s="3"/>
      <c r="D121" s="1"/>
      <c r="E121" s="1"/>
      <c r="F121" s="1"/>
      <c r="G121" s="1"/>
      <c r="H121" s="1"/>
      <c r="I121" s="1"/>
      <c r="J121" s="10"/>
      <c r="K121" s="1"/>
    </row>
    <row r="122" spans="1:11" x14ac:dyDescent="0.2">
      <c r="A122" s="1"/>
      <c r="B122" s="2"/>
      <c r="C122" s="3"/>
      <c r="D122" s="1"/>
      <c r="E122" s="1"/>
      <c r="F122" s="1"/>
      <c r="G122" s="1"/>
      <c r="H122" s="1"/>
      <c r="I122" s="1"/>
      <c r="J122" s="10"/>
      <c r="K122" s="1"/>
    </row>
    <row r="123" spans="1:11" x14ac:dyDescent="0.2">
      <c r="A123" s="13"/>
      <c r="B123" s="2"/>
      <c r="C123" s="3"/>
      <c r="D123" s="13"/>
      <c r="E123" s="13"/>
      <c r="F123" s="13"/>
      <c r="G123" s="1"/>
      <c r="H123" s="1"/>
      <c r="I123" s="1"/>
      <c r="J123" s="10"/>
      <c r="K123" s="13"/>
    </row>
    <row r="124" spans="1:11" x14ac:dyDescent="0.2">
      <c r="A124" s="13"/>
      <c r="B124" s="2"/>
      <c r="C124" s="3"/>
      <c r="D124" s="13"/>
      <c r="E124" s="13"/>
      <c r="F124" s="13"/>
      <c r="G124" s="1"/>
      <c r="H124" s="1"/>
      <c r="I124" s="1"/>
      <c r="J124" s="10"/>
      <c r="K124" s="13"/>
    </row>
    <row r="125" spans="1:11" x14ac:dyDescent="0.2">
      <c r="A125" s="13"/>
      <c r="B125" s="2"/>
      <c r="C125" s="3"/>
      <c r="D125" s="13"/>
      <c r="E125" s="13"/>
      <c r="F125" s="13"/>
      <c r="G125" s="1"/>
      <c r="H125" s="1"/>
      <c r="I125" s="1"/>
      <c r="J125" s="10"/>
      <c r="K125" s="13"/>
    </row>
    <row r="126" spans="1:11" x14ac:dyDescent="0.2">
      <c r="A126" s="13"/>
      <c r="B126" s="2"/>
      <c r="C126" s="3"/>
      <c r="D126" s="13"/>
      <c r="E126" s="13"/>
      <c r="F126" s="13"/>
      <c r="G126" s="1"/>
      <c r="H126" s="1"/>
      <c r="I126" s="1"/>
      <c r="J126" s="10"/>
      <c r="K126" s="13"/>
    </row>
    <row r="127" spans="1:11" x14ac:dyDescent="0.2">
      <c r="A127" s="13"/>
      <c r="B127" s="2"/>
      <c r="C127" s="3"/>
      <c r="D127" s="13"/>
      <c r="E127" s="13"/>
      <c r="F127" s="13"/>
      <c r="G127" s="1"/>
      <c r="H127" s="1"/>
      <c r="I127" s="1"/>
      <c r="J127" s="10"/>
      <c r="K127" s="13"/>
    </row>
    <row r="128" spans="1:11" x14ac:dyDescent="0.2">
      <c r="A128" s="13"/>
      <c r="B128" s="2"/>
      <c r="C128" s="3"/>
      <c r="D128" s="13"/>
      <c r="E128" s="13"/>
      <c r="F128" s="13"/>
      <c r="G128" s="1"/>
      <c r="H128" s="1"/>
      <c r="I128" s="1"/>
      <c r="J128" s="10"/>
      <c r="K128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25"/>
  <sheetViews>
    <sheetView workbookViewId="0">
      <selection activeCell="J6" sqref="J6:J19"/>
    </sheetView>
  </sheetViews>
  <sheetFormatPr baseColWidth="10" defaultColWidth="8.83203125" defaultRowHeight="15" x14ac:dyDescent="0.2"/>
  <cols>
    <col min="1" max="1" width="12.33203125" bestFit="1" customWidth="1"/>
    <col min="2" max="2" width="18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8" max="8" width="13.5" customWidth="1"/>
    <col min="9" max="9" width="8.5" bestFit="1" customWidth="1"/>
    <col min="10" max="10" width="10.33203125" bestFit="1" customWidth="1"/>
    <col min="11" max="11" width="29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47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43146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34</v>
      </c>
      <c r="B6" s="2">
        <v>43165</v>
      </c>
      <c r="C6" s="13">
        <v>740</v>
      </c>
      <c r="D6" s="13">
        <v>0.1203</v>
      </c>
      <c r="E6" s="13">
        <v>340</v>
      </c>
      <c r="F6" s="17">
        <f>$E6/1000</f>
        <v>0.34</v>
      </c>
      <c r="G6" s="22">
        <v>0.1208</v>
      </c>
      <c r="H6" s="1">
        <f>$G6-$D6</f>
        <v>5.0000000000000044E-4</v>
      </c>
      <c r="I6" s="17">
        <f>$H6/$F6</f>
        <v>1.4705882352941189E-3</v>
      </c>
      <c r="J6" s="20">
        <f>I6*1000</f>
        <v>1.4705882352941189</v>
      </c>
      <c r="K6" s="35"/>
    </row>
    <row r="7" spans="1:11" x14ac:dyDescent="0.2">
      <c r="A7" s="13" t="s">
        <v>31</v>
      </c>
      <c r="B7" s="2">
        <v>43165</v>
      </c>
      <c r="C7" s="13">
        <v>820</v>
      </c>
      <c r="D7" s="13">
        <v>0.12039999999999999</v>
      </c>
      <c r="E7" s="13">
        <v>370</v>
      </c>
      <c r="F7" s="19">
        <f>$E7/1000</f>
        <v>0.37</v>
      </c>
      <c r="G7" s="22">
        <v>0.12239999999999999</v>
      </c>
      <c r="H7" s="13">
        <f>$G7-$D7</f>
        <v>2.0000000000000018E-3</v>
      </c>
      <c r="I7" s="19">
        <f>$H7/$F7</f>
        <v>5.40540540540541E-3</v>
      </c>
      <c r="J7" s="20">
        <f>I7*1000</f>
        <v>5.4054054054054097</v>
      </c>
    </row>
    <row r="8" spans="1:11" x14ac:dyDescent="0.2">
      <c r="A8" s="13" t="s">
        <v>33</v>
      </c>
      <c r="B8" s="2">
        <v>43165</v>
      </c>
      <c r="C8" s="13">
        <v>835</v>
      </c>
      <c r="D8" s="13">
        <v>0.11890000000000001</v>
      </c>
      <c r="E8" s="13">
        <v>370</v>
      </c>
      <c r="F8" s="19">
        <f>$E8/1000</f>
        <v>0.37</v>
      </c>
      <c r="G8" s="22">
        <v>0.11940000000000001</v>
      </c>
      <c r="H8" s="13">
        <f>$G8-$D8</f>
        <v>5.0000000000000044E-4</v>
      </c>
      <c r="I8" s="19">
        <f>$H8/$F8</f>
        <v>1.3513513513513525E-3</v>
      </c>
      <c r="J8" s="20">
        <f>I8*1000</f>
        <v>1.3513513513513524</v>
      </c>
    </row>
    <row r="9" spans="1:11" x14ac:dyDescent="0.2">
      <c r="A9" s="13" t="s">
        <v>32</v>
      </c>
      <c r="B9" s="2">
        <v>43165</v>
      </c>
      <c r="C9" s="13">
        <v>850</v>
      </c>
      <c r="D9" s="13">
        <v>0.1212</v>
      </c>
      <c r="E9" s="13">
        <v>355</v>
      </c>
      <c r="F9" s="19">
        <f>$E9/1000</f>
        <v>0.35499999999999998</v>
      </c>
      <c r="G9" s="22">
        <v>0.12139999999999999</v>
      </c>
      <c r="H9" s="13">
        <f>$G9-$D9</f>
        <v>1.9999999999999185E-4</v>
      </c>
      <c r="I9" s="19">
        <f>$H9/$F9</f>
        <v>5.6338028169011789E-4</v>
      </c>
      <c r="J9" s="20">
        <f>I9*1000</f>
        <v>0.56338028169011789</v>
      </c>
    </row>
    <row r="10" spans="1:11" x14ac:dyDescent="0.2">
      <c r="A10" s="13" t="s">
        <v>29</v>
      </c>
      <c r="B10" s="2">
        <v>43165</v>
      </c>
      <c r="C10" s="13">
        <v>905</v>
      </c>
      <c r="D10" s="13">
        <v>0.11890000000000001</v>
      </c>
      <c r="E10" s="13">
        <v>275</v>
      </c>
      <c r="F10" s="17">
        <f>$E10/1000</f>
        <v>0.27500000000000002</v>
      </c>
      <c r="G10" s="22">
        <v>0.1195</v>
      </c>
      <c r="H10" s="13">
        <f>$G10-$D10</f>
        <v>5.9999999999998943E-4</v>
      </c>
      <c r="I10" s="19">
        <f>$H10/$F10</f>
        <v>2.1818181818181433E-3</v>
      </c>
      <c r="J10" s="18">
        <f>I10*1000</f>
        <v>2.1818181818181435</v>
      </c>
      <c r="K10" s="35"/>
    </row>
    <row r="11" spans="1:11" x14ac:dyDescent="0.2">
      <c r="A11" s="13" t="s">
        <v>21</v>
      </c>
      <c r="B11" s="2">
        <v>43165</v>
      </c>
      <c r="C11" s="13">
        <v>945</v>
      </c>
      <c r="D11" s="13">
        <v>0.1197</v>
      </c>
      <c r="E11" s="13">
        <v>315</v>
      </c>
      <c r="F11" s="17">
        <f>$E11/1000</f>
        <v>0.315</v>
      </c>
      <c r="G11" s="22">
        <v>0.12</v>
      </c>
      <c r="H11" s="13">
        <f>$G11-$D11</f>
        <v>2.9999999999999472E-4</v>
      </c>
      <c r="I11" s="19">
        <f>$H11/$F11</f>
        <v>9.5238095238093557E-4</v>
      </c>
      <c r="J11" s="20">
        <f>I11*1000</f>
        <v>0.95238095238093556</v>
      </c>
      <c r="K11" s="35"/>
    </row>
    <row r="12" spans="1:11" x14ac:dyDescent="0.2">
      <c r="A12" s="13" t="s">
        <v>19</v>
      </c>
      <c r="B12" s="2">
        <v>43165</v>
      </c>
      <c r="C12" s="13">
        <v>1000</v>
      </c>
      <c r="D12" s="13">
        <v>0.1215</v>
      </c>
      <c r="E12" s="13">
        <v>330</v>
      </c>
      <c r="F12" s="17">
        <f>$E12/1000</f>
        <v>0.33</v>
      </c>
      <c r="G12" s="22">
        <v>0.1225</v>
      </c>
      <c r="H12" s="1">
        <f>$G12-$D12</f>
        <v>1.0000000000000009E-3</v>
      </c>
      <c r="I12" s="17">
        <f>$H12/$F12</f>
        <v>3.0303030303030329E-3</v>
      </c>
      <c r="J12" s="18">
        <f>I12*1000</f>
        <v>3.0303030303030329</v>
      </c>
    </row>
    <row r="13" spans="1:11" x14ac:dyDescent="0.2">
      <c r="A13" s="13" t="s">
        <v>20</v>
      </c>
      <c r="B13" s="2">
        <v>43165</v>
      </c>
      <c r="C13" s="13">
        <v>1025</v>
      </c>
      <c r="D13" s="12">
        <v>0.12039999999999999</v>
      </c>
      <c r="E13" s="12">
        <v>335</v>
      </c>
      <c r="F13" s="17">
        <f>$E13/1000</f>
        <v>0.33500000000000002</v>
      </c>
      <c r="G13" s="22">
        <v>0.1208</v>
      </c>
      <c r="H13" s="13">
        <f>$G13-$D13</f>
        <v>4.0000000000001146E-4</v>
      </c>
      <c r="I13" s="17">
        <f>$H13/$F13</f>
        <v>1.1940298507463027E-3</v>
      </c>
      <c r="J13" s="18">
        <f>I13*1000</f>
        <v>1.1940298507463027</v>
      </c>
      <c r="K13" s="1"/>
    </row>
    <row r="14" spans="1:11" x14ac:dyDescent="0.2">
      <c r="A14" s="13" t="s">
        <v>27</v>
      </c>
      <c r="B14" s="2">
        <v>43165</v>
      </c>
      <c r="C14" s="13">
        <v>1100</v>
      </c>
      <c r="D14" s="13">
        <v>0.1198</v>
      </c>
      <c r="E14" s="13">
        <v>335</v>
      </c>
      <c r="F14" s="17">
        <f>$E14/1000</f>
        <v>0.33500000000000002</v>
      </c>
      <c r="G14" s="22">
        <v>0.11990000000000001</v>
      </c>
      <c r="H14" s="13">
        <f>$G14-$D14</f>
        <v>1.0000000000000286E-4</v>
      </c>
      <c r="I14" s="17">
        <f>$H14/$F14</f>
        <v>2.9850746268657568E-4</v>
      </c>
      <c r="J14" s="18">
        <f>I14*1000</f>
        <v>0.29850746268657569</v>
      </c>
      <c r="K14" s="1"/>
    </row>
    <row r="15" spans="1:11" x14ac:dyDescent="0.2">
      <c r="A15" s="13" t="s">
        <v>26</v>
      </c>
      <c r="B15" s="2">
        <v>43165</v>
      </c>
      <c r="C15" s="1">
        <v>1145</v>
      </c>
      <c r="D15" s="1">
        <v>0.1196</v>
      </c>
      <c r="E15" s="13">
        <v>205</v>
      </c>
      <c r="F15" s="17">
        <f>$E15/1000</f>
        <v>0.20499999999999999</v>
      </c>
      <c r="G15" s="22">
        <v>0.1198</v>
      </c>
      <c r="H15" s="1">
        <f>$G15-$D15</f>
        <v>2.0000000000000573E-4</v>
      </c>
      <c r="I15" s="17">
        <f>$H15/$F15</f>
        <v>9.7560975609758895E-4</v>
      </c>
      <c r="J15" s="18">
        <f>I15*1000</f>
        <v>0.97560975609758893</v>
      </c>
      <c r="K15" s="1"/>
    </row>
    <row r="16" spans="1:11" x14ac:dyDescent="0.2">
      <c r="A16" s="13" t="s">
        <v>28</v>
      </c>
      <c r="B16" s="2">
        <v>43165</v>
      </c>
      <c r="C16" s="1">
        <v>1155</v>
      </c>
      <c r="D16" s="1">
        <v>0.1198</v>
      </c>
      <c r="E16" s="13">
        <v>270</v>
      </c>
      <c r="F16" s="17">
        <f>$E16/1000</f>
        <v>0.27</v>
      </c>
      <c r="G16" s="22">
        <v>0.12</v>
      </c>
      <c r="H16" s="1">
        <f>$G16-$D16</f>
        <v>1.9999999999999185E-4</v>
      </c>
      <c r="I16" s="17">
        <f>$H16/$F16</f>
        <v>7.4074074074071056E-4</v>
      </c>
      <c r="J16" s="18">
        <f>I16*1000</f>
        <v>0.74074074074071061</v>
      </c>
      <c r="K16" s="1"/>
    </row>
    <row r="17" spans="1:14" x14ac:dyDescent="0.2">
      <c r="A17" s="13" t="s">
        <v>22</v>
      </c>
      <c r="B17" s="2">
        <v>43165</v>
      </c>
      <c r="C17" s="13">
        <v>1250</v>
      </c>
      <c r="D17" s="13">
        <v>0.12180000000000001</v>
      </c>
      <c r="E17" s="13">
        <v>275</v>
      </c>
      <c r="F17" s="17">
        <f>$E17/1000</f>
        <v>0.27500000000000002</v>
      </c>
      <c r="G17" s="22">
        <v>0.12230000000000001</v>
      </c>
      <c r="H17" s="1">
        <f>$G17-$D17</f>
        <v>5.0000000000000044E-4</v>
      </c>
      <c r="I17" s="17">
        <f>$H17/$F17</f>
        <v>1.8181818181818197E-3</v>
      </c>
      <c r="J17" s="18">
        <f>I17*1000</f>
        <v>1.8181818181818197</v>
      </c>
      <c r="K17" s="1"/>
      <c r="L17" s="35"/>
      <c r="M17" s="35"/>
      <c r="N17" s="35"/>
    </row>
    <row r="18" spans="1:14" x14ac:dyDescent="0.2">
      <c r="A18" s="13" t="s">
        <v>23</v>
      </c>
      <c r="B18" s="2">
        <v>43165</v>
      </c>
      <c r="C18" s="13">
        <v>1315</v>
      </c>
      <c r="D18" s="13">
        <v>0.1187</v>
      </c>
      <c r="E18" s="13">
        <v>330</v>
      </c>
      <c r="F18" s="17">
        <f>$E18/1000</f>
        <v>0.33</v>
      </c>
      <c r="G18" s="22">
        <v>0.1192</v>
      </c>
      <c r="H18" s="13">
        <f>$G18-$D18</f>
        <v>5.0000000000000044E-4</v>
      </c>
      <c r="I18" s="17">
        <f>$H18/$F18</f>
        <v>1.5151515151515165E-3</v>
      </c>
      <c r="J18" s="18">
        <f>I18*1000</f>
        <v>1.5151515151515165</v>
      </c>
      <c r="K18" s="1"/>
      <c r="L18" s="35"/>
      <c r="M18" s="35"/>
      <c r="N18" s="35"/>
    </row>
    <row r="19" spans="1:14" x14ac:dyDescent="0.2">
      <c r="A19" s="1" t="s">
        <v>24</v>
      </c>
      <c r="B19" s="2">
        <v>43165</v>
      </c>
      <c r="C19" s="1">
        <v>1330</v>
      </c>
      <c r="D19" s="1">
        <v>0.121</v>
      </c>
      <c r="E19" s="13">
        <v>150</v>
      </c>
      <c r="F19" s="17">
        <f>$E19/1000</f>
        <v>0.15</v>
      </c>
      <c r="G19" s="22">
        <v>0.1211</v>
      </c>
      <c r="H19" s="1">
        <f>$G19-$D19</f>
        <v>1.0000000000000286E-4</v>
      </c>
      <c r="I19" s="17">
        <f>$H19/$F19</f>
        <v>6.6666666666668583E-4</v>
      </c>
      <c r="J19" s="18">
        <f>I19*1000</f>
        <v>0.66666666666668584</v>
      </c>
      <c r="K19" s="1"/>
      <c r="L19" s="35"/>
      <c r="M19" s="35"/>
      <c r="N19" s="35"/>
    </row>
    <row r="20" spans="1:14" x14ac:dyDescent="0.2">
      <c r="A20" s="13"/>
      <c r="B20" s="28"/>
      <c r="C20" s="13"/>
      <c r="D20" s="13"/>
      <c r="E20" s="13"/>
      <c r="F20" s="19"/>
      <c r="G20" s="22"/>
      <c r="H20" s="13"/>
      <c r="I20" s="19"/>
      <c r="J20" s="20"/>
      <c r="K20" s="35"/>
      <c r="L20" s="35"/>
      <c r="M20" s="35"/>
      <c r="N20" s="35"/>
    </row>
    <row r="21" spans="1:14" x14ac:dyDescent="0.2">
      <c r="A21" s="13"/>
      <c r="B21" s="28"/>
      <c r="C21" s="13"/>
      <c r="D21" s="13"/>
      <c r="E21" s="13"/>
      <c r="F21" s="19"/>
      <c r="G21" s="22"/>
      <c r="H21" s="13"/>
      <c r="I21" s="19"/>
      <c r="J21" s="20"/>
      <c r="K21" s="35"/>
      <c r="L21" s="35"/>
      <c r="M21" s="35"/>
      <c r="N21" s="35"/>
    </row>
    <row r="22" spans="1:14" x14ac:dyDescent="0.2">
      <c r="A22" s="13"/>
      <c r="B22" s="28"/>
      <c r="C22" s="13"/>
      <c r="D22" s="36"/>
      <c r="E22" s="36"/>
      <c r="F22" s="19"/>
      <c r="G22" s="22"/>
      <c r="H22" s="13"/>
      <c r="I22" s="19"/>
      <c r="J22" s="20"/>
      <c r="K22" s="35"/>
      <c r="L22" s="35"/>
      <c r="M22" s="35"/>
      <c r="N22" s="35"/>
    </row>
    <row r="23" spans="1:14" x14ac:dyDescent="0.2">
      <c r="A23" s="13"/>
      <c r="B23" s="28"/>
      <c r="C23" s="13"/>
      <c r="D23" s="13"/>
      <c r="E23" s="13"/>
      <c r="F23" s="19"/>
      <c r="G23" s="22"/>
      <c r="H23" s="13"/>
      <c r="I23" s="19"/>
      <c r="J23" s="20"/>
      <c r="K23" s="35"/>
      <c r="L23" s="35"/>
      <c r="M23" s="35"/>
      <c r="N23" s="35"/>
    </row>
    <row r="24" spans="1:14" x14ac:dyDescent="0.2">
      <c r="A24" s="13"/>
      <c r="B24" s="2"/>
      <c r="C24" s="13"/>
      <c r="D24" s="13"/>
      <c r="E24" s="13"/>
      <c r="F24" s="19"/>
      <c r="G24" s="22"/>
      <c r="H24" s="13"/>
      <c r="I24" s="19"/>
      <c r="J24" s="20"/>
    </row>
    <row r="25" spans="1:14" x14ac:dyDescent="0.2">
      <c r="A25" s="13"/>
      <c r="B25" s="2"/>
      <c r="C25" s="13"/>
      <c r="D25" s="13"/>
      <c r="E25" s="13"/>
      <c r="F25" s="19"/>
      <c r="G25" s="22"/>
      <c r="H25" s="13"/>
      <c r="I25" s="19"/>
      <c r="J25" s="20"/>
    </row>
  </sheetData>
  <sortState ref="A6:K19">
    <sortCondition ref="B6:B19"/>
    <sortCondition ref="C6:C1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2"/>
  <sheetViews>
    <sheetView zoomScaleNormal="100" workbookViewId="0">
      <selection activeCell="J6" sqref="J6:J21"/>
    </sheetView>
  </sheetViews>
  <sheetFormatPr baseColWidth="10" defaultColWidth="8.83203125" defaultRowHeight="15" x14ac:dyDescent="0.2"/>
  <cols>
    <col min="1" max="1" width="12.33203125" bestFit="1" customWidth="1"/>
    <col min="2" max="2" width="1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8" max="8" width="16.1640625" customWidth="1"/>
    <col min="9" max="9" width="8.5" bestFit="1" customWidth="1"/>
    <col min="10" max="10" width="10.33203125" bestFit="1" customWidth="1"/>
    <col min="11" max="11" width="70.6640625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47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43203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34</v>
      </c>
      <c r="B6" s="2">
        <v>43200</v>
      </c>
      <c r="C6" s="13">
        <v>740</v>
      </c>
      <c r="D6" s="13">
        <v>0.12039999999999999</v>
      </c>
      <c r="E6" s="13">
        <v>200</v>
      </c>
      <c r="F6" s="17">
        <f>$E6/1000</f>
        <v>0.2</v>
      </c>
      <c r="G6" s="22">
        <v>0.12189999999999999</v>
      </c>
      <c r="H6" s="13">
        <f>$G6-$D6</f>
        <v>1.5000000000000013E-3</v>
      </c>
      <c r="I6" s="19">
        <f>$H6/$F6</f>
        <v>7.5000000000000067E-3</v>
      </c>
      <c r="J6" s="18">
        <f>I6*1000</f>
        <v>7.5000000000000071</v>
      </c>
      <c r="K6" s="35" t="s">
        <v>55</v>
      </c>
    </row>
    <row r="7" spans="1:11" x14ac:dyDescent="0.2">
      <c r="A7" s="13" t="s">
        <v>31</v>
      </c>
      <c r="B7" s="2">
        <v>43200</v>
      </c>
      <c r="C7">
        <v>815</v>
      </c>
      <c r="D7" s="1">
        <v>0.1217</v>
      </c>
      <c r="E7" s="13">
        <v>420</v>
      </c>
      <c r="F7" s="17">
        <f>$E7/1000</f>
        <v>0.42</v>
      </c>
      <c r="G7" s="22">
        <v>0.1226</v>
      </c>
      <c r="H7" s="13">
        <f>$G7-$D7</f>
        <v>8.9999999999999802E-4</v>
      </c>
      <c r="I7" s="17">
        <f>$H7/$F7</f>
        <v>2.1428571428571382E-3</v>
      </c>
      <c r="J7" s="18">
        <f>I7*1000</f>
        <v>2.1428571428571384</v>
      </c>
      <c r="K7" s="1"/>
    </row>
    <row r="8" spans="1:11" x14ac:dyDescent="0.2">
      <c r="A8" s="13" t="s">
        <v>33</v>
      </c>
      <c r="B8" s="2">
        <v>43200</v>
      </c>
      <c r="C8" s="13">
        <v>830</v>
      </c>
      <c r="D8" s="13">
        <v>0.12039999999999999</v>
      </c>
      <c r="E8" s="13">
        <v>225</v>
      </c>
      <c r="F8" s="17">
        <f>$E8/1000</f>
        <v>0.22500000000000001</v>
      </c>
      <c r="G8" s="22">
        <v>0.1208</v>
      </c>
      <c r="H8" s="13">
        <f>$G8-$D8</f>
        <v>4.0000000000001146E-4</v>
      </c>
      <c r="I8" s="19">
        <f>$H8/$F8</f>
        <v>1.7777777777778286E-3</v>
      </c>
      <c r="J8" s="18">
        <f>I8*1000</f>
        <v>1.7777777777778285</v>
      </c>
      <c r="K8" s="35"/>
    </row>
    <row r="9" spans="1:11" x14ac:dyDescent="0.2">
      <c r="A9" s="13" t="s">
        <v>32</v>
      </c>
      <c r="B9" s="2">
        <v>43200</v>
      </c>
      <c r="C9" s="13">
        <v>840</v>
      </c>
      <c r="D9" s="13">
        <v>0.1195</v>
      </c>
      <c r="E9" s="13">
        <v>240</v>
      </c>
      <c r="F9" s="17">
        <f>$E9/1000</f>
        <v>0.24</v>
      </c>
      <c r="G9" s="22">
        <v>0.1203</v>
      </c>
      <c r="H9" s="1">
        <f>$G9-$D9</f>
        <v>8.0000000000000904E-4</v>
      </c>
      <c r="I9" s="17">
        <f>$H9/$F9</f>
        <v>3.3333333333333713E-3</v>
      </c>
      <c r="J9" s="20">
        <f>I9*1000</f>
        <v>3.3333333333333712</v>
      </c>
      <c r="K9" s="35"/>
    </row>
    <row r="10" spans="1:11" x14ac:dyDescent="0.2">
      <c r="A10" s="13" t="s">
        <v>29</v>
      </c>
      <c r="B10" s="2">
        <v>43200</v>
      </c>
      <c r="C10" s="13">
        <v>855</v>
      </c>
      <c r="D10" s="13">
        <v>0.12</v>
      </c>
      <c r="E10" s="13">
        <v>220</v>
      </c>
      <c r="F10" s="19">
        <f>$E10/1000</f>
        <v>0.22</v>
      </c>
      <c r="G10" s="22">
        <v>0.1215</v>
      </c>
      <c r="H10" s="13">
        <f>$G10-$D10</f>
        <v>1.5000000000000013E-3</v>
      </c>
      <c r="I10" s="19">
        <f>$H10/$F10</f>
        <v>6.8181818181818239E-3</v>
      </c>
      <c r="J10" s="20">
        <f>I10*1000</f>
        <v>6.8181818181818237</v>
      </c>
    </row>
    <row r="11" spans="1:11" x14ac:dyDescent="0.2">
      <c r="A11" s="13" t="s">
        <v>21</v>
      </c>
      <c r="B11" s="2">
        <v>43200</v>
      </c>
      <c r="C11" s="13">
        <v>930</v>
      </c>
      <c r="D11" s="13">
        <v>0.12039999999999999</v>
      </c>
      <c r="E11" s="13">
        <v>350</v>
      </c>
      <c r="F11" s="17">
        <f>$E11/1000</f>
        <v>0.35</v>
      </c>
      <c r="G11" s="22">
        <v>0.12139999999999999</v>
      </c>
      <c r="H11" s="13">
        <f>$G11-$D11</f>
        <v>1.0000000000000009E-3</v>
      </c>
      <c r="I11" s="17">
        <f>$H11/$F11</f>
        <v>2.8571428571428597E-3</v>
      </c>
      <c r="J11" s="18">
        <f>I11*1000</f>
        <v>2.8571428571428599</v>
      </c>
      <c r="K11" s="1"/>
    </row>
    <row r="12" spans="1:11" x14ac:dyDescent="0.2">
      <c r="A12" s="13" t="s">
        <v>19</v>
      </c>
      <c r="B12" s="2">
        <v>43200</v>
      </c>
      <c r="C12" s="13">
        <v>945</v>
      </c>
      <c r="D12" s="13">
        <v>0.1206</v>
      </c>
      <c r="E12" s="13">
        <v>355</v>
      </c>
      <c r="F12" s="19">
        <f>$E12/1000</f>
        <v>0.35499999999999998</v>
      </c>
      <c r="G12" s="22">
        <v>0.1221</v>
      </c>
      <c r="H12" s="13">
        <f>$G12-$D12</f>
        <v>1.5000000000000013E-3</v>
      </c>
      <c r="I12" s="19">
        <f>$H12/$F12</f>
        <v>4.2253521126760602E-3</v>
      </c>
      <c r="J12" s="20">
        <f>I12*1000</f>
        <v>4.2253521126760605</v>
      </c>
      <c r="K12" t="s">
        <v>54</v>
      </c>
    </row>
    <row r="13" spans="1:11" x14ac:dyDescent="0.2">
      <c r="A13" s="13" t="s">
        <v>20</v>
      </c>
      <c r="B13" s="2">
        <v>43200</v>
      </c>
      <c r="C13" s="1">
        <v>1000</v>
      </c>
      <c r="D13" s="1">
        <v>0.1197</v>
      </c>
      <c r="E13" s="13">
        <v>380</v>
      </c>
      <c r="F13" s="17">
        <f>$E13/1000</f>
        <v>0.38</v>
      </c>
      <c r="G13" s="22">
        <v>0.1205</v>
      </c>
      <c r="H13" s="1">
        <f>$G13-$D13</f>
        <v>7.9999999999999516E-4</v>
      </c>
      <c r="I13" s="17">
        <f>$H13/$F13</f>
        <v>2.1052631578947242E-3</v>
      </c>
      <c r="J13" s="18">
        <f>I13*1000</f>
        <v>2.1052631578947243</v>
      </c>
      <c r="K13" s="1"/>
    </row>
    <row r="14" spans="1:11" x14ac:dyDescent="0.2">
      <c r="A14" s="13" t="s">
        <v>53</v>
      </c>
      <c r="B14" s="2">
        <v>43200</v>
      </c>
      <c r="C14" s="13">
        <v>1045</v>
      </c>
      <c r="D14" s="13">
        <v>0.1201</v>
      </c>
      <c r="E14" s="13">
        <v>200</v>
      </c>
      <c r="F14" s="17">
        <f>$E14/1000</f>
        <v>0.2</v>
      </c>
      <c r="G14" s="22">
        <v>0.1205</v>
      </c>
      <c r="H14" s="1">
        <f>$G14-$D14</f>
        <v>3.9999999999999758E-4</v>
      </c>
      <c r="I14" s="17">
        <f>$H14/$F14</f>
        <v>1.9999999999999879E-3</v>
      </c>
      <c r="J14" s="18">
        <f>I14*1000</f>
        <v>1.999999999999988</v>
      </c>
    </row>
    <row r="15" spans="1:11" x14ac:dyDescent="0.2">
      <c r="A15" s="13" t="s">
        <v>52</v>
      </c>
      <c r="B15" s="2">
        <v>43200</v>
      </c>
      <c r="C15" s="13">
        <v>1055</v>
      </c>
      <c r="D15" s="13">
        <v>0.1202</v>
      </c>
      <c r="E15" s="13">
        <v>200</v>
      </c>
      <c r="F15" s="17">
        <f>$E15/1000</f>
        <v>0.2</v>
      </c>
      <c r="G15" s="22">
        <v>0.1207</v>
      </c>
      <c r="H15" s="13">
        <f>$G15-$D15</f>
        <v>5.0000000000000044E-4</v>
      </c>
      <c r="I15" s="19">
        <f>$H15/$F15</f>
        <v>2.5000000000000022E-3</v>
      </c>
      <c r="J15" s="20">
        <f>I15*1000</f>
        <v>2.5000000000000022</v>
      </c>
      <c r="K15" s="35"/>
    </row>
    <row r="16" spans="1:11" x14ac:dyDescent="0.2">
      <c r="A16" s="13" t="s">
        <v>27</v>
      </c>
      <c r="B16" s="2">
        <v>43200</v>
      </c>
      <c r="C16" s="13">
        <v>1110</v>
      </c>
      <c r="D16" s="12">
        <v>0.1211</v>
      </c>
      <c r="E16" s="12">
        <v>340</v>
      </c>
      <c r="F16" s="17">
        <f>$E16/1000</f>
        <v>0.34</v>
      </c>
      <c r="G16" s="22">
        <v>0.12189999999999999</v>
      </c>
      <c r="H16" s="13">
        <f>$G16-$D16</f>
        <v>7.9999999999999516E-4</v>
      </c>
      <c r="I16" s="17">
        <f>$H16/$F16</f>
        <v>2.3529411764705737E-3</v>
      </c>
      <c r="J16" s="18">
        <f>I16*1000</f>
        <v>2.3529411764705737</v>
      </c>
      <c r="K16" s="1"/>
    </row>
    <row r="17" spans="1:13" x14ac:dyDescent="0.2">
      <c r="A17" s="13" t="s">
        <v>26</v>
      </c>
      <c r="B17" s="2">
        <v>43200</v>
      </c>
      <c r="C17" s="13">
        <v>1150</v>
      </c>
      <c r="D17" s="13">
        <v>0.1196</v>
      </c>
      <c r="E17" s="13">
        <v>460</v>
      </c>
      <c r="F17" s="19">
        <f>$E17/1000</f>
        <v>0.46</v>
      </c>
      <c r="G17" s="22">
        <v>0.12039999999999999</v>
      </c>
      <c r="H17" s="13">
        <f>$G17-$D17</f>
        <v>7.9999999999999516E-4</v>
      </c>
      <c r="I17" s="19">
        <f>$H17/$F17</f>
        <v>1.7391304347825981E-3</v>
      </c>
      <c r="J17" s="20">
        <f>I17*1000</f>
        <v>1.7391304347825982</v>
      </c>
      <c r="L17" s="35"/>
      <c r="M17" s="35"/>
    </row>
    <row r="18" spans="1:13" x14ac:dyDescent="0.2">
      <c r="A18" s="13" t="s">
        <v>28</v>
      </c>
      <c r="B18" s="2">
        <v>43200</v>
      </c>
      <c r="C18" s="13">
        <v>1200</v>
      </c>
      <c r="D18" s="13">
        <v>0.11940000000000001</v>
      </c>
      <c r="E18" s="13">
        <v>190</v>
      </c>
      <c r="F18" s="17">
        <f>$E18/1000</f>
        <v>0.19</v>
      </c>
      <c r="G18" s="22">
        <v>0.11990000000000001</v>
      </c>
      <c r="H18" s="13">
        <f>$G18-$D18</f>
        <v>5.0000000000000044E-4</v>
      </c>
      <c r="I18" s="19">
        <f>$H18/$F18</f>
        <v>2.6315789473684232E-3</v>
      </c>
      <c r="J18" s="20">
        <f>I18*1000</f>
        <v>2.631578947368423</v>
      </c>
      <c r="K18" s="35"/>
      <c r="L18" s="35"/>
      <c r="M18" s="35"/>
    </row>
    <row r="19" spans="1:13" x14ac:dyDescent="0.2">
      <c r="A19" s="13" t="s">
        <v>22</v>
      </c>
      <c r="B19" s="2">
        <v>43200</v>
      </c>
      <c r="C19" s="13">
        <v>1245</v>
      </c>
      <c r="D19" s="13">
        <v>0.1205</v>
      </c>
      <c r="E19" s="13">
        <v>365</v>
      </c>
      <c r="F19" s="17">
        <f>$E19/1000</f>
        <v>0.36499999999999999</v>
      </c>
      <c r="G19" s="22">
        <v>0.1215</v>
      </c>
      <c r="H19" s="1">
        <f>$G19-$D19</f>
        <v>1.0000000000000009E-3</v>
      </c>
      <c r="I19" s="17">
        <f>$H19/$F19</f>
        <v>2.7397260273972629E-3</v>
      </c>
      <c r="J19" s="18">
        <f>I19*1000</f>
        <v>2.7397260273972628</v>
      </c>
      <c r="K19" s="1"/>
      <c r="L19" s="35"/>
      <c r="M19" s="35"/>
    </row>
    <row r="20" spans="1:13" x14ac:dyDescent="0.2">
      <c r="A20" s="13" t="s">
        <v>23</v>
      </c>
      <c r="B20" s="2">
        <v>43200</v>
      </c>
      <c r="C20" s="13">
        <v>1310</v>
      </c>
      <c r="D20" s="13">
        <v>0.1226</v>
      </c>
      <c r="E20" s="13">
        <v>335</v>
      </c>
      <c r="F20" s="17">
        <f>$E20/1000</f>
        <v>0.33500000000000002</v>
      </c>
      <c r="G20" s="22">
        <v>0.123</v>
      </c>
      <c r="H20" s="13">
        <f>$G20-$D20</f>
        <v>3.9999999999999758E-4</v>
      </c>
      <c r="I20" s="17">
        <f>$H20/$F20</f>
        <v>1.1940298507462613E-3</v>
      </c>
      <c r="J20" s="18">
        <f>I20*1000</f>
        <v>1.1940298507462612</v>
      </c>
      <c r="K20" s="1"/>
      <c r="L20" s="35"/>
      <c r="M20" s="35"/>
    </row>
    <row r="21" spans="1:13" x14ac:dyDescent="0.2">
      <c r="A21" s="13" t="s">
        <v>24</v>
      </c>
      <c r="B21" s="2">
        <v>43200</v>
      </c>
      <c r="C21">
        <v>1325</v>
      </c>
      <c r="D21" s="1">
        <v>0.12130000000000001</v>
      </c>
      <c r="E21" s="13">
        <v>345</v>
      </c>
      <c r="F21" s="17">
        <f>$E21/1000</f>
        <v>0.34499999999999997</v>
      </c>
      <c r="G21" s="22">
        <v>0.122</v>
      </c>
      <c r="H21" s="1">
        <f>$G21-$D21</f>
        <v>6.999999999999923E-4</v>
      </c>
      <c r="I21" s="17">
        <f>$H21/$F21</f>
        <v>2.0289855072463548E-3</v>
      </c>
      <c r="J21" s="18">
        <f>I21*1000</f>
        <v>2.0289855072463547</v>
      </c>
      <c r="K21" s="1"/>
      <c r="L21" s="35"/>
      <c r="M21" s="35"/>
    </row>
    <row r="22" spans="1:13" x14ac:dyDescent="0.2">
      <c r="A22" s="13"/>
      <c r="B22" s="28"/>
      <c r="C22" s="13"/>
      <c r="D22" s="36"/>
      <c r="E22" s="36"/>
      <c r="F22" s="19"/>
      <c r="G22" s="22"/>
      <c r="H22" s="13"/>
      <c r="I22" s="19"/>
      <c r="J22" s="20"/>
      <c r="K22" s="35"/>
      <c r="L22" s="35"/>
      <c r="M22" s="35"/>
    </row>
  </sheetData>
  <sortState ref="A6:K21">
    <sortCondition ref="B6:B21"/>
    <sortCondition ref="C6:C2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5"/>
  <sheetViews>
    <sheetView workbookViewId="0">
      <selection activeCell="J6" sqref="J6:J21"/>
    </sheetView>
  </sheetViews>
  <sheetFormatPr baseColWidth="10" defaultColWidth="8.83203125" defaultRowHeight="15" x14ac:dyDescent="0.2"/>
  <cols>
    <col min="1" max="1" width="12.33203125" bestFit="1" customWidth="1"/>
    <col min="2" max="2" width="19" customWidth="1"/>
    <col min="3" max="3" width="14.6640625" customWidth="1"/>
    <col min="4" max="4" width="11.5" bestFit="1" customWidth="1"/>
    <col min="5" max="5" width="17.1640625" customWidth="1"/>
    <col min="6" max="6" width="16" bestFit="1" customWidth="1"/>
    <col min="7" max="7" width="11.33203125" bestFit="1" customWidth="1"/>
    <col min="8" max="8" width="14.5" customWidth="1"/>
    <col min="9" max="9" width="8.5" bestFit="1" customWidth="1"/>
    <col min="10" max="10" width="10.33203125" bestFit="1" customWidth="1"/>
    <col min="11" max="11" width="57.33203125" customWidth="1"/>
    <col min="12" max="12" width="9.1640625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72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43230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69</v>
      </c>
      <c r="B6" s="2">
        <v>43228</v>
      </c>
      <c r="C6" s="37">
        <v>0.3263888888888889</v>
      </c>
      <c r="D6" s="13">
        <v>0.1242</v>
      </c>
      <c r="E6" s="13">
        <v>250</v>
      </c>
      <c r="F6" s="17">
        <f>$E6/1000</f>
        <v>0.25</v>
      </c>
      <c r="G6" s="22">
        <v>0.13550000000000001</v>
      </c>
      <c r="H6" s="13">
        <f>$G6-$D6</f>
        <v>1.1300000000000004E-2</v>
      </c>
      <c r="I6" s="17">
        <f>$H6/$F6</f>
        <v>4.5200000000000018E-2</v>
      </c>
      <c r="J6" s="20">
        <f>I6*1000</f>
        <v>45.200000000000017</v>
      </c>
      <c r="K6" s="13"/>
    </row>
    <row r="7" spans="1:11" x14ac:dyDescent="0.2">
      <c r="A7" s="13" t="s">
        <v>62</v>
      </c>
      <c r="B7" s="2">
        <v>43228</v>
      </c>
      <c r="C7" s="37">
        <v>0.34722222222222227</v>
      </c>
      <c r="D7" s="13">
        <v>0.1237</v>
      </c>
      <c r="E7" s="13">
        <v>205</v>
      </c>
      <c r="F7" s="17">
        <f>$E7/1000</f>
        <v>0.20499999999999999</v>
      </c>
      <c r="G7" s="22">
        <v>0.127</v>
      </c>
      <c r="H7" s="13">
        <f>$G7-$D7</f>
        <v>3.2999999999999974E-3</v>
      </c>
      <c r="I7" s="17">
        <f>$H7/$F7</f>
        <v>1.6097560975609743E-2</v>
      </c>
      <c r="J7" s="20">
        <f>I7*1000</f>
        <v>16.097560975609742</v>
      </c>
      <c r="K7" s="13"/>
    </row>
    <row r="8" spans="1:11" x14ac:dyDescent="0.2">
      <c r="A8" s="13" t="s">
        <v>70</v>
      </c>
      <c r="B8" s="2">
        <v>43228</v>
      </c>
      <c r="C8" s="37">
        <v>0.35416666666666669</v>
      </c>
      <c r="D8" s="13">
        <v>0.124</v>
      </c>
      <c r="E8" s="13">
        <f>240+215</f>
        <v>455</v>
      </c>
      <c r="F8" s="17">
        <f>$E8/1000</f>
        <v>0.45500000000000002</v>
      </c>
      <c r="G8" s="22">
        <v>0.12759999999999999</v>
      </c>
      <c r="H8" s="13">
        <f>$G8-$D8</f>
        <v>3.5999999999999921E-3</v>
      </c>
      <c r="I8" s="17">
        <f>$H8/$F8</f>
        <v>7.9120879120878947E-3</v>
      </c>
      <c r="J8" s="20">
        <f>I8*1000</f>
        <v>7.9120879120878946</v>
      </c>
      <c r="K8" s="35"/>
    </row>
    <row r="9" spans="1:11" x14ac:dyDescent="0.2">
      <c r="A9" s="13" t="s">
        <v>71</v>
      </c>
      <c r="B9" s="2">
        <v>43228</v>
      </c>
      <c r="C9" s="37">
        <v>0.36458333333333331</v>
      </c>
      <c r="D9" s="13">
        <v>0.1246</v>
      </c>
      <c r="E9" s="13">
        <f>190+90</f>
        <v>280</v>
      </c>
      <c r="F9" s="17">
        <f>$E9/1000</f>
        <v>0.28000000000000003</v>
      </c>
      <c r="G9" s="22">
        <v>0.12709999999999999</v>
      </c>
      <c r="H9" s="13">
        <f>$G9-$D9</f>
        <v>2.4999999999999883E-3</v>
      </c>
      <c r="I9" s="17">
        <f>$H9/$F9</f>
        <v>8.9285714285713864E-3</v>
      </c>
      <c r="J9" s="20">
        <f>I9*1000</f>
        <v>8.9285714285713862</v>
      </c>
      <c r="K9" s="13"/>
    </row>
    <row r="10" spans="1:11" x14ac:dyDescent="0.2">
      <c r="A10" s="13" t="s">
        <v>29</v>
      </c>
      <c r="B10" s="2">
        <v>43228</v>
      </c>
      <c r="C10" s="13">
        <v>900</v>
      </c>
      <c r="D10" s="13">
        <v>0.1191</v>
      </c>
      <c r="E10" s="13">
        <v>300</v>
      </c>
      <c r="F10" s="17">
        <f>$E10/1000</f>
        <v>0.3</v>
      </c>
      <c r="G10" s="22">
        <v>0.1231</v>
      </c>
      <c r="H10" s="1">
        <f>$G10-$D10</f>
        <v>4.0000000000000036E-3</v>
      </c>
      <c r="I10" s="17">
        <f>$H10/$F10</f>
        <v>1.3333333333333346E-2</v>
      </c>
      <c r="J10" s="18">
        <f>I10*1000</f>
        <v>13.333333333333346</v>
      </c>
      <c r="K10" s="13" t="s">
        <v>57</v>
      </c>
    </row>
    <row r="11" spans="1:11" x14ac:dyDescent="0.2">
      <c r="A11" s="13" t="s">
        <v>21</v>
      </c>
      <c r="B11" s="2">
        <v>43228</v>
      </c>
      <c r="C11" s="13">
        <v>930</v>
      </c>
      <c r="D11" s="13">
        <v>0.1208</v>
      </c>
      <c r="E11" s="13">
        <v>350</v>
      </c>
      <c r="F11" s="17">
        <f>$E11/1000</f>
        <v>0.35</v>
      </c>
      <c r="G11" s="22">
        <v>0.1229</v>
      </c>
      <c r="H11" s="1">
        <f>$G11-$D11</f>
        <v>2.0999999999999908E-3</v>
      </c>
      <c r="I11" s="17">
        <f>$H11/$F11</f>
        <v>5.9999999999999741E-3</v>
      </c>
      <c r="J11" s="20">
        <f>I11*1000</f>
        <v>5.9999999999999742</v>
      </c>
      <c r="K11" s="13" t="s">
        <v>57</v>
      </c>
    </row>
    <row r="12" spans="1:11" x14ac:dyDescent="0.2">
      <c r="A12" s="13" t="s">
        <v>19</v>
      </c>
      <c r="B12" s="2">
        <v>43228</v>
      </c>
      <c r="C12" s="13">
        <v>940</v>
      </c>
      <c r="D12" s="13">
        <v>0.1196</v>
      </c>
      <c r="E12" s="13">
        <v>300</v>
      </c>
      <c r="F12" s="19">
        <f>$E12/1000</f>
        <v>0.3</v>
      </c>
      <c r="G12" s="22">
        <v>0.1221</v>
      </c>
      <c r="H12" s="13">
        <f>$G12-$D12</f>
        <v>2.5000000000000022E-3</v>
      </c>
      <c r="I12" s="19">
        <f>$H12/$F12</f>
        <v>8.3333333333333419E-3</v>
      </c>
      <c r="J12" s="20">
        <f>I12*1000</f>
        <v>8.333333333333341</v>
      </c>
      <c r="K12" s="13" t="s">
        <v>57</v>
      </c>
    </row>
    <row r="13" spans="1:11" x14ac:dyDescent="0.2">
      <c r="A13" s="13" t="s">
        <v>20</v>
      </c>
      <c r="B13" s="2">
        <v>43228</v>
      </c>
      <c r="C13" s="13">
        <v>1000</v>
      </c>
      <c r="D13" s="13">
        <v>0.1211</v>
      </c>
      <c r="E13" s="13">
        <v>400</v>
      </c>
      <c r="F13" s="19">
        <f>$E13/1000</f>
        <v>0.4</v>
      </c>
      <c r="G13" s="22">
        <v>0.12330000000000001</v>
      </c>
      <c r="H13" s="13">
        <f>$G13-$D13</f>
        <v>2.2000000000000075E-3</v>
      </c>
      <c r="I13" s="19">
        <f>$H13/$F13</f>
        <v>5.5000000000000188E-3</v>
      </c>
      <c r="J13" s="20">
        <f>I13*1000</f>
        <v>5.5000000000000187</v>
      </c>
      <c r="K13" s="13" t="s">
        <v>57</v>
      </c>
    </row>
    <row r="14" spans="1:11" x14ac:dyDescent="0.2">
      <c r="A14" s="13" t="s">
        <v>53</v>
      </c>
      <c r="B14" s="2">
        <v>43228</v>
      </c>
      <c r="C14">
        <v>1040</v>
      </c>
      <c r="D14" s="1">
        <v>0.12180000000000001</v>
      </c>
      <c r="E14" s="13">
        <v>455</v>
      </c>
      <c r="F14" s="17">
        <f>$E14/1000</f>
        <v>0.45500000000000002</v>
      </c>
      <c r="G14" s="22">
        <v>0.1239</v>
      </c>
      <c r="H14" s="13">
        <f>$G14-$D14</f>
        <v>2.0999999999999908E-3</v>
      </c>
      <c r="I14" s="17">
        <f>$H14/$F14</f>
        <v>4.615384615384595E-3</v>
      </c>
      <c r="J14" s="18">
        <f>I14*1000</f>
        <v>4.6153846153845954</v>
      </c>
      <c r="K14" s="1" t="s">
        <v>56</v>
      </c>
    </row>
    <row r="15" spans="1:11" x14ac:dyDescent="0.2">
      <c r="A15" s="13" t="s">
        <v>52</v>
      </c>
      <c r="B15" s="2">
        <v>43228</v>
      </c>
      <c r="C15" s="1">
        <v>1055</v>
      </c>
      <c r="D15" s="1">
        <v>0.1208</v>
      </c>
      <c r="E15" s="13">
        <v>325</v>
      </c>
      <c r="F15" s="17">
        <f>$E15/1000</f>
        <v>0.32500000000000001</v>
      </c>
      <c r="G15" s="22">
        <v>0.122</v>
      </c>
      <c r="H15" s="38">
        <f>$G15-$D15</f>
        <v>1.1999999999999927E-3</v>
      </c>
      <c r="I15" s="17">
        <f>$H15/$F15</f>
        <v>3.6923076923076697E-3</v>
      </c>
      <c r="J15" s="18">
        <f>I15*1000</f>
        <v>3.6923076923076699</v>
      </c>
      <c r="K15" s="1" t="s">
        <v>56</v>
      </c>
    </row>
    <row r="16" spans="1:11" x14ac:dyDescent="0.2">
      <c r="A16" s="13" t="s">
        <v>27</v>
      </c>
      <c r="B16" s="2">
        <v>43228</v>
      </c>
      <c r="C16" s="13">
        <v>1115</v>
      </c>
      <c r="D16" s="13">
        <v>0.1212</v>
      </c>
      <c r="E16" s="13">
        <v>435</v>
      </c>
      <c r="F16" s="17">
        <f>$E16/1000</f>
        <v>0.435</v>
      </c>
      <c r="G16" s="22">
        <v>0.12280000000000001</v>
      </c>
      <c r="H16" s="1">
        <f>$G16-$D16</f>
        <v>1.6000000000000042E-3</v>
      </c>
      <c r="I16" s="17">
        <f>$H16/$F16</f>
        <v>3.6781609195402397E-3</v>
      </c>
      <c r="J16" s="18">
        <f>I16*1000</f>
        <v>3.6781609195402396</v>
      </c>
      <c r="K16" s="1" t="s">
        <v>56</v>
      </c>
    </row>
    <row r="17" spans="1:13" x14ac:dyDescent="0.2">
      <c r="A17" s="13" t="s">
        <v>26</v>
      </c>
      <c r="B17" s="2">
        <v>43228</v>
      </c>
      <c r="C17">
        <v>1205</v>
      </c>
      <c r="D17" s="1">
        <v>0.1212</v>
      </c>
      <c r="E17" s="13">
        <v>345</v>
      </c>
      <c r="F17" s="17">
        <f>$E17/1000</f>
        <v>0.34499999999999997</v>
      </c>
      <c r="G17" s="22">
        <v>0.1222</v>
      </c>
      <c r="H17" s="1">
        <f>$G17-$D17</f>
        <v>1.0000000000000009E-3</v>
      </c>
      <c r="I17" s="17">
        <f>$H17/$F17</f>
        <v>2.8985507246376838E-3</v>
      </c>
      <c r="J17" s="18">
        <f>I17*1000</f>
        <v>2.8985507246376838</v>
      </c>
      <c r="K17" s="1" t="s">
        <v>56</v>
      </c>
      <c r="L17" s="35"/>
      <c r="M17" s="35"/>
    </row>
    <row r="18" spans="1:13" x14ac:dyDescent="0.2">
      <c r="A18" s="13" t="s">
        <v>28</v>
      </c>
      <c r="B18" s="2">
        <v>43228</v>
      </c>
      <c r="C18" s="13">
        <v>1230</v>
      </c>
      <c r="D18" s="13">
        <v>0.13120000000000001</v>
      </c>
      <c r="E18" s="13">
        <v>370</v>
      </c>
      <c r="F18" s="17">
        <f>$E18/1000</f>
        <v>0.37</v>
      </c>
      <c r="G18" s="22">
        <v>0.1326</v>
      </c>
      <c r="H18" s="13">
        <f>$G18-$D18</f>
        <v>1.3999999999999846E-3</v>
      </c>
      <c r="I18" s="17">
        <f>$H18/$F18</f>
        <v>3.7837837837837421E-3</v>
      </c>
      <c r="J18" s="18">
        <f>I18*1000</f>
        <v>3.783783783783742</v>
      </c>
      <c r="K18" s="1" t="s">
        <v>56</v>
      </c>
      <c r="L18" s="35"/>
      <c r="M18" s="35"/>
    </row>
    <row r="19" spans="1:13" x14ac:dyDescent="0.2">
      <c r="A19" s="13" t="s">
        <v>22</v>
      </c>
      <c r="B19" s="2">
        <v>43228</v>
      </c>
      <c r="C19" s="13">
        <v>1320</v>
      </c>
      <c r="D19" s="13">
        <v>0.1196</v>
      </c>
      <c r="E19" s="13">
        <v>520</v>
      </c>
      <c r="F19" s="17">
        <f>$E19/1000</f>
        <v>0.52</v>
      </c>
      <c r="G19" s="22">
        <v>0.12180000000000001</v>
      </c>
      <c r="H19" s="13">
        <f>$G19-$D19</f>
        <v>2.2000000000000075E-3</v>
      </c>
      <c r="I19" s="17">
        <f>$H19/$F19</f>
        <v>4.2307692307692454E-3</v>
      </c>
      <c r="J19" s="18">
        <f>I19*1000</f>
        <v>4.230769230769245</v>
      </c>
      <c r="K19" s="1" t="s">
        <v>56</v>
      </c>
      <c r="L19" s="35"/>
      <c r="M19" s="35"/>
    </row>
    <row r="20" spans="1:13" x14ac:dyDescent="0.2">
      <c r="A20" s="13" t="s">
        <v>23</v>
      </c>
      <c r="B20" s="2">
        <v>43228</v>
      </c>
      <c r="C20" s="13">
        <v>1345</v>
      </c>
      <c r="D20" s="13">
        <v>0.1203</v>
      </c>
      <c r="E20" s="13">
        <v>400</v>
      </c>
      <c r="F20" s="19">
        <f>$E20/1000</f>
        <v>0.4</v>
      </c>
      <c r="G20" s="22">
        <v>0.12239999999999999</v>
      </c>
      <c r="H20" s="13">
        <f>$G20-$D20</f>
        <v>2.0999999999999908E-3</v>
      </c>
      <c r="I20" s="19">
        <f>$H20/$F20</f>
        <v>5.2499999999999769E-3</v>
      </c>
      <c r="J20" s="20">
        <f>I20*1000</f>
        <v>5.2499999999999769</v>
      </c>
      <c r="K20" s="13" t="s">
        <v>57</v>
      </c>
      <c r="L20" s="35"/>
      <c r="M20" s="35"/>
    </row>
    <row r="21" spans="1:13" x14ac:dyDescent="0.2">
      <c r="A21" s="13" t="s">
        <v>24</v>
      </c>
      <c r="B21" s="2">
        <v>43228</v>
      </c>
      <c r="C21" s="13">
        <v>1355</v>
      </c>
      <c r="D21" s="12">
        <v>0.1212</v>
      </c>
      <c r="E21" s="12">
        <v>300</v>
      </c>
      <c r="F21" s="17">
        <f>$E21/1000</f>
        <v>0.3</v>
      </c>
      <c r="G21" s="22">
        <v>0.12330000000000001</v>
      </c>
      <c r="H21" s="13">
        <f>$G21-$D21</f>
        <v>2.1000000000000046E-3</v>
      </c>
      <c r="I21" s="17">
        <f>$H21/$F21</f>
        <v>7.0000000000000158E-3</v>
      </c>
      <c r="J21" s="18">
        <f>I21*1000</f>
        <v>7.000000000000016</v>
      </c>
      <c r="K21" s="13" t="s">
        <v>57</v>
      </c>
      <c r="L21" s="35"/>
      <c r="M21" s="35"/>
    </row>
    <row r="22" spans="1:13" x14ac:dyDescent="0.2">
      <c r="A22" s="13" t="s">
        <v>58</v>
      </c>
      <c r="B22" s="2"/>
      <c r="C22" s="13"/>
      <c r="D22" s="13"/>
      <c r="E22" s="13"/>
      <c r="F22" s="17"/>
      <c r="G22" s="22"/>
      <c r="H22" s="13"/>
      <c r="I22" s="19"/>
      <c r="J22" s="18"/>
      <c r="K22" s="35"/>
      <c r="L22" s="35"/>
      <c r="M22" s="35"/>
    </row>
    <row r="23" spans="1:13" x14ac:dyDescent="0.2">
      <c r="A23" s="13" t="s">
        <v>59</v>
      </c>
      <c r="B23" s="2"/>
      <c r="C23" s="13"/>
      <c r="D23" s="13"/>
      <c r="E23" s="13"/>
      <c r="F23" s="17"/>
      <c r="G23" s="22"/>
      <c r="H23" s="13"/>
      <c r="I23" s="19"/>
      <c r="J23" s="20"/>
      <c r="K23" s="35"/>
      <c r="L23" s="35"/>
      <c r="M23" s="35"/>
    </row>
    <row r="24" spans="1:13" x14ac:dyDescent="0.2">
      <c r="A24" s="13"/>
      <c r="B24" s="2"/>
      <c r="C24" s="13"/>
      <c r="D24" s="13"/>
      <c r="E24" s="13"/>
      <c r="F24" s="17"/>
      <c r="G24" s="22"/>
      <c r="H24" s="13"/>
      <c r="I24" s="19"/>
      <c r="J24" s="18"/>
      <c r="K24" s="35"/>
      <c r="L24" s="35"/>
      <c r="M24" s="35"/>
    </row>
    <row r="25" spans="1:13" x14ac:dyDescent="0.2">
      <c r="A25" s="13"/>
      <c r="B25" s="28"/>
      <c r="C25" s="13"/>
      <c r="D25" s="36"/>
      <c r="E25" s="36"/>
      <c r="F25" s="19"/>
      <c r="G25" s="22"/>
      <c r="H25" s="13"/>
      <c r="I25" s="19"/>
      <c r="J25" s="20"/>
      <c r="K25" s="35"/>
      <c r="L25" s="35"/>
      <c r="M25" s="35"/>
    </row>
  </sheetData>
  <sortState ref="A6:K21">
    <sortCondition ref="C6:C2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3"/>
  <sheetViews>
    <sheetView workbookViewId="0">
      <selection activeCell="J6" sqref="J6:J21"/>
    </sheetView>
  </sheetViews>
  <sheetFormatPr baseColWidth="10" defaultColWidth="8.83203125" defaultRowHeight="15" x14ac:dyDescent="0.2"/>
  <cols>
    <col min="1" max="1" width="12.33203125" bestFit="1" customWidth="1"/>
    <col min="2" max="2" width="21.3320312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63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 t="s">
        <v>64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34</v>
      </c>
      <c r="B6" s="2">
        <v>43256</v>
      </c>
      <c r="C6" s="9">
        <v>0.33680555555555558</v>
      </c>
      <c r="D6" s="1">
        <v>0.12180000000000001</v>
      </c>
      <c r="E6" s="13">
        <v>300</v>
      </c>
      <c r="F6" s="17">
        <f>$E6/1000</f>
        <v>0.3</v>
      </c>
      <c r="G6">
        <v>0.13089999999999999</v>
      </c>
      <c r="H6" s="1">
        <f>$G6-$D6</f>
        <v>9.0999999999999831E-3</v>
      </c>
      <c r="I6" s="17">
        <f>$H6/$F6</f>
        <v>3.0333333333333278E-2</v>
      </c>
      <c r="J6" s="18">
        <f>I6*1000</f>
        <v>30.333333333333279</v>
      </c>
      <c r="K6" s="1" t="s">
        <v>65</v>
      </c>
    </row>
    <row r="7" spans="1:11" x14ac:dyDescent="0.2">
      <c r="A7" s="13" t="s">
        <v>62</v>
      </c>
      <c r="B7" s="2">
        <v>43256</v>
      </c>
      <c r="C7" s="21">
        <v>0.36458333333333331</v>
      </c>
      <c r="D7">
        <v>0.1234</v>
      </c>
      <c r="E7">
        <f>259</f>
        <v>259</v>
      </c>
      <c r="F7" s="17">
        <f>$E7/1000</f>
        <v>0.25900000000000001</v>
      </c>
      <c r="G7" s="22">
        <v>0.1273</v>
      </c>
      <c r="H7" s="1">
        <f>$G7-$D7</f>
        <v>3.9000000000000007E-3</v>
      </c>
      <c r="I7" s="17">
        <f>$H7/$F7</f>
        <v>1.505791505791506E-2</v>
      </c>
      <c r="J7" s="18">
        <f>I7*1000</f>
        <v>15.057915057915059</v>
      </c>
      <c r="K7" s="13" t="s">
        <v>68</v>
      </c>
    </row>
    <row r="8" spans="1:11" x14ac:dyDescent="0.2">
      <c r="A8" s="13" t="s">
        <v>33</v>
      </c>
      <c r="B8" s="2">
        <v>43256</v>
      </c>
      <c r="C8" s="21">
        <v>0.37152777777777773</v>
      </c>
      <c r="D8" s="1">
        <v>0.1236</v>
      </c>
      <c r="E8" s="13">
        <v>210</v>
      </c>
      <c r="F8" s="17">
        <f>$E8/1000</f>
        <v>0.21</v>
      </c>
      <c r="G8">
        <v>0.12859999999999999</v>
      </c>
      <c r="H8" s="1">
        <f>$G8-$D8</f>
        <v>4.9999999999999906E-3</v>
      </c>
      <c r="I8" s="17">
        <f>$H8/$F8</f>
        <v>2.3809523809523767E-2</v>
      </c>
      <c r="J8" s="18">
        <f>I8*1000</f>
        <v>23.809523809523768</v>
      </c>
      <c r="K8" s="1" t="s">
        <v>65</v>
      </c>
    </row>
    <row r="9" spans="1:11" x14ac:dyDescent="0.2">
      <c r="A9" s="13" t="s">
        <v>32</v>
      </c>
      <c r="B9" s="2">
        <v>43256</v>
      </c>
      <c r="C9" s="37">
        <v>0.37847222222222227</v>
      </c>
      <c r="D9" s="13">
        <v>0.12540000000000001</v>
      </c>
      <c r="E9" s="13">
        <v>215</v>
      </c>
      <c r="F9" s="17">
        <f>$E9/1000</f>
        <v>0.215</v>
      </c>
      <c r="G9" s="22">
        <v>0.12790000000000001</v>
      </c>
      <c r="H9" s="1">
        <f>$G9-$D9</f>
        <v>2.5000000000000022E-3</v>
      </c>
      <c r="I9" s="17">
        <f>$H9/$F9</f>
        <v>1.1627906976744196E-2</v>
      </c>
      <c r="J9" s="18">
        <f>I9*1000</f>
        <v>11.627906976744196</v>
      </c>
      <c r="K9" s="13" t="s">
        <v>66</v>
      </c>
    </row>
    <row r="10" spans="1:11" x14ac:dyDescent="0.2">
      <c r="A10" s="13" t="s">
        <v>29</v>
      </c>
      <c r="B10" s="2">
        <v>43256</v>
      </c>
      <c r="C10" s="37">
        <v>0.3923611111111111</v>
      </c>
      <c r="D10" s="13">
        <v>0.12470000000000001</v>
      </c>
      <c r="E10" s="13">
        <v>305</v>
      </c>
      <c r="F10" s="17">
        <f>$E10/1000</f>
        <v>0.30499999999999999</v>
      </c>
      <c r="G10" s="22">
        <v>0.12939999999999999</v>
      </c>
      <c r="H10" s="1">
        <f>$G10-$D10</f>
        <v>4.699999999999982E-3</v>
      </c>
      <c r="I10" s="17">
        <f>$H10/$F10</f>
        <v>1.5409836065573711E-2</v>
      </c>
      <c r="J10" s="18">
        <f>I10*1000</f>
        <v>15.40983606557371</v>
      </c>
      <c r="K10" s="13" t="s">
        <v>67</v>
      </c>
    </row>
    <row r="11" spans="1:11" x14ac:dyDescent="0.2">
      <c r="A11" s="13" t="s">
        <v>21</v>
      </c>
      <c r="B11" s="2">
        <v>43256</v>
      </c>
      <c r="C11" s="37">
        <v>0.40972222222222227</v>
      </c>
      <c r="D11" s="13">
        <v>0.1227</v>
      </c>
      <c r="E11" s="13">
        <f>242+120</f>
        <v>362</v>
      </c>
      <c r="F11" s="17">
        <f>$E11/1000</f>
        <v>0.36199999999999999</v>
      </c>
      <c r="G11" s="22">
        <v>0.125</v>
      </c>
      <c r="H11" s="1">
        <f>$G11-$D11</f>
        <v>2.2999999999999965E-3</v>
      </c>
      <c r="I11" s="17">
        <f>$H11/$F11</f>
        <v>6.3535911602209854E-3</v>
      </c>
      <c r="J11" s="18">
        <f>I11*1000</f>
        <v>6.3535911602209856</v>
      </c>
      <c r="K11" s="13" t="s">
        <v>67</v>
      </c>
    </row>
    <row r="12" spans="1:11" x14ac:dyDescent="0.2">
      <c r="A12" s="13" t="s">
        <v>19</v>
      </c>
      <c r="B12" s="2">
        <v>43256</v>
      </c>
      <c r="C12" s="37">
        <v>0.43402777777777773</v>
      </c>
      <c r="D12" s="13">
        <v>0.1237</v>
      </c>
      <c r="E12" s="13">
        <f>282</f>
        <v>282</v>
      </c>
      <c r="F12" s="17">
        <f>$E12/1000</f>
        <v>0.28199999999999997</v>
      </c>
      <c r="G12" s="22">
        <v>0.12620000000000001</v>
      </c>
      <c r="H12" s="1">
        <f>$G12-$D12</f>
        <v>2.5000000000000022E-3</v>
      </c>
      <c r="I12" s="17">
        <f>$H12/$F12</f>
        <v>8.8652482269503639E-3</v>
      </c>
      <c r="J12" s="18">
        <f>I12*1000</f>
        <v>8.8652482269503636</v>
      </c>
      <c r="K12" s="13" t="s">
        <v>67</v>
      </c>
    </row>
    <row r="13" spans="1:11" x14ac:dyDescent="0.2">
      <c r="A13" s="13" t="s">
        <v>20</v>
      </c>
      <c r="B13" s="2">
        <v>43256</v>
      </c>
      <c r="C13" s="37">
        <v>0.44791666666666669</v>
      </c>
      <c r="D13" s="13">
        <v>0.1229</v>
      </c>
      <c r="E13" s="13">
        <f>200+219</f>
        <v>419</v>
      </c>
      <c r="F13" s="17">
        <f>$E13/1000</f>
        <v>0.41899999999999998</v>
      </c>
      <c r="G13" s="22">
        <v>0.12509999999999999</v>
      </c>
      <c r="H13" s="1">
        <f>$G13-$D13</f>
        <v>2.1999999999999936E-3</v>
      </c>
      <c r="I13" s="17">
        <f>$H13/$F13</f>
        <v>5.2505966587112025E-3</v>
      </c>
      <c r="J13" s="18">
        <f>I13*1000</f>
        <v>5.2505966587112027</v>
      </c>
      <c r="K13" s="13" t="s">
        <v>66</v>
      </c>
    </row>
    <row r="14" spans="1:11" x14ac:dyDescent="0.2">
      <c r="A14" s="13" t="s">
        <v>60</v>
      </c>
      <c r="B14" s="2">
        <v>43256</v>
      </c>
      <c r="C14" s="37">
        <v>0.47569444444444442</v>
      </c>
      <c r="D14" s="13">
        <v>0.1244</v>
      </c>
      <c r="E14" s="13">
        <f>195+70</f>
        <v>265</v>
      </c>
      <c r="F14" s="17">
        <f>$E14/1000</f>
        <v>0.26500000000000001</v>
      </c>
      <c r="G14">
        <v>0.12859999999999999</v>
      </c>
      <c r="H14" s="1">
        <f>$G14-$D14</f>
        <v>4.1999999999999954E-3</v>
      </c>
      <c r="I14" s="17">
        <f>$H14/$F14</f>
        <v>1.5849056603773566E-2</v>
      </c>
      <c r="J14" s="18">
        <f>I14*1000</f>
        <v>15.849056603773565</v>
      </c>
      <c r="K14" s="1" t="s">
        <v>65</v>
      </c>
    </row>
    <row r="15" spans="1:11" x14ac:dyDescent="0.2">
      <c r="A15" s="13" t="s">
        <v>61</v>
      </c>
      <c r="B15" s="2">
        <v>43256</v>
      </c>
      <c r="C15" s="37">
        <v>0.4861111111111111</v>
      </c>
      <c r="D15" s="12">
        <v>0.1241</v>
      </c>
      <c r="E15" s="12">
        <f>248+125</f>
        <v>373</v>
      </c>
      <c r="F15" s="17">
        <f>$E15/1000</f>
        <v>0.373</v>
      </c>
      <c r="G15" s="22">
        <v>0.12820000000000001</v>
      </c>
      <c r="H15" s="1">
        <f>$G15-$D15</f>
        <v>4.1000000000000064E-3</v>
      </c>
      <c r="I15" s="17">
        <f>$H15/$F15</f>
        <v>1.0991957104557658E-2</v>
      </c>
      <c r="J15" s="18">
        <f>I15*1000</f>
        <v>10.991957104557658</v>
      </c>
      <c r="K15" s="13" t="s">
        <v>67</v>
      </c>
    </row>
    <row r="16" spans="1:11" x14ac:dyDescent="0.2">
      <c r="A16" s="13" t="s">
        <v>27</v>
      </c>
      <c r="B16" s="2">
        <v>43256</v>
      </c>
      <c r="C16" s="21">
        <v>0.51736111111111105</v>
      </c>
      <c r="D16">
        <v>0.12330000000000001</v>
      </c>
      <c r="E16">
        <f>248+214</f>
        <v>462</v>
      </c>
      <c r="F16" s="17">
        <f>$E16/1000</f>
        <v>0.46200000000000002</v>
      </c>
      <c r="G16" s="22">
        <v>0.12740000000000001</v>
      </c>
      <c r="H16" s="1">
        <f>$G16-$D16</f>
        <v>4.1000000000000064E-3</v>
      </c>
      <c r="I16" s="17">
        <f>$H16/$F16</f>
        <v>8.8744588744588872E-3</v>
      </c>
      <c r="J16" s="18">
        <f>I16*1000</f>
        <v>8.8744588744588864</v>
      </c>
      <c r="K16" s="13" t="s">
        <v>68</v>
      </c>
    </row>
    <row r="17" spans="1:11" x14ac:dyDescent="0.2">
      <c r="A17" s="13" t="s">
        <v>26</v>
      </c>
      <c r="B17" s="2">
        <v>43256</v>
      </c>
      <c r="C17" s="37">
        <v>0.55555555555555558</v>
      </c>
      <c r="D17" s="13">
        <v>0.124</v>
      </c>
      <c r="E17" s="13">
        <v>293</v>
      </c>
      <c r="F17" s="17">
        <f>$E17/1000</f>
        <v>0.29299999999999998</v>
      </c>
      <c r="G17" s="22">
        <v>0.12809999999999999</v>
      </c>
      <c r="H17" s="1">
        <f>$G17-$D17</f>
        <v>4.0999999999999925E-3</v>
      </c>
      <c r="I17" s="17">
        <f>$H17/$F17</f>
        <v>1.3993174061433423E-2</v>
      </c>
      <c r="J17" s="18">
        <f>I17*1000</f>
        <v>13.993174061433423</v>
      </c>
      <c r="K17" s="13" t="s">
        <v>67</v>
      </c>
    </row>
    <row r="18" spans="1:11" x14ac:dyDescent="0.2">
      <c r="A18" s="13" t="s">
        <v>28</v>
      </c>
      <c r="B18" s="2">
        <v>43256</v>
      </c>
      <c r="C18" s="21">
        <v>0.58333333333333337</v>
      </c>
      <c r="D18">
        <v>0.12529999999999999</v>
      </c>
      <c r="E18">
        <f>268+208</f>
        <v>476</v>
      </c>
      <c r="F18" s="17">
        <f>$E18/1000</f>
        <v>0.47599999999999998</v>
      </c>
      <c r="G18" s="22">
        <v>0.12859999999999999</v>
      </c>
      <c r="H18" s="1">
        <f>$G18-$D18</f>
        <v>3.2999999999999974E-3</v>
      </c>
      <c r="I18" s="17">
        <f>$H18/$F18</f>
        <v>6.9327731092436919E-3</v>
      </c>
      <c r="J18" s="18">
        <f>I18*1000</f>
        <v>6.9327731092436915</v>
      </c>
      <c r="K18" s="13" t="s">
        <v>68</v>
      </c>
    </row>
    <row r="19" spans="1:11" x14ac:dyDescent="0.2">
      <c r="A19" s="13" t="s">
        <v>22</v>
      </c>
      <c r="B19" s="2">
        <v>43256</v>
      </c>
      <c r="C19" s="37">
        <v>0.62847222222222221</v>
      </c>
      <c r="D19" s="13">
        <v>0.12609999999999999</v>
      </c>
      <c r="E19" s="13">
        <f>250+192</f>
        <v>442</v>
      </c>
      <c r="F19" s="17">
        <f>$E19/1000</f>
        <v>0.442</v>
      </c>
      <c r="G19" s="22">
        <v>0.1288</v>
      </c>
      <c r="H19" s="1">
        <f>$G19-$D19</f>
        <v>2.7000000000000079E-3</v>
      </c>
      <c r="I19" s="17">
        <f>$H19/$F19</f>
        <v>6.1085972850678915E-3</v>
      </c>
      <c r="J19" s="18">
        <f>I19*1000</f>
        <v>6.1085972850678916</v>
      </c>
      <c r="K19" s="13" t="s">
        <v>67</v>
      </c>
    </row>
    <row r="20" spans="1:11" x14ac:dyDescent="0.2">
      <c r="A20" s="13" t="s">
        <v>23</v>
      </c>
      <c r="B20" s="2">
        <v>43256</v>
      </c>
      <c r="C20" s="21">
        <v>0.64583333333333337</v>
      </c>
      <c r="D20">
        <v>0.1263</v>
      </c>
      <c r="E20">
        <f>288+210</f>
        <v>498</v>
      </c>
      <c r="F20" s="17">
        <f>$E20/1000</f>
        <v>0.498</v>
      </c>
      <c r="G20" s="22">
        <v>0.12839999999999999</v>
      </c>
      <c r="H20" s="1">
        <f>$G20-$D20</f>
        <v>2.0999999999999908E-3</v>
      </c>
      <c r="I20" s="17">
        <f>$H20/$F20</f>
        <v>4.2168674698794999E-3</v>
      </c>
      <c r="J20" s="18">
        <f>I20*1000</f>
        <v>4.2168674698795003</v>
      </c>
      <c r="K20" s="13" t="s">
        <v>68</v>
      </c>
    </row>
    <row r="21" spans="1:11" x14ac:dyDescent="0.2">
      <c r="A21" s="13" t="s">
        <v>24</v>
      </c>
      <c r="B21" s="2">
        <v>43256</v>
      </c>
      <c r="C21" s="21">
        <v>0.66666666666666663</v>
      </c>
      <c r="D21" s="1">
        <v>0.12659999999999999</v>
      </c>
      <c r="E21" s="13">
        <v>320</v>
      </c>
      <c r="F21" s="17">
        <f>$E21/1000</f>
        <v>0.32</v>
      </c>
      <c r="G21">
        <v>0.1331</v>
      </c>
      <c r="H21" s="1">
        <f>$G21-$D21</f>
        <v>6.5000000000000058E-3</v>
      </c>
      <c r="I21" s="17">
        <f>$H21/$F21</f>
        <v>2.0312500000000018E-2</v>
      </c>
      <c r="J21" s="18">
        <f>I21*1000</f>
        <v>20.312500000000018</v>
      </c>
      <c r="K21" s="1" t="s">
        <v>65</v>
      </c>
    </row>
    <row r="22" spans="1:11" x14ac:dyDescent="0.2">
      <c r="B22" s="2"/>
    </row>
    <row r="23" spans="1:11" x14ac:dyDescent="0.2">
      <c r="B23" s="2"/>
    </row>
  </sheetData>
  <sortState ref="A6:K21">
    <sortCondition ref="C6:C2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1"/>
  <sheetViews>
    <sheetView workbookViewId="0">
      <selection activeCell="J6" sqref="J6:J19"/>
    </sheetView>
  </sheetViews>
  <sheetFormatPr baseColWidth="10" defaultColWidth="8.83203125" defaultRowHeight="15" x14ac:dyDescent="0.2"/>
  <cols>
    <col min="1" max="1" width="12.33203125" bestFit="1" customWidth="1"/>
    <col min="2" max="2" width="21.3320312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73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 t="s">
        <v>74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34</v>
      </c>
      <c r="B6" s="2">
        <v>43348</v>
      </c>
      <c r="C6" s="37">
        <v>0.33680555555555558</v>
      </c>
      <c r="D6" s="12">
        <v>0.1244</v>
      </c>
      <c r="E6" s="12">
        <f>340+235</f>
        <v>575</v>
      </c>
      <c r="F6" s="17">
        <f>$E6/1000</f>
        <v>0.57499999999999996</v>
      </c>
      <c r="G6" s="22">
        <v>0.1305</v>
      </c>
      <c r="H6" s="1">
        <f>$G6-$D6</f>
        <v>6.1000000000000082E-3</v>
      </c>
      <c r="I6" s="17">
        <f>$H6/$F6</f>
        <v>1.0608695652173927E-2</v>
      </c>
      <c r="J6" s="18">
        <f>I6*1000</f>
        <v>10.608695652173928</v>
      </c>
      <c r="K6" s="13"/>
    </row>
    <row r="7" spans="1:11" x14ac:dyDescent="0.2">
      <c r="A7" s="13" t="s">
        <v>32</v>
      </c>
      <c r="B7" s="2">
        <v>43348</v>
      </c>
      <c r="C7" s="21">
        <v>0.375</v>
      </c>
      <c r="D7" s="13">
        <v>0.1258</v>
      </c>
      <c r="E7">
        <f>310+155</f>
        <v>465</v>
      </c>
      <c r="F7" s="17">
        <f>$E7/1000</f>
        <v>0.46500000000000002</v>
      </c>
      <c r="G7" s="22">
        <v>0.13719999999999999</v>
      </c>
      <c r="H7" s="1">
        <f>$G7-$D7</f>
        <v>1.1399999999999993E-2</v>
      </c>
      <c r="I7" s="17">
        <f>$H7/$F7</f>
        <v>2.4516129032258048E-2</v>
      </c>
      <c r="J7" s="18">
        <f>I7*1000</f>
        <v>24.516129032258046</v>
      </c>
      <c r="K7" s="13"/>
    </row>
    <row r="8" spans="1:11" x14ac:dyDescent="0.2">
      <c r="A8" s="13" t="s">
        <v>75</v>
      </c>
      <c r="B8" s="2">
        <v>43348</v>
      </c>
      <c r="C8" s="37">
        <v>0.3888888888888889</v>
      </c>
      <c r="D8" s="13">
        <v>0.1265</v>
      </c>
      <c r="E8" s="13">
        <f>327+205+95</f>
        <v>627</v>
      </c>
      <c r="F8" s="17">
        <f>$E8/1000</f>
        <v>0.627</v>
      </c>
      <c r="G8" s="22">
        <v>0.1333</v>
      </c>
      <c r="H8" s="1">
        <f>$G8-$D8</f>
        <v>6.8000000000000005E-3</v>
      </c>
      <c r="I8" s="17">
        <f>$H8/$F8</f>
        <v>1.0845295055821373E-2</v>
      </c>
      <c r="J8" s="18">
        <f>I8*1000</f>
        <v>10.845295055821373</v>
      </c>
      <c r="K8" s="13"/>
    </row>
    <row r="9" spans="1:11" x14ac:dyDescent="0.2">
      <c r="A9" s="13" t="s">
        <v>21</v>
      </c>
      <c r="B9" s="2">
        <v>43348</v>
      </c>
      <c r="C9" s="37">
        <v>0.41666666666666669</v>
      </c>
      <c r="D9" s="13">
        <v>0.12720000000000001</v>
      </c>
      <c r="E9" s="13">
        <f>340+217</f>
        <v>557</v>
      </c>
      <c r="F9" s="17">
        <f>$E9/1000</f>
        <v>0.55700000000000005</v>
      </c>
      <c r="G9" s="22">
        <v>0.1348</v>
      </c>
      <c r="H9" s="1">
        <f>$G9-$D9</f>
        <v>7.5999999999999956E-3</v>
      </c>
      <c r="I9" s="17">
        <f>$H9/$F9</f>
        <v>1.3644524236983833E-2</v>
      </c>
      <c r="J9" s="18">
        <f>I9*1000</f>
        <v>13.644524236983834</v>
      </c>
      <c r="K9" s="13"/>
    </row>
    <row r="10" spans="1:11" x14ac:dyDescent="0.2">
      <c r="A10" s="13" t="s">
        <v>19</v>
      </c>
      <c r="B10" s="2">
        <v>43348</v>
      </c>
      <c r="C10" s="37">
        <v>0.42708333333333331</v>
      </c>
      <c r="D10" s="13">
        <v>0.1239</v>
      </c>
      <c r="E10" s="13">
        <f>303+250</f>
        <v>553</v>
      </c>
      <c r="F10" s="17">
        <f>$E10/1000</f>
        <v>0.55300000000000005</v>
      </c>
      <c r="G10" s="22">
        <v>0.1336</v>
      </c>
      <c r="H10" s="1">
        <f>$G10-$D10</f>
        <v>9.7000000000000003E-3</v>
      </c>
      <c r="I10" s="17">
        <f>$H10/$F10</f>
        <v>1.7540687160940323E-2</v>
      </c>
      <c r="J10" s="18">
        <f>I10*1000</f>
        <v>17.540687160940323</v>
      </c>
      <c r="K10" s="13"/>
    </row>
    <row r="11" spans="1:11" x14ac:dyDescent="0.2">
      <c r="A11" s="13" t="s">
        <v>20</v>
      </c>
      <c r="B11" s="2">
        <v>43348</v>
      </c>
      <c r="C11" s="37">
        <v>0.44444444444444442</v>
      </c>
      <c r="D11" s="13">
        <v>0.12540000000000001</v>
      </c>
      <c r="E11" s="13">
        <f>343+250+152</f>
        <v>745</v>
      </c>
      <c r="F11" s="17">
        <f>$E11/1000</f>
        <v>0.745</v>
      </c>
      <c r="G11" s="22">
        <v>0.126</v>
      </c>
      <c r="H11" s="1">
        <f>$G11-$D11</f>
        <v>5.9999999999998943E-4</v>
      </c>
      <c r="I11" s="17">
        <f>$H11/$F11</f>
        <v>8.053691275167643E-4</v>
      </c>
      <c r="J11" s="18">
        <f>I11*1000</f>
        <v>0.80536912751676426</v>
      </c>
      <c r="K11" s="13"/>
    </row>
    <row r="12" spans="1:11" x14ac:dyDescent="0.2">
      <c r="A12" s="13" t="s">
        <v>60</v>
      </c>
      <c r="B12" s="2">
        <v>43348</v>
      </c>
      <c r="C12" s="21">
        <v>0.47222222222222227</v>
      </c>
      <c r="D12" s="13">
        <v>0.1268</v>
      </c>
      <c r="E12">
        <f>323+225+100</f>
        <v>648</v>
      </c>
      <c r="F12" s="17">
        <f>$E12/1000</f>
        <v>0.64800000000000002</v>
      </c>
      <c r="G12" s="22">
        <v>0.14130000000000001</v>
      </c>
      <c r="H12" s="1">
        <f>$G12-$D12</f>
        <v>1.4500000000000013E-2</v>
      </c>
      <c r="I12" s="17">
        <f>$H12/$F12</f>
        <v>2.2376543209876563E-2</v>
      </c>
      <c r="J12" s="18">
        <f>I12*1000</f>
        <v>22.376543209876562</v>
      </c>
      <c r="K12" s="13"/>
    </row>
    <row r="13" spans="1:11" x14ac:dyDescent="0.2">
      <c r="A13" s="13" t="s">
        <v>61</v>
      </c>
      <c r="B13" s="2">
        <v>43348</v>
      </c>
      <c r="C13" s="37">
        <v>0.48958333333333331</v>
      </c>
      <c r="D13" s="13">
        <v>0.1258</v>
      </c>
      <c r="E13" s="13">
        <f>345+240</f>
        <v>585</v>
      </c>
      <c r="F13" s="17">
        <f>$E13/1000</f>
        <v>0.58499999999999996</v>
      </c>
      <c r="G13" s="22">
        <v>0.1391</v>
      </c>
      <c r="H13" s="1">
        <f>$G13-$D13</f>
        <v>1.3300000000000006E-2</v>
      </c>
      <c r="I13" s="17">
        <f>$H13/$F13</f>
        <v>2.2735042735042746E-2</v>
      </c>
      <c r="J13" s="18">
        <f>I13*1000</f>
        <v>22.735042735042747</v>
      </c>
      <c r="K13" s="13"/>
    </row>
    <row r="14" spans="1:11" x14ac:dyDescent="0.2">
      <c r="A14" s="13" t="s">
        <v>27</v>
      </c>
      <c r="B14" s="2">
        <v>43348</v>
      </c>
      <c r="C14" s="21">
        <v>0.52430555555555558</v>
      </c>
      <c r="D14" s="1">
        <v>0.12509999999999999</v>
      </c>
      <c r="E14" s="13">
        <f>340+252+160</f>
        <v>752</v>
      </c>
      <c r="F14" s="17">
        <f>$E14/1000</f>
        <v>0.752</v>
      </c>
      <c r="G14">
        <v>0.12870000000000001</v>
      </c>
      <c r="H14" s="1">
        <f>$G14-$D14</f>
        <v>3.6000000000000199E-3</v>
      </c>
      <c r="I14" s="17">
        <f>$H14/$F14</f>
        <v>4.7872340425532175E-3</v>
      </c>
      <c r="J14" s="18">
        <f>I14*1000</f>
        <v>4.7872340425532176</v>
      </c>
      <c r="K14" s="1"/>
    </row>
    <row r="15" spans="1:11" x14ac:dyDescent="0.2">
      <c r="A15" s="13" t="s">
        <v>26</v>
      </c>
      <c r="B15" s="2">
        <v>43348</v>
      </c>
      <c r="C15" s="37">
        <v>0.56597222222222221</v>
      </c>
      <c r="D15" s="13">
        <v>0.12529999999999999</v>
      </c>
      <c r="E15" s="13">
        <f>350+235+130</f>
        <v>715</v>
      </c>
      <c r="F15" s="17">
        <f>$E15/1000</f>
        <v>0.71499999999999997</v>
      </c>
      <c r="G15" s="22">
        <v>0.12640000000000001</v>
      </c>
      <c r="H15" s="1">
        <f>$G15-$D15</f>
        <v>1.1000000000000176E-3</v>
      </c>
      <c r="I15" s="17">
        <f>$H15/$F15</f>
        <v>1.5384615384615632E-3</v>
      </c>
      <c r="J15" s="18">
        <f>I15*1000</f>
        <v>1.5384615384615632</v>
      </c>
      <c r="K15" s="13"/>
    </row>
    <row r="16" spans="1:11" x14ac:dyDescent="0.2">
      <c r="A16" s="13" t="s">
        <v>28</v>
      </c>
      <c r="B16" s="2">
        <v>43348</v>
      </c>
      <c r="C16" s="9">
        <v>0.59375</v>
      </c>
      <c r="D16" s="1">
        <v>0.12670000000000001</v>
      </c>
      <c r="E16" s="13">
        <f>313+250+155</f>
        <v>718</v>
      </c>
      <c r="F16" s="17">
        <f>$E16/1000</f>
        <v>0.71799999999999997</v>
      </c>
      <c r="G16">
        <v>0.12839999999999999</v>
      </c>
      <c r="H16" s="1">
        <f>$G16-$D16</f>
        <v>1.6999999999999793E-3</v>
      </c>
      <c r="I16" s="17">
        <f>$H16/$F16</f>
        <v>2.367688022284094E-3</v>
      </c>
      <c r="J16" s="18">
        <f>I16*1000</f>
        <v>2.3676880222840939</v>
      </c>
      <c r="K16" s="1"/>
    </row>
    <row r="17" spans="1:11" x14ac:dyDescent="0.2">
      <c r="A17" s="13" t="s">
        <v>22</v>
      </c>
      <c r="B17" s="2">
        <v>43348</v>
      </c>
      <c r="C17" s="21">
        <v>0.64583333333333337</v>
      </c>
      <c r="D17" s="1">
        <v>0.126</v>
      </c>
      <c r="E17" s="13">
        <f>330+263+175</f>
        <v>768</v>
      </c>
      <c r="F17" s="17">
        <f>$E17/1000</f>
        <v>0.76800000000000002</v>
      </c>
      <c r="G17">
        <v>0.1263</v>
      </c>
      <c r="H17" s="1">
        <f>$G17-$D17</f>
        <v>2.9999999999999472E-4</v>
      </c>
      <c r="I17" s="17">
        <f>$H17/$F17</f>
        <v>3.9062499999999314E-4</v>
      </c>
      <c r="J17" s="18">
        <f>I17*1000</f>
        <v>0.39062499999999312</v>
      </c>
      <c r="K17" s="1"/>
    </row>
    <row r="18" spans="1:11" x14ac:dyDescent="0.2">
      <c r="A18" s="13" t="s">
        <v>76</v>
      </c>
      <c r="B18" s="2">
        <v>43348</v>
      </c>
      <c r="C18" s="37">
        <v>0.66666666666666663</v>
      </c>
      <c r="D18" s="13">
        <v>0.12559999999999999</v>
      </c>
      <c r="E18" s="13">
        <f>347+260+140</f>
        <v>747</v>
      </c>
      <c r="F18" s="17">
        <f>$E18/1000</f>
        <v>0.747</v>
      </c>
      <c r="G18">
        <v>0.12690000000000001</v>
      </c>
      <c r="H18" s="1">
        <f>$G18-$D18</f>
        <v>1.3000000000000234E-3</v>
      </c>
      <c r="I18" s="17">
        <f>$H18/$F18</f>
        <v>1.7402945113788801E-3</v>
      </c>
      <c r="J18" s="18">
        <f>I18*1000</f>
        <v>1.7402945113788801</v>
      </c>
      <c r="K18" s="1"/>
    </row>
    <row r="19" spans="1:11" x14ac:dyDescent="0.2">
      <c r="A19" s="13" t="s">
        <v>24</v>
      </c>
      <c r="B19" s="2">
        <v>43348</v>
      </c>
      <c r="C19" s="37">
        <v>0.67708333333333337</v>
      </c>
      <c r="D19" s="13">
        <v>0.1263</v>
      </c>
      <c r="E19" s="13">
        <f>350+115</f>
        <v>465</v>
      </c>
      <c r="F19" s="17">
        <f>$E19/1000</f>
        <v>0.46500000000000002</v>
      </c>
      <c r="G19" s="22">
        <v>0.1285</v>
      </c>
      <c r="H19" s="1">
        <f>$G19-$D19</f>
        <v>2.2000000000000075E-3</v>
      </c>
      <c r="I19" s="17">
        <f>$H19/$F19</f>
        <v>4.7311827956989403E-3</v>
      </c>
      <c r="J19" s="18">
        <f>I19*1000</f>
        <v>4.7311827956989401</v>
      </c>
      <c r="K19" s="13"/>
    </row>
    <row r="20" spans="1:11" x14ac:dyDescent="0.2">
      <c r="B20" s="2"/>
      <c r="C20" s="21"/>
      <c r="F20" s="17"/>
      <c r="G20" s="22"/>
      <c r="H20" s="1"/>
      <c r="I20" s="17"/>
      <c r="J20" s="18"/>
      <c r="K20" s="13"/>
    </row>
    <row r="21" spans="1:11" x14ac:dyDescent="0.2">
      <c r="B21" s="2"/>
      <c r="C21" s="21"/>
      <c r="F21" s="17"/>
      <c r="G21" s="22"/>
      <c r="H21" s="1"/>
      <c r="I21" s="17"/>
      <c r="J21" s="18"/>
      <c r="K21" s="13"/>
    </row>
  </sheetData>
  <sortState ref="A6:K19">
    <sortCondition ref="C6:C19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1"/>
  <sheetViews>
    <sheetView workbookViewId="0">
      <selection activeCell="J6" sqref="J6:J19"/>
    </sheetView>
  </sheetViews>
  <sheetFormatPr baseColWidth="10" defaultColWidth="8.83203125" defaultRowHeight="15" x14ac:dyDescent="0.2"/>
  <cols>
    <col min="1" max="1" width="12.33203125" bestFit="1" customWidth="1"/>
    <col min="2" max="2" width="21.3320312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73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 t="s">
        <v>77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34</v>
      </c>
      <c r="B6" s="2">
        <v>43319</v>
      </c>
      <c r="C6" s="9">
        <v>0.33680555555555558</v>
      </c>
      <c r="D6" s="1">
        <v>0.12509999999999999</v>
      </c>
      <c r="E6" s="13">
        <f>505</f>
        <v>505</v>
      </c>
      <c r="F6" s="17">
        <f>$E6/1000</f>
        <v>0.505</v>
      </c>
      <c r="G6">
        <v>0.13150000000000001</v>
      </c>
      <c r="H6" s="1">
        <f>$G6-$D6</f>
        <v>6.4000000000000168E-3</v>
      </c>
      <c r="I6" s="17">
        <f>$H6/$F6</f>
        <v>1.2673267326732707E-2</v>
      </c>
      <c r="J6" s="18">
        <f>I6*1000</f>
        <v>12.673267326732708</v>
      </c>
      <c r="K6" s="1"/>
    </row>
    <row r="7" spans="1:11" x14ac:dyDescent="0.2">
      <c r="A7" s="13" t="s">
        <v>32</v>
      </c>
      <c r="B7" s="2">
        <v>43319</v>
      </c>
      <c r="C7" s="21">
        <v>0.37152777777777773</v>
      </c>
      <c r="D7" s="1">
        <v>0.1263</v>
      </c>
      <c r="E7" s="13">
        <f>355+105</f>
        <v>460</v>
      </c>
      <c r="F7" s="17">
        <f>$E7/1000</f>
        <v>0.46</v>
      </c>
      <c r="G7">
        <v>0.1346</v>
      </c>
      <c r="H7" s="1">
        <f>$G7-$D7</f>
        <v>8.3000000000000018E-3</v>
      </c>
      <c r="I7" s="17">
        <f>$H7/$F7</f>
        <v>1.8043478260869567E-2</v>
      </c>
      <c r="J7" s="18">
        <f>I7*1000</f>
        <v>18.043478260869566</v>
      </c>
      <c r="K7" s="1"/>
    </row>
    <row r="8" spans="1:11" x14ac:dyDescent="0.2">
      <c r="A8" s="13" t="s">
        <v>75</v>
      </c>
      <c r="B8" s="2">
        <v>43319</v>
      </c>
      <c r="C8" s="21">
        <v>0.38541666666666669</v>
      </c>
      <c r="D8" s="1">
        <v>0.12620000000000001</v>
      </c>
      <c r="E8" s="13">
        <f>395+170+135</f>
        <v>700</v>
      </c>
      <c r="F8" s="17">
        <f>$E8/1000</f>
        <v>0.7</v>
      </c>
      <c r="G8">
        <v>0.1336</v>
      </c>
      <c r="H8" s="1">
        <f>$G8-$D8</f>
        <v>7.3999999999999899E-3</v>
      </c>
      <c r="I8" s="17">
        <f>$H8/$F8</f>
        <v>1.0571428571428558E-2</v>
      </c>
      <c r="J8" s="18">
        <f>I8*1000</f>
        <v>10.571428571428559</v>
      </c>
      <c r="K8" s="1"/>
    </row>
    <row r="9" spans="1:11" x14ac:dyDescent="0.2">
      <c r="A9" s="13" t="s">
        <v>21</v>
      </c>
      <c r="B9" s="2">
        <v>43319</v>
      </c>
      <c r="C9" s="37">
        <v>0.41319444444444442</v>
      </c>
      <c r="D9" s="12">
        <v>0.1268</v>
      </c>
      <c r="E9" s="12">
        <f>415+195+120</f>
        <v>730</v>
      </c>
      <c r="F9" s="17">
        <f>$E9/1000</f>
        <v>0.73</v>
      </c>
      <c r="G9" s="22">
        <v>0.1308</v>
      </c>
      <c r="H9" s="1">
        <f>$G9-$D9</f>
        <v>4.0000000000000036E-3</v>
      </c>
      <c r="I9" s="17">
        <f>$H9/$F9</f>
        <v>5.4794520547945258E-3</v>
      </c>
      <c r="J9" s="18">
        <f>I9*1000</f>
        <v>5.4794520547945256</v>
      </c>
      <c r="K9" s="13"/>
    </row>
    <row r="10" spans="1:11" x14ac:dyDescent="0.2">
      <c r="A10" s="13" t="s">
        <v>19</v>
      </c>
      <c r="B10" s="2">
        <v>43319</v>
      </c>
      <c r="C10" s="37">
        <v>0.4236111111111111</v>
      </c>
      <c r="D10" s="13">
        <v>0.12620000000000001</v>
      </c>
      <c r="E10" s="13">
        <f>345+325</f>
        <v>670</v>
      </c>
      <c r="F10" s="17">
        <f>$E10/1000</f>
        <v>0.67</v>
      </c>
      <c r="G10">
        <v>0.13139999999999999</v>
      </c>
      <c r="H10" s="1">
        <f>$G10-$D10</f>
        <v>5.1999999999999824E-3</v>
      </c>
      <c r="I10" s="17">
        <f>$H10/$F10</f>
        <v>7.7611940298507199E-3</v>
      </c>
      <c r="J10" s="18">
        <f>I10*1000</f>
        <v>7.7611940298507198</v>
      </c>
      <c r="K10" s="1"/>
    </row>
    <row r="11" spans="1:11" x14ac:dyDescent="0.2">
      <c r="A11" s="13" t="s">
        <v>20</v>
      </c>
      <c r="B11" s="2">
        <v>43319</v>
      </c>
      <c r="C11" s="37">
        <v>0.4375</v>
      </c>
      <c r="D11" s="13">
        <v>0.126</v>
      </c>
      <c r="E11" s="13">
        <f>395+130</f>
        <v>525</v>
      </c>
      <c r="F11" s="17">
        <f>$E11/1000</f>
        <v>0.52500000000000002</v>
      </c>
      <c r="G11" s="22">
        <v>0.13100000000000001</v>
      </c>
      <c r="H11" s="1">
        <f>$G11-$D11</f>
        <v>5.0000000000000044E-3</v>
      </c>
      <c r="I11" s="17">
        <f>$H11/$F11</f>
        <v>9.5238095238095316E-3</v>
      </c>
      <c r="J11" s="18">
        <f>I11*1000</f>
        <v>9.5238095238095308</v>
      </c>
      <c r="K11" s="13"/>
    </row>
    <row r="12" spans="1:11" x14ac:dyDescent="0.2">
      <c r="A12" s="13" t="s">
        <v>60</v>
      </c>
      <c r="B12" s="2">
        <v>43319</v>
      </c>
      <c r="C12" s="21">
        <v>0.46875</v>
      </c>
      <c r="D12" s="13">
        <v>0.1226</v>
      </c>
      <c r="E12">
        <f>420+115</f>
        <v>535</v>
      </c>
      <c r="F12" s="17">
        <f>$E12/1000</f>
        <v>0.53500000000000003</v>
      </c>
      <c r="G12" s="22">
        <v>0.1313</v>
      </c>
      <c r="H12" s="1">
        <f>$G12-$D12</f>
        <v>8.6999999999999994E-3</v>
      </c>
      <c r="I12" s="17">
        <f>$H12/$F12</f>
        <v>1.6261682242990651E-2</v>
      </c>
      <c r="J12" s="18">
        <f>I12*1000</f>
        <v>16.261682242990652</v>
      </c>
      <c r="K12" s="13"/>
    </row>
    <row r="13" spans="1:11" x14ac:dyDescent="0.2">
      <c r="A13" s="13" t="s">
        <v>61</v>
      </c>
      <c r="B13" s="2">
        <v>43319</v>
      </c>
      <c r="C13" s="37">
        <v>0.4826388888888889</v>
      </c>
      <c r="D13" s="13">
        <v>0.12429999999999999</v>
      </c>
      <c r="E13" s="13">
        <f>412+75</f>
        <v>487</v>
      </c>
      <c r="F13" s="17">
        <f>$E13/1000</f>
        <v>0.48699999999999999</v>
      </c>
      <c r="G13" s="22">
        <v>0.13189999999999999</v>
      </c>
      <c r="H13" s="1">
        <f>$G13-$D13</f>
        <v>7.5999999999999956E-3</v>
      </c>
      <c r="I13" s="17">
        <f>$H13/$F13</f>
        <v>1.5605749486652968E-2</v>
      </c>
      <c r="J13" s="18">
        <f>I13*1000</f>
        <v>15.605749486652968</v>
      </c>
      <c r="K13" s="13"/>
    </row>
    <row r="14" spans="1:11" x14ac:dyDescent="0.2">
      <c r="A14" s="13" t="s">
        <v>27</v>
      </c>
      <c r="B14" s="2">
        <v>43319</v>
      </c>
      <c r="C14" s="37">
        <v>0.5</v>
      </c>
      <c r="D14" s="13">
        <v>0.1246</v>
      </c>
      <c r="E14" s="13">
        <f>417</f>
        <v>417</v>
      </c>
      <c r="F14" s="17">
        <f>$E14/1000</f>
        <v>0.41699999999999998</v>
      </c>
      <c r="G14" s="22">
        <v>0.1285</v>
      </c>
      <c r="H14" s="1">
        <f>$G14-$D14</f>
        <v>3.9000000000000007E-3</v>
      </c>
      <c r="I14" s="17">
        <f>$H14/$F14</f>
        <v>9.3525179856115137E-3</v>
      </c>
      <c r="J14" s="18">
        <f>I14*1000</f>
        <v>9.352517985611513</v>
      </c>
      <c r="K14" s="13"/>
    </row>
    <row r="15" spans="1:11" x14ac:dyDescent="0.2">
      <c r="A15" s="13" t="s">
        <v>26</v>
      </c>
      <c r="B15" s="2">
        <v>43319</v>
      </c>
      <c r="C15" s="37">
        <v>0.53125</v>
      </c>
      <c r="D15" s="13">
        <v>0.129</v>
      </c>
      <c r="E15" s="13">
        <f>410+110</f>
        <v>520</v>
      </c>
      <c r="F15" s="17">
        <f>$E15/1000</f>
        <v>0.52</v>
      </c>
      <c r="G15" s="22">
        <v>0.13550000000000001</v>
      </c>
      <c r="H15" s="1">
        <f>$G15-$D15</f>
        <v>6.5000000000000058E-3</v>
      </c>
      <c r="I15" s="17">
        <f>$H15/$F15</f>
        <v>1.2500000000000011E-2</v>
      </c>
      <c r="J15" s="18">
        <f>I15*1000</f>
        <v>12.500000000000011</v>
      </c>
      <c r="K15" s="13"/>
    </row>
    <row r="16" spans="1:11" x14ac:dyDescent="0.2">
      <c r="A16" s="13" t="s">
        <v>28</v>
      </c>
      <c r="B16" s="2">
        <v>43319</v>
      </c>
      <c r="C16" s="21">
        <v>0.54513888888888895</v>
      </c>
      <c r="D16" s="13">
        <v>0.125</v>
      </c>
      <c r="E16">
        <f>400+203+103</f>
        <v>706</v>
      </c>
      <c r="F16" s="17">
        <f>$E16/1000</f>
        <v>0.70599999999999996</v>
      </c>
      <c r="G16" s="22">
        <v>0.13170000000000001</v>
      </c>
      <c r="H16" s="1">
        <f>$G16-$D16</f>
        <v>6.7000000000000115E-3</v>
      </c>
      <c r="I16" s="17">
        <f>$H16/$F16</f>
        <v>9.490084985835711E-3</v>
      </c>
      <c r="J16" s="18">
        <f>I16*1000</f>
        <v>9.4900849858357113</v>
      </c>
      <c r="K16" s="13"/>
    </row>
    <row r="17" spans="1:11" x14ac:dyDescent="0.2">
      <c r="A17" s="13" t="s">
        <v>22</v>
      </c>
      <c r="B17" s="2">
        <v>43319</v>
      </c>
      <c r="C17" s="37">
        <v>0.58680555555555558</v>
      </c>
      <c r="D17" s="13">
        <v>0.12790000000000001</v>
      </c>
      <c r="E17" s="13">
        <f>395+200</f>
        <v>595</v>
      </c>
      <c r="F17" s="17">
        <f>$E17/1000</f>
        <v>0.59499999999999997</v>
      </c>
      <c r="G17" s="22">
        <v>0.13139999999999999</v>
      </c>
      <c r="H17" s="1">
        <f>$G17-$D17</f>
        <v>3.4999999999999754E-3</v>
      </c>
      <c r="I17" s="17">
        <f>$H17/$F17</f>
        <v>5.8823529411764297E-3</v>
      </c>
      <c r="J17" s="18">
        <f>I17*1000</f>
        <v>5.8823529411764301</v>
      </c>
      <c r="K17" s="13"/>
    </row>
    <row r="18" spans="1:11" x14ac:dyDescent="0.2">
      <c r="A18" s="13" t="s">
        <v>23</v>
      </c>
      <c r="B18" s="2">
        <v>43319</v>
      </c>
      <c r="C18" s="37">
        <v>0.60416666666666663</v>
      </c>
      <c r="D18" s="13">
        <v>0.1273</v>
      </c>
      <c r="E18" s="13">
        <f>355+235</f>
        <v>590</v>
      </c>
      <c r="F18" s="17">
        <f>$E18/1000</f>
        <v>0.59</v>
      </c>
      <c r="G18" s="22">
        <v>0.13009999999999999</v>
      </c>
      <c r="H18" s="1">
        <f>$G18-$D18</f>
        <v>2.7999999999999969E-3</v>
      </c>
      <c r="I18" s="17">
        <f>$H18/$F18</f>
        <v>4.7457627118644022E-3</v>
      </c>
      <c r="J18" s="18">
        <f>I18*1000</f>
        <v>4.7457627118644021</v>
      </c>
      <c r="K18" s="13"/>
    </row>
    <row r="19" spans="1:11" x14ac:dyDescent="0.2">
      <c r="A19" s="13" t="s">
        <v>24</v>
      </c>
      <c r="B19" s="2">
        <v>43319</v>
      </c>
      <c r="C19" s="37">
        <v>0.61805555555555558</v>
      </c>
      <c r="D19" s="13">
        <v>0.12540000000000001</v>
      </c>
      <c r="E19" s="13">
        <f>415</f>
        <v>415</v>
      </c>
      <c r="F19" s="17">
        <f>$E19/1000</f>
        <v>0.41499999999999998</v>
      </c>
      <c r="G19" s="22">
        <v>0.13739999999999999</v>
      </c>
      <c r="H19" s="1">
        <f>$G19-$D19</f>
        <v>1.1999999999999983E-2</v>
      </c>
      <c r="I19" s="17">
        <f>$H19/$F19</f>
        <v>2.8915662650602369E-2</v>
      </c>
      <c r="J19" s="18">
        <f>I19*1000</f>
        <v>28.915662650602368</v>
      </c>
      <c r="K19" s="13"/>
    </row>
    <row r="20" spans="1:11" x14ac:dyDescent="0.2">
      <c r="B20" s="2"/>
      <c r="C20" s="21"/>
      <c r="F20" s="17"/>
      <c r="G20" s="22"/>
      <c r="H20" s="1"/>
      <c r="I20" s="17"/>
      <c r="J20" s="18"/>
      <c r="K20" s="13"/>
    </row>
    <row r="21" spans="1:11" x14ac:dyDescent="0.2">
      <c r="B21" s="2"/>
      <c r="C21" s="21"/>
      <c r="F21" s="17"/>
      <c r="G21" s="22"/>
      <c r="H21" s="1"/>
      <c r="I21" s="17"/>
      <c r="J21" s="18"/>
      <c r="K21" s="13"/>
    </row>
  </sheetData>
  <sortState ref="A6:K19">
    <sortCondition ref="C6:C19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1"/>
  <sheetViews>
    <sheetView workbookViewId="0">
      <selection activeCell="J6" sqref="J6:J21"/>
    </sheetView>
  </sheetViews>
  <sheetFormatPr baseColWidth="10" defaultColWidth="8.83203125" defaultRowHeight="15" x14ac:dyDescent="0.2"/>
  <cols>
    <col min="1" max="1" width="12.33203125" bestFit="1" customWidth="1"/>
    <col min="2" max="2" width="21.3320312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73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43396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29</v>
      </c>
      <c r="B6" s="2">
        <v>43390</v>
      </c>
      <c r="C6" s="37">
        <v>0.3125</v>
      </c>
      <c r="D6" s="13">
        <v>0.12570000000000001</v>
      </c>
      <c r="E6" s="13">
        <v>310</v>
      </c>
      <c r="F6" s="17">
        <f>$E6/1000</f>
        <v>0.31</v>
      </c>
      <c r="G6" s="22">
        <v>0.12939999999999999</v>
      </c>
      <c r="H6" s="1">
        <f>$G6-$D6</f>
        <v>3.6999999999999811E-3</v>
      </c>
      <c r="I6" s="17">
        <f>$H6/$F6</f>
        <v>1.1935483870967682E-2</v>
      </c>
      <c r="J6" s="18">
        <f>I6*1000</f>
        <v>11.935483870967682</v>
      </c>
      <c r="K6" s="13"/>
    </row>
    <row r="7" spans="1:11" x14ac:dyDescent="0.2">
      <c r="A7" s="13" t="s">
        <v>34</v>
      </c>
      <c r="B7" s="2">
        <v>43390</v>
      </c>
      <c r="C7" s="37">
        <v>0.33680555555555558</v>
      </c>
      <c r="D7" s="13">
        <v>0.126</v>
      </c>
      <c r="E7" s="13">
        <v>410</v>
      </c>
      <c r="F7" s="17">
        <f>$E7/1000</f>
        <v>0.41</v>
      </c>
      <c r="G7" s="22">
        <v>0.12970000000000001</v>
      </c>
      <c r="H7" s="1">
        <f>$G7-$D7</f>
        <v>3.7000000000000088E-3</v>
      </c>
      <c r="I7" s="17">
        <f>$H7/$F7</f>
        <v>9.0243902439024609E-3</v>
      </c>
      <c r="J7" s="18">
        <f>I7*1000</f>
        <v>9.0243902439024613</v>
      </c>
      <c r="K7" s="13"/>
    </row>
    <row r="8" spans="1:11" x14ac:dyDescent="0.2">
      <c r="A8" s="13" t="s">
        <v>31</v>
      </c>
      <c r="B8" s="2">
        <v>43390</v>
      </c>
      <c r="C8" s="21">
        <v>0.37152777777777773</v>
      </c>
      <c r="D8" s="13">
        <v>0.12640000000000001</v>
      </c>
      <c r="E8" s="13">
        <v>305</v>
      </c>
      <c r="F8" s="17">
        <f>$E8/1000</f>
        <v>0.30499999999999999</v>
      </c>
      <c r="G8" s="22">
        <v>0.1305</v>
      </c>
      <c r="H8" s="1">
        <f>$G8-$D8</f>
        <v>4.0999999999999925E-3</v>
      </c>
      <c r="I8" s="17">
        <f>$H8/$F8</f>
        <v>1.3442622950819648E-2</v>
      </c>
      <c r="J8" s="18">
        <f>I8*1000</f>
        <v>13.442622950819649</v>
      </c>
      <c r="K8" s="13"/>
    </row>
    <row r="9" spans="1:11" x14ac:dyDescent="0.2">
      <c r="A9" s="13" t="s">
        <v>33</v>
      </c>
      <c r="B9" s="2">
        <v>43390</v>
      </c>
      <c r="C9" s="21">
        <v>0.38194444444444442</v>
      </c>
      <c r="D9" s="13">
        <v>0.12559999999999999</v>
      </c>
      <c r="E9" s="13">
        <v>305</v>
      </c>
      <c r="F9" s="17">
        <f>$E9/1000</f>
        <v>0.30499999999999999</v>
      </c>
      <c r="G9" s="22">
        <v>0.1293</v>
      </c>
      <c r="H9" s="1">
        <f>$G9-$D9</f>
        <v>3.7000000000000088E-3</v>
      </c>
      <c r="I9" s="17">
        <f>$H9/$F9</f>
        <v>1.2131147540983636E-2</v>
      </c>
      <c r="J9" s="18">
        <f>I9*1000</f>
        <v>12.131147540983637</v>
      </c>
      <c r="K9" s="13"/>
    </row>
    <row r="10" spans="1:11" x14ac:dyDescent="0.2">
      <c r="A10" s="13" t="s">
        <v>32</v>
      </c>
      <c r="B10" s="2">
        <v>43390</v>
      </c>
      <c r="C10" s="37">
        <v>0.3888888888888889</v>
      </c>
      <c r="D10" s="13">
        <v>0.1268</v>
      </c>
      <c r="E10" s="13">
        <v>445</v>
      </c>
      <c r="F10" s="17">
        <f>$E10/1000</f>
        <v>0.44500000000000001</v>
      </c>
      <c r="G10" s="22">
        <v>0.1326</v>
      </c>
      <c r="H10" s="1">
        <f>$G10-$D10</f>
        <v>5.7999999999999996E-3</v>
      </c>
      <c r="I10" s="17">
        <f>$H10/$F10</f>
        <v>1.3033707865168538E-2</v>
      </c>
      <c r="J10" s="18">
        <f>I10*1000</f>
        <v>13.033707865168537</v>
      </c>
      <c r="K10" s="13"/>
    </row>
    <row r="11" spans="1:11" x14ac:dyDescent="0.2">
      <c r="A11" s="13" t="s">
        <v>21</v>
      </c>
      <c r="B11" s="2">
        <v>43390</v>
      </c>
      <c r="C11" s="37">
        <v>0.41319444444444442</v>
      </c>
      <c r="D11" s="13">
        <v>0.12670000000000001</v>
      </c>
      <c r="E11" s="13">
        <v>505</v>
      </c>
      <c r="F11" s="17">
        <f>$E11/1000</f>
        <v>0.505</v>
      </c>
      <c r="G11" s="22">
        <v>0.13100000000000001</v>
      </c>
      <c r="H11" s="1">
        <f>$G11-$D11</f>
        <v>4.2999999999999983E-3</v>
      </c>
      <c r="I11" s="17">
        <f>$H11/$F11</f>
        <v>8.514851485148512E-3</v>
      </c>
      <c r="J11" s="18">
        <f>I11*1000</f>
        <v>8.5148514851485118</v>
      </c>
      <c r="K11" s="13"/>
    </row>
    <row r="12" spans="1:11" x14ac:dyDescent="0.2">
      <c r="A12" s="13" t="s">
        <v>19</v>
      </c>
      <c r="B12" s="2">
        <v>43390</v>
      </c>
      <c r="C12" s="21">
        <v>0.42708333333333331</v>
      </c>
      <c r="D12" s="13">
        <v>0.1263</v>
      </c>
      <c r="E12" s="13">
        <v>505</v>
      </c>
      <c r="F12" s="17">
        <f>$E12/1000</f>
        <v>0.505</v>
      </c>
      <c r="G12" s="22">
        <v>0.1298</v>
      </c>
      <c r="H12" s="1">
        <f>$G12-$D12</f>
        <v>3.5000000000000031E-3</v>
      </c>
      <c r="I12" s="17">
        <f>$H12/$F12</f>
        <v>6.9306930693069368E-3</v>
      </c>
      <c r="J12" s="18">
        <f>I12*1000</f>
        <v>6.9306930693069368</v>
      </c>
    </row>
    <row r="13" spans="1:11" x14ac:dyDescent="0.2">
      <c r="A13" s="13" t="s">
        <v>20</v>
      </c>
      <c r="B13" s="2">
        <v>43390</v>
      </c>
      <c r="C13" s="21">
        <v>0.4375</v>
      </c>
      <c r="D13" s="13">
        <v>0.1255</v>
      </c>
      <c r="E13" s="13">
        <v>505</v>
      </c>
      <c r="F13" s="17">
        <f>$E13/1000</f>
        <v>0.505</v>
      </c>
      <c r="G13" s="22">
        <v>0.1288</v>
      </c>
      <c r="H13" s="1">
        <f>$G13-$D13</f>
        <v>3.2999999999999974E-3</v>
      </c>
      <c r="I13" s="17">
        <f>$H13/$F13</f>
        <v>6.5346534653465292E-3</v>
      </c>
      <c r="J13" s="18">
        <f>I13*1000</f>
        <v>6.5346534653465289</v>
      </c>
      <c r="K13" s="13"/>
    </row>
    <row r="14" spans="1:11" x14ac:dyDescent="0.2">
      <c r="A14" s="13" t="s">
        <v>60</v>
      </c>
      <c r="B14" s="2">
        <v>43390</v>
      </c>
      <c r="C14" s="21">
        <v>0.46527777777777773</v>
      </c>
      <c r="D14" s="1">
        <v>0.12620000000000001</v>
      </c>
      <c r="E14" s="13">
        <v>510</v>
      </c>
      <c r="F14" s="17">
        <f>$E14/1000</f>
        <v>0.51</v>
      </c>
      <c r="G14">
        <v>0.1389</v>
      </c>
      <c r="H14" s="1">
        <f>$G14-$D14</f>
        <v>1.2699999999999989E-2</v>
      </c>
      <c r="I14" s="17">
        <f>$H14/$F14</f>
        <v>2.4901960784313705E-2</v>
      </c>
      <c r="J14" s="18">
        <f>I14*1000</f>
        <v>24.901960784313705</v>
      </c>
      <c r="K14" s="1"/>
    </row>
    <row r="15" spans="1:11" x14ac:dyDescent="0.2">
      <c r="A15" s="13" t="s">
        <v>78</v>
      </c>
      <c r="B15" s="2">
        <v>43390</v>
      </c>
      <c r="C15" s="37">
        <v>0.47569444444444442</v>
      </c>
      <c r="D15" s="12">
        <v>0.1245</v>
      </c>
      <c r="E15" s="12">
        <v>420</v>
      </c>
      <c r="F15" s="17">
        <f>$E15/1000</f>
        <v>0.42</v>
      </c>
      <c r="G15" s="22">
        <v>0.1295</v>
      </c>
      <c r="H15" s="1">
        <f>$G15-$D15</f>
        <v>5.0000000000000044E-3</v>
      </c>
      <c r="I15" s="17">
        <f>$H15/$F15</f>
        <v>1.1904761904761916E-2</v>
      </c>
      <c r="J15" s="18">
        <f>I15*1000</f>
        <v>11.904761904761916</v>
      </c>
      <c r="K15" s="13"/>
    </row>
    <row r="16" spans="1:11" x14ac:dyDescent="0.2">
      <c r="A16" s="13" t="s">
        <v>27</v>
      </c>
      <c r="B16" s="2">
        <v>43390</v>
      </c>
      <c r="C16" s="37">
        <v>0.48958333333333331</v>
      </c>
      <c r="D16" s="13">
        <v>0.12839999999999999</v>
      </c>
      <c r="E16" s="13">
        <v>430</v>
      </c>
      <c r="F16" s="17">
        <f>$E16/1000</f>
        <v>0.43</v>
      </c>
      <c r="G16" s="22">
        <v>0.13339999999999999</v>
      </c>
      <c r="H16" s="1">
        <f>$G16-$D16</f>
        <v>5.0000000000000044E-3</v>
      </c>
      <c r="I16" s="17">
        <f>$H16/$F16</f>
        <v>1.1627906976744196E-2</v>
      </c>
      <c r="J16" s="18">
        <f>I16*1000</f>
        <v>11.627906976744196</v>
      </c>
      <c r="K16" s="13"/>
    </row>
    <row r="17" spans="1:11" x14ac:dyDescent="0.2">
      <c r="A17" s="13" t="s">
        <v>26</v>
      </c>
      <c r="B17" s="2">
        <v>43390</v>
      </c>
      <c r="C17" s="37">
        <v>0.57986111111111105</v>
      </c>
      <c r="D17" s="13">
        <v>0.12640000000000001</v>
      </c>
      <c r="E17" s="13">
        <v>527</v>
      </c>
      <c r="F17" s="17">
        <f>$E17/1000</f>
        <v>0.52700000000000002</v>
      </c>
      <c r="G17">
        <v>0.1341</v>
      </c>
      <c r="H17" s="1">
        <f>$G17-$D17</f>
        <v>7.6999999999999846E-3</v>
      </c>
      <c r="I17" s="17">
        <f>$H17/$F17</f>
        <v>1.461100569259959E-2</v>
      </c>
      <c r="J17" s="18">
        <f>I17*1000</f>
        <v>14.611005692599591</v>
      </c>
      <c r="K17" s="1"/>
    </row>
    <row r="18" spans="1:11" x14ac:dyDescent="0.2">
      <c r="A18" s="13" t="s">
        <v>28</v>
      </c>
      <c r="B18" s="2">
        <v>43390</v>
      </c>
      <c r="C18" s="37">
        <v>0.60763888888888895</v>
      </c>
      <c r="D18" s="13">
        <v>0.12609999999999999</v>
      </c>
      <c r="E18" s="13">
        <v>495</v>
      </c>
      <c r="F18" s="17">
        <f>$E18/1000</f>
        <v>0.495</v>
      </c>
      <c r="G18" s="22">
        <v>0.13109999999999999</v>
      </c>
      <c r="H18" s="1">
        <f>$G18-$D18</f>
        <v>5.0000000000000044E-3</v>
      </c>
      <c r="I18" s="17">
        <f>$H18/$F18</f>
        <v>1.0101010101010111E-2</v>
      </c>
      <c r="J18" s="18">
        <f>I18*1000</f>
        <v>10.101010101010111</v>
      </c>
      <c r="K18" s="13"/>
    </row>
    <row r="19" spans="1:11" x14ac:dyDescent="0.2">
      <c r="A19" s="13" t="s">
        <v>22</v>
      </c>
      <c r="B19" s="2">
        <v>43390</v>
      </c>
      <c r="C19" s="37">
        <v>0.65277777777777779</v>
      </c>
      <c r="D19" s="13">
        <v>0.1258</v>
      </c>
      <c r="E19" s="13">
        <v>477</v>
      </c>
      <c r="F19" s="17">
        <f>$E19/1000</f>
        <v>0.47699999999999998</v>
      </c>
      <c r="G19" s="22">
        <v>0.12920000000000001</v>
      </c>
      <c r="H19" s="1">
        <f>$G19-$D19</f>
        <v>3.4000000000000141E-3</v>
      </c>
      <c r="I19" s="17">
        <f>$H19/$F19</f>
        <v>7.127882599580743E-3</v>
      </c>
      <c r="J19" s="18">
        <f>I19*1000</f>
        <v>7.1278825995807429</v>
      </c>
      <c r="K19" s="13"/>
    </row>
    <row r="20" spans="1:11" x14ac:dyDescent="0.2">
      <c r="A20" s="13" t="s">
        <v>23</v>
      </c>
      <c r="B20" s="2">
        <v>43390</v>
      </c>
      <c r="C20" s="21">
        <v>0.66666666666666663</v>
      </c>
      <c r="D20" s="1">
        <v>0.12609999999999999</v>
      </c>
      <c r="E20" s="13">
        <v>495</v>
      </c>
      <c r="F20" s="17">
        <f>$E20/1000</f>
        <v>0.495</v>
      </c>
      <c r="G20">
        <v>0.13089999999999999</v>
      </c>
      <c r="H20" s="1">
        <f>$G20-$D20</f>
        <v>4.7999999999999987E-3</v>
      </c>
      <c r="I20" s="17">
        <f>$H20/$F20</f>
        <v>9.6969696969696952E-3</v>
      </c>
      <c r="J20" s="18">
        <f>I20*1000</f>
        <v>9.6969696969696955</v>
      </c>
      <c r="K20" s="1"/>
    </row>
    <row r="21" spans="1:11" x14ac:dyDescent="0.2">
      <c r="A21" s="13" t="s">
        <v>24</v>
      </c>
      <c r="B21" s="2">
        <v>43390</v>
      </c>
      <c r="C21" s="9">
        <v>0.67361111111111116</v>
      </c>
      <c r="D21" s="1">
        <v>0.1278</v>
      </c>
      <c r="E21" s="13">
        <v>205</v>
      </c>
      <c r="F21" s="17">
        <f>$E21/1000</f>
        <v>0.20499999999999999</v>
      </c>
      <c r="G21">
        <v>0.1295</v>
      </c>
      <c r="H21" s="1">
        <f>$G21-$D21</f>
        <v>1.7000000000000071E-3</v>
      </c>
      <c r="I21" s="17">
        <f>$H21/$F21</f>
        <v>8.2926829268293034E-3</v>
      </c>
      <c r="J21" s="18">
        <f>I21*1000</f>
        <v>8.2926829268293041</v>
      </c>
      <c r="K21" s="1"/>
    </row>
  </sheetData>
  <sortState ref="A6:K21">
    <sortCondition ref="C6:C2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21"/>
  <sheetViews>
    <sheetView workbookViewId="0">
      <selection activeCell="J6" sqref="J6:J21"/>
    </sheetView>
  </sheetViews>
  <sheetFormatPr baseColWidth="10" defaultColWidth="8.83203125" defaultRowHeight="15" x14ac:dyDescent="0.2"/>
  <cols>
    <col min="1" max="1" width="12.33203125" bestFit="1" customWidth="1"/>
    <col min="2" max="2" width="21.3320312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73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43439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34</v>
      </c>
      <c r="B6" s="2">
        <v>43417</v>
      </c>
      <c r="C6" s="21">
        <v>0.33333333333333331</v>
      </c>
      <c r="D6" s="13">
        <v>0.12559999999999999</v>
      </c>
      <c r="E6" s="13">
        <v>425</v>
      </c>
      <c r="F6" s="17">
        <f>$E6/1000</f>
        <v>0.42499999999999999</v>
      </c>
      <c r="G6" s="22">
        <v>0.1313</v>
      </c>
      <c r="H6" s="1">
        <f>$G6-$D6</f>
        <v>5.7000000000000106E-3</v>
      </c>
      <c r="I6" s="17">
        <f>$H6/$F6</f>
        <v>1.3411764705882378E-2</v>
      </c>
      <c r="J6" s="18">
        <f>I6*1000</f>
        <v>13.411764705882378</v>
      </c>
      <c r="K6" s="13"/>
    </row>
    <row r="7" spans="1:11" x14ac:dyDescent="0.2">
      <c r="A7" s="13" t="s">
        <v>31</v>
      </c>
      <c r="B7" s="2">
        <v>43417</v>
      </c>
      <c r="C7" s="37">
        <v>0.3611111111111111</v>
      </c>
      <c r="D7" s="13">
        <v>0.1229</v>
      </c>
      <c r="E7" s="13">
        <v>502</v>
      </c>
      <c r="F7" s="17">
        <f>$E7/1000</f>
        <v>0.502</v>
      </c>
      <c r="G7" s="22">
        <v>0.13100000000000001</v>
      </c>
      <c r="H7" s="1">
        <f>$G7-$D7</f>
        <v>8.10000000000001E-3</v>
      </c>
      <c r="I7" s="17">
        <f>$H7/$F7</f>
        <v>1.6135458167330696E-2</v>
      </c>
      <c r="J7" s="18">
        <f>I7*1000</f>
        <v>16.135458167330697</v>
      </c>
      <c r="K7" s="13"/>
    </row>
    <row r="8" spans="1:11" x14ac:dyDescent="0.2">
      <c r="A8" s="13" t="s">
        <v>33</v>
      </c>
      <c r="B8" s="2">
        <v>43417</v>
      </c>
      <c r="C8" s="21">
        <v>0.36805555555555558</v>
      </c>
      <c r="D8" s="13">
        <v>0.12609999999999999</v>
      </c>
      <c r="E8" s="13">
        <v>430</v>
      </c>
      <c r="F8" s="17">
        <f>$E8/1000</f>
        <v>0.43</v>
      </c>
      <c r="G8" s="22">
        <v>0.13270000000000001</v>
      </c>
      <c r="H8" s="1">
        <f>$G8-$D8</f>
        <v>6.6000000000000225E-3</v>
      </c>
      <c r="I8" s="17">
        <f>$H8/$F8</f>
        <v>1.5348837209302378E-2</v>
      </c>
      <c r="J8" s="18">
        <f>I8*1000</f>
        <v>15.348837209302378</v>
      </c>
      <c r="K8" s="13"/>
    </row>
    <row r="9" spans="1:11" x14ac:dyDescent="0.2">
      <c r="A9" s="13" t="s">
        <v>32</v>
      </c>
      <c r="B9" s="2">
        <v>43417</v>
      </c>
      <c r="C9" s="37">
        <v>0.375</v>
      </c>
      <c r="D9" s="13">
        <v>0.12479999999999999</v>
      </c>
      <c r="E9" s="13">
        <v>500</v>
      </c>
      <c r="F9" s="17">
        <f>$E9/1000</f>
        <v>0.5</v>
      </c>
      <c r="G9" s="22">
        <v>0.13220000000000001</v>
      </c>
      <c r="H9" s="1">
        <f>$G9-$D9</f>
        <v>7.4000000000000177E-3</v>
      </c>
      <c r="I9" s="17">
        <f>$H9/$F9</f>
        <v>1.4800000000000035E-2</v>
      </c>
      <c r="J9" s="18">
        <f>I9*1000</f>
        <v>14.800000000000036</v>
      </c>
      <c r="K9" s="13"/>
    </row>
    <row r="10" spans="1:11" x14ac:dyDescent="0.2">
      <c r="A10" s="13" t="s">
        <v>29</v>
      </c>
      <c r="B10" s="2">
        <v>43417</v>
      </c>
      <c r="C10" s="37">
        <v>0.3923611111111111</v>
      </c>
      <c r="D10" s="13">
        <v>0.12429999999999999</v>
      </c>
      <c r="E10" s="13">
        <v>505</v>
      </c>
      <c r="F10" s="17">
        <f>$E10/1000</f>
        <v>0.505</v>
      </c>
      <c r="G10" s="22">
        <v>0.1341</v>
      </c>
      <c r="H10" s="1">
        <f>$G10-$D10</f>
        <v>9.8000000000000032E-3</v>
      </c>
      <c r="I10" s="17">
        <f>$H10/$F10</f>
        <v>1.9405940594059413E-2</v>
      </c>
      <c r="J10" s="18">
        <f>I10*1000</f>
        <v>19.405940594059413</v>
      </c>
      <c r="K10" s="13"/>
    </row>
    <row r="11" spans="1:11" x14ac:dyDescent="0.2">
      <c r="A11" s="13" t="s">
        <v>79</v>
      </c>
      <c r="B11" s="2">
        <v>43417</v>
      </c>
      <c r="C11" s="21">
        <v>0.4236111111111111</v>
      </c>
      <c r="D11" s="13">
        <v>0.1222</v>
      </c>
      <c r="E11" s="13">
        <v>375</v>
      </c>
      <c r="F11" s="17">
        <f>$E11/1000</f>
        <v>0.375</v>
      </c>
      <c r="G11" s="22">
        <v>0.1265</v>
      </c>
      <c r="H11" s="1">
        <f>$G11-$D11</f>
        <v>4.2999999999999983E-3</v>
      </c>
      <c r="I11" s="17">
        <f>$H11/$F11</f>
        <v>1.1466666666666661E-2</v>
      </c>
      <c r="J11" s="18">
        <f>I11*1000</f>
        <v>11.466666666666661</v>
      </c>
    </row>
    <row r="12" spans="1:11" x14ac:dyDescent="0.2">
      <c r="A12" s="13" t="s">
        <v>19</v>
      </c>
      <c r="B12" s="2">
        <v>43417</v>
      </c>
      <c r="C12" s="21">
        <v>0.43402777777777773</v>
      </c>
      <c r="D12" s="13">
        <v>0.1235</v>
      </c>
      <c r="E12" s="13">
        <v>522</v>
      </c>
      <c r="F12" s="17">
        <f>$E12/1000</f>
        <v>0.52200000000000002</v>
      </c>
      <c r="G12" s="22">
        <v>0.13339999999999999</v>
      </c>
      <c r="H12" s="1">
        <f>$G12-$D12</f>
        <v>9.8999999999999921E-3</v>
      </c>
      <c r="I12" s="17">
        <f>$H12/$F12</f>
        <v>1.8965517241379296E-2</v>
      </c>
      <c r="J12" s="18">
        <f>I12*1000</f>
        <v>18.965517241379295</v>
      </c>
      <c r="K12" s="13"/>
    </row>
    <row r="13" spans="1:11" x14ac:dyDescent="0.2">
      <c r="A13" s="13" t="s">
        <v>20</v>
      </c>
      <c r="B13" s="2">
        <v>43417</v>
      </c>
      <c r="C13" s="37">
        <v>0.44444444444444442</v>
      </c>
      <c r="D13" s="13">
        <v>0.12520000000000001</v>
      </c>
      <c r="E13" s="13">
        <v>500</v>
      </c>
      <c r="F13" s="17">
        <f>$E13/1000</f>
        <v>0.5</v>
      </c>
      <c r="G13" s="22">
        <v>0.13</v>
      </c>
      <c r="H13" s="1">
        <f>$G13-$D13</f>
        <v>4.7999999999999987E-3</v>
      </c>
      <c r="I13" s="17">
        <f>$H13/$F13</f>
        <v>9.5999999999999974E-3</v>
      </c>
      <c r="J13" s="18">
        <f>I13*1000</f>
        <v>9.5999999999999979</v>
      </c>
      <c r="K13" s="13"/>
    </row>
    <row r="14" spans="1:11" x14ac:dyDescent="0.2">
      <c r="A14" s="13" t="s">
        <v>60</v>
      </c>
      <c r="B14" s="2">
        <v>43417</v>
      </c>
      <c r="C14" s="9">
        <v>0.47222222222222227</v>
      </c>
      <c r="D14" s="1">
        <v>0.124</v>
      </c>
      <c r="E14" s="13">
        <v>550</v>
      </c>
      <c r="F14" s="17">
        <f>$E14/1000</f>
        <v>0.55000000000000004</v>
      </c>
      <c r="G14">
        <v>0.13339999999999999</v>
      </c>
      <c r="H14" s="1">
        <f>$G14-$D14</f>
        <v>9.3999999999999917E-3</v>
      </c>
      <c r="I14" s="17">
        <f>$H14/$F14</f>
        <v>1.7090909090909073E-2</v>
      </c>
      <c r="J14" s="18">
        <f>I14*1000</f>
        <v>17.090909090909072</v>
      </c>
      <c r="K14" s="1"/>
    </row>
    <row r="15" spans="1:11" x14ac:dyDescent="0.2">
      <c r="A15" s="13" t="s">
        <v>78</v>
      </c>
      <c r="B15" s="2">
        <v>43417</v>
      </c>
      <c r="C15" s="37">
        <v>0.47916666666666669</v>
      </c>
      <c r="D15" s="12">
        <v>0.1222</v>
      </c>
      <c r="E15" s="12">
        <v>652</v>
      </c>
      <c r="F15" s="17">
        <f>$E15/1000</f>
        <v>0.65200000000000002</v>
      </c>
      <c r="G15" s="22">
        <v>0.1366</v>
      </c>
      <c r="H15" s="1">
        <f>$G15-$D15</f>
        <v>1.4399999999999996E-2</v>
      </c>
      <c r="I15" s="17">
        <f>$H15/$F15</f>
        <v>2.2085889570552141E-2</v>
      </c>
      <c r="J15" s="18">
        <f>I15*1000</f>
        <v>22.085889570552141</v>
      </c>
      <c r="K15" s="13"/>
    </row>
    <row r="16" spans="1:11" x14ac:dyDescent="0.2">
      <c r="A16" s="13" t="s">
        <v>27</v>
      </c>
      <c r="B16" s="2">
        <v>43417</v>
      </c>
      <c r="C16" s="37">
        <v>0.49652777777777773</v>
      </c>
      <c r="D16" s="13">
        <v>0.12479999999999999</v>
      </c>
      <c r="E16" s="13">
        <v>550</v>
      </c>
      <c r="F16" s="17">
        <f>$E16/1000</f>
        <v>0.55000000000000004</v>
      </c>
      <c r="G16" s="22">
        <v>0.13550000000000001</v>
      </c>
      <c r="H16" s="1">
        <f>$G16-$D16</f>
        <v>1.0700000000000015E-2</v>
      </c>
      <c r="I16" s="17">
        <f>$H16/$F16</f>
        <v>1.9454545454545481E-2</v>
      </c>
      <c r="J16" s="18">
        <f>I16*1000</f>
        <v>19.454545454545482</v>
      </c>
      <c r="K16" s="13"/>
    </row>
    <row r="17" spans="1:11" x14ac:dyDescent="0.2">
      <c r="A17" s="13" t="s">
        <v>26</v>
      </c>
      <c r="B17" s="2">
        <v>43417</v>
      </c>
      <c r="C17" s="21">
        <v>0.55902777777777779</v>
      </c>
      <c r="D17" s="1">
        <v>0.12509999999999999</v>
      </c>
      <c r="E17" s="13">
        <v>520</v>
      </c>
      <c r="F17" s="17">
        <f>$E17/1000</f>
        <v>0.52</v>
      </c>
      <c r="G17">
        <v>0.1326</v>
      </c>
      <c r="H17" s="1">
        <f>$G17-$D17</f>
        <v>7.5000000000000067E-3</v>
      </c>
      <c r="I17" s="17">
        <f>$H17/$F17</f>
        <v>1.4423076923076936E-2</v>
      </c>
      <c r="J17" s="18">
        <f>I17*1000</f>
        <v>14.423076923076936</v>
      </c>
      <c r="K17" s="1"/>
    </row>
    <row r="18" spans="1:11" x14ac:dyDescent="0.2">
      <c r="A18" s="13" t="s">
        <v>28</v>
      </c>
      <c r="B18" s="2">
        <v>43417</v>
      </c>
      <c r="C18" s="37">
        <v>0.59375</v>
      </c>
      <c r="D18" s="13">
        <v>0.1235</v>
      </c>
      <c r="E18" s="13">
        <v>603</v>
      </c>
      <c r="F18" s="17">
        <f>$E18/1000</f>
        <v>0.60299999999999998</v>
      </c>
      <c r="G18" s="22">
        <v>0.1308</v>
      </c>
      <c r="H18" s="1">
        <f>$G18-$D18</f>
        <v>7.3000000000000009E-3</v>
      </c>
      <c r="I18" s="17">
        <f>$H18/$F18</f>
        <v>1.2106135986733003E-2</v>
      </c>
      <c r="J18" s="18">
        <f>I18*1000</f>
        <v>12.106135986733003</v>
      </c>
      <c r="K18" s="13"/>
    </row>
    <row r="19" spans="1:11" x14ac:dyDescent="0.2">
      <c r="A19" s="13" t="s">
        <v>22</v>
      </c>
      <c r="B19" s="2">
        <v>43417</v>
      </c>
      <c r="C19" s="21">
        <v>0.63541666666666663</v>
      </c>
      <c r="D19" s="1">
        <v>0.1249</v>
      </c>
      <c r="E19" s="13">
        <v>400</v>
      </c>
      <c r="F19" s="17">
        <f>$E19/1000</f>
        <v>0.4</v>
      </c>
      <c r="G19">
        <v>0.12909999999999999</v>
      </c>
      <c r="H19" s="1">
        <f>$G19-$D19</f>
        <v>4.1999999999999954E-3</v>
      </c>
      <c r="I19" s="17">
        <f>$H19/$F19</f>
        <v>1.0499999999999989E-2</v>
      </c>
      <c r="J19" s="18">
        <f>I19*1000</f>
        <v>10.499999999999989</v>
      </c>
      <c r="K19" s="1"/>
    </row>
    <row r="20" spans="1:11" x14ac:dyDescent="0.2">
      <c r="A20" s="13" t="s">
        <v>76</v>
      </c>
      <c r="B20" s="2">
        <v>43417</v>
      </c>
      <c r="C20" s="37">
        <v>0.64930555555555558</v>
      </c>
      <c r="D20" s="13">
        <v>0.12659999999999999</v>
      </c>
      <c r="E20" s="13">
        <v>518</v>
      </c>
      <c r="F20" s="17">
        <f>$E20/1000</f>
        <v>0.51800000000000002</v>
      </c>
      <c r="G20" s="22">
        <v>0.13239999999999999</v>
      </c>
      <c r="H20" s="1">
        <f>$G20-$D20</f>
        <v>5.7999999999999996E-3</v>
      </c>
      <c r="I20" s="17">
        <f>$H20/$F20</f>
        <v>1.1196911196911196E-2</v>
      </c>
      <c r="J20" s="18">
        <f>I20*1000</f>
        <v>11.196911196911197</v>
      </c>
      <c r="K20" s="13"/>
    </row>
    <row r="21" spans="1:11" x14ac:dyDescent="0.2">
      <c r="A21" s="13" t="s">
        <v>24</v>
      </c>
      <c r="B21" s="2">
        <v>43417</v>
      </c>
      <c r="C21" s="37">
        <v>0.65972222222222221</v>
      </c>
      <c r="D21" s="13">
        <v>0.1234</v>
      </c>
      <c r="E21" s="13">
        <v>500</v>
      </c>
      <c r="F21" s="17">
        <f>$E21/1000</f>
        <v>0.5</v>
      </c>
      <c r="G21">
        <v>0.1318</v>
      </c>
      <c r="H21" s="1">
        <f>$G21-$D21</f>
        <v>8.4000000000000047E-3</v>
      </c>
      <c r="I21" s="17">
        <f>$H21/$F21</f>
        <v>1.6800000000000009E-2</v>
      </c>
      <c r="J21" s="18">
        <f>I21*1000</f>
        <v>16.800000000000008</v>
      </c>
      <c r="K21" s="1"/>
    </row>
  </sheetData>
  <sortState ref="A6:K21">
    <sortCondition ref="C6:C2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1"/>
  <sheetViews>
    <sheetView workbookViewId="0">
      <selection activeCell="J6" sqref="J6:J21"/>
    </sheetView>
  </sheetViews>
  <sheetFormatPr baseColWidth="10" defaultColWidth="8.83203125" defaultRowHeight="15" x14ac:dyDescent="0.2"/>
  <cols>
    <col min="1" max="1" width="12.33203125" bestFit="1" customWidth="1"/>
    <col min="2" max="2" width="21.3320312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73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43487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34</v>
      </c>
      <c r="B6" s="2">
        <v>43472</v>
      </c>
      <c r="C6" s="9">
        <v>0.33680555555555558</v>
      </c>
      <c r="D6" s="1">
        <v>0.12429999999999999</v>
      </c>
      <c r="E6" s="13">
        <v>439</v>
      </c>
      <c r="F6" s="17">
        <f>$E6/1000</f>
        <v>0.439</v>
      </c>
      <c r="G6">
        <v>0.13200000000000001</v>
      </c>
      <c r="H6" s="1">
        <f>$G6-$D6</f>
        <v>7.7000000000000124E-3</v>
      </c>
      <c r="I6" s="17">
        <f>$H6/$F6</f>
        <v>1.7539863325740347E-2</v>
      </c>
      <c r="J6" s="18">
        <f>I6*1000</f>
        <v>17.539863325740349</v>
      </c>
      <c r="K6" s="1"/>
    </row>
    <row r="7" spans="1:11" x14ac:dyDescent="0.2">
      <c r="A7" s="13" t="s">
        <v>31</v>
      </c>
      <c r="B7" s="2">
        <v>43472</v>
      </c>
      <c r="C7" s="37">
        <v>0.35416666666666669</v>
      </c>
      <c r="D7" s="13">
        <v>0.12520000000000001</v>
      </c>
      <c r="E7" s="13">
        <v>410</v>
      </c>
      <c r="F7" s="17">
        <f>$E7/1000</f>
        <v>0.41</v>
      </c>
      <c r="G7" s="22">
        <v>0.13089999999999999</v>
      </c>
      <c r="H7" s="1">
        <f>$G7-$D7</f>
        <v>5.6999999999999829E-3</v>
      </c>
      <c r="I7" s="17">
        <f>$H7/$F7</f>
        <v>1.3902439024390202E-2</v>
      </c>
      <c r="J7" s="18">
        <f>I7*1000</f>
        <v>13.902439024390203</v>
      </c>
      <c r="K7" s="13"/>
    </row>
    <row r="8" spans="1:11" x14ac:dyDescent="0.2">
      <c r="A8" s="13" t="s">
        <v>33</v>
      </c>
      <c r="B8" s="2">
        <v>43472</v>
      </c>
      <c r="C8" s="37">
        <v>0.36458333333333331</v>
      </c>
      <c r="D8" s="13">
        <v>0.1236</v>
      </c>
      <c r="E8" s="13">
        <v>355</v>
      </c>
      <c r="F8" s="17">
        <f>$E8/1000</f>
        <v>0.35499999999999998</v>
      </c>
      <c r="G8" s="22">
        <v>0.12740000000000001</v>
      </c>
      <c r="H8" s="1">
        <f>$G8-$D8</f>
        <v>3.8000000000000117E-3</v>
      </c>
      <c r="I8" s="17">
        <f>$H8/$F8</f>
        <v>1.070422535211271E-2</v>
      </c>
      <c r="J8" s="18">
        <f>I8*1000</f>
        <v>10.70422535211271</v>
      </c>
      <c r="K8" s="13"/>
    </row>
    <row r="9" spans="1:11" x14ac:dyDescent="0.2">
      <c r="A9" s="13" t="s">
        <v>32</v>
      </c>
      <c r="B9" s="2">
        <v>43472</v>
      </c>
      <c r="C9" s="21">
        <v>0.375</v>
      </c>
      <c r="D9" s="13">
        <v>0.12520000000000001</v>
      </c>
      <c r="E9" s="13">
        <v>411</v>
      </c>
      <c r="F9" s="17">
        <f>$E9/1000</f>
        <v>0.41099999999999998</v>
      </c>
      <c r="G9" s="22">
        <v>0.12820000000000001</v>
      </c>
      <c r="H9" s="1">
        <f>$G9-$D9</f>
        <v>3.0000000000000027E-3</v>
      </c>
      <c r="I9" s="17">
        <f>$H9/$F9</f>
        <v>7.2992700729927074E-3</v>
      </c>
      <c r="J9" s="18">
        <f>I9*1000</f>
        <v>7.2992700729927078</v>
      </c>
      <c r="K9" s="13"/>
    </row>
    <row r="10" spans="1:11" x14ac:dyDescent="0.2">
      <c r="A10" s="13" t="s">
        <v>29</v>
      </c>
      <c r="B10" s="2">
        <v>43472</v>
      </c>
      <c r="C10" s="37">
        <v>0.3888888888888889</v>
      </c>
      <c r="D10" s="13">
        <v>0.12590000000000001</v>
      </c>
      <c r="E10" s="13">
        <v>485</v>
      </c>
      <c r="F10" s="17">
        <f>$E10/1000</f>
        <v>0.48499999999999999</v>
      </c>
      <c r="G10" s="22">
        <v>0.129</v>
      </c>
      <c r="H10" s="1">
        <f>$G10-$D10</f>
        <v>3.0999999999999917E-3</v>
      </c>
      <c r="I10" s="17">
        <f>$H10/$F10</f>
        <v>6.3917525773195703E-3</v>
      </c>
      <c r="J10" s="18">
        <f>I10*1000</f>
        <v>6.3917525773195702</v>
      </c>
      <c r="K10" s="13"/>
    </row>
    <row r="11" spans="1:11" x14ac:dyDescent="0.2">
      <c r="A11" s="13" t="s">
        <v>21</v>
      </c>
      <c r="B11" s="2">
        <v>43472</v>
      </c>
      <c r="C11" s="21">
        <v>0.41319444444444442</v>
      </c>
      <c r="D11" s="13">
        <v>0.12570000000000001</v>
      </c>
      <c r="E11" s="13">
        <v>560</v>
      </c>
      <c r="F11" s="17">
        <f>$E11/1000</f>
        <v>0.56000000000000005</v>
      </c>
      <c r="G11" s="22">
        <v>0.12909999999999999</v>
      </c>
      <c r="H11" s="13">
        <f>$G11-$D11</f>
        <v>3.3999999999999864E-3</v>
      </c>
      <c r="I11" s="17">
        <f>$H11/$F11</f>
        <v>6.0714285714285462E-3</v>
      </c>
      <c r="J11" s="18">
        <f>I11*1000</f>
        <v>6.0714285714285463</v>
      </c>
      <c r="K11" s="13"/>
    </row>
    <row r="12" spans="1:11" x14ac:dyDescent="0.2">
      <c r="A12" s="13" t="s">
        <v>19</v>
      </c>
      <c r="B12" s="2">
        <v>43472</v>
      </c>
      <c r="C12" s="21">
        <v>0.42708333333333331</v>
      </c>
      <c r="D12" s="13">
        <v>0.1246</v>
      </c>
      <c r="E12" s="13">
        <v>505</v>
      </c>
      <c r="F12" s="17">
        <f>$E12/1000</f>
        <v>0.505</v>
      </c>
      <c r="G12" s="22">
        <v>0.1343</v>
      </c>
      <c r="H12" s="13">
        <f>$G12-$D12</f>
        <v>9.7000000000000003E-3</v>
      </c>
      <c r="I12" s="17">
        <f>$H12/$F12</f>
        <v>1.9207920792079208E-2</v>
      </c>
      <c r="J12" s="18">
        <f>I12*1000</f>
        <v>19.207920792079207</v>
      </c>
    </row>
    <row r="13" spans="1:11" x14ac:dyDescent="0.2">
      <c r="A13" s="13" t="s">
        <v>20</v>
      </c>
      <c r="B13" s="2">
        <v>43472</v>
      </c>
      <c r="C13" s="21">
        <v>0.4375</v>
      </c>
      <c r="D13" s="13">
        <v>0.1245</v>
      </c>
      <c r="E13" s="13">
        <v>545</v>
      </c>
      <c r="F13" s="17">
        <f>$E13/1000</f>
        <v>0.54500000000000004</v>
      </c>
      <c r="G13" s="22">
        <v>0.12609999999999999</v>
      </c>
      <c r="H13" s="13">
        <f>$G13-$D13</f>
        <v>1.5999999999999903E-3</v>
      </c>
      <c r="I13" s="17">
        <f>$H13/$F13</f>
        <v>2.9357798165137437E-3</v>
      </c>
      <c r="J13" s="18">
        <f>I13*1000</f>
        <v>2.9357798165137439</v>
      </c>
      <c r="K13" s="13"/>
    </row>
    <row r="14" spans="1:11" x14ac:dyDescent="0.2">
      <c r="A14" s="13" t="s">
        <v>60</v>
      </c>
      <c r="B14" s="2">
        <v>43472</v>
      </c>
      <c r="C14" s="37">
        <v>0.46875</v>
      </c>
      <c r="D14" s="13">
        <v>0.1239</v>
      </c>
      <c r="E14" s="13">
        <v>368</v>
      </c>
      <c r="F14" s="17">
        <f>$E14/1000</f>
        <v>0.36799999999999999</v>
      </c>
      <c r="G14" s="22">
        <v>0.12640000000000001</v>
      </c>
      <c r="H14" s="1">
        <f>$G14-$D14</f>
        <v>2.5000000000000161E-3</v>
      </c>
      <c r="I14" s="17">
        <f>$H14/$F14</f>
        <v>6.7934782608696093E-3</v>
      </c>
      <c r="J14" s="18">
        <f>I14*1000</f>
        <v>6.7934782608696089</v>
      </c>
      <c r="K14" s="13"/>
    </row>
    <row r="15" spans="1:11" x14ac:dyDescent="0.2">
      <c r="A15" s="13" t="s">
        <v>61</v>
      </c>
      <c r="B15" s="2">
        <v>43472</v>
      </c>
      <c r="C15" s="37">
        <v>0.47916666666666669</v>
      </c>
      <c r="D15" s="13">
        <v>0.12509999999999999</v>
      </c>
      <c r="E15" s="13">
        <v>405</v>
      </c>
      <c r="F15" s="17">
        <f>$E15/1000</f>
        <v>0.40500000000000003</v>
      </c>
      <c r="G15" s="22">
        <v>0.12770000000000001</v>
      </c>
      <c r="H15" s="1">
        <f>$G15-$D15</f>
        <v>2.600000000000019E-3</v>
      </c>
      <c r="I15" s="17">
        <f>$H15/$F15</f>
        <v>6.4197530864197995E-3</v>
      </c>
      <c r="J15" s="18">
        <f>I15*1000</f>
        <v>6.4197530864197994</v>
      </c>
      <c r="K15" s="13"/>
    </row>
    <row r="16" spans="1:11" x14ac:dyDescent="0.2">
      <c r="A16" s="13" t="s">
        <v>27</v>
      </c>
      <c r="B16" s="2">
        <v>43472</v>
      </c>
      <c r="C16" s="37">
        <v>0.48958333333333331</v>
      </c>
      <c r="D16" s="13">
        <v>0.1245</v>
      </c>
      <c r="E16" s="13">
        <v>367</v>
      </c>
      <c r="F16" s="17">
        <f>$E16/1000</f>
        <v>0.36699999999999999</v>
      </c>
      <c r="G16" s="22">
        <v>0.12559999999999999</v>
      </c>
      <c r="H16" s="1">
        <f>$G16-$D16</f>
        <v>1.0999999999999899E-3</v>
      </c>
      <c r="I16" s="17">
        <f>$H16/$F16</f>
        <v>2.9972752043596453E-3</v>
      </c>
      <c r="J16" s="18">
        <f>I16*1000</f>
        <v>2.9972752043596453</v>
      </c>
      <c r="K16" s="13"/>
    </row>
    <row r="17" spans="1:11" x14ac:dyDescent="0.2">
      <c r="A17" s="13" t="s">
        <v>26</v>
      </c>
      <c r="B17" s="2">
        <v>43472</v>
      </c>
      <c r="C17" s="21">
        <v>0.52083333333333337</v>
      </c>
      <c r="D17" s="1">
        <v>0.12479999999999999</v>
      </c>
      <c r="E17" s="13">
        <v>395</v>
      </c>
      <c r="F17" s="17">
        <f>$E17/1000</f>
        <v>0.39500000000000002</v>
      </c>
      <c r="G17">
        <v>0.12809999999999999</v>
      </c>
      <c r="H17" s="1">
        <f>$G17-$D17</f>
        <v>3.2999999999999974E-3</v>
      </c>
      <c r="I17" s="17">
        <f>$H17/$F17</f>
        <v>8.354430379746829E-3</v>
      </c>
      <c r="J17" s="18">
        <f>I17*1000</f>
        <v>8.3544303797468285</v>
      </c>
      <c r="K17" s="1"/>
    </row>
    <row r="18" spans="1:11" x14ac:dyDescent="0.2">
      <c r="A18" s="13" t="s">
        <v>28</v>
      </c>
      <c r="B18" s="2">
        <v>43472</v>
      </c>
      <c r="C18" s="37">
        <v>0.53125</v>
      </c>
      <c r="D18" s="13">
        <v>0.12509999999999999</v>
      </c>
      <c r="E18" s="13">
        <v>460</v>
      </c>
      <c r="F18" s="17">
        <f>$E18/1000</f>
        <v>0.46</v>
      </c>
      <c r="G18">
        <v>0.12820000000000001</v>
      </c>
      <c r="H18" s="1">
        <f>$G18-$D18</f>
        <v>3.1000000000000194E-3</v>
      </c>
      <c r="I18" s="17">
        <f>$H18/$F18</f>
        <v>6.7391304347826503E-3</v>
      </c>
      <c r="J18" s="18">
        <f>I18*1000</f>
        <v>6.7391304347826502</v>
      </c>
      <c r="K18" s="1"/>
    </row>
    <row r="19" spans="1:11" x14ac:dyDescent="0.2">
      <c r="A19" s="13" t="s">
        <v>22</v>
      </c>
      <c r="B19" s="2">
        <v>43472</v>
      </c>
      <c r="C19" s="37">
        <v>0.56597222222222221</v>
      </c>
      <c r="D19" s="13">
        <v>0.1245</v>
      </c>
      <c r="E19" s="13">
        <v>458</v>
      </c>
      <c r="F19" s="17">
        <f>$E19/1000</f>
        <v>0.45800000000000002</v>
      </c>
      <c r="G19" s="22">
        <v>0.1273</v>
      </c>
      <c r="H19" s="1">
        <f>$G19-$D19</f>
        <v>2.7999999999999969E-3</v>
      </c>
      <c r="I19" s="17">
        <f>$H19/$F19</f>
        <v>6.1135371179039232E-3</v>
      </c>
      <c r="J19" s="18">
        <f>I19*1000</f>
        <v>6.1135371179039231</v>
      </c>
      <c r="K19" s="13"/>
    </row>
    <row r="20" spans="1:11" x14ac:dyDescent="0.2">
      <c r="A20" s="13" t="s">
        <v>23</v>
      </c>
      <c r="B20" s="2">
        <v>43472</v>
      </c>
      <c r="C20" s="21">
        <v>0.58333333333333337</v>
      </c>
      <c r="D20" s="1">
        <v>0.12529999999999999</v>
      </c>
      <c r="E20" s="13">
        <v>504</v>
      </c>
      <c r="F20" s="17">
        <f>$E20/1000</f>
        <v>0.504</v>
      </c>
      <c r="G20">
        <v>0.1278</v>
      </c>
      <c r="H20" s="1">
        <f>$G20-$D20</f>
        <v>2.5000000000000022E-3</v>
      </c>
      <c r="I20" s="17">
        <f>$H20/$F20</f>
        <v>4.9603174603174644E-3</v>
      </c>
      <c r="J20" s="18">
        <f>I20*1000</f>
        <v>4.960317460317464</v>
      </c>
      <c r="K20" s="1"/>
    </row>
    <row r="21" spans="1:11" x14ac:dyDescent="0.2">
      <c r="A21" s="13" t="s">
        <v>24</v>
      </c>
      <c r="B21" s="2">
        <v>43472</v>
      </c>
      <c r="C21" s="37">
        <v>0.59027777777777779</v>
      </c>
      <c r="D21" s="12">
        <v>0.1263</v>
      </c>
      <c r="E21" s="12">
        <v>403</v>
      </c>
      <c r="F21" s="17">
        <f>$E21/1000</f>
        <v>0.40300000000000002</v>
      </c>
      <c r="G21" s="22">
        <v>0.12959999999999999</v>
      </c>
      <c r="H21" s="1">
        <f>$G21-$D21</f>
        <v>3.2999999999999974E-3</v>
      </c>
      <c r="I21" s="17">
        <f>$H21/$F21</f>
        <v>8.1885856079404393E-3</v>
      </c>
      <c r="J21" s="18">
        <f>I21*1000</f>
        <v>8.1885856079404391</v>
      </c>
      <c r="K21" s="13"/>
    </row>
  </sheetData>
  <sortState ref="A6:K21">
    <sortCondition ref="C6:C2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21"/>
  <sheetViews>
    <sheetView tabSelected="1" workbookViewId="0">
      <selection activeCell="J6" sqref="J6:J21"/>
    </sheetView>
  </sheetViews>
  <sheetFormatPr baseColWidth="10" defaultColWidth="8.83203125" defaultRowHeight="15" x14ac:dyDescent="0.2"/>
  <cols>
    <col min="1" max="1" width="12.33203125" bestFit="1" customWidth="1"/>
    <col min="2" max="2" width="21.3320312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73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43516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3" t="s">
        <v>34</v>
      </c>
      <c r="B6" s="2">
        <v>43502</v>
      </c>
      <c r="C6" s="37">
        <v>0.3298611111111111</v>
      </c>
      <c r="D6" s="13">
        <v>0.12479999999999999</v>
      </c>
      <c r="E6" s="13">
        <v>560</v>
      </c>
      <c r="F6" s="17">
        <f>$E6/1000</f>
        <v>0.56000000000000005</v>
      </c>
      <c r="G6" s="22">
        <v>0.12790000000000001</v>
      </c>
      <c r="H6" s="13">
        <f>$G6-$D6</f>
        <v>3.1000000000000194E-3</v>
      </c>
      <c r="I6" s="17">
        <f>$H6/$F6</f>
        <v>5.53571428571432E-3</v>
      </c>
      <c r="J6" s="18">
        <f>I6*1000</f>
        <v>5.5357142857143202</v>
      </c>
      <c r="K6" s="13"/>
    </row>
    <row r="7" spans="1:11" x14ac:dyDescent="0.2">
      <c r="A7" s="13" t="s">
        <v>31</v>
      </c>
      <c r="B7" s="2">
        <v>43502</v>
      </c>
      <c r="C7" s="21">
        <v>0.34375</v>
      </c>
      <c r="D7" s="13">
        <v>0.1239</v>
      </c>
      <c r="E7" s="13">
        <v>467</v>
      </c>
      <c r="F7" s="17">
        <f>$E7/1000</f>
        <v>0.46700000000000003</v>
      </c>
      <c r="G7" s="22">
        <v>0.12740000000000001</v>
      </c>
      <c r="H7" s="13">
        <f>$G7-$D7</f>
        <v>3.500000000000017E-3</v>
      </c>
      <c r="I7" s="17">
        <f>$H7/$F7</f>
        <v>7.4946466809422199E-3</v>
      </c>
      <c r="J7" s="18">
        <f>I7*1000</f>
        <v>7.4946466809422203</v>
      </c>
      <c r="K7" s="13"/>
    </row>
    <row r="8" spans="1:11" x14ac:dyDescent="0.2">
      <c r="A8" s="13" t="s">
        <v>33</v>
      </c>
      <c r="B8" s="2">
        <v>43502</v>
      </c>
      <c r="C8" s="21">
        <v>0.35069444444444442</v>
      </c>
      <c r="D8" s="13">
        <v>0.1245</v>
      </c>
      <c r="E8" s="13">
        <v>516</v>
      </c>
      <c r="F8" s="17">
        <f>$E8/1000</f>
        <v>0.51600000000000001</v>
      </c>
      <c r="G8" s="22">
        <v>0.1293</v>
      </c>
      <c r="H8" s="13">
        <f>$G8-$D8</f>
        <v>4.7999999999999987E-3</v>
      </c>
      <c r="I8" s="17">
        <f>$H8/$F8</f>
        <v>9.3023255813953452E-3</v>
      </c>
      <c r="J8" s="18">
        <f>I8*1000</f>
        <v>9.3023255813953458</v>
      </c>
      <c r="K8" s="13"/>
    </row>
    <row r="9" spans="1:11" x14ac:dyDescent="0.2">
      <c r="A9" s="13" t="s">
        <v>32</v>
      </c>
      <c r="B9" s="2">
        <v>43502</v>
      </c>
      <c r="C9" s="21">
        <v>0.3576388888888889</v>
      </c>
      <c r="D9" s="13">
        <v>0.125</v>
      </c>
      <c r="E9" s="13">
        <v>650</v>
      </c>
      <c r="F9" s="17">
        <f>$E9/1000</f>
        <v>0.65</v>
      </c>
      <c r="G9" s="22">
        <v>0.1275</v>
      </c>
      <c r="H9" s="13">
        <f>$G9-$D9</f>
        <v>2.5000000000000022E-3</v>
      </c>
      <c r="I9" s="17">
        <f>$H9/$F9</f>
        <v>3.8461538461538494E-3</v>
      </c>
      <c r="J9" s="18">
        <f>I9*1000</f>
        <v>3.8461538461538494</v>
      </c>
      <c r="K9" s="13"/>
    </row>
    <row r="10" spans="1:11" x14ac:dyDescent="0.2">
      <c r="A10" s="13" t="s">
        <v>29</v>
      </c>
      <c r="B10" s="2">
        <v>43502</v>
      </c>
      <c r="C10" s="21">
        <v>0.36805555555555558</v>
      </c>
      <c r="D10" s="13">
        <v>0.12280000000000001</v>
      </c>
      <c r="E10" s="13">
        <v>475</v>
      </c>
      <c r="F10" s="17">
        <f>$E10/1000</f>
        <v>0.47499999999999998</v>
      </c>
      <c r="G10" s="22">
        <v>0.1245</v>
      </c>
      <c r="H10" s="13">
        <f>$G10-$D10</f>
        <v>1.6999999999999932E-3</v>
      </c>
      <c r="I10" s="17">
        <f>$H10/$F10</f>
        <v>3.5789473684210383E-3</v>
      </c>
      <c r="J10" s="18">
        <f>I10*1000</f>
        <v>3.5789473684210384</v>
      </c>
    </row>
    <row r="11" spans="1:11" x14ac:dyDescent="0.2">
      <c r="A11" s="13" t="s">
        <v>21</v>
      </c>
      <c r="B11" s="2">
        <v>43502</v>
      </c>
      <c r="C11" s="37">
        <v>0.3888888888888889</v>
      </c>
      <c r="D11" s="13">
        <v>0.124</v>
      </c>
      <c r="E11" s="13">
        <v>552</v>
      </c>
      <c r="F11" s="17">
        <f>$E11/1000</f>
        <v>0.55200000000000005</v>
      </c>
      <c r="G11" s="22">
        <v>0.12609999999999999</v>
      </c>
      <c r="H11" s="13">
        <f>$G11-$D11</f>
        <v>2.0999999999999908E-3</v>
      </c>
      <c r="I11" s="17">
        <f>$H11/$F11</f>
        <v>3.8043478260869393E-3</v>
      </c>
      <c r="J11" s="18">
        <f>I11*1000</f>
        <v>3.8043478260869392</v>
      </c>
      <c r="K11" s="13"/>
    </row>
    <row r="12" spans="1:11" x14ac:dyDescent="0.2">
      <c r="A12" s="13" t="s">
        <v>19</v>
      </c>
      <c r="B12" s="2">
        <v>43502</v>
      </c>
      <c r="C12" s="37">
        <v>0.39930555555555558</v>
      </c>
      <c r="D12" s="13">
        <v>0.1231</v>
      </c>
      <c r="E12" s="13">
        <v>574</v>
      </c>
      <c r="F12" s="17">
        <f>$E12/1000</f>
        <v>0.57399999999999995</v>
      </c>
      <c r="G12" s="22">
        <v>0.13150000000000001</v>
      </c>
      <c r="H12" s="13">
        <f>$G12-$D12</f>
        <v>8.4000000000000047E-3</v>
      </c>
      <c r="I12" s="17">
        <f>$H12/$F12</f>
        <v>1.4634146341463424E-2</v>
      </c>
      <c r="J12" s="18">
        <f>I12*1000</f>
        <v>14.634146341463424</v>
      </c>
      <c r="K12" s="13"/>
    </row>
    <row r="13" spans="1:11" x14ac:dyDescent="0.2">
      <c r="A13" s="13" t="s">
        <v>20</v>
      </c>
      <c r="B13" s="2">
        <v>43502</v>
      </c>
      <c r="C13" s="37">
        <v>0.40972222222222227</v>
      </c>
      <c r="D13" s="13">
        <v>0.1245</v>
      </c>
      <c r="E13" s="13">
        <v>523</v>
      </c>
      <c r="F13" s="17">
        <f>$E13/1000</f>
        <v>0.52300000000000002</v>
      </c>
      <c r="G13" s="22">
        <v>0.1258</v>
      </c>
      <c r="H13" s="13">
        <f>$G13-$D13</f>
        <v>1.2999999999999956E-3</v>
      </c>
      <c r="I13" s="17">
        <f>$H13/$F13</f>
        <v>2.4856596558317312E-3</v>
      </c>
      <c r="J13" s="18">
        <f>I13*1000</f>
        <v>2.4856596558317312</v>
      </c>
      <c r="K13" s="13"/>
    </row>
    <row r="14" spans="1:11" x14ac:dyDescent="0.2">
      <c r="A14" s="13" t="s">
        <v>60</v>
      </c>
      <c r="B14" s="2">
        <v>43502</v>
      </c>
      <c r="C14" s="21">
        <v>0.4375</v>
      </c>
      <c r="D14" s="1">
        <v>0.1246</v>
      </c>
      <c r="E14" s="13">
        <v>400</v>
      </c>
      <c r="F14" s="17">
        <f>$E14/1000</f>
        <v>0.4</v>
      </c>
      <c r="G14">
        <v>0.1273</v>
      </c>
      <c r="H14" s="1">
        <f>$G14-$D14</f>
        <v>2.6999999999999941E-3</v>
      </c>
      <c r="I14" s="17">
        <f>$H14/$F14</f>
        <v>6.7499999999999852E-3</v>
      </c>
      <c r="J14" s="18">
        <f>I14*1000</f>
        <v>6.7499999999999849</v>
      </c>
      <c r="K14" s="1"/>
    </row>
    <row r="15" spans="1:11" x14ac:dyDescent="0.2">
      <c r="A15" s="13" t="s">
        <v>61</v>
      </c>
      <c r="B15" s="2">
        <v>43502</v>
      </c>
      <c r="C15" s="9">
        <v>0.44791666666666669</v>
      </c>
      <c r="D15" s="1">
        <v>0.12609999999999999</v>
      </c>
      <c r="E15" s="13">
        <v>403</v>
      </c>
      <c r="F15" s="17">
        <f>$E15/1000</f>
        <v>0.40300000000000002</v>
      </c>
      <c r="G15">
        <v>0.12809999999999999</v>
      </c>
      <c r="H15" s="1">
        <f>$G15-$D15</f>
        <v>2.0000000000000018E-3</v>
      </c>
      <c r="I15" s="17">
        <f>$H15/$F15</f>
        <v>4.9627791563275478E-3</v>
      </c>
      <c r="J15" s="18">
        <f>I15*1000</f>
        <v>4.9627791563275476</v>
      </c>
      <c r="K15" s="1"/>
    </row>
    <row r="16" spans="1:11" x14ac:dyDescent="0.2">
      <c r="A16" s="13" t="s">
        <v>27</v>
      </c>
      <c r="B16" s="2">
        <v>43502</v>
      </c>
      <c r="C16" s="37">
        <v>0.45833333333333331</v>
      </c>
      <c r="D16" s="13">
        <v>0.12509999999999999</v>
      </c>
      <c r="E16" s="13">
        <v>404</v>
      </c>
      <c r="F16" s="17">
        <f>$E16/1000</f>
        <v>0.40400000000000003</v>
      </c>
      <c r="G16">
        <v>0.1268</v>
      </c>
      <c r="H16" s="1">
        <f>$G16-$D16</f>
        <v>1.7000000000000071E-3</v>
      </c>
      <c r="I16" s="17">
        <f>$H16/$F16</f>
        <v>4.2079207920792255E-3</v>
      </c>
      <c r="J16" s="18">
        <f>I16*1000</f>
        <v>4.2079207920792259</v>
      </c>
      <c r="K16" s="1"/>
    </row>
    <row r="17" spans="1:11" x14ac:dyDescent="0.2">
      <c r="A17" s="13" t="s">
        <v>26</v>
      </c>
      <c r="B17" s="2">
        <v>43502</v>
      </c>
      <c r="C17" s="21">
        <v>0.4861111111111111</v>
      </c>
      <c r="D17" s="1">
        <v>0.1246</v>
      </c>
      <c r="E17" s="13">
        <v>455</v>
      </c>
      <c r="F17" s="17">
        <f>$E17/1000</f>
        <v>0.45500000000000002</v>
      </c>
      <c r="G17">
        <v>0.127</v>
      </c>
      <c r="H17" s="1">
        <f>$G17-$D17</f>
        <v>2.3999999999999994E-3</v>
      </c>
      <c r="I17" s="17">
        <f>$H17/$F17</f>
        <v>5.274725274725273E-3</v>
      </c>
      <c r="J17" s="18">
        <f>I17*1000</f>
        <v>5.2747252747252729</v>
      </c>
      <c r="K17" s="1"/>
    </row>
    <row r="18" spans="1:11" x14ac:dyDescent="0.2">
      <c r="A18" s="13" t="s">
        <v>28</v>
      </c>
      <c r="B18" s="2">
        <v>43502</v>
      </c>
      <c r="C18" s="37">
        <v>0.5</v>
      </c>
      <c r="D18" s="12">
        <v>0.1232</v>
      </c>
      <c r="E18" s="12">
        <v>420</v>
      </c>
      <c r="F18" s="17">
        <f>$E18/1000</f>
        <v>0.42</v>
      </c>
      <c r="G18" s="22">
        <v>0.12559999999999999</v>
      </c>
      <c r="H18" s="1">
        <f>$G18-$D18</f>
        <v>2.3999999999999855E-3</v>
      </c>
      <c r="I18" s="17">
        <f>$H18/$F18</f>
        <v>5.7142857142856796E-3</v>
      </c>
      <c r="J18" s="18">
        <f>I18*1000</f>
        <v>5.7142857142856798</v>
      </c>
      <c r="K18" s="13"/>
    </row>
    <row r="19" spans="1:11" x14ac:dyDescent="0.2">
      <c r="A19" s="13" t="s">
        <v>22</v>
      </c>
      <c r="B19" s="2">
        <v>43502</v>
      </c>
      <c r="C19" s="37">
        <v>0.53125</v>
      </c>
      <c r="D19" s="13">
        <v>0.12429999999999999</v>
      </c>
      <c r="E19" s="13">
        <v>440</v>
      </c>
      <c r="F19" s="17">
        <f>$E19/1000</f>
        <v>0.44</v>
      </c>
      <c r="G19" s="22">
        <v>0.126</v>
      </c>
      <c r="H19" s="1">
        <f>$G19-$D19</f>
        <v>1.7000000000000071E-3</v>
      </c>
      <c r="I19" s="17">
        <f>$H19/$F19</f>
        <v>3.8636363636363798E-3</v>
      </c>
      <c r="J19" s="18">
        <f>I19*1000</f>
        <v>3.8636363636363797</v>
      </c>
      <c r="K19" s="13"/>
    </row>
    <row r="20" spans="1:11" x14ac:dyDescent="0.2">
      <c r="A20" s="13" t="s">
        <v>22</v>
      </c>
      <c r="B20" s="2">
        <v>43502</v>
      </c>
      <c r="C20" s="37">
        <v>0.54513888888888895</v>
      </c>
      <c r="D20" s="13">
        <v>0.1258</v>
      </c>
      <c r="E20" s="13">
        <v>410</v>
      </c>
      <c r="F20" s="17">
        <f>$E20/1000</f>
        <v>0.41</v>
      </c>
      <c r="G20" s="22">
        <v>0.1285</v>
      </c>
      <c r="H20" s="1">
        <f>$G20-$D20</f>
        <v>2.7000000000000079E-3</v>
      </c>
      <c r="I20" s="17">
        <f>$H20/$F20</f>
        <v>6.5853658536585563E-3</v>
      </c>
      <c r="J20" s="18">
        <f>I20*1000</f>
        <v>6.5853658536585566</v>
      </c>
      <c r="K20" s="13"/>
    </row>
    <row r="21" spans="1:11" x14ac:dyDescent="0.2">
      <c r="A21" s="13" t="s">
        <v>24</v>
      </c>
      <c r="B21" s="2">
        <v>43502</v>
      </c>
      <c r="C21" s="37">
        <v>0.55555555555555558</v>
      </c>
      <c r="D21" s="13">
        <v>0.12379999999999999</v>
      </c>
      <c r="E21" s="13">
        <v>588</v>
      </c>
      <c r="F21" s="17">
        <f>$E21/1000</f>
        <v>0.58799999999999997</v>
      </c>
      <c r="G21" s="22">
        <v>0.12659999999999999</v>
      </c>
      <c r="H21" s="13">
        <f>$G21-$D21</f>
        <v>2.7999999999999969E-3</v>
      </c>
      <c r="I21" s="17">
        <f>$H21/$F21</f>
        <v>4.7619047619047571E-3</v>
      </c>
      <c r="J21" s="18">
        <f>I21*1000</f>
        <v>4.7619047619047574</v>
      </c>
      <c r="K21" s="13"/>
    </row>
  </sheetData>
  <sortState ref="A6:K21">
    <sortCondition ref="C6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8"/>
  <sheetViews>
    <sheetView topLeftCell="A7" workbookViewId="0">
      <selection activeCell="A6" sqref="A6:J14"/>
    </sheetView>
  </sheetViews>
  <sheetFormatPr baseColWidth="10" defaultColWidth="8.83203125" defaultRowHeight="15" x14ac:dyDescent="0.2"/>
  <cols>
    <col min="1" max="1" width="12.33203125" bestFit="1" customWidth="1"/>
    <col min="2" max="2" width="15.83203125" style="4" bestFit="1" customWidth="1"/>
    <col min="3" max="3" width="14.6640625" style="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9" max="9" width="13" bestFit="1" customWidth="1"/>
    <col min="10" max="10" width="14.5" bestFit="1" customWidth="1"/>
    <col min="11" max="11" width="20.8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17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42654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23</v>
      </c>
      <c r="B6" s="2">
        <v>42648</v>
      </c>
      <c r="C6" s="9">
        <v>0.36458333333333331</v>
      </c>
      <c r="D6" s="1">
        <v>0.1336</v>
      </c>
      <c r="E6" s="1">
        <v>310</v>
      </c>
      <c r="F6" s="17">
        <f t="shared" ref="F6:F11" si="0">$E6/1000</f>
        <v>0.31</v>
      </c>
      <c r="G6" s="1">
        <v>0.1346</v>
      </c>
      <c r="H6" s="1">
        <f t="shared" ref="H6:H11" si="1">$G6-$D6</f>
        <v>1.0000000000000009E-3</v>
      </c>
      <c r="I6" s="17">
        <f t="shared" ref="I6:I11" si="2">$H6/$F6</f>
        <v>3.2258064516129063E-3</v>
      </c>
      <c r="J6" s="18">
        <f t="shared" ref="J6:J11" si="3">I6*1000</f>
        <v>3.2258064516129061</v>
      </c>
      <c r="K6" s="1"/>
    </row>
    <row r="7" spans="1:11" x14ac:dyDescent="0.2">
      <c r="A7" s="13" t="s">
        <v>26</v>
      </c>
      <c r="B7" s="2">
        <v>42648</v>
      </c>
      <c r="C7" s="9">
        <v>0.41666666666666669</v>
      </c>
      <c r="D7" s="1">
        <v>0.13139999999999999</v>
      </c>
      <c r="E7" s="1">
        <v>300</v>
      </c>
      <c r="F7" s="17">
        <f t="shared" si="0"/>
        <v>0.3</v>
      </c>
      <c r="G7" s="1">
        <v>0.1328</v>
      </c>
      <c r="H7" s="1">
        <f t="shared" si="1"/>
        <v>1.4000000000000123E-3</v>
      </c>
      <c r="I7" s="17">
        <f t="shared" si="2"/>
        <v>4.6666666666667078E-3</v>
      </c>
      <c r="J7" s="18">
        <f t="shared" si="3"/>
        <v>4.6666666666667078</v>
      </c>
      <c r="K7" s="1"/>
    </row>
    <row r="8" spans="1:11" x14ac:dyDescent="0.2">
      <c r="A8" s="13" t="s">
        <v>22</v>
      </c>
      <c r="B8" s="2">
        <v>42648</v>
      </c>
      <c r="C8" s="9">
        <v>0.37847222222222227</v>
      </c>
      <c r="D8" s="1">
        <v>0.13270000000000001</v>
      </c>
      <c r="E8" s="1">
        <v>310</v>
      </c>
      <c r="F8" s="17">
        <f t="shared" si="0"/>
        <v>0.31</v>
      </c>
      <c r="G8" s="1">
        <v>0.1333</v>
      </c>
      <c r="H8" s="1">
        <f t="shared" si="1"/>
        <v>5.9999999999998943E-4</v>
      </c>
      <c r="I8" s="17">
        <f t="shared" si="2"/>
        <v>1.9354838709677079E-3</v>
      </c>
      <c r="J8" s="18">
        <f t="shared" si="3"/>
        <v>1.9354838709677078</v>
      </c>
      <c r="K8" s="1"/>
    </row>
    <row r="9" spans="1:11" x14ac:dyDescent="0.2">
      <c r="A9" s="13" t="s">
        <v>24</v>
      </c>
      <c r="B9" s="2">
        <v>42648</v>
      </c>
      <c r="C9" s="9">
        <v>0.35416666666666669</v>
      </c>
      <c r="D9" s="13">
        <v>0.13850000000000001</v>
      </c>
      <c r="E9" s="13">
        <v>310</v>
      </c>
      <c r="F9" s="17">
        <f t="shared" si="0"/>
        <v>0.31</v>
      </c>
      <c r="G9" s="13">
        <v>0.14069999999999999</v>
      </c>
      <c r="H9" s="1">
        <f t="shared" si="1"/>
        <v>2.1999999999999797E-3</v>
      </c>
      <c r="I9" s="17">
        <f t="shared" si="2"/>
        <v>7.0967741935483216E-3</v>
      </c>
      <c r="J9" s="18">
        <f t="shared" si="3"/>
        <v>7.0967741935483213</v>
      </c>
      <c r="K9" s="1"/>
    </row>
    <row r="10" spans="1:11" x14ac:dyDescent="0.2">
      <c r="A10" s="13" t="s">
        <v>27</v>
      </c>
      <c r="B10" s="2">
        <v>42648</v>
      </c>
      <c r="C10" s="9">
        <v>0.44791666666666669</v>
      </c>
      <c r="D10" s="13">
        <v>0.13519999999999999</v>
      </c>
      <c r="E10" s="13">
        <v>310</v>
      </c>
      <c r="F10" s="17">
        <f t="shared" si="0"/>
        <v>0.31</v>
      </c>
      <c r="G10" s="13">
        <v>0.13900000000000001</v>
      </c>
      <c r="H10" s="13">
        <f t="shared" si="1"/>
        <v>3.8000000000000256E-3</v>
      </c>
      <c r="I10" s="17">
        <f t="shared" si="2"/>
        <v>1.2258064516129114E-2</v>
      </c>
      <c r="J10" s="18">
        <f t="shared" si="3"/>
        <v>12.258064516129114</v>
      </c>
      <c r="K10" s="1"/>
    </row>
    <row r="11" spans="1:11" x14ac:dyDescent="0.2">
      <c r="A11" s="13" t="s">
        <v>19</v>
      </c>
      <c r="B11" s="2">
        <v>42648</v>
      </c>
      <c r="C11" s="9">
        <v>0.4861111111111111</v>
      </c>
      <c r="D11" s="13">
        <v>0.13320000000000001</v>
      </c>
      <c r="E11" s="13">
        <v>305</v>
      </c>
      <c r="F11" s="17">
        <f t="shared" si="0"/>
        <v>0.30499999999999999</v>
      </c>
      <c r="G11" s="13">
        <v>0.13739999999999999</v>
      </c>
      <c r="H11" s="13">
        <f t="shared" si="1"/>
        <v>4.1999999999999815E-3</v>
      </c>
      <c r="I11" s="17">
        <f t="shared" si="2"/>
        <v>1.3770491803278629E-2</v>
      </c>
      <c r="J11" s="18">
        <f t="shared" si="3"/>
        <v>13.770491803278629</v>
      </c>
      <c r="K11" s="1"/>
    </row>
    <row r="12" spans="1:11" x14ac:dyDescent="0.2">
      <c r="A12" s="13" t="s">
        <v>21</v>
      </c>
      <c r="B12" s="2">
        <v>42648</v>
      </c>
      <c r="C12" s="11">
        <v>0.50694444444444442</v>
      </c>
      <c r="D12" s="12">
        <v>0.13350000000000001</v>
      </c>
      <c r="E12" s="12">
        <v>305</v>
      </c>
      <c r="F12" s="17">
        <f>$E12/1000</f>
        <v>0.30499999999999999</v>
      </c>
      <c r="G12" s="13">
        <v>0.1351</v>
      </c>
      <c r="H12" s="13">
        <f>$G12-$D12</f>
        <v>1.5999999999999903E-3</v>
      </c>
      <c r="I12" s="17">
        <f>$H12/$F12</f>
        <v>5.2459016393442311E-3</v>
      </c>
      <c r="J12" s="18">
        <f>I12*1000</f>
        <v>5.2459016393442308</v>
      </c>
      <c r="K12" s="1"/>
    </row>
    <row r="13" spans="1:11" x14ac:dyDescent="0.2">
      <c r="A13" s="13" t="s">
        <v>28</v>
      </c>
      <c r="B13" s="2">
        <v>42648</v>
      </c>
      <c r="C13" s="3">
        <v>0.40972222222222227</v>
      </c>
      <c r="D13" s="13">
        <v>0.1338</v>
      </c>
      <c r="E13" s="13">
        <v>310</v>
      </c>
      <c r="F13" s="17">
        <f>$E13/1000</f>
        <v>0.31</v>
      </c>
      <c r="G13" s="13">
        <v>0.13439999999999999</v>
      </c>
      <c r="H13" s="13">
        <f>$G13-$D13</f>
        <v>5.9999999999998943E-4</v>
      </c>
      <c r="I13" s="17">
        <f>$H13/$F13</f>
        <v>1.9354838709677079E-3</v>
      </c>
      <c r="J13" s="18">
        <f>I13*1000</f>
        <v>1.9354838709677078</v>
      </c>
      <c r="K13" s="1"/>
    </row>
    <row r="14" spans="1:11" x14ac:dyDescent="0.2">
      <c r="A14" s="13" t="s">
        <v>20</v>
      </c>
      <c r="B14" s="2">
        <v>42648</v>
      </c>
      <c r="C14" s="5">
        <v>0.47569444444444442</v>
      </c>
      <c r="D14" s="13">
        <v>0.13400000000000001</v>
      </c>
      <c r="E14" s="13">
        <v>300</v>
      </c>
      <c r="F14" s="19">
        <f>$E14/1000</f>
        <v>0.3</v>
      </c>
      <c r="G14" s="13">
        <v>0.13550000000000001</v>
      </c>
      <c r="H14" s="13">
        <f>$G14-$D14</f>
        <v>1.5000000000000013E-3</v>
      </c>
      <c r="I14" s="19">
        <f>$H14/$F14</f>
        <v>5.0000000000000044E-3</v>
      </c>
      <c r="J14" s="20">
        <f>I14*1000</f>
        <v>5.0000000000000044</v>
      </c>
      <c r="K14" s="1"/>
    </row>
    <row r="15" spans="1:11" x14ac:dyDescent="0.2">
      <c r="A15" s="1"/>
      <c r="B15" s="2"/>
      <c r="C15" s="9"/>
      <c r="D15" s="1"/>
      <c r="E15" s="13"/>
      <c r="F15" s="19"/>
      <c r="G15" s="1"/>
      <c r="H15" s="1"/>
      <c r="I15" s="1"/>
      <c r="J15" s="10"/>
      <c r="K15" s="1"/>
    </row>
    <row r="16" spans="1:11" x14ac:dyDescent="0.2">
      <c r="A16" s="1"/>
      <c r="B16" s="2"/>
      <c r="C16" s="9"/>
      <c r="D16" s="1"/>
      <c r="E16" s="1"/>
      <c r="F16" s="1"/>
      <c r="G16" s="1"/>
      <c r="H16" s="1"/>
      <c r="I16" s="1"/>
      <c r="J16" s="10"/>
      <c r="K16" s="1"/>
    </row>
    <row r="17" spans="1:11" x14ac:dyDescent="0.2">
      <c r="A17" s="1"/>
      <c r="B17" s="2"/>
      <c r="C17" s="9"/>
      <c r="D17" s="1"/>
      <c r="E17" s="1"/>
      <c r="F17" s="1"/>
      <c r="G17" s="1"/>
      <c r="H17" s="1"/>
      <c r="I17" s="1"/>
      <c r="J17" s="10"/>
      <c r="K17" s="1"/>
    </row>
    <row r="18" spans="1:11" x14ac:dyDescent="0.2">
      <c r="A18" s="1"/>
      <c r="B18" s="2"/>
      <c r="C18" s="9"/>
      <c r="D18" s="1"/>
      <c r="E18" s="1"/>
      <c r="F18" s="1"/>
      <c r="G18" s="1"/>
      <c r="H18" s="1"/>
      <c r="I18" s="1"/>
      <c r="J18" s="10"/>
      <c r="K18" s="1"/>
    </row>
    <row r="19" spans="1:11" x14ac:dyDescent="0.2">
      <c r="A19" s="1"/>
      <c r="B19" s="2"/>
      <c r="C19" s="9"/>
      <c r="D19" s="1"/>
      <c r="E19" s="1"/>
      <c r="F19" s="1"/>
      <c r="G19" s="1"/>
      <c r="H19" s="1"/>
      <c r="I19" s="1"/>
      <c r="J19" s="10"/>
      <c r="K19" s="1"/>
    </row>
    <row r="20" spans="1:11" x14ac:dyDescent="0.2">
      <c r="A20" s="1"/>
      <c r="B20" s="2"/>
      <c r="C20" s="9"/>
      <c r="D20" s="1"/>
      <c r="E20" s="1"/>
      <c r="F20" s="1"/>
      <c r="G20" s="1"/>
      <c r="H20" s="1"/>
      <c r="I20" s="1"/>
      <c r="J20" s="10"/>
      <c r="K20" s="1"/>
    </row>
    <row r="21" spans="1:11" x14ac:dyDescent="0.2">
      <c r="A21" s="1"/>
      <c r="B21" s="2"/>
      <c r="C21" s="9"/>
      <c r="D21" s="1"/>
      <c r="E21" s="1"/>
      <c r="F21" s="1"/>
      <c r="G21" s="1"/>
      <c r="H21" s="1"/>
      <c r="I21" s="1"/>
      <c r="J21" s="10"/>
      <c r="K21" s="1"/>
    </row>
    <row r="22" spans="1:11" x14ac:dyDescent="0.2">
      <c r="A22" s="1"/>
      <c r="B22" s="2"/>
      <c r="C22" s="9"/>
      <c r="D22" s="1"/>
      <c r="E22" s="1"/>
      <c r="F22" s="1"/>
      <c r="G22" s="1"/>
      <c r="H22" s="1"/>
      <c r="I22" s="1"/>
      <c r="J22" s="10"/>
      <c r="K22" s="1"/>
    </row>
    <row r="23" spans="1:11" x14ac:dyDescent="0.2">
      <c r="A23" s="1"/>
      <c r="B23" s="2"/>
      <c r="C23" s="9"/>
      <c r="D23" s="1"/>
      <c r="E23" s="1"/>
      <c r="F23" s="1"/>
      <c r="G23" s="1"/>
      <c r="H23" s="1"/>
      <c r="I23" s="1"/>
      <c r="J23" s="10"/>
      <c r="K23" s="1"/>
    </row>
    <row r="24" spans="1:11" x14ac:dyDescent="0.2">
      <c r="A24" s="1"/>
      <c r="B24" s="2"/>
      <c r="C24" s="9"/>
      <c r="D24" s="1"/>
      <c r="E24" s="1"/>
      <c r="F24" s="1"/>
      <c r="G24" s="1"/>
      <c r="H24" s="1"/>
      <c r="I24" s="1"/>
      <c r="J24" s="10"/>
      <c r="K24" s="1"/>
    </row>
    <row r="25" spans="1:11" x14ac:dyDescent="0.2">
      <c r="A25" s="1"/>
      <c r="B25" s="2"/>
      <c r="C25" s="9"/>
      <c r="D25" s="1"/>
      <c r="E25" s="1"/>
      <c r="F25" s="1"/>
      <c r="G25" s="1"/>
      <c r="H25" s="1"/>
      <c r="I25" s="1"/>
      <c r="J25" s="10"/>
      <c r="K25" s="1"/>
    </row>
    <row r="26" spans="1:11" x14ac:dyDescent="0.2">
      <c r="A26" s="1"/>
      <c r="B26" s="2"/>
      <c r="C26" s="9"/>
      <c r="D26" s="1"/>
      <c r="E26" s="1"/>
      <c r="F26" s="1"/>
      <c r="G26" s="1"/>
      <c r="H26" s="1"/>
      <c r="I26" s="1"/>
      <c r="J26" s="10"/>
      <c r="K26" s="1"/>
    </row>
    <row r="27" spans="1:11" x14ac:dyDescent="0.2">
      <c r="A27" s="1"/>
      <c r="B27" s="2"/>
      <c r="C27" s="9"/>
      <c r="D27" s="1"/>
      <c r="E27" s="1"/>
      <c r="F27" s="1"/>
      <c r="G27" s="1"/>
      <c r="H27" s="1"/>
      <c r="I27" s="1"/>
      <c r="J27" s="10"/>
      <c r="K27" s="1"/>
    </row>
    <row r="28" spans="1:11" x14ac:dyDescent="0.2">
      <c r="A28" s="1"/>
      <c r="B28" s="2"/>
      <c r="C28" s="9"/>
      <c r="D28" s="1"/>
      <c r="E28" s="1"/>
      <c r="F28" s="1"/>
      <c r="G28" s="1"/>
      <c r="H28" s="1"/>
      <c r="I28" s="1"/>
      <c r="J28" s="10"/>
      <c r="K28" s="1"/>
    </row>
    <row r="29" spans="1:11" x14ac:dyDescent="0.2">
      <c r="A29" s="1"/>
      <c r="B29" s="2"/>
      <c r="C29" s="9"/>
      <c r="D29" s="1"/>
      <c r="E29" s="1"/>
      <c r="F29" s="1"/>
      <c r="G29" s="1"/>
      <c r="H29" s="1"/>
      <c r="I29" s="1"/>
      <c r="J29" s="10"/>
      <c r="K29" s="1"/>
    </row>
    <row r="30" spans="1:11" x14ac:dyDescent="0.2">
      <c r="A30" s="1"/>
      <c r="B30" s="2"/>
      <c r="C30" s="9"/>
      <c r="D30" s="1"/>
      <c r="E30" s="1"/>
      <c r="F30" s="1"/>
      <c r="G30" s="1"/>
      <c r="H30" s="1"/>
      <c r="I30" s="1"/>
      <c r="J30" s="10"/>
      <c r="K30" s="1"/>
    </row>
    <row r="31" spans="1:11" x14ac:dyDescent="0.2">
      <c r="A31" s="1"/>
      <c r="B31" s="2"/>
      <c r="C31" s="9"/>
      <c r="D31" s="1"/>
      <c r="E31" s="1"/>
      <c r="F31" s="1"/>
      <c r="G31" s="1"/>
      <c r="H31" s="1"/>
      <c r="I31" s="1"/>
      <c r="J31" s="10"/>
      <c r="K31" s="1"/>
    </row>
    <row r="32" spans="1:11" x14ac:dyDescent="0.2">
      <c r="A32" s="1"/>
      <c r="B32" s="2"/>
      <c r="C32" s="3"/>
      <c r="D32" s="1"/>
      <c r="E32" s="1"/>
      <c r="F32" s="1"/>
      <c r="G32" s="1"/>
      <c r="H32" s="1"/>
      <c r="I32" s="1"/>
      <c r="J32" s="10"/>
      <c r="K32" s="1"/>
    </row>
    <row r="33" spans="1:11" x14ac:dyDescent="0.2">
      <c r="A33" s="1"/>
      <c r="B33" s="2"/>
      <c r="C33" s="3"/>
      <c r="D33" s="1"/>
      <c r="E33" s="1"/>
      <c r="F33" s="1"/>
      <c r="G33" s="1"/>
      <c r="H33" s="1"/>
      <c r="I33" s="1"/>
      <c r="J33" s="10"/>
      <c r="K33" s="1"/>
    </row>
    <row r="34" spans="1:11" x14ac:dyDescent="0.2">
      <c r="A34" s="1"/>
      <c r="B34" s="2"/>
      <c r="C34" s="3"/>
      <c r="D34" s="1"/>
      <c r="E34" s="1"/>
      <c r="F34" s="1"/>
      <c r="G34" s="1"/>
      <c r="H34" s="1"/>
      <c r="I34" s="1"/>
      <c r="J34" s="10"/>
      <c r="K34" s="1"/>
    </row>
    <row r="35" spans="1:11" x14ac:dyDescent="0.2">
      <c r="A35" s="1"/>
      <c r="B35" s="2"/>
      <c r="C35" s="3"/>
      <c r="D35" s="1"/>
      <c r="E35" s="1"/>
      <c r="F35" s="1"/>
      <c r="G35" s="1"/>
      <c r="H35" s="1"/>
      <c r="I35" s="1"/>
      <c r="J35" s="10"/>
      <c r="K35" s="1"/>
    </row>
    <row r="36" spans="1:11" x14ac:dyDescent="0.2">
      <c r="A36" s="1"/>
      <c r="B36" s="2"/>
      <c r="C36" s="3"/>
      <c r="D36" s="1"/>
      <c r="E36" s="1"/>
      <c r="F36" s="1"/>
      <c r="G36" s="1"/>
      <c r="H36" s="1"/>
      <c r="I36" s="1"/>
      <c r="J36" s="10"/>
      <c r="K36" s="1"/>
    </row>
    <row r="37" spans="1:11" x14ac:dyDescent="0.2">
      <c r="A37" s="1"/>
      <c r="B37" s="2"/>
      <c r="C37" s="3"/>
      <c r="D37" s="1"/>
      <c r="E37" s="1"/>
      <c r="F37" s="1"/>
      <c r="G37" s="1"/>
      <c r="H37" s="1"/>
      <c r="I37" s="1"/>
      <c r="J37" s="10"/>
      <c r="K37" s="1"/>
    </row>
    <row r="38" spans="1:11" x14ac:dyDescent="0.2">
      <c r="A38" s="1"/>
      <c r="B38" s="2"/>
      <c r="C38" s="3"/>
      <c r="D38" s="1"/>
      <c r="E38" s="1"/>
      <c r="F38" s="1"/>
      <c r="G38" s="1"/>
      <c r="H38" s="1"/>
      <c r="I38" s="1"/>
      <c r="J38" s="10"/>
      <c r="K38" s="1"/>
    </row>
    <row r="39" spans="1:11" x14ac:dyDescent="0.2">
      <c r="A39" s="1"/>
      <c r="B39" s="2"/>
      <c r="C39" s="3"/>
      <c r="D39" s="1"/>
      <c r="E39" s="1"/>
      <c r="F39" s="1"/>
      <c r="G39" s="1"/>
      <c r="H39" s="1"/>
      <c r="I39" s="1"/>
      <c r="J39" s="10"/>
      <c r="K39" s="1"/>
    </row>
    <row r="40" spans="1:11" x14ac:dyDescent="0.2">
      <c r="A40" s="1"/>
      <c r="B40" s="2"/>
      <c r="C40" s="3"/>
      <c r="D40" s="1"/>
      <c r="E40" s="1"/>
      <c r="F40" s="1"/>
      <c r="G40" s="1"/>
      <c r="H40" s="1"/>
      <c r="I40" s="1"/>
      <c r="J40" s="10"/>
      <c r="K40" s="1"/>
    </row>
    <row r="41" spans="1:11" x14ac:dyDescent="0.2">
      <c r="A41" s="1"/>
      <c r="B41" s="2"/>
      <c r="C41" s="3"/>
      <c r="D41" s="1"/>
      <c r="E41" s="1"/>
      <c r="F41" s="1"/>
      <c r="G41" s="1"/>
      <c r="H41" s="1"/>
      <c r="I41" s="1"/>
      <c r="J41" s="10"/>
      <c r="K41" s="1"/>
    </row>
    <row r="42" spans="1:11" x14ac:dyDescent="0.2">
      <c r="A42" s="1"/>
      <c r="B42" s="2"/>
      <c r="C42" s="3"/>
      <c r="D42" s="1"/>
      <c r="E42" s="1"/>
      <c r="F42" s="1"/>
      <c r="G42" s="1"/>
      <c r="H42" s="1"/>
      <c r="I42" s="1"/>
      <c r="J42" s="10"/>
      <c r="K42" s="1"/>
    </row>
    <row r="43" spans="1:11" x14ac:dyDescent="0.2">
      <c r="A43" s="1"/>
      <c r="B43" s="2"/>
      <c r="C43" s="3"/>
      <c r="D43" s="1"/>
      <c r="E43" s="1"/>
      <c r="F43" s="1"/>
      <c r="G43" s="1"/>
      <c r="H43" s="1"/>
      <c r="I43" s="1"/>
      <c r="J43" s="10"/>
      <c r="K43" s="1"/>
    </row>
    <row r="44" spans="1:11" x14ac:dyDescent="0.2">
      <c r="A44" s="1"/>
      <c r="B44" s="2"/>
      <c r="C44" s="3"/>
      <c r="D44" s="1"/>
      <c r="E44" s="1"/>
      <c r="F44" s="1"/>
      <c r="G44" s="1"/>
      <c r="H44" s="1"/>
      <c r="I44" s="1"/>
      <c r="J44" s="10"/>
      <c r="K44" s="1"/>
    </row>
    <row r="45" spans="1:11" x14ac:dyDescent="0.2">
      <c r="A45" s="1"/>
      <c r="B45" s="2"/>
      <c r="C45" s="3"/>
      <c r="D45" s="1"/>
      <c r="E45" s="1"/>
      <c r="F45" s="1"/>
      <c r="G45" s="1"/>
      <c r="H45" s="1"/>
      <c r="I45" s="1"/>
      <c r="J45" s="10"/>
      <c r="K45" s="1"/>
    </row>
    <row r="46" spans="1:11" x14ac:dyDescent="0.2">
      <c r="A46" s="1"/>
      <c r="B46" s="2"/>
      <c r="C46" s="3"/>
      <c r="D46" s="1"/>
      <c r="E46" s="1"/>
      <c r="F46" s="1"/>
      <c r="G46" s="1"/>
      <c r="H46" s="1"/>
      <c r="I46" s="1"/>
      <c r="J46" s="10"/>
      <c r="K46" s="1"/>
    </row>
    <row r="47" spans="1:11" x14ac:dyDescent="0.2">
      <c r="A47" s="1"/>
      <c r="B47" s="2"/>
      <c r="C47" s="3"/>
      <c r="D47" s="1"/>
      <c r="E47" s="1"/>
      <c r="F47" s="1"/>
      <c r="G47" s="1"/>
      <c r="H47" s="1"/>
      <c r="I47" s="1"/>
      <c r="J47" s="10"/>
      <c r="K47" s="1"/>
    </row>
    <row r="48" spans="1:11" x14ac:dyDescent="0.2">
      <c r="A48" s="1"/>
      <c r="B48" s="2"/>
      <c r="C48" s="3"/>
      <c r="D48" s="1"/>
      <c r="E48" s="1"/>
      <c r="F48" s="1"/>
      <c r="G48" s="1"/>
      <c r="H48" s="1"/>
      <c r="I48" s="1"/>
      <c r="J48" s="10"/>
      <c r="K48" s="1"/>
    </row>
    <row r="49" spans="1:11" x14ac:dyDescent="0.2">
      <c r="A49" s="1"/>
      <c r="B49" s="2"/>
      <c r="C49" s="3"/>
      <c r="D49" s="1"/>
      <c r="E49" s="1"/>
      <c r="F49" s="1"/>
      <c r="G49" s="1"/>
      <c r="H49" s="1"/>
      <c r="I49" s="1"/>
      <c r="J49" s="10"/>
      <c r="K49" s="1"/>
    </row>
    <row r="50" spans="1:11" x14ac:dyDescent="0.2">
      <c r="A50" s="1"/>
      <c r="B50" s="2"/>
      <c r="C50" s="3"/>
      <c r="D50" s="1"/>
      <c r="E50" s="1"/>
      <c r="F50" s="1"/>
      <c r="G50" s="1"/>
      <c r="H50" s="1"/>
      <c r="I50" s="1"/>
      <c r="J50" s="10"/>
      <c r="K50" s="1"/>
    </row>
    <row r="51" spans="1:11" x14ac:dyDescent="0.2">
      <c r="A51" s="1"/>
      <c r="B51" s="2"/>
      <c r="C51" s="3"/>
      <c r="D51" s="1"/>
      <c r="E51" s="1"/>
      <c r="F51" s="1"/>
      <c r="G51" s="1"/>
      <c r="H51" s="1"/>
      <c r="I51" s="1"/>
      <c r="J51" s="10"/>
      <c r="K51" s="1"/>
    </row>
    <row r="52" spans="1:11" x14ac:dyDescent="0.2">
      <c r="A52" s="1"/>
      <c r="B52" s="2"/>
      <c r="C52" s="3"/>
      <c r="D52" s="1"/>
      <c r="E52" s="1"/>
      <c r="F52" s="1"/>
      <c r="G52" s="1"/>
      <c r="H52" s="1"/>
      <c r="I52" s="1"/>
      <c r="J52" s="10"/>
      <c r="K52" s="1"/>
    </row>
    <row r="53" spans="1:11" x14ac:dyDescent="0.2">
      <c r="A53" s="1"/>
      <c r="B53" s="2"/>
      <c r="C53" s="3"/>
      <c r="D53" s="1"/>
      <c r="E53" s="1"/>
      <c r="F53" s="1"/>
      <c r="G53" s="1"/>
      <c r="H53" s="1"/>
      <c r="I53" s="1"/>
      <c r="J53" s="10"/>
      <c r="K53" s="1"/>
    </row>
    <row r="54" spans="1:11" x14ac:dyDescent="0.2">
      <c r="A54" s="1"/>
      <c r="B54" s="2"/>
      <c r="C54" s="3"/>
      <c r="D54" s="1"/>
      <c r="E54" s="1"/>
      <c r="F54" s="1"/>
      <c r="G54" s="1"/>
      <c r="H54" s="1"/>
      <c r="I54" s="1"/>
      <c r="J54" s="10"/>
      <c r="K54" s="1"/>
    </row>
    <row r="55" spans="1:11" x14ac:dyDescent="0.2">
      <c r="A55" s="1"/>
      <c r="B55" s="2"/>
      <c r="C55" s="3"/>
      <c r="D55" s="1"/>
      <c r="E55" s="1"/>
      <c r="F55" s="1"/>
      <c r="G55" s="1"/>
      <c r="H55" s="1"/>
      <c r="I55" s="1"/>
      <c r="J55" s="10"/>
      <c r="K55" s="1"/>
    </row>
    <row r="56" spans="1:11" x14ac:dyDescent="0.2">
      <c r="A56" s="1"/>
      <c r="B56" s="2"/>
      <c r="C56" s="3"/>
      <c r="D56" s="1"/>
      <c r="E56" s="1"/>
      <c r="F56" s="1"/>
      <c r="G56" s="1"/>
      <c r="H56" s="1"/>
      <c r="I56" s="1"/>
      <c r="J56" s="10"/>
      <c r="K56" s="1"/>
    </row>
    <row r="57" spans="1:11" x14ac:dyDescent="0.2">
      <c r="A57" s="1"/>
      <c r="B57" s="2"/>
      <c r="C57" s="3"/>
      <c r="D57" s="1"/>
      <c r="E57" s="1"/>
      <c r="F57" s="1"/>
      <c r="G57" s="1"/>
      <c r="H57" s="1"/>
      <c r="I57" s="1"/>
      <c r="J57" s="10"/>
      <c r="K57" s="1"/>
    </row>
    <row r="58" spans="1:11" x14ac:dyDescent="0.2">
      <c r="A58" s="1"/>
      <c r="B58" s="2"/>
      <c r="C58" s="3"/>
      <c r="D58" s="1"/>
      <c r="E58" s="1"/>
      <c r="F58" s="1"/>
      <c r="G58" s="1"/>
      <c r="H58" s="1"/>
      <c r="I58" s="1"/>
      <c r="J58" s="10"/>
      <c r="K58" s="1"/>
    </row>
    <row r="59" spans="1:11" x14ac:dyDescent="0.2">
      <c r="A59" s="1"/>
      <c r="B59" s="2"/>
      <c r="C59" s="3"/>
      <c r="D59" s="1"/>
      <c r="E59" s="1"/>
      <c r="F59" s="1"/>
      <c r="G59" s="1"/>
      <c r="H59" s="1"/>
      <c r="I59" s="1"/>
      <c r="J59" s="10"/>
      <c r="K59" s="1"/>
    </row>
    <row r="60" spans="1:11" x14ac:dyDescent="0.2">
      <c r="A60" s="1"/>
      <c r="B60" s="2"/>
      <c r="C60" s="3"/>
      <c r="D60" s="1"/>
      <c r="E60" s="1"/>
      <c r="F60" s="1"/>
      <c r="G60" s="1"/>
      <c r="H60" s="1"/>
      <c r="I60" s="1"/>
      <c r="J60" s="10"/>
      <c r="K60" s="1"/>
    </row>
    <row r="61" spans="1:11" x14ac:dyDescent="0.2">
      <c r="A61" s="1"/>
      <c r="B61" s="2"/>
      <c r="C61" s="3"/>
      <c r="D61" s="1"/>
      <c r="E61" s="1"/>
      <c r="F61" s="1"/>
      <c r="G61" s="1"/>
      <c r="H61" s="1"/>
      <c r="I61" s="1"/>
      <c r="J61" s="10"/>
      <c r="K61" s="1"/>
    </row>
    <row r="62" spans="1:11" x14ac:dyDescent="0.2">
      <c r="A62" s="1"/>
      <c r="B62" s="2"/>
      <c r="C62" s="3"/>
      <c r="D62" s="1"/>
      <c r="E62" s="1"/>
      <c r="F62" s="1"/>
      <c r="G62" s="1"/>
      <c r="H62" s="1"/>
      <c r="I62" s="1"/>
      <c r="J62" s="10"/>
      <c r="K62" s="1"/>
    </row>
    <row r="63" spans="1:11" x14ac:dyDescent="0.2">
      <c r="A63" s="1"/>
      <c r="B63" s="2"/>
      <c r="C63" s="3"/>
      <c r="D63" s="1"/>
      <c r="E63" s="1"/>
      <c r="F63" s="1"/>
      <c r="G63" s="1"/>
      <c r="H63" s="1"/>
      <c r="I63" s="1"/>
      <c r="J63" s="10"/>
      <c r="K63" s="1"/>
    </row>
    <row r="64" spans="1:11" x14ac:dyDescent="0.2">
      <c r="A64" s="1"/>
      <c r="B64" s="2"/>
      <c r="C64" s="3"/>
      <c r="D64" s="1"/>
      <c r="E64" s="1"/>
      <c r="F64" s="1"/>
      <c r="G64" s="1"/>
      <c r="H64" s="1"/>
      <c r="I64" s="1"/>
      <c r="J64" s="10"/>
      <c r="K64" s="1"/>
    </row>
    <row r="65" spans="1:11" x14ac:dyDescent="0.2">
      <c r="A65" s="1"/>
      <c r="B65" s="2"/>
      <c r="C65" s="3"/>
      <c r="D65" s="1"/>
      <c r="E65" s="1"/>
      <c r="F65" s="1"/>
      <c r="G65" s="1"/>
      <c r="H65" s="1"/>
      <c r="I65" s="1"/>
      <c r="J65" s="10"/>
      <c r="K65" s="1"/>
    </row>
    <row r="66" spans="1:11" x14ac:dyDescent="0.2">
      <c r="A66" s="1"/>
      <c r="B66" s="2"/>
      <c r="C66" s="3"/>
      <c r="D66" s="1"/>
      <c r="E66" s="1"/>
      <c r="F66" s="1"/>
      <c r="G66" s="1"/>
      <c r="H66" s="1"/>
      <c r="I66" s="1"/>
      <c r="J66" s="10"/>
      <c r="K66" s="1"/>
    </row>
    <row r="67" spans="1:11" x14ac:dyDescent="0.2">
      <c r="A67" s="1"/>
      <c r="B67" s="2"/>
      <c r="C67" s="3"/>
      <c r="D67" s="1"/>
      <c r="E67" s="1"/>
      <c r="F67" s="1"/>
      <c r="G67" s="1"/>
      <c r="H67" s="1"/>
      <c r="I67" s="1"/>
      <c r="J67" s="10"/>
      <c r="K67" s="1"/>
    </row>
    <row r="68" spans="1:11" x14ac:dyDescent="0.2">
      <c r="A68" s="1"/>
      <c r="B68" s="2"/>
      <c r="C68" s="3"/>
      <c r="D68" s="1"/>
      <c r="E68" s="1"/>
      <c r="F68" s="1"/>
      <c r="G68" s="1"/>
      <c r="H68" s="1"/>
      <c r="I68" s="1"/>
      <c r="J68" s="10"/>
      <c r="K68" s="1"/>
    </row>
    <row r="69" spans="1:11" x14ac:dyDescent="0.2">
      <c r="A69" s="1"/>
      <c r="B69" s="2"/>
      <c r="C69" s="3"/>
      <c r="D69" s="1"/>
      <c r="E69" s="1"/>
      <c r="F69" s="1"/>
      <c r="G69" s="1"/>
      <c r="H69" s="1"/>
      <c r="I69" s="1"/>
      <c r="J69" s="10"/>
      <c r="K69" s="1"/>
    </row>
    <row r="70" spans="1:11" x14ac:dyDescent="0.2">
      <c r="A70" s="1"/>
      <c r="B70" s="2"/>
      <c r="C70" s="3"/>
      <c r="D70" s="1"/>
      <c r="E70" s="1"/>
      <c r="F70" s="1"/>
      <c r="G70" s="1"/>
      <c r="H70" s="1"/>
      <c r="I70" s="1"/>
      <c r="J70" s="10"/>
      <c r="K70" s="1"/>
    </row>
    <row r="71" spans="1:11" x14ac:dyDescent="0.2">
      <c r="A71" s="1"/>
      <c r="B71" s="2"/>
      <c r="C71" s="3"/>
      <c r="D71" s="1"/>
      <c r="E71" s="1"/>
      <c r="F71" s="1"/>
      <c r="G71" s="1"/>
      <c r="H71" s="1"/>
      <c r="I71" s="1"/>
      <c r="J71" s="10"/>
      <c r="K71" s="1"/>
    </row>
    <row r="72" spans="1:11" x14ac:dyDescent="0.2">
      <c r="A72" s="1"/>
      <c r="B72" s="2"/>
      <c r="C72" s="3"/>
      <c r="D72" s="1"/>
      <c r="E72" s="1"/>
      <c r="F72" s="1"/>
      <c r="G72" s="1"/>
      <c r="H72" s="1"/>
      <c r="I72" s="1"/>
      <c r="J72" s="10"/>
      <c r="K72" s="1"/>
    </row>
    <row r="73" spans="1:11" x14ac:dyDescent="0.2">
      <c r="A73" s="1"/>
      <c r="B73" s="2"/>
      <c r="C73" s="3"/>
      <c r="D73" s="1"/>
      <c r="E73" s="1"/>
      <c r="F73" s="1"/>
      <c r="G73" s="1"/>
      <c r="H73" s="1"/>
      <c r="I73" s="1"/>
      <c r="J73" s="10"/>
      <c r="K73" s="1"/>
    </row>
    <row r="74" spans="1:11" x14ac:dyDescent="0.2">
      <c r="A74" s="1"/>
      <c r="B74" s="2"/>
      <c r="C74" s="3"/>
      <c r="D74" s="1"/>
      <c r="E74" s="1"/>
      <c r="F74" s="1"/>
      <c r="G74" s="1"/>
      <c r="H74" s="1"/>
      <c r="I74" s="1"/>
      <c r="J74" s="10"/>
      <c r="K74" s="1"/>
    </row>
    <row r="75" spans="1:11" x14ac:dyDescent="0.2">
      <c r="A75" s="1"/>
      <c r="B75" s="2"/>
      <c r="C75" s="3"/>
      <c r="D75" s="1"/>
      <c r="E75" s="1"/>
      <c r="F75" s="1"/>
      <c r="G75" s="1"/>
      <c r="H75" s="1"/>
      <c r="I75" s="1"/>
      <c r="J75" s="10"/>
      <c r="K75" s="1"/>
    </row>
    <row r="76" spans="1:11" x14ac:dyDescent="0.2">
      <c r="A76" s="1"/>
      <c r="B76" s="2"/>
      <c r="C76" s="3"/>
      <c r="D76" s="1"/>
      <c r="E76" s="1"/>
      <c r="F76" s="1"/>
      <c r="G76" s="1"/>
      <c r="H76" s="1"/>
      <c r="I76" s="1"/>
      <c r="J76" s="10"/>
      <c r="K76" s="1"/>
    </row>
    <row r="77" spans="1:11" x14ac:dyDescent="0.2">
      <c r="A77" s="1"/>
      <c r="B77" s="2"/>
      <c r="C77" s="3"/>
      <c r="D77" s="1"/>
      <c r="E77" s="1"/>
      <c r="F77" s="1"/>
      <c r="G77" s="1"/>
      <c r="H77" s="1"/>
      <c r="I77" s="1"/>
      <c r="J77" s="10"/>
      <c r="K77" s="1"/>
    </row>
    <row r="78" spans="1:11" x14ac:dyDescent="0.2">
      <c r="A78" s="1"/>
      <c r="B78" s="2"/>
      <c r="C78" s="3"/>
      <c r="D78" s="1"/>
      <c r="E78" s="1"/>
      <c r="F78" s="1"/>
      <c r="G78" s="1"/>
      <c r="H78" s="1"/>
      <c r="I78" s="1"/>
      <c r="J78" s="10"/>
      <c r="K78" s="1"/>
    </row>
    <row r="79" spans="1:11" x14ac:dyDescent="0.2">
      <c r="A79" s="1"/>
      <c r="B79" s="2"/>
      <c r="C79" s="3"/>
      <c r="D79" s="1"/>
      <c r="E79" s="1"/>
      <c r="F79" s="1"/>
      <c r="G79" s="1"/>
      <c r="H79" s="1"/>
      <c r="I79" s="1"/>
      <c r="J79" s="10"/>
      <c r="K79" s="1"/>
    </row>
    <row r="80" spans="1:11" x14ac:dyDescent="0.2">
      <c r="A80" s="1"/>
      <c r="B80" s="2"/>
      <c r="C80" s="3"/>
      <c r="D80" s="1"/>
      <c r="E80" s="1"/>
      <c r="F80" s="1"/>
      <c r="G80" s="1"/>
      <c r="H80" s="1"/>
      <c r="I80" s="1"/>
      <c r="J80" s="10"/>
      <c r="K80" s="1"/>
    </row>
    <row r="81" spans="1:11" x14ac:dyDescent="0.2">
      <c r="A81" s="1"/>
      <c r="B81" s="2"/>
      <c r="C81" s="3"/>
      <c r="D81" s="1"/>
      <c r="E81" s="1"/>
      <c r="F81" s="1"/>
      <c r="G81" s="1"/>
      <c r="H81" s="1"/>
      <c r="I81" s="1"/>
      <c r="J81" s="10"/>
      <c r="K81" s="1"/>
    </row>
    <row r="82" spans="1:11" x14ac:dyDescent="0.2">
      <c r="A82" s="1"/>
      <c r="B82" s="2"/>
      <c r="C82" s="3"/>
      <c r="D82" s="1"/>
      <c r="E82" s="1"/>
      <c r="F82" s="1"/>
      <c r="G82" s="1"/>
      <c r="H82" s="1"/>
      <c r="I82" s="1"/>
      <c r="J82" s="10"/>
      <c r="K82" s="1"/>
    </row>
    <row r="83" spans="1:11" x14ac:dyDescent="0.2">
      <c r="A83" s="1"/>
      <c r="B83" s="2"/>
      <c r="C83" s="3"/>
      <c r="D83" s="1"/>
      <c r="E83" s="1"/>
      <c r="F83" s="1"/>
      <c r="G83" s="1"/>
      <c r="H83" s="1"/>
      <c r="I83" s="1"/>
      <c r="J83" s="10"/>
      <c r="K83" s="1"/>
    </row>
    <row r="84" spans="1:11" x14ac:dyDescent="0.2">
      <c r="A84" s="1"/>
      <c r="B84" s="2"/>
      <c r="C84" s="3"/>
      <c r="D84" s="1"/>
      <c r="E84" s="1"/>
      <c r="F84" s="1"/>
      <c r="G84" s="1"/>
      <c r="H84" s="1"/>
      <c r="I84" s="1"/>
      <c r="J84" s="10"/>
      <c r="K84" s="1"/>
    </row>
    <row r="85" spans="1:11" x14ac:dyDescent="0.2">
      <c r="A85" s="13"/>
      <c r="B85" s="2"/>
      <c r="C85" s="3"/>
      <c r="D85" s="1"/>
      <c r="E85" s="1"/>
      <c r="F85" s="1"/>
      <c r="G85" s="1"/>
      <c r="H85" s="1"/>
      <c r="I85" s="1"/>
      <c r="J85" s="10"/>
      <c r="K85" s="1"/>
    </row>
    <row r="86" spans="1:11" x14ac:dyDescent="0.2">
      <c r="A86" s="1"/>
      <c r="B86" s="2"/>
      <c r="C86" s="3"/>
      <c r="D86" s="1"/>
      <c r="E86" s="1"/>
      <c r="F86" s="1"/>
      <c r="G86" s="1"/>
      <c r="H86" s="1"/>
      <c r="I86" s="1"/>
      <c r="J86" s="10"/>
      <c r="K86" s="1"/>
    </row>
    <row r="87" spans="1:11" x14ac:dyDescent="0.2">
      <c r="A87" s="1"/>
      <c r="B87" s="2"/>
      <c r="C87" s="3"/>
      <c r="D87" s="1"/>
      <c r="E87" s="1"/>
      <c r="F87" s="1"/>
      <c r="G87" s="1"/>
      <c r="H87" s="1"/>
      <c r="I87" s="1"/>
      <c r="J87" s="10"/>
      <c r="K87" s="1"/>
    </row>
    <row r="88" spans="1:11" x14ac:dyDescent="0.2">
      <c r="A88" s="1"/>
      <c r="B88" s="2"/>
      <c r="C88" s="3"/>
      <c r="D88" s="1"/>
      <c r="E88" s="1"/>
      <c r="F88" s="1"/>
      <c r="G88" s="1"/>
      <c r="H88" s="1"/>
      <c r="I88" s="1"/>
      <c r="J88" s="10"/>
      <c r="K88" s="1"/>
    </row>
    <row r="89" spans="1:11" x14ac:dyDescent="0.2">
      <c r="A89" s="1"/>
      <c r="B89" s="2"/>
      <c r="C89" s="3"/>
      <c r="D89" s="1"/>
      <c r="E89" s="1"/>
      <c r="F89" s="1"/>
      <c r="G89" s="1"/>
      <c r="H89" s="1"/>
      <c r="I89" s="1"/>
      <c r="J89" s="10"/>
      <c r="K89" s="1"/>
    </row>
    <row r="90" spans="1:11" x14ac:dyDescent="0.2">
      <c r="A90" s="1"/>
      <c r="B90" s="2"/>
      <c r="C90" s="3"/>
      <c r="D90" s="1"/>
      <c r="E90" s="1"/>
      <c r="F90" s="1"/>
      <c r="G90" s="1"/>
      <c r="H90" s="1"/>
      <c r="I90" s="1"/>
      <c r="J90" s="10"/>
      <c r="K90" s="1"/>
    </row>
    <row r="91" spans="1:11" x14ac:dyDescent="0.2">
      <c r="A91" s="1"/>
      <c r="B91" s="2"/>
      <c r="C91" s="3"/>
      <c r="D91" s="1"/>
      <c r="E91" s="1"/>
      <c r="F91" s="1"/>
      <c r="G91" s="1"/>
      <c r="H91" s="1"/>
      <c r="I91" s="1"/>
      <c r="J91" s="10"/>
      <c r="K91" s="1"/>
    </row>
    <row r="92" spans="1:11" x14ac:dyDescent="0.2">
      <c r="A92" s="1"/>
      <c r="B92" s="2"/>
      <c r="C92" s="3"/>
      <c r="D92" s="1"/>
      <c r="E92" s="1"/>
      <c r="F92" s="1"/>
      <c r="G92" s="1"/>
      <c r="H92" s="1"/>
      <c r="I92" s="1"/>
      <c r="J92" s="10"/>
      <c r="K92" s="1"/>
    </row>
    <row r="93" spans="1:11" x14ac:dyDescent="0.2">
      <c r="A93" s="1"/>
      <c r="B93" s="2"/>
      <c r="C93" s="3"/>
      <c r="D93" s="1"/>
      <c r="E93" s="1"/>
      <c r="F93" s="1"/>
      <c r="G93" s="1"/>
      <c r="H93" s="1"/>
      <c r="I93" s="1"/>
      <c r="J93" s="10"/>
      <c r="K93" s="1"/>
    </row>
    <row r="94" spans="1:11" x14ac:dyDescent="0.2">
      <c r="A94" s="1"/>
      <c r="B94" s="2"/>
      <c r="C94" s="3"/>
      <c r="D94" s="1"/>
      <c r="E94" s="1"/>
      <c r="F94" s="1"/>
      <c r="G94" s="1"/>
      <c r="H94" s="1"/>
      <c r="I94" s="1"/>
      <c r="J94" s="10"/>
      <c r="K94" s="1"/>
    </row>
    <row r="95" spans="1:11" x14ac:dyDescent="0.2">
      <c r="A95" s="1"/>
      <c r="B95" s="2"/>
      <c r="C95" s="3"/>
      <c r="D95" s="1"/>
      <c r="E95" s="1"/>
      <c r="F95" s="1"/>
      <c r="G95" s="1"/>
      <c r="H95" s="1"/>
      <c r="I95" s="1"/>
      <c r="J95" s="10"/>
      <c r="K95" s="1"/>
    </row>
    <row r="96" spans="1:11" x14ac:dyDescent="0.2">
      <c r="A96" s="1"/>
      <c r="B96" s="2"/>
      <c r="C96" s="3"/>
      <c r="D96" s="1"/>
      <c r="E96" s="1"/>
      <c r="F96" s="1"/>
      <c r="G96" s="1"/>
      <c r="H96" s="1"/>
      <c r="I96" s="1"/>
      <c r="J96" s="10"/>
      <c r="K96" s="1"/>
    </row>
    <row r="97" spans="1:11" x14ac:dyDescent="0.2">
      <c r="A97" s="1"/>
      <c r="B97" s="2"/>
      <c r="C97" s="3"/>
      <c r="D97" s="1"/>
      <c r="E97" s="1"/>
      <c r="F97" s="1"/>
      <c r="G97" s="1"/>
      <c r="H97" s="1"/>
      <c r="I97" s="1"/>
      <c r="J97" s="10"/>
      <c r="K97" s="1"/>
    </row>
    <row r="98" spans="1:11" x14ac:dyDescent="0.2">
      <c r="A98" s="1"/>
      <c r="B98" s="2"/>
      <c r="C98" s="3"/>
      <c r="D98" s="1"/>
      <c r="E98" s="1"/>
      <c r="F98" s="1"/>
      <c r="G98" s="1"/>
      <c r="H98" s="1"/>
      <c r="I98" s="1"/>
      <c r="J98" s="10"/>
      <c r="K98" s="1"/>
    </row>
    <row r="99" spans="1:11" x14ac:dyDescent="0.2">
      <c r="A99" s="1"/>
      <c r="B99" s="2"/>
      <c r="C99" s="3"/>
      <c r="D99" s="1"/>
      <c r="E99" s="1"/>
      <c r="F99" s="1"/>
      <c r="G99" s="1"/>
      <c r="H99" s="1"/>
      <c r="I99" s="1"/>
      <c r="J99" s="10"/>
      <c r="K99" s="1"/>
    </row>
    <row r="100" spans="1:11" x14ac:dyDescent="0.2">
      <c r="A100" s="1"/>
      <c r="B100" s="2"/>
      <c r="C100" s="3"/>
      <c r="D100" s="1"/>
      <c r="E100" s="1"/>
      <c r="F100" s="1"/>
      <c r="G100" s="1"/>
      <c r="H100" s="1"/>
      <c r="I100" s="1"/>
      <c r="J100" s="10"/>
      <c r="K100" s="1"/>
    </row>
    <row r="101" spans="1:11" x14ac:dyDescent="0.2">
      <c r="A101" s="1"/>
      <c r="B101" s="2"/>
      <c r="C101" s="3"/>
      <c r="D101" s="1"/>
      <c r="E101" s="1"/>
      <c r="F101" s="1"/>
      <c r="G101" s="1"/>
      <c r="H101" s="1"/>
      <c r="I101" s="1"/>
      <c r="J101" s="10"/>
      <c r="K101" s="1"/>
    </row>
    <row r="102" spans="1:11" x14ac:dyDescent="0.2">
      <c r="A102" s="1"/>
      <c r="B102" s="2"/>
      <c r="C102" s="3"/>
      <c r="D102" s="1"/>
      <c r="E102" s="1"/>
      <c r="F102" s="1"/>
      <c r="G102" s="1"/>
      <c r="H102" s="1"/>
      <c r="I102" s="1"/>
      <c r="J102" s="10"/>
      <c r="K102" s="1"/>
    </row>
    <row r="103" spans="1:11" x14ac:dyDescent="0.2">
      <c r="A103" s="1"/>
      <c r="B103" s="2"/>
      <c r="C103" s="3"/>
      <c r="D103" s="1"/>
      <c r="E103" s="1"/>
      <c r="F103" s="1"/>
      <c r="G103" s="1"/>
      <c r="H103" s="1"/>
      <c r="I103" s="1"/>
      <c r="J103" s="10"/>
      <c r="K103" s="1"/>
    </row>
    <row r="104" spans="1:11" x14ac:dyDescent="0.2">
      <c r="A104" s="1"/>
      <c r="B104" s="2"/>
      <c r="C104" s="3"/>
      <c r="D104" s="1"/>
      <c r="E104" s="1"/>
      <c r="F104" s="1"/>
      <c r="G104" s="1"/>
      <c r="H104" s="1"/>
      <c r="I104" s="1"/>
      <c r="J104" s="10"/>
      <c r="K104" s="1"/>
    </row>
    <row r="105" spans="1:11" x14ac:dyDescent="0.2">
      <c r="A105" s="1"/>
      <c r="B105" s="2"/>
      <c r="C105" s="3"/>
      <c r="D105" s="1"/>
      <c r="E105" s="1"/>
      <c r="F105" s="1"/>
      <c r="G105" s="1"/>
      <c r="H105" s="1"/>
      <c r="I105" s="1"/>
      <c r="J105" s="10"/>
      <c r="K105" s="1"/>
    </row>
    <row r="106" spans="1:11" x14ac:dyDescent="0.2">
      <c r="A106" s="1"/>
      <c r="B106" s="2"/>
      <c r="C106" s="3"/>
      <c r="D106" s="1"/>
      <c r="E106" s="1"/>
      <c r="F106" s="1"/>
      <c r="G106" s="1"/>
      <c r="H106" s="1"/>
      <c r="I106" s="1"/>
      <c r="J106" s="10"/>
      <c r="K106" s="1"/>
    </row>
    <row r="107" spans="1:11" x14ac:dyDescent="0.2">
      <c r="A107" s="1"/>
      <c r="B107" s="2"/>
      <c r="C107" s="3"/>
      <c r="D107" s="1"/>
      <c r="E107" s="1"/>
      <c r="F107" s="1"/>
      <c r="G107" s="1"/>
      <c r="H107" s="1"/>
      <c r="I107" s="1"/>
      <c r="J107" s="10"/>
      <c r="K107" s="1"/>
    </row>
    <row r="108" spans="1:11" x14ac:dyDescent="0.2">
      <c r="A108" s="1"/>
      <c r="B108" s="2"/>
      <c r="C108" s="3"/>
      <c r="D108" s="1"/>
      <c r="E108" s="1"/>
      <c r="F108" s="1"/>
      <c r="G108" s="1"/>
      <c r="H108" s="1"/>
      <c r="I108" s="1"/>
      <c r="J108" s="10"/>
      <c r="K108" s="1"/>
    </row>
    <row r="109" spans="1:11" x14ac:dyDescent="0.2">
      <c r="A109" s="1"/>
      <c r="B109" s="2"/>
      <c r="C109" s="3"/>
      <c r="D109" s="1"/>
      <c r="E109" s="1"/>
      <c r="F109" s="1"/>
      <c r="G109" s="1"/>
      <c r="H109" s="1"/>
      <c r="I109" s="1"/>
      <c r="J109" s="10"/>
      <c r="K109" s="1"/>
    </row>
    <row r="110" spans="1:11" x14ac:dyDescent="0.2">
      <c r="A110" s="1"/>
      <c r="B110" s="2"/>
      <c r="C110" s="3"/>
      <c r="D110" s="1"/>
      <c r="E110" s="1"/>
      <c r="F110" s="1"/>
      <c r="G110" s="1"/>
      <c r="H110" s="1"/>
      <c r="I110" s="1"/>
      <c r="J110" s="10"/>
      <c r="K110" s="1"/>
    </row>
    <row r="111" spans="1:11" x14ac:dyDescent="0.2">
      <c r="A111" s="1"/>
      <c r="B111" s="2"/>
      <c r="C111" s="3"/>
      <c r="D111" s="1"/>
      <c r="E111" s="1"/>
      <c r="F111" s="1"/>
      <c r="G111" s="1"/>
      <c r="H111" s="1"/>
      <c r="I111" s="1"/>
      <c r="J111" s="10"/>
      <c r="K111" s="1"/>
    </row>
    <row r="112" spans="1:11" x14ac:dyDescent="0.2">
      <c r="A112" s="1"/>
      <c r="B112" s="2"/>
      <c r="C112" s="3"/>
      <c r="D112" s="1"/>
      <c r="E112" s="1"/>
      <c r="F112" s="1"/>
      <c r="G112" s="1"/>
      <c r="H112" s="1"/>
      <c r="I112" s="1"/>
      <c r="J112" s="10"/>
      <c r="K112" s="1"/>
    </row>
    <row r="113" spans="1:11" x14ac:dyDescent="0.2">
      <c r="A113" s="1"/>
      <c r="B113" s="2"/>
      <c r="C113" s="3"/>
      <c r="D113" s="1"/>
      <c r="E113" s="1"/>
      <c r="F113" s="1"/>
      <c r="G113" s="1"/>
      <c r="H113" s="1"/>
      <c r="I113" s="1"/>
      <c r="J113" s="10"/>
      <c r="K113" s="1"/>
    </row>
    <row r="114" spans="1:11" x14ac:dyDescent="0.2">
      <c r="A114" s="1"/>
      <c r="B114" s="2"/>
      <c r="C114" s="3"/>
      <c r="D114" s="1"/>
      <c r="E114" s="1"/>
      <c r="F114" s="1"/>
      <c r="G114" s="1"/>
      <c r="H114" s="1"/>
      <c r="I114" s="1"/>
      <c r="J114" s="10"/>
      <c r="K114" s="1"/>
    </row>
    <row r="115" spans="1:11" x14ac:dyDescent="0.2">
      <c r="A115" s="1"/>
      <c r="B115" s="2"/>
      <c r="C115" s="3"/>
      <c r="D115" s="1"/>
      <c r="E115" s="1"/>
      <c r="F115" s="1"/>
      <c r="G115" s="1"/>
      <c r="H115" s="1"/>
      <c r="I115" s="1"/>
      <c r="J115" s="10"/>
      <c r="K115" s="1"/>
    </row>
    <row r="116" spans="1:11" x14ac:dyDescent="0.2">
      <c r="A116" s="1"/>
      <c r="B116" s="2"/>
      <c r="C116" s="3"/>
      <c r="D116" s="1"/>
      <c r="E116" s="1"/>
      <c r="F116" s="1"/>
      <c r="G116" s="1"/>
      <c r="H116" s="1"/>
      <c r="I116" s="1"/>
      <c r="J116" s="10"/>
      <c r="K116" s="1"/>
    </row>
    <row r="117" spans="1:11" x14ac:dyDescent="0.2">
      <c r="A117" s="1"/>
      <c r="B117" s="2"/>
      <c r="C117" s="3"/>
      <c r="D117" s="1"/>
      <c r="E117" s="1"/>
      <c r="F117" s="1"/>
      <c r="G117" s="1"/>
      <c r="H117" s="1"/>
      <c r="I117" s="1"/>
      <c r="J117" s="10"/>
      <c r="K117" s="1"/>
    </row>
    <row r="118" spans="1:11" x14ac:dyDescent="0.2">
      <c r="A118" s="1"/>
      <c r="B118" s="2"/>
      <c r="C118" s="3"/>
      <c r="D118" s="1"/>
      <c r="E118" s="1"/>
      <c r="F118" s="1"/>
      <c r="G118" s="1"/>
      <c r="H118" s="1"/>
      <c r="I118" s="1"/>
      <c r="J118" s="10"/>
      <c r="K118" s="1"/>
    </row>
    <row r="119" spans="1:11" x14ac:dyDescent="0.2">
      <c r="A119" s="1"/>
      <c r="B119" s="2"/>
      <c r="C119" s="3"/>
      <c r="D119" s="1"/>
      <c r="E119" s="1"/>
      <c r="F119" s="1"/>
      <c r="G119" s="1"/>
      <c r="H119" s="1"/>
      <c r="I119" s="1"/>
      <c r="J119" s="10"/>
      <c r="K119" s="1"/>
    </row>
    <row r="120" spans="1:11" x14ac:dyDescent="0.2">
      <c r="A120" s="1"/>
      <c r="B120" s="2"/>
      <c r="C120" s="3"/>
      <c r="D120" s="1"/>
      <c r="E120" s="1"/>
      <c r="F120" s="1"/>
      <c r="G120" s="1"/>
      <c r="H120" s="1"/>
      <c r="I120" s="1"/>
      <c r="J120" s="10"/>
      <c r="K120" s="1"/>
    </row>
    <row r="121" spans="1:11" x14ac:dyDescent="0.2">
      <c r="A121" s="1"/>
      <c r="B121" s="2"/>
      <c r="C121" s="3"/>
      <c r="D121" s="1"/>
      <c r="E121" s="1"/>
      <c r="F121" s="1"/>
      <c r="G121" s="1"/>
      <c r="H121" s="1"/>
      <c r="I121" s="1"/>
      <c r="J121" s="10"/>
      <c r="K121" s="1"/>
    </row>
    <row r="122" spans="1:11" x14ac:dyDescent="0.2">
      <c r="A122" s="1"/>
      <c r="B122" s="2"/>
      <c r="C122" s="3"/>
      <c r="D122" s="1"/>
      <c r="E122" s="1"/>
      <c r="F122" s="1"/>
      <c r="G122" s="1"/>
      <c r="H122" s="1"/>
      <c r="I122" s="1"/>
      <c r="J122" s="10"/>
      <c r="K122" s="1"/>
    </row>
    <row r="123" spans="1:11" x14ac:dyDescent="0.2">
      <c r="A123" s="13"/>
      <c r="B123" s="2"/>
      <c r="C123" s="3"/>
      <c r="D123" s="13"/>
      <c r="E123" s="13"/>
      <c r="F123" s="13"/>
      <c r="G123" s="1"/>
      <c r="H123" s="1"/>
      <c r="I123" s="1"/>
      <c r="J123" s="10"/>
      <c r="K123" s="13"/>
    </row>
    <row r="124" spans="1:11" x14ac:dyDescent="0.2">
      <c r="A124" s="13"/>
      <c r="B124" s="2"/>
      <c r="C124" s="3"/>
      <c r="D124" s="13"/>
      <c r="E124" s="13"/>
      <c r="F124" s="13"/>
      <c r="G124" s="1"/>
      <c r="H124" s="1"/>
      <c r="I124" s="1"/>
      <c r="J124" s="10"/>
      <c r="K124" s="13"/>
    </row>
    <row r="125" spans="1:11" x14ac:dyDescent="0.2">
      <c r="A125" s="13"/>
      <c r="B125" s="2"/>
      <c r="C125" s="3"/>
      <c r="D125" s="13"/>
      <c r="E125" s="13"/>
      <c r="F125" s="13"/>
      <c r="G125" s="1"/>
      <c r="H125" s="1"/>
      <c r="I125" s="1"/>
      <c r="J125" s="10"/>
      <c r="K125" s="13"/>
    </row>
    <row r="126" spans="1:11" x14ac:dyDescent="0.2">
      <c r="A126" s="13"/>
      <c r="B126" s="2"/>
      <c r="C126" s="3"/>
      <c r="D126" s="13"/>
      <c r="E126" s="13"/>
      <c r="F126" s="13"/>
      <c r="G126" s="1"/>
      <c r="H126" s="1"/>
      <c r="I126" s="1"/>
      <c r="J126" s="10"/>
      <c r="K126" s="13"/>
    </row>
    <row r="127" spans="1:11" x14ac:dyDescent="0.2">
      <c r="A127" s="13"/>
      <c r="B127" s="2"/>
      <c r="C127" s="3"/>
      <c r="D127" s="13"/>
      <c r="E127" s="13"/>
      <c r="F127" s="13"/>
      <c r="G127" s="1"/>
      <c r="H127" s="1"/>
      <c r="I127" s="1"/>
      <c r="J127" s="10"/>
      <c r="K127" s="13"/>
    </row>
    <row r="128" spans="1:11" x14ac:dyDescent="0.2">
      <c r="A128" s="13"/>
      <c r="B128" s="2"/>
      <c r="C128" s="3"/>
      <c r="D128" s="13"/>
      <c r="E128" s="13"/>
      <c r="F128" s="13"/>
      <c r="G128" s="1"/>
      <c r="H128" s="1"/>
      <c r="I128" s="1"/>
      <c r="J128" s="10"/>
      <c r="K12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8"/>
  <sheetViews>
    <sheetView topLeftCell="A10" workbookViewId="0">
      <selection activeCell="A6" sqref="A6:J14"/>
    </sheetView>
  </sheetViews>
  <sheetFormatPr baseColWidth="10" defaultColWidth="8.83203125" defaultRowHeight="15" x14ac:dyDescent="0.2"/>
  <cols>
    <col min="1" max="1" width="12.33203125" bestFit="1" customWidth="1"/>
    <col min="2" max="2" width="15.83203125" style="4" bestFit="1" customWidth="1"/>
    <col min="3" max="3" width="14.6640625" style="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9" max="9" width="13" bestFit="1" customWidth="1"/>
    <col min="10" max="10" width="14.5" bestFit="1" customWidth="1"/>
    <col min="11" max="11" width="20.8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17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42664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27</v>
      </c>
      <c r="B6" s="2">
        <v>42662</v>
      </c>
      <c r="C6" s="9">
        <v>0.51041666666666663</v>
      </c>
      <c r="D6" s="1">
        <v>0.13389999999999999</v>
      </c>
      <c r="E6" s="1">
        <v>300</v>
      </c>
      <c r="F6" s="17">
        <f t="shared" ref="F6:F11" si="0">$E6/1000</f>
        <v>0.3</v>
      </c>
      <c r="G6" s="1">
        <v>0.1356</v>
      </c>
      <c r="H6" s="1">
        <f t="shared" ref="H6:H11" si="1">$G6-$D6</f>
        <v>1.7000000000000071E-3</v>
      </c>
      <c r="I6" s="17">
        <f t="shared" ref="I6:I11" si="2">$H6/$F6</f>
        <v>5.6666666666666905E-3</v>
      </c>
      <c r="J6" s="18">
        <f t="shared" ref="J6:J11" si="3">I6*1000</f>
        <v>5.6666666666666901</v>
      </c>
      <c r="K6" s="1"/>
    </row>
    <row r="7" spans="1:11" x14ac:dyDescent="0.2">
      <c r="A7" s="13" t="s">
        <v>22</v>
      </c>
      <c r="B7" s="2">
        <v>42662</v>
      </c>
      <c r="C7" s="9">
        <v>0.61111111111111105</v>
      </c>
      <c r="D7" s="1">
        <v>0.13350000000000001</v>
      </c>
      <c r="E7" s="1">
        <v>310</v>
      </c>
      <c r="F7" s="17">
        <f t="shared" si="0"/>
        <v>0.31</v>
      </c>
      <c r="G7" s="1">
        <v>0.1341</v>
      </c>
      <c r="H7" s="1">
        <f t="shared" si="1"/>
        <v>5.9999999999998943E-4</v>
      </c>
      <c r="I7" s="17">
        <f t="shared" si="2"/>
        <v>1.9354838709677079E-3</v>
      </c>
      <c r="J7" s="18">
        <f t="shared" si="3"/>
        <v>1.9354838709677078</v>
      </c>
      <c r="K7" s="1"/>
    </row>
    <row r="8" spans="1:11" x14ac:dyDescent="0.2">
      <c r="A8" s="13" t="s">
        <v>21</v>
      </c>
      <c r="B8" s="2">
        <v>42662</v>
      </c>
      <c r="C8" s="9">
        <v>0.41319444444444442</v>
      </c>
      <c r="D8" s="1">
        <v>0.1341</v>
      </c>
      <c r="E8" s="1">
        <v>305</v>
      </c>
      <c r="F8" s="17">
        <f t="shared" si="0"/>
        <v>0.30499999999999999</v>
      </c>
      <c r="G8" s="1">
        <v>0.13420000000000001</v>
      </c>
      <c r="H8" s="1">
        <f t="shared" si="1"/>
        <v>1.0000000000001674E-4</v>
      </c>
      <c r="I8" s="17">
        <f t="shared" si="2"/>
        <v>3.2786885245907131E-4</v>
      </c>
      <c r="J8" s="18">
        <f t="shared" si="3"/>
        <v>0.32786885245907132</v>
      </c>
      <c r="K8" s="1"/>
    </row>
    <row r="9" spans="1:11" x14ac:dyDescent="0.2">
      <c r="A9" s="13" t="s">
        <v>20</v>
      </c>
      <c r="B9" s="2">
        <v>42662</v>
      </c>
      <c r="C9" s="9">
        <v>0.45833333333333331</v>
      </c>
      <c r="D9" s="13">
        <v>0.1343</v>
      </c>
      <c r="E9" s="13">
        <f>295+115</f>
        <v>410</v>
      </c>
      <c r="F9" s="17">
        <f t="shared" si="0"/>
        <v>0.41</v>
      </c>
      <c r="G9" s="13">
        <v>0.1353</v>
      </c>
      <c r="H9" s="1">
        <f t="shared" si="1"/>
        <v>1.0000000000000009E-3</v>
      </c>
      <c r="I9" s="17">
        <f t="shared" si="2"/>
        <v>2.4390243902439046E-3</v>
      </c>
      <c r="J9" s="18">
        <f t="shared" si="3"/>
        <v>2.4390243902439046</v>
      </c>
      <c r="K9" s="1"/>
    </row>
    <row r="10" spans="1:11" x14ac:dyDescent="0.2">
      <c r="A10" s="13" t="s">
        <v>23</v>
      </c>
      <c r="B10" s="2">
        <v>42662</v>
      </c>
      <c r="C10" s="9">
        <v>0.63194444444444442</v>
      </c>
      <c r="D10" s="13">
        <v>0.13539999999999999</v>
      </c>
      <c r="E10" s="13">
        <v>290</v>
      </c>
      <c r="F10" s="17">
        <f t="shared" si="0"/>
        <v>0.28999999999999998</v>
      </c>
      <c r="G10" s="13">
        <v>0.1363</v>
      </c>
      <c r="H10" s="13">
        <f t="shared" si="1"/>
        <v>9.000000000000119E-4</v>
      </c>
      <c r="I10" s="17">
        <f t="shared" si="2"/>
        <v>3.10344827586211E-3</v>
      </c>
      <c r="J10" s="18">
        <f t="shared" si="3"/>
        <v>3.1034482758621103</v>
      </c>
      <c r="K10" s="1"/>
    </row>
    <row r="11" spans="1:11" x14ac:dyDescent="0.2">
      <c r="A11" s="13" t="s">
        <v>24</v>
      </c>
      <c r="B11" s="2">
        <v>42662</v>
      </c>
      <c r="C11" s="9">
        <v>0.64583333333333337</v>
      </c>
      <c r="D11" s="13">
        <v>0.1323</v>
      </c>
      <c r="E11" s="13">
        <v>295</v>
      </c>
      <c r="F11" s="17">
        <f t="shared" si="0"/>
        <v>0.29499999999999998</v>
      </c>
      <c r="G11" s="13">
        <v>0.13320000000000001</v>
      </c>
      <c r="H11" s="13">
        <f t="shared" si="1"/>
        <v>9.000000000000119E-4</v>
      </c>
      <c r="I11" s="17">
        <f t="shared" si="2"/>
        <v>3.050847457627159E-3</v>
      </c>
      <c r="J11" s="18">
        <f t="shared" si="3"/>
        <v>3.0508474576271589</v>
      </c>
      <c r="K11" s="1"/>
    </row>
    <row r="12" spans="1:11" x14ac:dyDescent="0.2">
      <c r="A12" s="13" t="s">
        <v>26</v>
      </c>
      <c r="B12" s="2">
        <v>42662</v>
      </c>
      <c r="C12" s="11">
        <v>0.54861111111111105</v>
      </c>
      <c r="D12" s="12">
        <v>0.13120000000000001</v>
      </c>
      <c r="E12" s="12">
        <v>295</v>
      </c>
      <c r="F12" s="17">
        <f>$E12/1000</f>
        <v>0.29499999999999998</v>
      </c>
      <c r="G12" s="13">
        <v>0.13139999999999999</v>
      </c>
      <c r="H12" s="13">
        <f>$G12-$D12</f>
        <v>1.9999999999997797E-4</v>
      </c>
      <c r="I12" s="17">
        <f>$H12/$F12</f>
        <v>6.779661016948406E-4</v>
      </c>
      <c r="J12" s="18">
        <f>I12*1000</f>
        <v>0.67796610169484062</v>
      </c>
      <c r="K12" s="1"/>
    </row>
    <row r="13" spans="1:11" x14ac:dyDescent="0.2">
      <c r="A13" s="13" t="s">
        <v>19</v>
      </c>
      <c r="B13" s="2">
        <v>42662</v>
      </c>
      <c r="C13" s="3">
        <v>0.44791666666666669</v>
      </c>
      <c r="D13" s="13">
        <v>0.13370000000000001</v>
      </c>
      <c r="E13" s="13">
        <v>315</v>
      </c>
      <c r="F13" s="17">
        <f>$E13/1000</f>
        <v>0.315</v>
      </c>
      <c r="G13" s="13">
        <v>0.1353</v>
      </c>
      <c r="H13" s="13">
        <f>$G13-$D13</f>
        <v>1.5999999999999903E-3</v>
      </c>
      <c r="I13" s="17">
        <f>$H13/$F13</f>
        <v>5.079365079365049E-3</v>
      </c>
      <c r="J13" s="18">
        <f>I13*1000</f>
        <v>5.0793650793650489</v>
      </c>
      <c r="K13" s="1"/>
    </row>
    <row r="14" spans="1:11" x14ac:dyDescent="0.2">
      <c r="A14" s="13" t="s">
        <v>28</v>
      </c>
      <c r="B14" s="2">
        <v>42662</v>
      </c>
      <c r="C14" s="5">
        <v>0.57291666666666663</v>
      </c>
      <c r="D14" s="13">
        <v>0.13400000000000001</v>
      </c>
      <c r="E14" s="13">
        <v>310</v>
      </c>
      <c r="F14" s="19">
        <f>$E14/1000</f>
        <v>0.31</v>
      </c>
      <c r="G14" s="13">
        <v>0.13439999999999999</v>
      </c>
      <c r="H14" s="13">
        <f>$G14-$D14</f>
        <v>3.999999999999837E-4</v>
      </c>
      <c r="I14" s="19">
        <f>$H14/$F14</f>
        <v>1.2903225806451088E-3</v>
      </c>
      <c r="J14" s="20">
        <f>I14*1000</f>
        <v>1.2903225806451089</v>
      </c>
      <c r="K14" s="1"/>
    </row>
    <row r="15" spans="1:11" x14ac:dyDescent="0.2">
      <c r="A15" s="1"/>
      <c r="B15" s="2"/>
      <c r="C15" s="9"/>
      <c r="D15" s="1"/>
      <c r="E15" s="13"/>
      <c r="F15" s="19"/>
      <c r="G15" s="1"/>
      <c r="H15" s="1"/>
      <c r="I15" s="1"/>
      <c r="J15" s="10"/>
      <c r="K15" s="1"/>
    </row>
    <row r="16" spans="1:11" x14ac:dyDescent="0.2">
      <c r="A16" s="1"/>
      <c r="B16" s="2"/>
      <c r="C16" s="9"/>
      <c r="D16" s="1"/>
      <c r="E16" s="1"/>
      <c r="F16" s="1"/>
      <c r="G16" s="1"/>
      <c r="H16" s="1"/>
      <c r="I16" s="1"/>
      <c r="J16" s="10"/>
      <c r="K16" s="1"/>
    </row>
    <row r="17" spans="1:11" x14ac:dyDescent="0.2">
      <c r="A17" s="1"/>
      <c r="B17" s="2"/>
      <c r="C17" s="9"/>
      <c r="D17" s="1"/>
      <c r="E17" s="1"/>
      <c r="F17" s="1"/>
      <c r="G17" s="1"/>
      <c r="H17" s="1"/>
      <c r="I17" s="1"/>
      <c r="J17" s="10"/>
      <c r="K17" s="1"/>
    </row>
    <row r="18" spans="1:11" x14ac:dyDescent="0.2">
      <c r="A18" s="1"/>
      <c r="B18" s="2"/>
      <c r="C18" s="9"/>
      <c r="D18" s="1"/>
      <c r="E18" s="1"/>
      <c r="F18" s="1"/>
      <c r="G18" s="1"/>
      <c r="H18" s="1"/>
      <c r="I18" s="1"/>
      <c r="J18" s="10"/>
      <c r="K18" s="1"/>
    </row>
    <row r="19" spans="1:11" x14ac:dyDescent="0.2">
      <c r="A19" s="1"/>
      <c r="B19" s="2"/>
      <c r="C19" s="9"/>
      <c r="D19" s="1"/>
      <c r="E19" s="1"/>
      <c r="F19" s="1"/>
      <c r="G19" s="1"/>
      <c r="H19" s="1"/>
      <c r="I19" s="1"/>
      <c r="J19" s="10"/>
      <c r="K19" s="1"/>
    </row>
    <row r="20" spans="1:11" x14ac:dyDescent="0.2">
      <c r="A20" s="1"/>
      <c r="B20" s="2"/>
      <c r="C20" s="9"/>
      <c r="D20" s="1"/>
      <c r="E20" s="1"/>
      <c r="F20" s="1"/>
      <c r="G20" s="1"/>
      <c r="H20" s="1"/>
      <c r="I20" s="1"/>
      <c r="J20" s="10"/>
      <c r="K20" s="1"/>
    </row>
    <row r="21" spans="1:11" x14ac:dyDescent="0.2">
      <c r="A21" s="1"/>
      <c r="B21" s="2"/>
      <c r="C21" s="9"/>
      <c r="D21" s="1"/>
      <c r="E21" s="1"/>
      <c r="F21" s="1"/>
      <c r="G21" s="1"/>
      <c r="H21" s="1"/>
      <c r="I21" s="1"/>
      <c r="J21" s="10"/>
      <c r="K21" s="1"/>
    </row>
    <row r="22" spans="1:11" x14ac:dyDescent="0.2">
      <c r="A22" s="1"/>
      <c r="B22" s="2"/>
      <c r="C22" s="9"/>
      <c r="D22" s="1"/>
      <c r="E22" s="1"/>
      <c r="F22" s="1"/>
      <c r="G22" s="1"/>
      <c r="H22" s="1"/>
      <c r="I22" s="1"/>
      <c r="J22" s="10"/>
      <c r="K22" s="1"/>
    </row>
    <row r="23" spans="1:11" x14ac:dyDescent="0.2">
      <c r="A23" s="1"/>
      <c r="B23" s="2"/>
      <c r="C23" s="9"/>
      <c r="D23" s="1"/>
      <c r="E23" s="1"/>
      <c r="F23" s="1"/>
      <c r="G23" s="1"/>
      <c r="H23" s="1"/>
      <c r="I23" s="1"/>
      <c r="J23" s="10"/>
      <c r="K23" s="1"/>
    </row>
    <row r="24" spans="1:11" x14ac:dyDescent="0.2">
      <c r="A24" s="1"/>
      <c r="B24" s="2"/>
      <c r="C24" s="9"/>
      <c r="D24" s="1"/>
      <c r="E24" s="1"/>
      <c r="F24" s="1"/>
      <c r="G24" s="1"/>
      <c r="H24" s="1"/>
      <c r="I24" s="1"/>
      <c r="J24" s="10"/>
      <c r="K24" s="1"/>
    </row>
    <row r="25" spans="1:11" x14ac:dyDescent="0.2">
      <c r="A25" s="1"/>
      <c r="B25" s="2"/>
      <c r="C25" s="9"/>
      <c r="D25" s="1"/>
      <c r="E25" s="1"/>
      <c r="F25" s="1"/>
      <c r="G25" s="1"/>
      <c r="H25" s="1"/>
      <c r="I25" s="1"/>
      <c r="J25" s="10"/>
      <c r="K25" s="1"/>
    </row>
    <row r="26" spans="1:11" x14ac:dyDescent="0.2">
      <c r="A26" s="1"/>
      <c r="B26" s="2"/>
      <c r="C26" s="9"/>
      <c r="D26" s="1"/>
      <c r="E26" s="1"/>
      <c r="F26" s="1"/>
      <c r="G26" s="1"/>
      <c r="H26" s="1"/>
      <c r="I26" s="1"/>
      <c r="J26" s="10"/>
      <c r="K26" s="1"/>
    </row>
    <row r="27" spans="1:11" x14ac:dyDescent="0.2">
      <c r="A27" s="1"/>
      <c r="B27" s="2"/>
      <c r="C27" s="9"/>
      <c r="D27" s="1"/>
      <c r="E27" s="1"/>
      <c r="F27" s="1"/>
      <c r="G27" s="1"/>
      <c r="H27" s="1"/>
      <c r="I27" s="1"/>
      <c r="J27" s="10"/>
      <c r="K27" s="1"/>
    </row>
    <row r="28" spans="1:11" x14ac:dyDescent="0.2">
      <c r="A28" s="1"/>
      <c r="B28" s="2"/>
      <c r="C28" s="9"/>
      <c r="D28" s="1"/>
      <c r="E28" s="1"/>
      <c r="F28" s="1"/>
      <c r="G28" s="1"/>
      <c r="H28" s="1"/>
      <c r="I28" s="1"/>
      <c r="J28" s="10"/>
      <c r="K28" s="1"/>
    </row>
    <row r="29" spans="1:11" x14ac:dyDescent="0.2">
      <c r="A29" s="1"/>
      <c r="B29" s="2"/>
      <c r="C29" s="9"/>
      <c r="D29" s="1"/>
      <c r="E29" s="1"/>
      <c r="F29" s="1"/>
      <c r="G29" s="1"/>
      <c r="H29" s="1"/>
      <c r="I29" s="1"/>
      <c r="J29" s="10"/>
      <c r="K29" s="1"/>
    </row>
    <row r="30" spans="1:11" x14ac:dyDescent="0.2">
      <c r="A30" s="1"/>
      <c r="B30" s="2"/>
      <c r="C30" s="9"/>
      <c r="D30" s="1"/>
      <c r="E30" s="1"/>
      <c r="F30" s="1"/>
      <c r="G30" s="1"/>
      <c r="H30" s="1"/>
      <c r="I30" s="1"/>
      <c r="J30" s="10"/>
      <c r="K30" s="1"/>
    </row>
    <row r="31" spans="1:11" x14ac:dyDescent="0.2">
      <c r="A31" s="1"/>
      <c r="B31" s="2"/>
      <c r="C31" s="9"/>
      <c r="D31" s="1"/>
      <c r="E31" s="1"/>
      <c r="F31" s="1"/>
      <c r="G31" s="1"/>
      <c r="H31" s="1"/>
      <c r="I31" s="1"/>
      <c r="J31" s="10"/>
      <c r="K31" s="1"/>
    </row>
    <row r="32" spans="1:11" x14ac:dyDescent="0.2">
      <c r="A32" s="1"/>
      <c r="B32" s="2"/>
      <c r="C32" s="3"/>
      <c r="D32" s="1"/>
      <c r="E32" s="1"/>
      <c r="F32" s="1"/>
      <c r="G32" s="1"/>
      <c r="H32" s="1"/>
      <c r="I32" s="1"/>
      <c r="J32" s="10"/>
      <c r="K32" s="1"/>
    </row>
    <row r="33" spans="1:11" x14ac:dyDescent="0.2">
      <c r="A33" s="1"/>
      <c r="B33" s="2"/>
      <c r="C33" s="3"/>
      <c r="D33" s="1"/>
      <c r="E33" s="1"/>
      <c r="F33" s="1"/>
      <c r="G33" s="1"/>
      <c r="H33" s="1"/>
      <c r="I33" s="1"/>
      <c r="J33" s="10"/>
      <c r="K33" s="1"/>
    </row>
    <row r="34" spans="1:11" x14ac:dyDescent="0.2">
      <c r="A34" s="1"/>
      <c r="B34" s="2"/>
      <c r="C34" s="3"/>
      <c r="D34" s="1"/>
      <c r="E34" s="1"/>
      <c r="F34" s="1"/>
      <c r="G34" s="1"/>
      <c r="H34" s="1"/>
      <c r="I34" s="1"/>
      <c r="J34" s="10"/>
      <c r="K34" s="1"/>
    </row>
    <row r="35" spans="1:11" x14ac:dyDescent="0.2">
      <c r="A35" s="1"/>
      <c r="B35" s="2"/>
      <c r="C35" s="3"/>
      <c r="D35" s="1"/>
      <c r="E35" s="1"/>
      <c r="F35" s="1"/>
      <c r="G35" s="1"/>
      <c r="H35" s="1"/>
      <c r="I35" s="1"/>
      <c r="J35" s="10"/>
      <c r="K35" s="1"/>
    </row>
    <row r="36" spans="1:11" x14ac:dyDescent="0.2">
      <c r="A36" s="1"/>
      <c r="B36" s="2"/>
      <c r="C36" s="3"/>
      <c r="D36" s="1"/>
      <c r="E36" s="1"/>
      <c r="F36" s="1"/>
      <c r="G36" s="1"/>
      <c r="H36" s="1"/>
      <c r="I36" s="1"/>
      <c r="J36" s="10"/>
      <c r="K36" s="1"/>
    </row>
    <row r="37" spans="1:11" x14ac:dyDescent="0.2">
      <c r="A37" s="1"/>
      <c r="B37" s="2"/>
      <c r="C37" s="3"/>
      <c r="D37" s="1"/>
      <c r="E37" s="1"/>
      <c r="F37" s="1"/>
      <c r="G37" s="1"/>
      <c r="H37" s="1"/>
      <c r="I37" s="1"/>
      <c r="J37" s="10"/>
      <c r="K37" s="1"/>
    </row>
    <row r="38" spans="1:11" x14ac:dyDescent="0.2">
      <c r="A38" s="1"/>
      <c r="B38" s="2"/>
      <c r="C38" s="3"/>
      <c r="D38" s="1"/>
      <c r="E38" s="1"/>
      <c r="F38" s="1"/>
      <c r="G38" s="1"/>
      <c r="H38" s="1"/>
      <c r="I38" s="1"/>
      <c r="J38" s="10"/>
      <c r="K38" s="1"/>
    </row>
    <row r="39" spans="1:11" x14ac:dyDescent="0.2">
      <c r="A39" s="1"/>
      <c r="B39" s="2"/>
      <c r="C39" s="3"/>
      <c r="D39" s="1"/>
      <c r="E39" s="1"/>
      <c r="F39" s="1"/>
      <c r="G39" s="1"/>
      <c r="H39" s="1"/>
      <c r="I39" s="1"/>
      <c r="J39" s="10"/>
      <c r="K39" s="1"/>
    </row>
    <row r="40" spans="1:11" x14ac:dyDescent="0.2">
      <c r="A40" s="1"/>
      <c r="B40" s="2"/>
      <c r="C40" s="3"/>
      <c r="D40" s="1"/>
      <c r="E40" s="1"/>
      <c r="F40" s="1"/>
      <c r="G40" s="1"/>
      <c r="H40" s="1"/>
      <c r="I40" s="1"/>
      <c r="J40" s="10"/>
      <c r="K40" s="1"/>
    </row>
    <row r="41" spans="1:11" x14ac:dyDescent="0.2">
      <c r="A41" s="1"/>
      <c r="B41" s="2"/>
      <c r="C41" s="3"/>
      <c r="D41" s="1"/>
      <c r="E41" s="1"/>
      <c r="F41" s="1"/>
      <c r="G41" s="1"/>
      <c r="H41" s="1"/>
      <c r="I41" s="1"/>
      <c r="J41" s="10"/>
      <c r="K41" s="1"/>
    </row>
    <row r="42" spans="1:11" x14ac:dyDescent="0.2">
      <c r="A42" s="1"/>
      <c r="B42" s="2"/>
      <c r="C42" s="3"/>
      <c r="D42" s="1"/>
      <c r="E42" s="1"/>
      <c r="F42" s="1"/>
      <c r="G42" s="1"/>
      <c r="H42" s="1"/>
      <c r="I42" s="1"/>
      <c r="J42" s="10"/>
      <c r="K42" s="1"/>
    </row>
    <row r="43" spans="1:11" x14ac:dyDescent="0.2">
      <c r="A43" s="1"/>
      <c r="B43" s="2"/>
      <c r="C43" s="3"/>
      <c r="D43" s="1"/>
      <c r="E43" s="1"/>
      <c r="F43" s="1"/>
      <c r="G43" s="1"/>
      <c r="H43" s="1"/>
      <c r="I43" s="1"/>
      <c r="J43" s="10"/>
      <c r="K43" s="1"/>
    </row>
    <row r="44" spans="1:11" x14ac:dyDescent="0.2">
      <c r="A44" s="1"/>
      <c r="B44" s="2"/>
      <c r="C44" s="3"/>
      <c r="D44" s="1"/>
      <c r="E44" s="1"/>
      <c r="F44" s="1"/>
      <c r="G44" s="1"/>
      <c r="H44" s="1"/>
      <c r="I44" s="1"/>
      <c r="J44" s="10"/>
      <c r="K44" s="1"/>
    </row>
    <row r="45" spans="1:11" x14ac:dyDescent="0.2">
      <c r="A45" s="1"/>
      <c r="B45" s="2"/>
      <c r="C45" s="3"/>
      <c r="D45" s="1"/>
      <c r="E45" s="1"/>
      <c r="F45" s="1"/>
      <c r="G45" s="1"/>
      <c r="H45" s="1"/>
      <c r="I45" s="1"/>
      <c r="J45" s="10"/>
      <c r="K45" s="1"/>
    </row>
    <row r="46" spans="1:11" x14ac:dyDescent="0.2">
      <c r="A46" s="1"/>
      <c r="B46" s="2"/>
      <c r="C46" s="3"/>
      <c r="D46" s="1"/>
      <c r="E46" s="1"/>
      <c r="F46" s="1"/>
      <c r="G46" s="1"/>
      <c r="H46" s="1"/>
      <c r="I46" s="1"/>
      <c r="J46" s="10"/>
      <c r="K46" s="1"/>
    </row>
    <row r="47" spans="1:11" x14ac:dyDescent="0.2">
      <c r="A47" s="1"/>
      <c r="B47" s="2"/>
      <c r="C47" s="3"/>
      <c r="D47" s="1"/>
      <c r="E47" s="1"/>
      <c r="F47" s="1"/>
      <c r="G47" s="1"/>
      <c r="H47" s="1"/>
      <c r="I47" s="1"/>
      <c r="J47" s="10"/>
      <c r="K47" s="1"/>
    </row>
    <row r="48" spans="1:11" x14ac:dyDescent="0.2">
      <c r="A48" s="1"/>
      <c r="B48" s="2"/>
      <c r="C48" s="3"/>
      <c r="D48" s="1"/>
      <c r="E48" s="1"/>
      <c r="F48" s="1"/>
      <c r="G48" s="1"/>
      <c r="H48" s="1"/>
      <c r="I48" s="1"/>
      <c r="J48" s="10"/>
      <c r="K48" s="1"/>
    </row>
    <row r="49" spans="1:11" x14ac:dyDescent="0.2">
      <c r="A49" s="1"/>
      <c r="B49" s="2"/>
      <c r="C49" s="3"/>
      <c r="D49" s="1"/>
      <c r="E49" s="1"/>
      <c r="F49" s="1"/>
      <c r="G49" s="1"/>
      <c r="H49" s="1"/>
      <c r="I49" s="1"/>
      <c r="J49" s="10"/>
      <c r="K49" s="1"/>
    </row>
    <row r="50" spans="1:11" x14ac:dyDescent="0.2">
      <c r="A50" s="1"/>
      <c r="B50" s="2"/>
      <c r="C50" s="3"/>
      <c r="D50" s="1"/>
      <c r="E50" s="1"/>
      <c r="F50" s="1"/>
      <c r="G50" s="1"/>
      <c r="H50" s="1"/>
      <c r="I50" s="1"/>
      <c r="J50" s="10"/>
      <c r="K50" s="1"/>
    </row>
    <row r="51" spans="1:11" x14ac:dyDescent="0.2">
      <c r="A51" s="1"/>
      <c r="B51" s="2"/>
      <c r="C51" s="3"/>
      <c r="D51" s="1"/>
      <c r="E51" s="1"/>
      <c r="F51" s="1"/>
      <c r="G51" s="1"/>
      <c r="H51" s="1"/>
      <c r="I51" s="1"/>
      <c r="J51" s="10"/>
      <c r="K51" s="1"/>
    </row>
    <row r="52" spans="1:11" x14ac:dyDescent="0.2">
      <c r="A52" s="1"/>
      <c r="B52" s="2"/>
      <c r="C52" s="3"/>
      <c r="D52" s="1"/>
      <c r="E52" s="1"/>
      <c r="F52" s="1"/>
      <c r="G52" s="1"/>
      <c r="H52" s="1"/>
      <c r="I52" s="1"/>
      <c r="J52" s="10"/>
      <c r="K52" s="1"/>
    </row>
    <row r="53" spans="1:11" x14ac:dyDescent="0.2">
      <c r="A53" s="1"/>
      <c r="B53" s="2"/>
      <c r="C53" s="3"/>
      <c r="D53" s="1"/>
      <c r="E53" s="1"/>
      <c r="F53" s="1"/>
      <c r="G53" s="1"/>
      <c r="H53" s="1"/>
      <c r="I53" s="1"/>
      <c r="J53" s="10"/>
      <c r="K53" s="1"/>
    </row>
    <row r="54" spans="1:11" x14ac:dyDescent="0.2">
      <c r="A54" s="1"/>
      <c r="B54" s="2"/>
      <c r="C54" s="3"/>
      <c r="D54" s="1"/>
      <c r="E54" s="1"/>
      <c r="F54" s="1"/>
      <c r="G54" s="1"/>
      <c r="H54" s="1"/>
      <c r="I54" s="1"/>
      <c r="J54" s="10"/>
      <c r="K54" s="1"/>
    </row>
    <row r="55" spans="1:11" x14ac:dyDescent="0.2">
      <c r="A55" s="1"/>
      <c r="B55" s="2"/>
      <c r="C55" s="3"/>
      <c r="D55" s="1"/>
      <c r="E55" s="1"/>
      <c r="F55" s="1"/>
      <c r="G55" s="1"/>
      <c r="H55" s="1"/>
      <c r="I55" s="1"/>
      <c r="J55" s="10"/>
      <c r="K55" s="1"/>
    </row>
    <row r="56" spans="1:11" x14ac:dyDescent="0.2">
      <c r="A56" s="1"/>
      <c r="B56" s="2"/>
      <c r="C56" s="3"/>
      <c r="D56" s="1"/>
      <c r="E56" s="1"/>
      <c r="F56" s="1"/>
      <c r="G56" s="1"/>
      <c r="H56" s="1"/>
      <c r="I56" s="1"/>
      <c r="J56" s="10"/>
      <c r="K56" s="1"/>
    </row>
    <row r="57" spans="1:11" x14ac:dyDescent="0.2">
      <c r="A57" s="1"/>
      <c r="B57" s="2"/>
      <c r="C57" s="3"/>
      <c r="D57" s="1"/>
      <c r="E57" s="1"/>
      <c r="F57" s="1"/>
      <c r="G57" s="1"/>
      <c r="H57" s="1"/>
      <c r="I57" s="1"/>
      <c r="J57" s="10"/>
      <c r="K57" s="1"/>
    </row>
    <row r="58" spans="1:11" x14ac:dyDescent="0.2">
      <c r="A58" s="1"/>
      <c r="B58" s="2"/>
      <c r="C58" s="3"/>
      <c r="D58" s="1"/>
      <c r="E58" s="1"/>
      <c r="F58" s="1"/>
      <c r="G58" s="1"/>
      <c r="H58" s="1"/>
      <c r="I58" s="1"/>
      <c r="J58" s="10"/>
      <c r="K58" s="1"/>
    </row>
    <row r="59" spans="1:11" x14ac:dyDescent="0.2">
      <c r="A59" s="1"/>
      <c r="B59" s="2"/>
      <c r="C59" s="3"/>
      <c r="D59" s="1"/>
      <c r="E59" s="1"/>
      <c r="F59" s="1"/>
      <c r="G59" s="1"/>
      <c r="H59" s="1"/>
      <c r="I59" s="1"/>
      <c r="J59" s="10"/>
      <c r="K59" s="1"/>
    </row>
    <row r="60" spans="1:11" x14ac:dyDescent="0.2">
      <c r="A60" s="1"/>
      <c r="B60" s="2"/>
      <c r="C60" s="3"/>
      <c r="D60" s="1"/>
      <c r="E60" s="1"/>
      <c r="F60" s="1"/>
      <c r="G60" s="1"/>
      <c r="H60" s="1"/>
      <c r="I60" s="1"/>
      <c r="J60" s="10"/>
      <c r="K60" s="1"/>
    </row>
    <row r="61" spans="1:11" x14ac:dyDescent="0.2">
      <c r="A61" s="1"/>
      <c r="B61" s="2"/>
      <c r="C61" s="3"/>
      <c r="D61" s="1"/>
      <c r="E61" s="1"/>
      <c r="F61" s="1"/>
      <c r="G61" s="1"/>
      <c r="H61" s="1"/>
      <c r="I61" s="1"/>
      <c r="J61" s="10"/>
      <c r="K61" s="1"/>
    </row>
    <row r="62" spans="1:11" x14ac:dyDescent="0.2">
      <c r="A62" s="1"/>
      <c r="B62" s="2"/>
      <c r="C62" s="3"/>
      <c r="D62" s="1"/>
      <c r="E62" s="1"/>
      <c r="F62" s="1"/>
      <c r="G62" s="1"/>
      <c r="H62" s="1"/>
      <c r="I62" s="1"/>
      <c r="J62" s="10"/>
      <c r="K62" s="1"/>
    </row>
    <row r="63" spans="1:11" x14ac:dyDescent="0.2">
      <c r="A63" s="1"/>
      <c r="B63" s="2"/>
      <c r="C63" s="3"/>
      <c r="D63" s="1"/>
      <c r="E63" s="1"/>
      <c r="F63" s="1"/>
      <c r="G63" s="1"/>
      <c r="H63" s="1"/>
      <c r="I63" s="1"/>
      <c r="J63" s="10"/>
      <c r="K63" s="1"/>
    </row>
    <row r="64" spans="1:11" x14ac:dyDescent="0.2">
      <c r="A64" s="1"/>
      <c r="B64" s="2"/>
      <c r="C64" s="3"/>
      <c r="D64" s="1"/>
      <c r="E64" s="1"/>
      <c r="F64" s="1"/>
      <c r="G64" s="1"/>
      <c r="H64" s="1"/>
      <c r="I64" s="1"/>
      <c r="J64" s="10"/>
      <c r="K64" s="1"/>
    </row>
    <row r="65" spans="1:11" x14ac:dyDescent="0.2">
      <c r="A65" s="1"/>
      <c r="B65" s="2"/>
      <c r="C65" s="3"/>
      <c r="D65" s="1"/>
      <c r="E65" s="1"/>
      <c r="F65" s="1"/>
      <c r="G65" s="1"/>
      <c r="H65" s="1"/>
      <c r="I65" s="1"/>
      <c r="J65" s="10"/>
      <c r="K65" s="1"/>
    </row>
    <row r="66" spans="1:11" x14ac:dyDescent="0.2">
      <c r="A66" s="1"/>
      <c r="B66" s="2"/>
      <c r="C66" s="3"/>
      <c r="D66" s="1"/>
      <c r="E66" s="1"/>
      <c r="F66" s="1"/>
      <c r="G66" s="1"/>
      <c r="H66" s="1"/>
      <c r="I66" s="1"/>
      <c r="J66" s="10"/>
      <c r="K66" s="1"/>
    </row>
    <row r="67" spans="1:11" x14ac:dyDescent="0.2">
      <c r="A67" s="1"/>
      <c r="B67" s="2"/>
      <c r="C67" s="3"/>
      <c r="D67" s="1"/>
      <c r="E67" s="1"/>
      <c r="F67" s="1"/>
      <c r="G67" s="1"/>
      <c r="H67" s="1"/>
      <c r="I67" s="1"/>
      <c r="J67" s="10"/>
      <c r="K67" s="1"/>
    </row>
    <row r="68" spans="1:11" x14ac:dyDescent="0.2">
      <c r="A68" s="1"/>
      <c r="B68" s="2"/>
      <c r="C68" s="3"/>
      <c r="D68" s="1"/>
      <c r="E68" s="1"/>
      <c r="F68" s="1"/>
      <c r="G68" s="1"/>
      <c r="H68" s="1"/>
      <c r="I68" s="1"/>
      <c r="J68" s="10"/>
      <c r="K68" s="1"/>
    </row>
    <row r="69" spans="1:11" x14ac:dyDescent="0.2">
      <c r="A69" s="1"/>
      <c r="B69" s="2"/>
      <c r="C69" s="3"/>
      <c r="D69" s="1"/>
      <c r="E69" s="1"/>
      <c r="F69" s="1"/>
      <c r="G69" s="1"/>
      <c r="H69" s="1"/>
      <c r="I69" s="1"/>
      <c r="J69" s="10"/>
      <c r="K69" s="1"/>
    </row>
    <row r="70" spans="1:11" x14ac:dyDescent="0.2">
      <c r="A70" s="1"/>
      <c r="B70" s="2"/>
      <c r="C70" s="3"/>
      <c r="D70" s="1"/>
      <c r="E70" s="1"/>
      <c r="F70" s="1"/>
      <c r="G70" s="1"/>
      <c r="H70" s="1"/>
      <c r="I70" s="1"/>
      <c r="J70" s="10"/>
      <c r="K70" s="1"/>
    </row>
    <row r="71" spans="1:11" x14ac:dyDescent="0.2">
      <c r="A71" s="1"/>
      <c r="B71" s="2"/>
      <c r="C71" s="3"/>
      <c r="D71" s="1"/>
      <c r="E71" s="1"/>
      <c r="F71" s="1"/>
      <c r="G71" s="1"/>
      <c r="H71" s="1"/>
      <c r="I71" s="1"/>
      <c r="J71" s="10"/>
      <c r="K71" s="1"/>
    </row>
    <row r="72" spans="1:11" x14ac:dyDescent="0.2">
      <c r="A72" s="1"/>
      <c r="B72" s="2"/>
      <c r="C72" s="3"/>
      <c r="D72" s="1"/>
      <c r="E72" s="1"/>
      <c r="F72" s="1"/>
      <c r="G72" s="1"/>
      <c r="H72" s="1"/>
      <c r="I72" s="1"/>
      <c r="J72" s="10"/>
      <c r="K72" s="1"/>
    </row>
    <row r="73" spans="1:11" x14ac:dyDescent="0.2">
      <c r="A73" s="1"/>
      <c r="B73" s="2"/>
      <c r="C73" s="3"/>
      <c r="D73" s="1"/>
      <c r="E73" s="1"/>
      <c r="F73" s="1"/>
      <c r="G73" s="1"/>
      <c r="H73" s="1"/>
      <c r="I73" s="1"/>
      <c r="J73" s="10"/>
      <c r="K73" s="1"/>
    </row>
    <row r="74" spans="1:11" x14ac:dyDescent="0.2">
      <c r="A74" s="1"/>
      <c r="B74" s="2"/>
      <c r="C74" s="3"/>
      <c r="D74" s="1"/>
      <c r="E74" s="1"/>
      <c r="F74" s="1"/>
      <c r="G74" s="1"/>
      <c r="H74" s="1"/>
      <c r="I74" s="1"/>
      <c r="J74" s="10"/>
      <c r="K74" s="1"/>
    </row>
    <row r="75" spans="1:11" x14ac:dyDescent="0.2">
      <c r="A75" s="1"/>
      <c r="B75" s="2"/>
      <c r="C75" s="3"/>
      <c r="D75" s="1"/>
      <c r="E75" s="1"/>
      <c r="F75" s="1"/>
      <c r="G75" s="1"/>
      <c r="H75" s="1"/>
      <c r="I75" s="1"/>
      <c r="J75" s="10"/>
      <c r="K75" s="1"/>
    </row>
    <row r="76" spans="1:11" x14ac:dyDescent="0.2">
      <c r="A76" s="1"/>
      <c r="B76" s="2"/>
      <c r="C76" s="3"/>
      <c r="D76" s="1"/>
      <c r="E76" s="1"/>
      <c r="F76" s="1"/>
      <c r="G76" s="1"/>
      <c r="H76" s="1"/>
      <c r="I76" s="1"/>
      <c r="J76" s="10"/>
      <c r="K76" s="1"/>
    </row>
    <row r="77" spans="1:11" x14ac:dyDescent="0.2">
      <c r="A77" s="1"/>
      <c r="B77" s="2"/>
      <c r="C77" s="3"/>
      <c r="D77" s="1"/>
      <c r="E77" s="1"/>
      <c r="F77" s="1"/>
      <c r="G77" s="1"/>
      <c r="H77" s="1"/>
      <c r="I77" s="1"/>
      <c r="J77" s="10"/>
      <c r="K77" s="1"/>
    </row>
    <row r="78" spans="1:11" x14ac:dyDescent="0.2">
      <c r="A78" s="1"/>
      <c r="B78" s="2"/>
      <c r="C78" s="3"/>
      <c r="D78" s="1"/>
      <c r="E78" s="1"/>
      <c r="F78" s="1"/>
      <c r="G78" s="1"/>
      <c r="H78" s="1"/>
      <c r="I78" s="1"/>
      <c r="J78" s="10"/>
      <c r="K78" s="1"/>
    </row>
    <row r="79" spans="1:11" x14ac:dyDescent="0.2">
      <c r="A79" s="1"/>
      <c r="B79" s="2"/>
      <c r="C79" s="3"/>
      <c r="D79" s="1"/>
      <c r="E79" s="1"/>
      <c r="F79" s="1"/>
      <c r="G79" s="1"/>
      <c r="H79" s="1"/>
      <c r="I79" s="1"/>
      <c r="J79" s="10"/>
      <c r="K79" s="1"/>
    </row>
    <row r="80" spans="1:11" x14ac:dyDescent="0.2">
      <c r="A80" s="1"/>
      <c r="B80" s="2"/>
      <c r="C80" s="3"/>
      <c r="D80" s="1"/>
      <c r="E80" s="1"/>
      <c r="F80" s="1"/>
      <c r="G80" s="1"/>
      <c r="H80" s="1"/>
      <c r="I80" s="1"/>
      <c r="J80" s="10"/>
      <c r="K80" s="1"/>
    </row>
    <row r="81" spans="1:11" x14ac:dyDescent="0.2">
      <c r="A81" s="1"/>
      <c r="B81" s="2"/>
      <c r="C81" s="3"/>
      <c r="D81" s="1"/>
      <c r="E81" s="1"/>
      <c r="F81" s="1"/>
      <c r="G81" s="1"/>
      <c r="H81" s="1"/>
      <c r="I81" s="1"/>
      <c r="J81" s="10"/>
      <c r="K81" s="1"/>
    </row>
    <row r="82" spans="1:11" x14ac:dyDescent="0.2">
      <c r="A82" s="1"/>
      <c r="B82" s="2"/>
      <c r="C82" s="3"/>
      <c r="D82" s="1"/>
      <c r="E82" s="1"/>
      <c r="F82" s="1"/>
      <c r="G82" s="1"/>
      <c r="H82" s="1"/>
      <c r="I82" s="1"/>
      <c r="J82" s="10"/>
      <c r="K82" s="1"/>
    </row>
    <row r="83" spans="1:11" x14ac:dyDescent="0.2">
      <c r="A83" s="1"/>
      <c r="B83" s="2"/>
      <c r="C83" s="3"/>
      <c r="D83" s="1"/>
      <c r="E83" s="1"/>
      <c r="F83" s="1"/>
      <c r="G83" s="1"/>
      <c r="H83" s="1"/>
      <c r="I83" s="1"/>
      <c r="J83" s="10"/>
      <c r="K83" s="1"/>
    </row>
    <row r="84" spans="1:11" x14ac:dyDescent="0.2">
      <c r="A84" s="1"/>
      <c r="B84" s="2"/>
      <c r="C84" s="3"/>
      <c r="D84" s="1"/>
      <c r="E84" s="1"/>
      <c r="F84" s="1"/>
      <c r="G84" s="1"/>
      <c r="H84" s="1"/>
      <c r="I84" s="1"/>
      <c r="J84" s="10"/>
      <c r="K84" s="1"/>
    </row>
    <row r="85" spans="1:11" x14ac:dyDescent="0.2">
      <c r="A85" s="13"/>
      <c r="B85" s="2"/>
      <c r="C85" s="3"/>
      <c r="D85" s="1"/>
      <c r="E85" s="1"/>
      <c r="F85" s="1"/>
      <c r="G85" s="1"/>
      <c r="H85" s="1"/>
      <c r="I85" s="1"/>
      <c r="J85" s="10"/>
      <c r="K85" s="1"/>
    </row>
    <row r="86" spans="1:11" x14ac:dyDescent="0.2">
      <c r="A86" s="1"/>
      <c r="B86" s="2"/>
      <c r="C86" s="3"/>
      <c r="D86" s="1"/>
      <c r="E86" s="1"/>
      <c r="F86" s="1"/>
      <c r="G86" s="1"/>
      <c r="H86" s="1"/>
      <c r="I86" s="1"/>
      <c r="J86" s="10"/>
      <c r="K86" s="1"/>
    </row>
    <row r="87" spans="1:11" x14ac:dyDescent="0.2">
      <c r="A87" s="1"/>
      <c r="B87" s="2"/>
      <c r="C87" s="3"/>
      <c r="D87" s="1"/>
      <c r="E87" s="1"/>
      <c r="F87" s="1"/>
      <c r="G87" s="1"/>
      <c r="H87" s="1"/>
      <c r="I87" s="1"/>
      <c r="J87" s="10"/>
      <c r="K87" s="1"/>
    </row>
    <row r="88" spans="1:11" x14ac:dyDescent="0.2">
      <c r="A88" s="1"/>
      <c r="B88" s="2"/>
      <c r="C88" s="3"/>
      <c r="D88" s="1"/>
      <c r="E88" s="1"/>
      <c r="F88" s="1"/>
      <c r="G88" s="1"/>
      <c r="H88" s="1"/>
      <c r="I88" s="1"/>
      <c r="J88" s="10"/>
      <c r="K88" s="1"/>
    </row>
    <row r="89" spans="1:11" x14ac:dyDescent="0.2">
      <c r="A89" s="1"/>
      <c r="B89" s="2"/>
      <c r="C89" s="3"/>
      <c r="D89" s="1"/>
      <c r="E89" s="1"/>
      <c r="F89" s="1"/>
      <c r="G89" s="1"/>
      <c r="H89" s="1"/>
      <c r="I89" s="1"/>
      <c r="J89" s="10"/>
      <c r="K89" s="1"/>
    </row>
    <row r="90" spans="1:11" x14ac:dyDescent="0.2">
      <c r="A90" s="1"/>
      <c r="B90" s="2"/>
      <c r="C90" s="3"/>
      <c r="D90" s="1"/>
      <c r="E90" s="1"/>
      <c r="F90" s="1"/>
      <c r="G90" s="1"/>
      <c r="H90" s="1"/>
      <c r="I90" s="1"/>
      <c r="J90" s="10"/>
      <c r="K90" s="1"/>
    </row>
    <row r="91" spans="1:11" x14ac:dyDescent="0.2">
      <c r="A91" s="1"/>
      <c r="B91" s="2"/>
      <c r="C91" s="3"/>
      <c r="D91" s="1"/>
      <c r="E91" s="1"/>
      <c r="F91" s="1"/>
      <c r="G91" s="1"/>
      <c r="H91" s="1"/>
      <c r="I91" s="1"/>
      <c r="J91" s="10"/>
      <c r="K91" s="1"/>
    </row>
    <row r="92" spans="1:11" x14ac:dyDescent="0.2">
      <c r="A92" s="1"/>
      <c r="B92" s="2"/>
      <c r="C92" s="3"/>
      <c r="D92" s="1"/>
      <c r="E92" s="1"/>
      <c r="F92" s="1"/>
      <c r="G92" s="1"/>
      <c r="H92" s="1"/>
      <c r="I92" s="1"/>
      <c r="J92" s="10"/>
      <c r="K92" s="1"/>
    </row>
    <row r="93" spans="1:11" x14ac:dyDescent="0.2">
      <c r="A93" s="1"/>
      <c r="B93" s="2"/>
      <c r="C93" s="3"/>
      <c r="D93" s="1"/>
      <c r="E93" s="1"/>
      <c r="F93" s="1"/>
      <c r="G93" s="1"/>
      <c r="H93" s="1"/>
      <c r="I93" s="1"/>
      <c r="J93" s="10"/>
      <c r="K93" s="1"/>
    </row>
    <row r="94" spans="1:11" x14ac:dyDescent="0.2">
      <c r="A94" s="1"/>
      <c r="B94" s="2"/>
      <c r="C94" s="3"/>
      <c r="D94" s="1"/>
      <c r="E94" s="1"/>
      <c r="F94" s="1"/>
      <c r="G94" s="1"/>
      <c r="H94" s="1"/>
      <c r="I94" s="1"/>
      <c r="J94" s="10"/>
      <c r="K94" s="1"/>
    </row>
    <row r="95" spans="1:11" x14ac:dyDescent="0.2">
      <c r="A95" s="1"/>
      <c r="B95" s="2"/>
      <c r="C95" s="3"/>
      <c r="D95" s="1"/>
      <c r="E95" s="1"/>
      <c r="F95" s="1"/>
      <c r="G95" s="1"/>
      <c r="H95" s="1"/>
      <c r="I95" s="1"/>
      <c r="J95" s="10"/>
      <c r="K95" s="1"/>
    </row>
    <row r="96" spans="1:11" x14ac:dyDescent="0.2">
      <c r="A96" s="1"/>
      <c r="B96" s="2"/>
      <c r="C96" s="3"/>
      <c r="D96" s="1"/>
      <c r="E96" s="1"/>
      <c r="F96" s="1"/>
      <c r="G96" s="1"/>
      <c r="H96" s="1"/>
      <c r="I96" s="1"/>
      <c r="J96" s="10"/>
      <c r="K96" s="1"/>
    </row>
    <row r="97" spans="1:11" x14ac:dyDescent="0.2">
      <c r="A97" s="1"/>
      <c r="B97" s="2"/>
      <c r="C97" s="3"/>
      <c r="D97" s="1"/>
      <c r="E97" s="1"/>
      <c r="F97" s="1"/>
      <c r="G97" s="1"/>
      <c r="H97" s="1"/>
      <c r="I97" s="1"/>
      <c r="J97" s="10"/>
      <c r="K97" s="1"/>
    </row>
    <row r="98" spans="1:11" x14ac:dyDescent="0.2">
      <c r="A98" s="1"/>
      <c r="B98" s="2"/>
      <c r="C98" s="3"/>
      <c r="D98" s="1"/>
      <c r="E98" s="1"/>
      <c r="F98" s="1"/>
      <c r="G98" s="1"/>
      <c r="H98" s="1"/>
      <c r="I98" s="1"/>
      <c r="J98" s="10"/>
      <c r="K98" s="1"/>
    </row>
    <row r="99" spans="1:11" x14ac:dyDescent="0.2">
      <c r="A99" s="1"/>
      <c r="B99" s="2"/>
      <c r="C99" s="3"/>
      <c r="D99" s="1"/>
      <c r="E99" s="1"/>
      <c r="F99" s="1"/>
      <c r="G99" s="1"/>
      <c r="H99" s="1"/>
      <c r="I99" s="1"/>
      <c r="J99" s="10"/>
      <c r="K99" s="1"/>
    </row>
    <row r="100" spans="1:11" x14ac:dyDescent="0.2">
      <c r="A100" s="1"/>
      <c r="B100" s="2"/>
      <c r="C100" s="3"/>
      <c r="D100" s="1"/>
      <c r="E100" s="1"/>
      <c r="F100" s="1"/>
      <c r="G100" s="1"/>
      <c r="H100" s="1"/>
      <c r="I100" s="1"/>
      <c r="J100" s="10"/>
      <c r="K100" s="1"/>
    </row>
    <row r="101" spans="1:11" x14ac:dyDescent="0.2">
      <c r="A101" s="1"/>
      <c r="B101" s="2"/>
      <c r="C101" s="3"/>
      <c r="D101" s="1"/>
      <c r="E101" s="1"/>
      <c r="F101" s="1"/>
      <c r="G101" s="1"/>
      <c r="H101" s="1"/>
      <c r="I101" s="1"/>
      <c r="J101" s="10"/>
      <c r="K101" s="1"/>
    </row>
    <row r="102" spans="1:11" x14ac:dyDescent="0.2">
      <c r="A102" s="1"/>
      <c r="B102" s="2"/>
      <c r="C102" s="3"/>
      <c r="D102" s="1"/>
      <c r="E102" s="1"/>
      <c r="F102" s="1"/>
      <c r="G102" s="1"/>
      <c r="H102" s="1"/>
      <c r="I102" s="1"/>
      <c r="J102" s="10"/>
      <c r="K102" s="1"/>
    </row>
    <row r="103" spans="1:11" x14ac:dyDescent="0.2">
      <c r="A103" s="1"/>
      <c r="B103" s="2"/>
      <c r="C103" s="3"/>
      <c r="D103" s="1"/>
      <c r="E103" s="1"/>
      <c r="F103" s="1"/>
      <c r="G103" s="1"/>
      <c r="H103" s="1"/>
      <c r="I103" s="1"/>
      <c r="J103" s="10"/>
      <c r="K103" s="1"/>
    </row>
    <row r="104" spans="1:11" x14ac:dyDescent="0.2">
      <c r="A104" s="1"/>
      <c r="B104" s="2"/>
      <c r="C104" s="3"/>
      <c r="D104" s="1"/>
      <c r="E104" s="1"/>
      <c r="F104" s="1"/>
      <c r="G104" s="1"/>
      <c r="H104" s="1"/>
      <c r="I104" s="1"/>
      <c r="J104" s="10"/>
      <c r="K104" s="1"/>
    </row>
    <row r="105" spans="1:11" x14ac:dyDescent="0.2">
      <c r="A105" s="1"/>
      <c r="B105" s="2"/>
      <c r="C105" s="3"/>
      <c r="D105" s="1"/>
      <c r="E105" s="1"/>
      <c r="F105" s="1"/>
      <c r="G105" s="1"/>
      <c r="H105" s="1"/>
      <c r="I105" s="1"/>
      <c r="J105" s="10"/>
      <c r="K105" s="1"/>
    </row>
    <row r="106" spans="1:11" x14ac:dyDescent="0.2">
      <c r="A106" s="1"/>
      <c r="B106" s="2"/>
      <c r="C106" s="3"/>
      <c r="D106" s="1"/>
      <c r="E106" s="1"/>
      <c r="F106" s="1"/>
      <c r="G106" s="1"/>
      <c r="H106" s="1"/>
      <c r="I106" s="1"/>
      <c r="J106" s="10"/>
      <c r="K106" s="1"/>
    </row>
    <row r="107" spans="1:11" x14ac:dyDescent="0.2">
      <c r="A107" s="1"/>
      <c r="B107" s="2"/>
      <c r="C107" s="3"/>
      <c r="D107" s="1"/>
      <c r="E107" s="1"/>
      <c r="F107" s="1"/>
      <c r="G107" s="1"/>
      <c r="H107" s="1"/>
      <c r="I107" s="1"/>
      <c r="J107" s="10"/>
      <c r="K107" s="1"/>
    </row>
    <row r="108" spans="1:11" x14ac:dyDescent="0.2">
      <c r="A108" s="1"/>
      <c r="B108" s="2"/>
      <c r="C108" s="3"/>
      <c r="D108" s="1"/>
      <c r="E108" s="1"/>
      <c r="F108" s="1"/>
      <c r="G108" s="1"/>
      <c r="H108" s="1"/>
      <c r="I108" s="1"/>
      <c r="J108" s="10"/>
      <c r="K108" s="1"/>
    </row>
    <row r="109" spans="1:11" x14ac:dyDescent="0.2">
      <c r="A109" s="1"/>
      <c r="B109" s="2"/>
      <c r="C109" s="3"/>
      <c r="D109" s="1"/>
      <c r="E109" s="1"/>
      <c r="F109" s="1"/>
      <c r="G109" s="1"/>
      <c r="H109" s="1"/>
      <c r="I109" s="1"/>
      <c r="J109" s="10"/>
      <c r="K109" s="1"/>
    </row>
    <row r="110" spans="1:11" x14ac:dyDescent="0.2">
      <c r="A110" s="1"/>
      <c r="B110" s="2"/>
      <c r="C110" s="3"/>
      <c r="D110" s="1"/>
      <c r="E110" s="1"/>
      <c r="F110" s="1"/>
      <c r="G110" s="1"/>
      <c r="H110" s="1"/>
      <c r="I110" s="1"/>
      <c r="J110" s="10"/>
      <c r="K110" s="1"/>
    </row>
    <row r="111" spans="1:11" x14ac:dyDescent="0.2">
      <c r="A111" s="1"/>
      <c r="B111" s="2"/>
      <c r="C111" s="3"/>
      <c r="D111" s="1"/>
      <c r="E111" s="1"/>
      <c r="F111" s="1"/>
      <c r="G111" s="1"/>
      <c r="H111" s="1"/>
      <c r="I111" s="1"/>
      <c r="J111" s="10"/>
      <c r="K111" s="1"/>
    </row>
    <row r="112" spans="1:11" x14ac:dyDescent="0.2">
      <c r="A112" s="1"/>
      <c r="B112" s="2"/>
      <c r="C112" s="3"/>
      <c r="D112" s="1"/>
      <c r="E112" s="1"/>
      <c r="F112" s="1"/>
      <c r="G112" s="1"/>
      <c r="H112" s="1"/>
      <c r="I112" s="1"/>
      <c r="J112" s="10"/>
      <c r="K112" s="1"/>
    </row>
    <row r="113" spans="1:11" x14ac:dyDescent="0.2">
      <c r="A113" s="1"/>
      <c r="B113" s="2"/>
      <c r="C113" s="3"/>
      <c r="D113" s="1"/>
      <c r="E113" s="1"/>
      <c r="F113" s="1"/>
      <c r="G113" s="1"/>
      <c r="H113" s="1"/>
      <c r="I113" s="1"/>
      <c r="J113" s="10"/>
      <c r="K113" s="1"/>
    </row>
    <row r="114" spans="1:11" x14ac:dyDescent="0.2">
      <c r="A114" s="1"/>
      <c r="B114" s="2"/>
      <c r="C114" s="3"/>
      <c r="D114" s="1"/>
      <c r="E114" s="1"/>
      <c r="F114" s="1"/>
      <c r="G114" s="1"/>
      <c r="H114" s="1"/>
      <c r="I114" s="1"/>
      <c r="J114" s="10"/>
      <c r="K114" s="1"/>
    </row>
    <row r="115" spans="1:11" x14ac:dyDescent="0.2">
      <c r="A115" s="1"/>
      <c r="B115" s="2"/>
      <c r="C115" s="3"/>
      <c r="D115" s="1"/>
      <c r="E115" s="1"/>
      <c r="F115" s="1"/>
      <c r="G115" s="1"/>
      <c r="H115" s="1"/>
      <c r="I115" s="1"/>
      <c r="J115" s="10"/>
      <c r="K115" s="1"/>
    </row>
    <row r="116" spans="1:11" x14ac:dyDescent="0.2">
      <c r="A116" s="1"/>
      <c r="B116" s="2"/>
      <c r="C116" s="3"/>
      <c r="D116" s="1"/>
      <c r="E116" s="1"/>
      <c r="F116" s="1"/>
      <c r="G116" s="1"/>
      <c r="H116" s="1"/>
      <c r="I116" s="1"/>
      <c r="J116" s="10"/>
      <c r="K116" s="1"/>
    </row>
    <row r="117" spans="1:11" x14ac:dyDescent="0.2">
      <c r="A117" s="1"/>
      <c r="B117" s="2"/>
      <c r="C117" s="3"/>
      <c r="D117" s="1"/>
      <c r="E117" s="1"/>
      <c r="F117" s="1"/>
      <c r="G117" s="1"/>
      <c r="H117" s="1"/>
      <c r="I117" s="1"/>
      <c r="J117" s="10"/>
      <c r="K117" s="1"/>
    </row>
    <row r="118" spans="1:11" x14ac:dyDescent="0.2">
      <c r="A118" s="1"/>
      <c r="B118" s="2"/>
      <c r="C118" s="3"/>
      <c r="D118" s="1"/>
      <c r="E118" s="1"/>
      <c r="F118" s="1"/>
      <c r="G118" s="1"/>
      <c r="H118" s="1"/>
      <c r="I118" s="1"/>
      <c r="J118" s="10"/>
      <c r="K118" s="1"/>
    </row>
    <row r="119" spans="1:11" x14ac:dyDescent="0.2">
      <c r="A119" s="1"/>
      <c r="B119" s="2"/>
      <c r="C119" s="3"/>
      <c r="D119" s="1"/>
      <c r="E119" s="1"/>
      <c r="F119" s="1"/>
      <c r="G119" s="1"/>
      <c r="H119" s="1"/>
      <c r="I119" s="1"/>
      <c r="J119" s="10"/>
      <c r="K119" s="1"/>
    </row>
    <row r="120" spans="1:11" x14ac:dyDescent="0.2">
      <c r="A120" s="1"/>
      <c r="B120" s="2"/>
      <c r="C120" s="3"/>
      <c r="D120" s="1"/>
      <c r="E120" s="1"/>
      <c r="F120" s="1"/>
      <c r="G120" s="1"/>
      <c r="H120" s="1"/>
      <c r="I120" s="1"/>
      <c r="J120" s="10"/>
      <c r="K120" s="1"/>
    </row>
    <row r="121" spans="1:11" x14ac:dyDescent="0.2">
      <c r="A121" s="1"/>
      <c r="B121" s="2"/>
      <c r="C121" s="3"/>
      <c r="D121" s="1"/>
      <c r="E121" s="1"/>
      <c r="F121" s="1"/>
      <c r="G121" s="1"/>
      <c r="H121" s="1"/>
      <c r="I121" s="1"/>
      <c r="J121" s="10"/>
      <c r="K121" s="1"/>
    </row>
    <row r="122" spans="1:11" x14ac:dyDescent="0.2">
      <c r="A122" s="1"/>
      <c r="B122" s="2"/>
      <c r="C122" s="3"/>
      <c r="D122" s="1"/>
      <c r="E122" s="1"/>
      <c r="F122" s="1"/>
      <c r="G122" s="1"/>
      <c r="H122" s="1"/>
      <c r="I122" s="1"/>
      <c r="J122" s="10"/>
      <c r="K122" s="1"/>
    </row>
    <row r="123" spans="1:11" x14ac:dyDescent="0.2">
      <c r="A123" s="13"/>
      <c r="B123" s="2"/>
      <c r="C123" s="3"/>
      <c r="D123" s="13"/>
      <c r="E123" s="13"/>
      <c r="F123" s="13"/>
      <c r="G123" s="1"/>
      <c r="H123" s="1"/>
      <c r="I123" s="1"/>
      <c r="J123" s="10"/>
      <c r="K123" s="13"/>
    </row>
    <row r="124" spans="1:11" x14ac:dyDescent="0.2">
      <c r="A124" s="13"/>
      <c r="B124" s="2"/>
      <c r="C124" s="3"/>
      <c r="D124" s="13"/>
      <c r="E124" s="13"/>
      <c r="F124" s="13"/>
      <c r="G124" s="1"/>
      <c r="H124" s="1"/>
      <c r="I124" s="1"/>
      <c r="J124" s="10"/>
      <c r="K124" s="13"/>
    </row>
    <row r="125" spans="1:11" x14ac:dyDescent="0.2">
      <c r="A125" s="13"/>
      <c r="B125" s="2"/>
      <c r="C125" s="3"/>
      <c r="D125" s="13"/>
      <c r="E125" s="13"/>
      <c r="F125" s="13"/>
      <c r="G125" s="1"/>
      <c r="H125" s="1"/>
      <c r="I125" s="1"/>
      <c r="J125" s="10"/>
      <c r="K125" s="13"/>
    </row>
    <row r="126" spans="1:11" x14ac:dyDescent="0.2">
      <c r="A126" s="13"/>
      <c r="B126" s="2"/>
      <c r="C126" s="3"/>
      <c r="D126" s="13"/>
      <c r="E126" s="13"/>
      <c r="F126" s="13"/>
      <c r="G126" s="1"/>
      <c r="H126" s="1"/>
      <c r="I126" s="1"/>
      <c r="J126" s="10"/>
      <c r="K126" s="13"/>
    </row>
    <row r="127" spans="1:11" x14ac:dyDescent="0.2">
      <c r="A127" s="13"/>
      <c r="B127" s="2"/>
      <c r="C127" s="3"/>
      <c r="D127" s="13"/>
      <c r="E127" s="13"/>
      <c r="F127" s="13"/>
      <c r="G127" s="1"/>
      <c r="H127" s="1"/>
      <c r="I127" s="1"/>
      <c r="J127" s="10"/>
      <c r="K127" s="13"/>
    </row>
    <row r="128" spans="1:11" x14ac:dyDescent="0.2">
      <c r="A128" s="13"/>
      <c r="B128" s="2"/>
      <c r="C128" s="3"/>
      <c r="D128" s="13"/>
      <c r="E128" s="13"/>
      <c r="F128" s="13"/>
      <c r="G128" s="1"/>
      <c r="H128" s="1"/>
      <c r="I128" s="1"/>
      <c r="J128" s="10"/>
      <c r="K12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8"/>
  <sheetViews>
    <sheetView topLeftCell="A7" workbookViewId="0">
      <selection activeCell="A6" sqref="A6:J16"/>
    </sheetView>
  </sheetViews>
  <sheetFormatPr baseColWidth="10" defaultColWidth="8.83203125" defaultRowHeight="15" x14ac:dyDescent="0.2"/>
  <cols>
    <col min="1" max="1" width="12.33203125" bestFit="1" customWidth="1"/>
    <col min="2" max="2" width="15.83203125" style="4" bestFit="1" customWidth="1"/>
    <col min="3" max="3" width="14.6640625" style="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9" max="9" width="13" bestFit="1" customWidth="1"/>
    <col min="10" max="10" width="14.5" bestFit="1" customWidth="1"/>
    <col min="11" max="11" width="20.8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17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42682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26</v>
      </c>
      <c r="B6" s="2">
        <v>42676</v>
      </c>
      <c r="C6" s="9">
        <v>0.53125</v>
      </c>
      <c r="D6" s="1">
        <v>0.13139999999999999</v>
      </c>
      <c r="E6" s="1">
        <v>300</v>
      </c>
      <c r="F6" s="17">
        <f t="shared" ref="F6:F11" si="0">$E6/1000</f>
        <v>0.3</v>
      </c>
      <c r="G6" s="1">
        <v>0.13420000000000001</v>
      </c>
      <c r="H6" s="1">
        <f t="shared" ref="H6:H11" si="1">$G6-$D6</f>
        <v>2.8000000000000247E-3</v>
      </c>
      <c r="I6" s="17">
        <f t="shared" ref="I6:I11" si="2">$H6/$F6</f>
        <v>9.3333333333334156E-3</v>
      </c>
      <c r="J6" s="18">
        <f t="shared" ref="J6:J11" si="3">I6*1000</f>
        <v>9.3333333333334156</v>
      </c>
      <c r="K6" s="1"/>
    </row>
    <row r="7" spans="1:11" x14ac:dyDescent="0.2">
      <c r="A7" s="13" t="s">
        <v>24</v>
      </c>
      <c r="B7" s="2">
        <v>42676</v>
      </c>
      <c r="C7" s="9">
        <v>0.61111111111111105</v>
      </c>
      <c r="D7" s="1">
        <v>0.13370000000000001</v>
      </c>
      <c r="E7" s="1">
        <v>300</v>
      </c>
      <c r="F7" s="17">
        <f t="shared" si="0"/>
        <v>0.3</v>
      </c>
      <c r="G7" s="1">
        <v>0.1381</v>
      </c>
      <c r="H7" s="1">
        <f t="shared" si="1"/>
        <v>4.3999999999999873E-3</v>
      </c>
      <c r="I7" s="17">
        <f t="shared" si="2"/>
        <v>1.4666666666666625E-2</v>
      </c>
      <c r="J7" s="18">
        <f t="shared" si="3"/>
        <v>14.666666666666625</v>
      </c>
      <c r="K7" s="1"/>
    </row>
    <row r="8" spans="1:11" x14ac:dyDescent="0.2">
      <c r="A8" s="13" t="s">
        <v>20</v>
      </c>
      <c r="B8" s="2">
        <v>42676</v>
      </c>
      <c r="C8" s="9">
        <v>0.46875</v>
      </c>
      <c r="D8" s="1">
        <v>0.13320000000000001</v>
      </c>
      <c r="E8" s="1">
        <v>305</v>
      </c>
      <c r="F8" s="17">
        <f t="shared" si="0"/>
        <v>0.30499999999999999</v>
      </c>
      <c r="G8" s="1">
        <v>0.1353</v>
      </c>
      <c r="H8" s="1">
        <f t="shared" si="1"/>
        <v>2.0999999999999908E-3</v>
      </c>
      <c r="I8" s="17">
        <f t="shared" si="2"/>
        <v>6.8852459016393143E-3</v>
      </c>
      <c r="J8" s="18">
        <f t="shared" si="3"/>
        <v>6.8852459016393146</v>
      </c>
      <c r="K8" s="1"/>
    </row>
    <row r="9" spans="1:11" x14ac:dyDescent="0.2">
      <c r="A9" s="13" t="s">
        <v>28</v>
      </c>
      <c r="B9" s="2">
        <v>42676</v>
      </c>
      <c r="C9" s="9">
        <v>0.54513888888888895</v>
      </c>
      <c r="D9" s="13">
        <v>0.12130000000000001</v>
      </c>
      <c r="E9" s="13">
        <v>295</v>
      </c>
      <c r="F9" s="17">
        <f t="shared" si="0"/>
        <v>0.29499999999999998</v>
      </c>
      <c r="G9" s="13">
        <v>0.1245</v>
      </c>
      <c r="H9" s="1">
        <f t="shared" si="1"/>
        <v>3.1999999999999945E-3</v>
      </c>
      <c r="I9" s="17">
        <f t="shared" si="2"/>
        <v>1.0847457627118626E-2</v>
      </c>
      <c r="J9" s="18">
        <f t="shared" si="3"/>
        <v>10.847457627118626</v>
      </c>
      <c r="K9" s="1"/>
    </row>
    <row r="10" spans="1:11" x14ac:dyDescent="0.2">
      <c r="A10" s="13" t="s">
        <v>21</v>
      </c>
      <c r="B10" s="2">
        <v>42676</v>
      </c>
      <c r="C10" s="9">
        <v>0.4375</v>
      </c>
      <c r="D10" s="13">
        <v>0.13220000000000001</v>
      </c>
      <c r="E10" s="13">
        <v>320</v>
      </c>
      <c r="F10" s="17">
        <f t="shared" si="0"/>
        <v>0.32</v>
      </c>
      <c r="G10" s="13">
        <v>0.1341</v>
      </c>
      <c r="H10" s="13">
        <f t="shared" si="1"/>
        <v>1.899999999999985E-3</v>
      </c>
      <c r="I10" s="17">
        <f t="shared" si="2"/>
        <v>5.9374999999999532E-3</v>
      </c>
      <c r="J10" s="18">
        <f t="shared" si="3"/>
        <v>5.9374999999999529</v>
      </c>
      <c r="K10" s="1"/>
    </row>
    <row r="11" spans="1:11" x14ac:dyDescent="0.2">
      <c r="A11" s="13" t="s">
        <v>23</v>
      </c>
      <c r="B11" s="2">
        <v>42676</v>
      </c>
      <c r="C11" s="9">
        <v>0.60416666666666663</v>
      </c>
      <c r="D11" s="13">
        <v>0.13150000000000001</v>
      </c>
      <c r="E11" s="13">
        <v>305</v>
      </c>
      <c r="F11" s="17">
        <f t="shared" si="0"/>
        <v>0.30499999999999999</v>
      </c>
      <c r="G11" s="13">
        <v>0.13389999999999999</v>
      </c>
      <c r="H11" s="13">
        <f t="shared" si="1"/>
        <v>2.3999999999999855E-3</v>
      </c>
      <c r="I11" s="17">
        <f t="shared" si="2"/>
        <v>7.8688524590163466E-3</v>
      </c>
      <c r="J11" s="18">
        <f t="shared" si="3"/>
        <v>7.8688524590163462</v>
      </c>
      <c r="K11" s="1"/>
    </row>
    <row r="12" spans="1:11" x14ac:dyDescent="0.2">
      <c r="A12" s="13" t="s">
        <v>27</v>
      </c>
      <c r="B12" s="2">
        <v>42676</v>
      </c>
      <c r="C12" s="11">
        <v>0.48958333333333331</v>
      </c>
      <c r="D12" s="12">
        <v>0.1333</v>
      </c>
      <c r="E12" s="12">
        <v>310</v>
      </c>
      <c r="F12" s="17">
        <f>$E12/1000</f>
        <v>0.31</v>
      </c>
      <c r="G12" s="13">
        <v>0.13730000000000001</v>
      </c>
      <c r="H12" s="13">
        <f>$G12-$D12</f>
        <v>4.0000000000000036E-3</v>
      </c>
      <c r="I12" s="17">
        <f>$H12/$F12</f>
        <v>1.2903225806451625E-2</v>
      </c>
      <c r="J12" s="18">
        <f>I12*1000</f>
        <v>12.903225806451625</v>
      </c>
      <c r="K12" s="1"/>
    </row>
    <row r="13" spans="1:11" x14ac:dyDescent="0.2">
      <c r="A13" s="13" t="s">
        <v>19</v>
      </c>
      <c r="B13" s="2">
        <v>42676</v>
      </c>
      <c r="C13" s="3">
        <v>0.45833333333333331</v>
      </c>
      <c r="D13" s="13">
        <v>0.1202</v>
      </c>
      <c r="E13" s="13">
        <v>310</v>
      </c>
      <c r="F13" s="17">
        <f>$E13/1000</f>
        <v>0.31</v>
      </c>
      <c r="G13" s="13">
        <v>0.1258</v>
      </c>
      <c r="H13" s="13">
        <f>$G13-$D13</f>
        <v>5.5999999999999939E-3</v>
      </c>
      <c r="I13" s="17">
        <f>$H13/$F13</f>
        <v>1.8064516129032239E-2</v>
      </c>
      <c r="J13" s="18">
        <f>I13*1000</f>
        <v>18.064516129032238</v>
      </c>
      <c r="K13" s="1"/>
    </row>
    <row r="14" spans="1:11" x14ac:dyDescent="0.2">
      <c r="A14" s="13" t="s">
        <v>22</v>
      </c>
      <c r="B14" s="2">
        <v>42676</v>
      </c>
      <c r="C14" s="5">
        <v>0.57986111111111105</v>
      </c>
      <c r="D14" s="13">
        <v>0.1348</v>
      </c>
      <c r="E14" s="13">
        <v>305</v>
      </c>
      <c r="F14" s="19">
        <f>$E14/1000</f>
        <v>0.30499999999999999</v>
      </c>
      <c r="G14" s="13">
        <v>0.13650000000000001</v>
      </c>
      <c r="H14" s="13">
        <f>$G14-$D14</f>
        <v>1.7000000000000071E-3</v>
      </c>
      <c r="I14" s="19">
        <f>$H14/$F14</f>
        <v>5.5737704918033017E-3</v>
      </c>
      <c r="J14" s="20">
        <f>I14*1000</f>
        <v>5.5737704918033018</v>
      </c>
      <c r="K14" s="1"/>
    </row>
    <row r="15" spans="1:11" x14ac:dyDescent="0.2">
      <c r="A15" s="13" t="s">
        <v>23</v>
      </c>
      <c r="B15" s="2">
        <v>42715</v>
      </c>
      <c r="C15" s="9">
        <v>0.49305555555555558</v>
      </c>
      <c r="D15" s="13">
        <v>0.1208</v>
      </c>
      <c r="E15" s="13">
        <v>305</v>
      </c>
      <c r="F15" s="19">
        <f>$E15/1000</f>
        <v>0.30499999999999999</v>
      </c>
      <c r="G15" s="13">
        <v>0.1212</v>
      </c>
      <c r="H15" s="13">
        <f>$G15-$D15</f>
        <v>3.9999999999999758E-4</v>
      </c>
      <c r="I15" s="19">
        <f>$H15/$F15</f>
        <v>1.3114754098360578E-3</v>
      </c>
      <c r="J15" s="10">
        <f>I15*1000</f>
        <v>1.3114754098360577</v>
      </c>
      <c r="K15" s="1"/>
    </row>
    <row r="16" spans="1:11" x14ac:dyDescent="0.2">
      <c r="A16" s="13" t="s">
        <v>21</v>
      </c>
      <c r="B16" s="2">
        <v>42715</v>
      </c>
      <c r="C16" s="9">
        <v>0.40625</v>
      </c>
      <c r="D16" s="13">
        <v>0.1193</v>
      </c>
      <c r="E16" s="13">
        <v>300</v>
      </c>
      <c r="F16" s="19">
        <f>$E16/1000</f>
        <v>0.3</v>
      </c>
      <c r="G16" s="13">
        <v>0.1197</v>
      </c>
      <c r="H16" s="13">
        <f>$G16-$D16</f>
        <v>3.9999999999999758E-4</v>
      </c>
      <c r="I16" s="19">
        <f>$H16/$F16</f>
        <v>1.3333333333333253E-3</v>
      </c>
      <c r="J16" s="10">
        <f>I16*1000</f>
        <v>1.3333333333333253</v>
      </c>
      <c r="K16" s="1"/>
    </row>
    <row r="17" spans="1:11" x14ac:dyDescent="0.2">
      <c r="A17" s="1"/>
      <c r="B17" s="2"/>
      <c r="C17" s="9"/>
      <c r="D17" s="1"/>
      <c r="E17" s="1"/>
      <c r="F17" s="1"/>
      <c r="G17" s="1"/>
      <c r="H17" s="1"/>
      <c r="I17" s="1"/>
      <c r="J17" s="10"/>
      <c r="K17" s="1"/>
    </row>
    <row r="18" spans="1:11" x14ac:dyDescent="0.2">
      <c r="A18" s="1"/>
      <c r="B18" s="2"/>
      <c r="C18" s="9"/>
      <c r="D18" s="1"/>
      <c r="E18" s="1"/>
      <c r="F18" s="1"/>
      <c r="G18" s="1"/>
      <c r="H18" s="1"/>
      <c r="I18" s="1"/>
      <c r="J18" s="10"/>
      <c r="K18" s="1"/>
    </row>
    <row r="19" spans="1:11" x14ac:dyDescent="0.2">
      <c r="A19" s="1"/>
      <c r="B19" s="2"/>
      <c r="C19" s="9"/>
      <c r="D19" s="1"/>
      <c r="E19" s="1"/>
      <c r="F19" s="1"/>
      <c r="G19" s="1"/>
      <c r="H19" s="1"/>
      <c r="I19" s="1"/>
      <c r="J19" s="10"/>
      <c r="K19" s="1"/>
    </row>
    <row r="20" spans="1:11" x14ac:dyDescent="0.2">
      <c r="A20" s="1"/>
      <c r="B20" s="2"/>
      <c r="C20" s="9"/>
      <c r="D20" s="1"/>
      <c r="E20" s="1"/>
      <c r="F20" s="1"/>
      <c r="G20" s="1"/>
      <c r="H20" s="1"/>
      <c r="I20" s="1"/>
      <c r="J20" s="10"/>
      <c r="K20" s="1"/>
    </row>
    <row r="21" spans="1:11" x14ac:dyDescent="0.2">
      <c r="A21" s="1"/>
      <c r="B21" s="2"/>
      <c r="C21" s="9"/>
      <c r="D21" s="1"/>
      <c r="E21" s="1"/>
      <c r="F21" s="1"/>
      <c r="G21" s="1"/>
      <c r="H21" s="1"/>
      <c r="I21" s="1"/>
      <c r="J21" s="10"/>
      <c r="K21" s="1"/>
    </row>
    <row r="22" spans="1:11" x14ac:dyDescent="0.2">
      <c r="A22" s="1"/>
      <c r="B22" s="2"/>
      <c r="C22" s="9"/>
      <c r="D22" s="1"/>
      <c r="E22" s="1"/>
      <c r="F22" s="1"/>
      <c r="G22" s="1"/>
      <c r="H22" s="1"/>
      <c r="I22" s="1"/>
      <c r="J22" s="10"/>
      <c r="K22" s="1"/>
    </row>
    <row r="23" spans="1:11" x14ac:dyDescent="0.2">
      <c r="A23" s="1"/>
      <c r="B23" s="2"/>
      <c r="C23" s="9"/>
      <c r="D23" s="1"/>
      <c r="E23" s="1"/>
      <c r="F23" s="1"/>
      <c r="G23" s="1"/>
      <c r="H23" s="1"/>
      <c r="I23" s="1"/>
      <c r="J23" s="10"/>
      <c r="K23" s="1"/>
    </row>
    <row r="24" spans="1:11" x14ac:dyDescent="0.2">
      <c r="A24" s="1"/>
      <c r="B24" s="2"/>
      <c r="C24" s="9"/>
      <c r="D24" s="1"/>
      <c r="E24" s="1"/>
      <c r="F24" s="1"/>
      <c r="G24" s="1"/>
      <c r="H24" s="1"/>
      <c r="I24" s="1"/>
      <c r="J24" s="10"/>
      <c r="K24" s="1"/>
    </row>
    <row r="25" spans="1:11" x14ac:dyDescent="0.2">
      <c r="A25" s="1"/>
      <c r="B25" s="2"/>
      <c r="C25" s="9"/>
      <c r="D25" s="1"/>
      <c r="E25" s="1"/>
      <c r="F25" s="1"/>
      <c r="G25" s="1"/>
      <c r="H25" s="1"/>
      <c r="I25" s="1"/>
      <c r="J25" s="10"/>
      <c r="K25" s="1"/>
    </row>
    <row r="26" spans="1:11" x14ac:dyDescent="0.2">
      <c r="A26" s="1"/>
      <c r="B26" s="2"/>
      <c r="C26" s="9"/>
      <c r="D26" s="1"/>
      <c r="E26" s="1"/>
      <c r="F26" s="1"/>
      <c r="G26" s="1"/>
      <c r="H26" s="1"/>
      <c r="I26" s="1"/>
      <c r="J26" s="10"/>
      <c r="K26" s="1"/>
    </row>
    <row r="27" spans="1:11" x14ac:dyDescent="0.2">
      <c r="A27" s="1"/>
      <c r="B27" s="2"/>
      <c r="C27" s="9"/>
      <c r="D27" s="1"/>
      <c r="E27" s="1"/>
      <c r="F27" s="1"/>
      <c r="G27" s="1"/>
      <c r="H27" s="1"/>
      <c r="I27" s="1"/>
      <c r="J27" s="10"/>
      <c r="K27" s="1"/>
    </row>
    <row r="28" spans="1:11" x14ac:dyDescent="0.2">
      <c r="A28" s="1"/>
      <c r="B28" s="2"/>
      <c r="C28" s="9"/>
      <c r="D28" s="1"/>
      <c r="E28" s="1"/>
      <c r="F28" s="1"/>
      <c r="G28" s="1"/>
      <c r="H28" s="1"/>
      <c r="I28" s="1"/>
      <c r="J28" s="10"/>
      <c r="K28" s="1"/>
    </row>
    <row r="29" spans="1:11" x14ac:dyDescent="0.2">
      <c r="A29" s="1"/>
      <c r="B29" s="2"/>
      <c r="C29" s="9"/>
      <c r="D29" s="1"/>
      <c r="E29" s="1"/>
      <c r="F29" s="1"/>
      <c r="G29" s="1"/>
      <c r="H29" s="1"/>
      <c r="I29" s="1"/>
      <c r="J29" s="10"/>
      <c r="K29" s="1"/>
    </row>
    <row r="30" spans="1:11" x14ac:dyDescent="0.2">
      <c r="A30" s="1"/>
      <c r="B30" s="2"/>
      <c r="C30" s="9"/>
      <c r="D30" s="1"/>
      <c r="E30" s="1"/>
      <c r="F30" s="1"/>
      <c r="G30" s="1"/>
      <c r="H30" s="1"/>
      <c r="I30" s="1"/>
      <c r="J30" s="10"/>
      <c r="K30" s="1"/>
    </row>
    <row r="31" spans="1:11" x14ac:dyDescent="0.2">
      <c r="A31" s="1"/>
      <c r="B31" s="2"/>
      <c r="C31" s="9"/>
      <c r="D31" s="1"/>
      <c r="E31" s="1"/>
      <c r="F31" s="1"/>
      <c r="G31" s="1"/>
      <c r="H31" s="1"/>
      <c r="I31" s="1"/>
      <c r="J31" s="10"/>
      <c r="K31" s="1"/>
    </row>
    <row r="32" spans="1:11" x14ac:dyDescent="0.2">
      <c r="A32" s="1"/>
      <c r="B32" s="2"/>
      <c r="C32" s="3"/>
      <c r="D32" s="1"/>
      <c r="E32" s="1"/>
      <c r="F32" s="1"/>
      <c r="G32" s="1"/>
      <c r="H32" s="1"/>
      <c r="I32" s="1"/>
      <c r="J32" s="10"/>
      <c r="K32" s="1"/>
    </row>
    <row r="33" spans="1:11" x14ac:dyDescent="0.2">
      <c r="A33" s="1"/>
      <c r="B33" s="2"/>
      <c r="C33" s="3"/>
      <c r="D33" s="1"/>
      <c r="E33" s="1"/>
      <c r="F33" s="1"/>
      <c r="G33" s="1"/>
      <c r="H33" s="1"/>
      <c r="I33" s="1"/>
      <c r="J33" s="10"/>
      <c r="K33" s="1"/>
    </row>
    <row r="34" spans="1:11" x14ac:dyDescent="0.2">
      <c r="A34" s="1"/>
      <c r="B34" s="2"/>
      <c r="C34" s="3"/>
      <c r="D34" s="1"/>
      <c r="E34" s="1"/>
      <c r="F34" s="1"/>
      <c r="G34" s="1"/>
      <c r="H34" s="1"/>
      <c r="I34" s="1"/>
      <c r="J34" s="10"/>
      <c r="K34" s="1"/>
    </row>
    <row r="35" spans="1:11" x14ac:dyDescent="0.2">
      <c r="A35" s="1"/>
      <c r="B35" s="2"/>
      <c r="C35" s="3"/>
      <c r="D35" s="1"/>
      <c r="E35" s="1"/>
      <c r="F35" s="1"/>
      <c r="G35" s="1"/>
      <c r="H35" s="1"/>
      <c r="I35" s="1"/>
      <c r="J35" s="10"/>
      <c r="K35" s="1"/>
    </row>
    <row r="36" spans="1:11" x14ac:dyDescent="0.2">
      <c r="A36" s="1"/>
      <c r="B36" s="2"/>
      <c r="C36" s="3"/>
      <c r="D36" s="1"/>
      <c r="E36" s="1"/>
      <c r="F36" s="1"/>
      <c r="G36" s="1"/>
      <c r="H36" s="1"/>
      <c r="I36" s="1"/>
      <c r="J36" s="10"/>
      <c r="K36" s="1"/>
    </row>
    <row r="37" spans="1:11" x14ac:dyDescent="0.2">
      <c r="A37" s="1"/>
      <c r="B37" s="2"/>
      <c r="C37" s="3"/>
      <c r="D37" s="1"/>
      <c r="E37" s="1"/>
      <c r="F37" s="1"/>
      <c r="G37" s="1"/>
      <c r="H37" s="1"/>
      <c r="I37" s="1"/>
      <c r="J37" s="10"/>
      <c r="K37" s="1"/>
    </row>
    <row r="38" spans="1:11" x14ac:dyDescent="0.2">
      <c r="A38" s="1"/>
      <c r="B38" s="2"/>
      <c r="C38" s="3"/>
      <c r="D38" s="1"/>
      <c r="E38" s="1"/>
      <c r="F38" s="1"/>
      <c r="G38" s="1"/>
      <c r="H38" s="1"/>
      <c r="I38" s="1"/>
      <c r="J38" s="10"/>
      <c r="K38" s="1"/>
    </row>
    <row r="39" spans="1:11" x14ac:dyDescent="0.2">
      <c r="A39" s="1"/>
      <c r="B39" s="2"/>
      <c r="C39" s="3"/>
      <c r="D39" s="1"/>
      <c r="E39" s="1"/>
      <c r="F39" s="1"/>
      <c r="G39" s="1"/>
      <c r="H39" s="1"/>
      <c r="I39" s="1"/>
      <c r="J39" s="10"/>
      <c r="K39" s="1"/>
    </row>
    <row r="40" spans="1:11" x14ac:dyDescent="0.2">
      <c r="A40" s="1"/>
      <c r="B40" s="2"/>
      <c r="C40" s="3"/>
      <c r="D40" s="1"/>
      <c r="E40" s="1"/>
      <c r="F40" s="1"/>
      <c r="G40" s="1"/>
      <c r="H40" s="1"/>
      <c r="I40" s="1"/>
      <c r="J40" s="10"/>
      <c r="K40" s="1"/>
    </row>
    <row r="41" spans="1:11" x14ac:dyDescent="0.2">
      <c r="A41" s="1"/>
      <c r="B41" s="2"/>
      <c r="C41" s="3"/>
      <c r="D41" s="1"/>
      <c r="E41" s="1"/>
      <c r="F41" s="1"/>
      <c r="G41" s="1"/>
      <c r="H41" s="1"/>
      <c r="I41" s="1"/>
      <c r="J41" s="10"/>
      <c r="K41" s="1"/>
    </row>
    <row r="42" spans="1:11" x14ac:dyDescent="0.2">
      <c r="A42" s="1"/>
      <c r="B42" s="2"/>
      <c r="C42" s="3"/>
      <c r="D42" s="1"/>
      <c r="E42" s="1"/>
      <c r="F42" s="1"/>
      <c r="G42" s="1"/>
      <c r="H42" s="1"/>
      <c r="I42" s="1"/>
      <c r="J42" s="10"/>
      <c r="K42" s="1"/>
    </row>
    <row r="43" spans="1:11" x14ac:dyDescent="0.2">
      <c r="A43" s="1"/>
      <c r="B43" s="2"/>
      <c r="C43" s="3"/>
      <c r="D43" s="1"/>
      <c r="E43" s="1"/>
      <c r="F43" s="1"/>
      <c r="G43" s="1"/>
      <c r="H43" s="1"/>
      <c r="I43" s="1"/>
      <c r="J43" s="10"/>
      <c r="K43" s="1"/>
    </row>
    <row r="44" spans="1:11" x14ac:dyDescent="0.2">
      <c r="A44" s="1"/>
      <c r="B44" s="2"/>
      <c r="C44" s="3"/>
      <c r="D44" s="1"/>
      <c r="E44" s="1"/>
      <c r="F44" s="1"/>
      <c r="G44" s="1"/>
      <c r="H44" s="1"/>
      <c r="I44" s="1"/>
      <c r="J44" s="10"/>
      <c r="K44" s="1"/>
    </row>
    <row r="45" spans="1:11" x14ac:dyDescent="0.2">
      <c r="A45" s="1"/>
      <c r="B45" s="2"/>
      <c r="C45" s="3"/>
      <c r="D45" s="1"/>
      <c r="E45" s="1"/>
      <c r="F45" s="1"/>
      <c r="G45" s="1"/>
      <c r="H45" s="1"/>
      <c r="I45" s="1"/>
      <c r="J45" s="10"/>
      <c r="K45" s="1"/>
    </row>
    <row r="46" spans="1:11" x14ac:dyDescent="0.2">
      <c r="A46" s="1"/>
      <c r="B46" s="2"/>
      <c r="C46" s="3"/>
      <c r="D46" s="1"/>
      <c r="E46" s="1"/>
      <c r="F46" s="1"/>
      <c r="G46" s="1"/>
      <c r="H46" s="1"/>
      <c r="I46" s="1"/>
      <c r="J46" s="10"/>
      <c r="K46" s="1"/>
    </row>
    <row r="47" spans="1:11" x14ac:dyDescent="0.2">
      <c r="A47" s="1"/>
      <c r="B47" s="2"/>
      <c r="C47" s="3"/>
      <c r="D47" s="1"/>
      <c r="E47" s="1"/>
      <c r="F47" s="1"/>
      <c r="G47" s="1"/>
      <c r="H47" s="1"/>
      <c r="I47" s="1"/>
      <c r="J47" s="10"/>
      <c r="K47" s="1"/>
    </row>
    <row r="48" spans="1:11" x14ac:dyDescent="0.2">
      <c r="A48" s="1"/>
      <c r="B48" s="2"/>
      <c r="C48" s="3"/>
      <c r="D48" s="1"/>
      <c r="E48" s="1"/>
      <c r="F48" s="1"/>
      <c r="G48" s="1"/>
      <c r="H48" s="1"/>
      <c r="I48" s="1"/>
      <c r="J48" s="10"/>
      <c r="K48" s="1"/>
    </row>
    <row r="49" spans="1:11" x14ac:dyDescent="0.2">
      <c r="A49" s="1"/>
      <c r="B49" s="2"/>
      <c r="C49" s="3"/>
      <c r="D49" s="1"/>
      <c r="E49" s="1"/>
      <c r="F49" s="1"/>
      <c r="G49" s="1"/>
      <c r="H49" s="1"/>
      <c r="I49" s="1"/>
      <c r="J49" s="10"/>
      <c r="K49" s="1"/>
    </row>
    <row r="50" spans="1:11" x14ac:dyDescent="0.2">
      <c r="A50" s="1"/>
      <c r="B50" s="2"/>
      <c r="C50" s="3"/>
      <c r="D50" s="1"/>
      <c r="E50" s="1"/>
      <c r="F50" s="1"/>
      <c r="G50" s="1"/>
      <c r="H50" s="1"/>
      <c r="I50" s="1"/>
      <c r="J50" s="10"/>
      <c r="K50" s="1"/>
    </row>
    <row r="51" spans="1:11" x14ac:dyDescent="0.2">
      <c r="A51" s="1"/>
      <c r="B51" s="2"/>
      <c r="C51" s="3"/>
      <c r="D51" s="1"/>
      <c r="E51" s="1"/>
      <c r="F51" s="1"/>
      <c r="G51" s="1"/>
      <c r="H51" s="1"/>
      <c r="I51" s="1"/>
      <c r="J51" s="10"/>
      <c r="K51" s="1"/>
    </row>
    <row r="52" spans="1:11" x14ac:dyDescent="0.2">
      <c r="A52" s="1"/>
      <c r="B52" s="2"/>
      <c r="C52" s="3"/>
      <c r="D52" s="1"/>
      <c r="E52" s="1"/>
      <c r="F52" s="1"/>
      <c r="G52" s="1"/>
      <c r="H52" s="1"/>
      <c r="I52" s="1"/>
      <c r="J52" s="10"/>
      <c r="K52" s="1"/>
    </row>
    <row r="53" spans="1:11" x14ac:dyDescent="0.2">
      <c r="A53" s="1"/>
      <c r="B53" s="2"/>
      <c r="C53" s="3"/>
      <c r="D53" s="1"/>
      <c r="E53" s="1"/>
      <c r="F53" s="1"/>
      <c r="G53" s="1"/>
      <c r="H53" s="1"/>
      <c r="I53" s="1"/>
      <c r="J53" s="10"/>
      <c r="K53" s="1"/>
    </row>
    <row r="54" spans="1:11" x14ac:dyDescent="0.2">
      <c r="A54" s="1"/>
      <c r="B54" s="2"/>
      <c r="C54" s="3"/>
      <c r="D54" s="1"/>
      <c r="E54" s="1"/>
      <c r="F54" s="1"/>
      <c r="G54" s="1"/>
      <c r="H54" s="1"/>
      <c r="I54" s="1"/>
      <c r="J54" s="10"/>
      <c r="K54" s="1"/>
    </row>
    <row r="55" spans="1:11" x14ac:dyDescent="0.2">
      <c r="A55" s="1"/>
      <c r="B55" s="2"/>
      <c r="C55" s="3"/>
      <c r="D55" s="1"/>
      <c r="E55" s="1"/>
      <c r="F55" s="1"/>
      <c r="G55" s="1"/>
      <c r="H55" s="1"/>
      <c r="I55" s="1"/>
      <c r="J55" s="10"/>
      <c r="K55" s="1"/>
    </row>
    <row r="56" spans="1:11" x14ac:dyDescent="0.2">
      <c r="A56" s="1"/>
      <c r="B56" s="2"/>
      <c r="C56" s="3"/>
      <c r="D56" s="1"/>
      <c r="E56" s="1"/>
      <c r="F56" s="1"/>
      <c r="G56" s="1"/>
      <c r="H56" s="1"/>
      <c r="I56" s="1"/>
      <c r="J56" s="10"/>
      <c r="K56" s="1"/>
    </row>
    <row r="57" spans="1:11" x14ac:dyDescent="0.2">
      <c r="A57" s="1"/>
      <c r="B57" s="2"/>
      <c r="C57" s="3"/>
      <c r="D57" s="1"/>
      <c r="E57" s="1"/>
      <c r="F57" s="1"/>
      <c r="G57" s="1"/>
      <c r="H57" s="1"/>
      <c r="I57" s="1"/>
      <c r="J57" s="10"/>
      <c r="K57" s="1"/>
    </row>
    <row r="58" spans="1:11" x14ac:dyDescent="0.2">
      <c r="A58" s="1"/>
      <c r="B58" s="2"/>
      <c r="C58" s="3"/>
      <c r="D58" s="1"/>
      <c r="E58" s="1"/>
      <c r="F58" s="1"/>
      <c r="G58" s="1"/>
      <c r="H58" s="1"/>
      <c r="I58" s="1"/>
      <c r="J58" s="10"/>
      <c r="K58" s="1"/>
    </row>
    <row r="59" spans="1:11" x14ac:dyDescent="0.2">
      <c r="A59" s="1"/>
      <c r="B59" s="2"/>
      <c r="C59" s="3"/>
      <c r="D59" s="1"/>
      <c r="E59" s="1"/>
      <c r="F59" s="1"/>
      <c r="G59" s="1"/>
      <c r="H59" s="1"/>
      <c r="I59" s="1"/>
      <c r="J59" s="10"/>
      <c r="K59" s="1"/>
    </row>
    <row r="60" spans="1:11" x14ac:dyDescent="0.2">
      <c r="A60" s="1"/>
      <c r="B60" s="2"/>
      <c r="C60" s="3"/>
      <c r="D60" s="1"/>
      <c r="E60" s="1"/>
      <c r="F60" s="1"/>
      <c r="G60" s="1"/>
      <c r="H60" s="1"/>
      <c r="I60" s="1"/>
      <c r="J60" s="10"/>
      <c r="K60" s="1"/>
    </row>
    <row r="61" spans="1:11" x14ac:dyDescent="0.2">
      <c r="A61" s="1"/>
      <c r="B61" s="2"/>
      <c r="C61" s="3"/>
      <c r="D61" s="1"/>
      <c r="E61" s="1"/>
      <c r="F61" s="1"/>
      <c r="G61" s="1"/>
      <c r="H61" s="1"/>
      <c r="I61" s="1"/>
      <c r="J61" s="10"/>
      <c r="K61" s="1"/>
    </row>
    <row r="62" spans="1:11" x14ac:dyDescent="0.2">
      <c r="A62" s="1"/>
      <c r="B62" s="2"/>
      <c r="C62" s="3"/>
      <c r="D62" s="1"/>
      <c r="E62" s="1"/>
      <c r="F62" s="1"/>
      <c r="G62" s="1"/>
      <c r="H62" s="1"/>
      <c r="I62" s="1"/>
      <c r="J62" s="10"/>
      <c r="K62" s="1"/>
    </row>
    <row r="63" spans="1:11" x14ac:dyDescent="0.2">
      <c r="A63" s="1"/>
      <c r="B63" s="2"/>
      <c r="C63" s="3"/>
      <c r="D63" s="1"/>
      <c r="E63" s="1"/>
      <c r="F63" s="1"/>
      <c r="G63" s="1"/>
      <c r="H63" s="1"/>
      <c r="I63" s="1"/>
      <c r="J63" s="10"/>
      <c r="K63" s="1"/>
    </row>
    <row r="64" spans="1:11" x14ac:dyDescent="0.2">
      <c r="A64" s="1"/>
      <c r="B64" s="2"/>
      <c r="C64" s="3"/>
      <c r="D64" s="1"/>
      <c r="E64" s="1"/>
      <c r="F64" s="1"/>
      <c r="G64" s="1"/>
      <c r="H64" s="1"/>
      <c r="I64" s="1"/>
      <c r="J64" s="10"/>
      <c r="K64" s="1"/>
    </row>
    <row r="65" spans="1:11" x14ac:dyDescent="0.2">
      <c r="A65" s="1"/>
      <c r="B65" s="2"/>
      <c r="C65" s="3"/>
      <c r="D65" s="1"/>
      <c r="E65" s="1"/>
      <c r="F65" s="1"/>
      <c r="G65" s="1"/>
      <c r="H65" s="1"/>
      <c r="I65" s="1"/>
      <c r="J65" s="10"/>
      <c r="K65" s="1"/>
    </row>
    <row r="66" spans="1:11" x14ac:dyDescent="0.2">
      <c r="A66" s="1"/>
      <c r="B66" s="2"/>
      <c r="C66" s="3"/>
      <c r="D66" s="1"/>
      <c r="E66" s="1"/>
      <c r="F66" s="1"/>
      <c r="G66" s="1"/>
      <c r="H66" s="1"/>
      <c r="I66" s="1"/>
      <c r="J66" s="10"/>
      <c r="K66" s="1"/>
    </row>
    <row r="67" spans="1:11" x14ac:dyDescent="0.2">
      <c r="A67" s="1"/>
      <c r="B67" s="2"/>
      <c r="C67" s="3"/>
      <c r="D67" s="1"/>
      <c r="E67" s="1"/>
      <c r="F67" s="1"/>
      <c r="G67" s="1"/>
      <c r="H67" s="1"/>
      <c r="I67" s="1"/>
      <c r="J67" s="10"/>
      <c r="K67" s="1"/>
    </row>
    <row r="68" spans="1:11" x14ac:dyDescent="0.2">
      <c r="A68" s="1"/>
      <c r="B68" s="2"/>
      <c r="C68" s="3"/>
      <c r="D68" s="1"/>
      <c r="E68" s="1"/>
      <c r="F68" s="1"/>
      <c r="G68" s="1"/>
      <c r="H68" s="1"/>
      <c r="I68" s="1"/>
      <c r="J68" s="10"/>
      <c r="K68" s="1"/>
    </row>
    <row r="69" spans="1:11" x14ac:dyDescent="0.2">
      <c r="A69" s="1"/>
      <c r="B69" s="2"/>
      <c r="C69" s="3"/>
      <c r="D69" s="1"/>
      <c r="E69" s="1"/>
      <c r="F69" s="1"/>
      <c r="G69" s="1"/>
      <c r="H69" s="1"/>
      <c r="I69" s="1"/>
      <c r="J69" s="10"/>
      <c r="K69" s="1"/>
    </row>
    <row r="70" spans="1:11" x14ac:dyDescent="0.2">
      <c r="A70" s="1"/>
      <c r="B70" s="2"/>
      <c r="C70" s="3"/>
      <c r="D70" s="1"/>
      <c r="E70" s="1"/>
      <c r="F70" s="1"/>
      <c r="G70" s="1"/>
      <c r="H70" s="1"/>
      <c r="I70" s="1"/>
      <c r="J70" s="10"/>
      <c r="K70" s="1"/>
    </row>
    <row r="71" spans="1:11" x14ac:dyDescent="0.2">
      <c r="A71" s="1"/>
      <c r="B71" s="2"/>
      <c r="C71" s="3"/>
      <c r="D71" s="1"/>
      <c r="E71" s="1"/>
      <c r="F71" s="1"/>
      <c r="G71" s="1"/>
      <c r="H71" s="1"/>
      <c r="I71" s="1"/>
      <c r="J71" s="10"/>
      <c r="K71" s="1"/>
    </row>
    <row r="72" spans="1:11" x14ac:dyDescent="0.2">
      <c r="A72" s="1"/>
      <c r="B72" s="2"/>
      <c r="C72" s="3"/>
      <c r="D72" s="1"/>
      <c r="E72" s="1"/>
      <c r="F72" s="1"/>
      <c r="G72" s="1"/>
      <c r="H72" s="1"/>
      <c r="I72" s="1"/>
      <c r="J72" s="10"/>
      <c r="K72" s="1"/>
    </row>
    <row r="73" spans="1:11" x14ac:dyDescent="0.2">
      <c r="A73" s="1"/>
      <c r="B73" s="2"/>
      <c r="C73" s="3"/>
      <c r="D73" s="1"/>
      <c r="E73" s="1"/>
      <c r="F73" s="1"/>
      <c r="G73" s="1"/>
      <c r="H73" s="1"/>
      <c r="I73" s="1"/>
      <c r="J73" s="10"/>
      <c r="K73" s="1"/>
    </row>
    <row r="74" spans="1:11" x14ac:dyDescent="0.2">
      <c r="A74" s="1"/>
      <c r="B74" s="2"/>
      <c r="C74" s="3"/>
      <c r="D74" s="1"/>
      <c r="E74" s="1"/>
      <c r="F74" s="1"/>
      <c r="G74" s="1"/>
      <c r="H74" s="1"/>
      <c r="I74" s="1"/>
      <c r="J74" s="10"/>
      <c r="K74" s="1"/>
    </row>
    <row r="75" spans="1:11" x14ac:dyDescent="0.2">
      <c r="A75" s="1"/>
      <c r="B75" s="2"/>
      <c r="C75" s="3"/>
      <c r="D75" s="1"/>
      <c r="E75" s="1"/>
      <c r="F75" s="1"/>
      <c r="G75" s="1"/>
      <c r="H75" s="1"/>
      <c r="I75" s="1"/>
      <c r="J75" s="10"/>
      <c r="K75" s="1"/>
    </row>
    <row r="76" spans="1:11" x14ac:dyDescent="0.2">
      <c r="A76" s="1"/>
      <c r="B76" s="2"/>
      <c r="C76" s="3"/>
      <c r="D76" s="1"/>
      <c r="E76" s="1"/>
      <c r="F76" s="1"/>
      <c r="G76" s="1"/>
      <c r="H76" s="1"/>
      <c r="I76" s="1"/>
      <c r="J76" s="10"/>
      <c r="K76" s="1"/>
    </row>
    <row r="77" spans="1:11" x14ac:dyDescent="0.2">
      <c r="A77" s="1"/>
      <c r="B77" s="2"/>
      <c r="C77" s="3"/>
      <c r="D77" s="1"/>
      <c r="E77" s="1"/>
      <c r="F77" s="1"/>
      <c r="G77" s="1"/>
      <c r="H77" s="1"/>
      <c r="I77" s="1"/>
      <c r="J77" s="10"/>
      <c r="K77" s="1"/>
    </row>
    <row r="78" spans="1:11" x14ac:dyDescent="0.2">
      <c r="A78" s="1"/>
      <c r="B78" s="2"/>
      <c r="C78" s="3"/>
      <c r="D78" s="1"/>
      <c r="E78" s="1"/>
      <c r="F78" s="1"/>
      <c r="G78" s="1"/>
      <c r="H78" s="1"/>
      <c r="I78" s="1"/>
      <c r="J78" s="10"/>
      <c r="K78" s="1"/>
    </row>
    <row r="79" spans="1:11" x14ac:dyDescent="0.2">
      <c r="A79" s="1"/>
      <c r="B79" s="2"/>
      <c r="C79" s="3"/>
      <c r="D79" s="1"/>
      <c r="E79" s="1"/>
      <c r="F79" s="1"/>
      <c r="G79" s="1"/>
      <c r="H79" s="1"/>
      <c r="I79" s="1"/>
      <c r="J79" s="10"/>
      <c r="K79" s="1"/>
    </row>
    <row r="80" spans="1:11" x14ac:dyDescent="0.2">
      <c r="A80" s="1"/>
      <c r="B80" s="2"/>
      <c r="C80" s="3"/>
      <c r="D80" s="1"/>
      <c r="E80" s="1"/>
      <c r="F80" s="1"/>
      <c r="G80" s="1"/>
      <c r="H80" s="1"/>
      <c r="I80" s="1"/>
      <c r="J80" s="10"/>
      <c r="K80" s="1"/>
    </row>
    <row r="81" spans="1:11" x14ac:dyDescent="0.2">
      <c r="A81" s="1"/>
      <c r="B81" s="2"/>
      <c r="C81" s="3"/>
      <c r="D81" s="1"/>
      <c r="E81" s="1"/>
      <c r="F81" s="1"/>
      <c r="G81" s="1"/>
      <c r="H81" s="1"/>
      <c r="I81" s="1"/>
      <c r="J81" s="10"/>
      <c r="K81" s="1"/>
    </row>
    <row r="82" spans="1:11" x14ac:dyDescent="0.2">
      <c r="A82" s="1"/>
      <c r="B82" s="2"/>
      <c r="C82" s="3"/>
      <c r="D82" s="1"/>
      <c r="E82" s="1"/>
      <c r="F82" s="1"/>
      <c r="G82" s="1"/>
      <c r="H82" s="1"/>
      <c r="I82" s="1"/>
      <c r="J82" s="10"/>
      <c r="K82" s="1"/>
    </row>
    <row r="83" spans="1:11" x14ac:dyDescent="0.2">
      <c r="A83" s="1"/>
      <c r="B83" s="2"/>
      <c r="C83" s="3"/>
      <c r="D83" s="1"/>
      <c r="E83" s="1"/>
      <c r="F83" s="1"/>
      <c r="G83" s="1"/>
      <c r="H83" s="1"/>
      <c r="I83" s="1"/>
      <c r="J83" s="10"/>
      <c r="K83" s="1"/>
    </row>
    <row r="84" spans="1:11" x14ac:dyDescent="0.2">
      <c r="A84" s="1"/>
      <c r="B84" s="2"/>
      <c r="C84" s="3"/>
      <c r="D84" s="1"/>
      <c r="E84" s="1"/>
      <c r="F84" s="1"/>
      <c r="G84" s="1"/>
      <c r="H84" s="1"/>
      <c r="I84" s="1"/>
      <c r="J84" s="10"/>
      <c r="K84" s="1"/>
    </row>
    <row r="85" spans="1:11" x14ac:dyDescent="0.2">
      <c r="A85" s="13"/>
      <c r="B85" s="2"/>
      <c r="C85" s="3"/>
      <c r="D85" s="1"/>
      <c r="E85" s="1"/>
      <c r="F85" s="1"/>
      <c r="G85" s="1"/>
      <c r="H85" s="1"/>
      <c r="I85" s="1"/>
      <c r="J85" s="10"/>
      <c r="K85" s="1"/>
    </row>
    <row r="86" spans="1:11" x14ac:dyDescent="0.2">
      <c r="A86" s="1"/>
      <c r="B86" s="2"/>
      <c r="C86" s="3"/>
      <c r="D86" s="1"/>
      <c r="E86" s="1"/>
      <c r="F86" s="1"/>
      <c r="G86" s="1"/>
      <c r="H86" s="1"/>
      <c r="I86" s="1"/>
      <c r="J86" s="10"/>
      <c r="K86" s="1"/>
    </row>
    <row r="87" spans="1:11" x14ac:dyDescent="0.2">
      <c r="A87" s="1"/>
      <c r="B87" s="2"/>
      <c r="C87" s="3"/>
      <c r="D87" s="1"/>
      <c r="E87" s="1"/>
      <c r="F87" s="1"/>
      <c r="G87" s="1"/>
      <c r="H87" s="1"/>
      <c r="I87" s="1"/>
      <c r="J87" s="10"/>
      <c r="K87" s="1"/>
    </row>
    <row r="88" spans="1:11" x14ac:dyDescent="0.2">
      <c r="A88" s="1"/>
      <c r="B88" s="2"/>
      <c r="C88" s="3"/>
      <c r="D88" s="1"/>
      <c r="E88" s="1"/>
      <c r="F88" s="1"/>
      <c r="G88" s="1"/>
      <c r="H88" s="1"/>
      <c r="I88" s="1"/>
      <c r="J88" s="10"/>
      <c r="K88" s="1"/>
    </row>
    <row r="89" spans="1:11" x14ac:dyDescent="0.2">
      <c r="A89" s="1"/>
      <c r="B89" s="2"/>
      <c r="C89" s="3"/>
      <c r="D89" s="1"/>
      <c r="E89" s="1"/>
      <c r="F89" s="1"/>
      <c r="G89" s="1"/>
      <c r="H89" s="1"/>
      <c r="I89" s="1"/>
      <c r="J89" s="10"/>
      <c r="K89" s="1"/>
    </row>
    <row r="90" spans="1:11" x14ac:dyDescent="0.2">
      <c r="A90" s="1"/>
      <c r="B90" s="2"/>
      <c r="C90" s="3"/>
      <c r="D90" s="1"/>
      <c r="E90" s="1"/>
      <c r="F90" s="1"/>
      <c r="G90" s="1"/>
      <c r="H90" s="1"/>
      <c r="I90" s="1"/>
      <c r="J90" s="10"/>
      <c r="K90" s="1"/>
    </row>
    <row r="91" spans="1:11" x14ac:dyDescent="0.2">
      <c r="A91" s="1"/>
      <c r="B91" s="2"/>
      <c r="C91" s="3"/>
      <c r="D91" s="1"/>
      <c r="E91" s="1"/>
      <c r="F91" s="1"/>
      <c r="G91" s="1"/>
      <c r="H91" s="1"/>
      <c r="I91" s="1"/>
      <c r="J91" s="10"/>
      <c r="K91" s="1"/>
    </row>
    <row r="92" spans="1:11" x14ac:dyDescent="0.2">
      <c r="A92" s="1"/>
      <c r="B92" s="2"/>
      <c r="C92" s="3"/>
      <c r="D92" s="1"/>
      <c r="E92" s="1"/>
      <c r="F92" s="1"/>
      <c r="G92" s="1"/>
      <c r="H92" s="1"/>
      <c r="I92" s="1"/>
      <c r="J92" s="10"/>
      <c r="K92" s="1"/>
    </row>
    <row r="93" spans="1:11" x14ac:dyDescent="0.2">
      <c r="A93" s="1"/>
      <c r="B93" s="2"/>
      <c r="C93" s="3"/>
      <c r="D93" s="1"/>
      <c r="E93" s="1"/>
      <c r="F93" s="1"/>
      <c r="G93" s="1"/>
      <c r="H93" s="1"/>
      <c r="I93" s="1"/>
      <c r="J93" s="10"/>
      <c r="K93" s="1"/>
    </row>
    <row r="94" spans="1:11" x14ac:dyDescent="0.2">
      <c r="A94" s="1"/>
      <c r="B94" s="2"/>
      <c r="C94" s="3"/>
      <c r="D94" s="1"/>
      <c r="E94" s="1"/>
      <c r="F94" s="1"/>
      <c r="G94" s="1"/>
      <c r="H94" s="1"/>
      <c r="I94" s="1"/>
      <c r="J94" s="10"/>
      <c r="K94" s="1"/>
    </row>
    <row r="95" spans="1:11" x14ac:dyDescent="0.2">
      <c r="A95" s="1"/>
      <c r="B95" s="2"/>
      <c r="C95" s="3"/>
      <c r="D95" s="1"/>
      <c r="E95" s="1"/>
      <c r="F95" s="1"/>
      <c r="G95" s="1"/>
      <c r="H95" s="1"/>
      <c r="I95" s="1"/>
      <c r="J95" s="10"/>
      <c r="K95" s="1"/>
    </row>
    <row r="96" spans="1:11" x14ac:dyDescent="0.2">
      <c r="A96" s="1"/>
      <c r="B96" s="2"/>
      <c r="C96" s="3"/>
      <c r="D96" s="1"/>
      <c r="E96" s="1"/>
      <c r="F96" s="1"/>
      <c r="G96" s="1"/>
      <c r="H96" s="1"/>
      <c r="I96" s="1"/>
      <c r="J96" s="10"/>
      <c r="K96" s="1"/>
    </row>
    <row r="97" spans="1:11" x14ac:dyDescent="0.2">
      <c r="A97" s="1"/>
      <c r="B97" s="2"/>
      <c r="C97" s="3"/>
      <c r="D97" s="1"/>
      <c r="E97" s="1"/>
      <c r="F97" s="1"/>
      <c r="G97" s="1"/>
      <c r="H97" s="1"/>
      <c r="I97" s="1"/>
      <c r="J97" s="10"/>
      <c r="K97" s="1"/>
    </row>
    <row r="98" spans="1:11" x14ac:dyDescent="0.2">
      <c r="A98" s="1"/>
      <c r="B98" s="2"/>
      <c r="C98" s="3"/>
      <c r="D98" s="1"/>
      <c r="E98" s="1"/>
      <c r="F98" s="1"/>
      <c r="G98" s="1"/>
      <c r="H98" s="1"/>
      <c r="I98" s="1"/>
      <c r="J98" s="10"/>
      <c r="K98" s="1"/>
    </row>
    <row r="99" spans="1:11" x14ac:dyDescent="0.2">
      <c r="A99" s="1"/>
      <c r="B99" s="2"/>
      <c r="C99" s="3"/>
      <c r="D99" s="1"/>
      <c r="E99" s="1"/>
      <c r="F99" s="1"/>
      <c r="G99" s="1"/>
      <c r="H99" s="1"/>
      <c r="I99" s="1"/>
      <c r="J99" s="10"/>
      <c r="K99" s="1"/>
    </row>
    <row r="100" spans="1:11" x14ac:dyDescent="0.2">
      <c r="A100" s="1"/>
      <c r="B100" s="2"/>
      <c r="C100" s="3"/>
      <c r="D100" s="1"/>
      <c r="E100" s="1"/>
      <c r="F100" s="1"/>
      <c r="G100" s="1"/>
      <c r="H100" s="1"/>
      <c r="I100" s="1"/>
      <c r="J100" s="10"/>
      <c r="K100" s="1"/>
    </row>
    <row r="101" spans="1:11" x14ac:dyDescent="0.2">
      <c r="A101" s="1"/>
      <c r="B101" s="2"/>
      <c r="C101" s="3"/>
      <c r="D101" s="1"/>
      <c r="E101" s="1"/>
      <c r="F101" s="1"/>
      <c r="G101" s="1"/>
      <c r="H101" s="1"/>
      <c r="I101" s="1"/>
      <c r="J101" s="10"/>
      <c r="K101" s="1"/>
    </row>
    <row r="102" spans="1:11" x14ac:dyDescent="0.2">
      <c r="A102" s="1"/>
      <c r="B102" s="2"/>
      <c r="C102" s="3"/>
      <c r="D102" s="1"/>
      <c r="E102" s="1"/>
      <c r="F102" s="1"/>
      <c r="G102" s="1"/>
      <c r="H102" s="1"/>
      <c r="I102" s="1"/>
      <c r="J102" s="10"/>
      <c r="K102" s="1"/>
    </row>
    <row r="103" spans="1:11" x14ac:dyDescent="0.2">
      <c r="A103" s="1"/>
      <c r="B103" s="2"/>
      <c r="C103" s="3"/>
      <c r="D103" s="1"/>
      <c r="E103" s="1"/>
      <c r="F103" s="1"/>
      <c r="G103" s="1"/>
      <c r="H103" s="1"/>
      <c r="I103" s="1"/>
      <c r="J103" s="10"/>
      <c r="K103" s="1"/>
    </row>
    <row r="104" spans="1:11" x14ac:dyDescent="0.2">
      <c r="A104" s="1"/>
      <c r="B104" s="2"/>
      <c r="C104" s="3"/>
      <c r="D104" s="1"/>
      <c r="E104" s="1"/>
      <c r="F104" s="1"/>
      <c r="G104" s="1"/>
      <c r="H104" s="1"/>
      <c r="I104" s="1"/>
      <c r="J104" s="10"/>
      <c r="K104" s="1"/>
    </row>
    <row r="105" spans="1:11" x14ac:dyDescent="0.2">
      <c r="A105" s="1"/>
      <c r="B105" s="2"/>
      <c r="C105" s="3"/>
      <c r="D105" s="1"/>
      <c r="E105" s="1"/>
      <c r="F105" s="1"/>
      <c r="G105" s="1"/>
      <c r="H105" s="1"/>
      <c r="I105" s="1"/>
      <c r="J105" s="10"/>
      <c r="K105" s="1"/>
    </row>
    <row r="106" spans="1:11" x14ac:dyDescent="0.2">
      <c r="A106" s="1"/>
      <c r="B106" s="2"/>
      <c r="C106" s="3"/>
      <c r="D106" s="1"/>
      <c r="E106" s="1"/>
      <c r="F106" s="1"/>
      <c r="G106" s="1"/>
      <c r="H106" s="1"/>
      <c r="I106" s="1"/>
      <c r="J106" s="10"/>
      <c r="K106" s="1"/>
    </row>
    <row r="107" spans="1:11" x14ac:dyDescent="0.2">
      <c r="A107" s="1"/>
      <c r="B107" s="2"/>
      <c r="C107" s="3"/>
      <c r="D107" s="1"/>
      <c r="E107" s="1"/>
      <c r="F107" s="1"/>
      <c r="G107" s="1"/>
      <c r="H107" s="1"/>
      <c r="I107" s="1"/>
      <c r="J107" s="10"/>
      <c r="K107" s="1"/>
    </row>
    <row r="108" spans="1:11" x14ac:dyDescent="0.2">
      <c r="A108" s="1"/>
      <c r="B108" s="2"/>
      <c r="C108" s="3"/>
      <c r="D108" s="1"/>
      <c r="E108" s="1"/>
      <c r="F108" s="1"/>
      <c r="G108" s="1"/>
      <c r="H108" s="1"/>
      <c r="I108" s="1"/>
      <c r="J108" s="10"/>
      <c r="K108" s="1"/>
    </row>
    <row r="109" spans="1:11" x14ac:dyDescent="0.2">
      <c r="A109" s="1"/>
      <c r="B109" s="2"/>
      <c r="C109" s="3"/>
      <c r="D109" s="1"/>
      <c r="E109" s="1"/>
      <c r="F109" s="1"/>
      <c r="G109" s="1"/>
      <c r="H109" s="1"/>
      <c r="I109" s="1"/>
      <c r="J109" s="10"/>
      <c r="K109" s="1"/>
    </row>
    <row r="110" spans="1:11" x14ac:dyDescent="0.2">
      <c r="A110" s="1"/>
      <c r="B110" s="2"/>
      <c r="C110" s="3"/>
      <c r="D110" s="1"/>
      <c r="E110" s="1"/>
      <c r="F110" s="1"/>
      <c r="G110" s="1"/>
      <c r="H110" s="1"/>
      <c r="I110" s="1"/>
      <c r="J110" s="10"/>
      <c r="K110" s="1"/>
    </row>
    <row r="111" spans="1:11" x14ac:dyDescent="0.2">
      <c r="A111" s="1"/>
      <c r="B111" s="2"/>
      <c r="C111" s="3"/>
      <c r="D111" s="1"/>
      <c r="E111" s="1"/>
      <c r="F111" s="1"/>
      <c r="G111" s="1"/>
      <c r="H111" s="1"/>
      <c r="I111" s="1"/>
      <c r="J111" s="10"/>
      <c r="K111" s="1"/>
    </row>
    <row r="112" spans="1:11" x14ac:dyDescent="0.2">
      <c r="A112" s="1"/>
      <c r="B112" s="2"/>
      <c r="C112" s="3"/>
      <c r="D112" s="1"/>
      <c r="E112" s="1"/>
      <c r="F112" s="1"/>
      <c r="G112" s="1"/>
      <c r="H112" s="1"/>
      <c r="I112" s="1"/>
      <c r="J112" s="10"/>
      <c r="K112" s="1"/>
    </row>
    <row r="113" spans="1:11" x14ac:dyDescent="0.2">
      <c r="A113" s="1"/>
      <c r="B113" s="2"/>
      <c r="C113" s="3"/>
      <c r="D113" s="1"/>
      <c r="E113" s="1"/>
      <c r="F113" s="1"/>
      <c r="G113" s="1"/>
      <c r="H113" s="1"/>
      <c r="I113" s="1"/>
      <c r="J113" s="10"/>
      <c r="K113" s="1"/>
    </row>
    <row r="114" spans="1:11" x14ac:dyDescent="0.2">
      <c r="A114" s="1"/>
      <c r="B114" s="2"/>
      <c r="C114" s="3"/>
      <c r="D114" s="1"/>
      <c r="E114" s="1"/>
      <c r="F114" s="1"/>
      <c r="G114" s="1"/>
      <c r="H114" s="1"/>
      <c r="I114" s="1"/>
      <c r="J114" s="10"/>
      <c r="K114" s="1"/>
    </row>
    <row r="115" spans="1:11" x14ac:dyDescent="0.2">
      <c r="A115" s="1"/>
      <c r="B115" s="2"/>
      <c r="C115" s="3"/>
      <c r="D115" s="1"/>
      <c r="E115" s="1"/>
      <c r="F115" s="1"/>
      <c r="G115" s="1"/>
      <c r="H115" s="1"/>
      <c r="I115" s="1"/>
      <c r="J115" s="10"/>
      <c r="K115" s="1"/>
    </row>
    <row r="116" spans="1:11" x14ac:dyDescent="0.2">
      <c r="A116" s="1"/>
      <c r="B116" s="2"/>
      <c r="C116" s="3"/>
      <c r="D116" s="1"/>
      <c r="E116" s="1"/>
      <c r="F116" s="1"/>
      <c r="G116" s="1"/>
      <c r="H116" s="1"/>
      <c r="I116" s="1"/>
      <c r="J116" s="10"/>
      <c r="K116" s="1"/>
    </row>
    <row r="117" spans="1:11" x14ac:dyDescent="0.2">
      <c r="A117" s="1"/>
      <c r="B117" s="2"/>
      <c r="C117" s="3"/>
      <c r="D117" s="1"/>
      <c r="E117" s="1"/>
      <c r="F117" s="1"/>
      <c r="G117" s="1"/>
      <c r="H117" s="1"/>
      <c r="I117" s="1"/>
      <c r="J117" s="10"/>
      <c r="K117" s="1"/>
    </row>
    <row r="118" spans="1:11" x14ac:dyDescent="0.2">
      <c r="A118" s="1"/>
      <c r="B118" s="2"/>
      <c r="C118" s="3"/>
      <c r="D118" s="1"/>
      <c r="E118" s="1"/>
      <c r="F118" s="1"/>
      <c r="G118" s="1"/>
      <c r="H118" s="1"/>
      <c r="I118" s="1"/>
      <c r="J118" s="10"/>
      <c r="K118" s="1"/>
    </row>
    <row r="119" spans="1:11" x14ac:dyDescent="0.2">
      <c r="A119" s="1"/>
      <c r="B119" s="2"/>
      <c r="C119" s="3"/>
      <c r="D119" s="1"/>
      <c r="E119" s="1"/>
      <c r="F119" s="1"/>
      <c r="G119" s="1"/>
      <c r="H119" s="1"/>
      <c r="I119" s="1"/>
      <c r="J119" s="10"/>
      <c r="K119" s="1"/>
    </row>
    <row r="120" spans="1:11" x14ac:dyDescent="0.2">
      <c r="A120" s="1"/>
      <c r="B120" s="2"/>
      <c r="C120" s="3"/>
      <c r="D120" s="1"/>
      <c r="E120" s="1"/>
      <c r="F120" s="1"/>
      <c r="G120" s="1"/>
      <c r="H120" s="1"/>
      <c r="I120" s="1"/>
      <c r="J120" s="10"/>
      <c r="K120" s="1"/>
    </row>
    <row r="121" spans="1:11" x14ac:dyDescent="0.2">
      <c r="A121" s="1"/>
      <c r="B121" s="2"/>
      <c r="C121" s="3"/>
      <c r="D121" s="1"/>
      <c r="E121" s="1"/>
      <c r="F121" s="1"/>
      <c r="G121" s="1"/>
      <c r="H121" s="1"/>
      <c r="I121" s="1"/>
      <c r="J121" s="10"/>
      <c r="K121" s="1"/>
    </row>
    <row r="122" spans="1:11" x14ac:dyDescent="0.2">
      <c r="A122" s="1"/>
      <c r="B122" s="2"/>
      <c r="C122" s="3"/>
      <c r="D122" s="1"/>
      <c r="E122" s="1"/>
      <c r="F122" s="1"/>
      <c r="G122" s="1"/>
      <c r="H122" s="1"/>
      <c r="I122" s="1"/>
      <c r="J122" s="10"/>
      <c r="K122" s="1"/>
    </row>
    <row r="123" spans="1:11" x14ac:dyDescent="0.2">
      <c r="A123" s="13"/>
      <c r="B123" s="2"/>
      <c r="C123" s="3"/>
      <c r="D123" s="13"/>
      <c r="E123" s="13"/>
      <c r="F123" s="13"/>
      <c r="G123" s="1"/>
      <c r="H123" s="1"/>
      <c r="I123" s="1"/>
      <c r="J123" s="10"/>
      <c r="K123" s="13"/>
    </row>
    <row r="124" spans="1:11" x14ac:dyDescent="0.2">
      <c r="A124" s="13"/>
      <c r="B124" s="2"/>
      <c r="C124" s="3"/>
      <c r="D124" s="13"/>
      <c r="E124" s="13"/>
      <c r="F124" s="13"/>
      <c r="G124" s="1"/>
      <c r="H124" s="1"/>
      <c r="I124" s="1"/>
      <c r="J124" s="10"/>
      <c r="K124" s="13"/>
    </row>
    <row r="125" spans="1:11" x14ac:dyDescent="0.2">
      <c r="A125" s="13"/>
      <c r="B125" s="2"/>
      <c r="C125" s="3"/>
      <c r="D125" s="13"/>
      <c r="E125" s="13"/>
      <c r="F125" s="13"/>
      <c r="G125" s="1"/>
      <c r="H125" s="1"/>
      <c r="I125" s="1"/>
      <c r="J125" s="10"/>
      <c r="K125" s="13"/>
    </row>
    <row r="126" spans="1:11" x14ac:dyDescent="0.2">
      <c r="A126" s="13"/>
      <c r="B126" s="2"/>
      <c r="C126" s="3"/>
      <c r="D126" s="13"/>
      <c r="E126" s="13"/>
      <c r="F126" s="13"/>
      <c r="G126" s="1"/>
      <c r="H126" s="1"/>
      <c r="I126" s="1"/>
      <c r="J126" s="10"/>
      <c r="K126" s="13"/>
    </row>
    <row r="127" spans="1:11" x14ac:dyDescent="0.2">
      <c r="A127" s="13"/>
      <c r="B127" s="2"/>
      <c r="C127" s="3"/>
      <c r="D127" s="13"/>
      <c r="E127" s="13"/>
      <c r="F127" s="13"/>
      <c r="G127" s="1"/>
      <c r="H127" s="1"/>
      <c r="I127" s="1"/>
      <c r="J127" s="10"/>
      <c r="K127" s="13"/>
    </row>
    <row r="128" spans="1:11" x14ac:dyDescent="0.2">
      <c r="A128" s="13"/>
      <c r="B128" s="2"/>
      <c r="C128" s="3"/>
      <c r="D128" s="13"/>
      <c r="E128" s="13"/>
      <c r="F128" s="13"/>
      <c r="G128" s="1"/>
      <c r="H128" s="1"/>
      <c r="I128" s="1"/>
      <c r="J128" s="10"/>
      <c r="K12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8"/>
  <sheetViews>
    <sheetView topLeftCell="A28" workbookViewId="0">
      <selection activeCell="A6" sqref="A6:J19"/>
    </sheetView>
  </sheetViews>
  <sheetFormatPr baseColWidth="10" defaultColWidth="8.83203125" defaultRowHeight="15" x14ac:dyDescent="0.2"/>
  <cols>
    <col min="1" max="1" width="12.33203125" bestFit="1" customWidth="1"/>
    <col min="2" max="2" width="15.83203125" style="4" bestFit="1" customWidth="1"/>
    <col min="3" max="3" width="14.6640625" style="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9" max="9" width="13" bestFit="1" customWidth="1"/>
    <col min="10" max="10" width="14.5" bestFit="1" customWidth="1"/>
    <col min="11" max="11" width="20.8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17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42719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21</v>
      </c>
      <c r="B6" s="2">
        <v>42718</v>
      </c>
      <c r="C6" s="9">
        <v>4.604166666666667</v>
      </c>
      <c r="D6" s="1">
        <v>0.12139999999999999</v>
      </c>
      <c r="E6" s="1">
        <v>305</v>
      </c>
      <c r="F6" s="17">
        <f t="shared" ref="F6:F11" si="0">$E6/1000</f>
        <v>0.30499999999999999</v>
      </c>
      <c r="G6" s="1">
        <v>0.1222</v>
      </c>
      <c r="H6" s="1">
        <f t="shared" ref="H6:H11" si="1">$G6-$D6</f>
        <v>8.0000000000000904E-4</v>
      </c>
      <c r="I6" s="17">
        <f t="shared" ref="I6:I11" si="2">$H6/$F6</f>
        <v>2.6229508196721606E-3</v>
      </c>
      <c r="J6" s="18">
        <f t="shared" ref="J6:J11" si="3">I6*1000</f>
        <v>2.6229508196721607</v>
      </c>
      <c r="K6" s="1"/>
    </row>
    <row r="7" spans="1:11" x14ac:dyDescent="0.2">
      <c r="A7" s="13" t="s">
        <v>29</v>
      </c>
      <c r="B7" s="2">
        <v>42718</v>
      </c>
      <c r="C7" s="9">
        <v>0.41319444444444442</v>
      </c>
      <c r="D7" s="1">
        <v>0.1206</v>
      </c>
      <c r="E7" s="1">
        <v>295</v>
      </c>
      <c r="F7" s="17">
        <f t="shared" si="0"/>
        <v>0.29499999999999998</v>
      </c>
      <c r="G7" s="1">
        <v>0.12130000000000001</v>
      </c>
      <c r="H7" s="1">
        <f t="shared" si="1"/>
        <v>7.0000000000000617E-4</v>
      </c>
      <c r="I7" s="17">
        <f t="shared" si="2"/>
        <v>2.3728813559322245E-3</v>
      </c>
      <c r="J7" s="18">
        <f t="shared" si="3"/>
        <v>2.3728813559322246</v>
      </c>
      <c r="K7" s="1"/>
    </row>
    <row r="8" spans="1:11" x14ac:dyDescent="0.2">
      <c r="A8" s="13" t="s">
        <v>22</v>
      </c>
      <c r="B8" s="2">
        <v>42718</v>
      </c>
      <c r="C8" s="9">
        <v>0.58333333333333337</v>
      </c>
      <c r="D8" s="1">
        <v>0.1217</v>
      </c>
      <c r="E8" s="1">
        <v>305</v>
      </c>
      <c r="F8" s="17">
        <f t="shared" si="0"/>
        <v>0.30499999999999999</v>
      </c>
      <c r="G8" s="1">
        <v>0.12189999999999999</v>
      </c>
      <c r="H8" s="1">
        <f t="shared" si="1"/>
        <v>1.9999999999999185E-4</v>
      </c>
      <c r="I8" s="17">
        <f t="shared" si="2"/>
        <v>6.5573770491800611E-4</v>
      </c>
      <c r="J8" s="18">
        <f t="shared" si="3"/>
        <v>0.65573770491800609</v>
      </c>
      <c r="K8" s="1"/>
    </row>
    <row r="9" spans="1:11" x14ac:dyDescent="0.2">
      <c r="A9" s="13" t="s">
        <v>19</v>
      </c>
      <c r="B9" s="2">
        <v>42718</v>
      </c>
      <c r="C9" s="9">
        <v>0.44791666666666669</v>
      </c>
      <c r="D9" s="13">
        <v>0.12180000000000001</v>
      </c>
      <c r="E9" s="13">
        <v>305</v>
      </c>
      <c r="F9" s="17">
        <f t="shared" si="0"/>
        <v>0.30499999999999999</v>
      </c>
      <c r="G9" s="13">
        <v>0.12230000000000001</v>
      </c>
      <c r="H9" s="1">
        <f t="shared" si="1"/>
        <v>5.0000000000000044E-4</v>
      </c>
      <c r="I9" s="17">
        <f t="shared" si="2"/>
        <v>1.6393442622950835E-3</v>
      </c>
      <c r="J9" s="18">
        <f t="shared" si="3"/>
        <v>1.6393442622950836</v>
      </c>
      <c r="K9" s="1"/>
    </row>
    <row r="10" spans="1:11" x14ac:dyDescent="0.2">
      <c r="A10" s="13" t="s">
        <v>20</v>
      </c>
      <c r="B10" s="2">
        <v>42718</v>
      </c>
      <c r="C10" s="9">
        <v>0.45833333333333331</v>
      </c>
      <c r="D10" s="13">
        <v>0.1203</v>
      </c>
      <c r="E10" s="13">
        <v>300</v>
      </c>
      <c r="F10" s="17">
        <f t="shared" si="0"/>
        <v>0.3</v>
      </c>
      <c r="G10" s="13">
        <v>0.1212</v>
      </c>
      <c r="H10" s="13">
        <f t="shared" si="1"/>
        <v>8.9999999999999802E-4</v>
      </c>
      <c r="I10" s="17">
        <f t="shared" si="2"/>
        <v>2.9999999999999936E-3</v>
      </c>
      <c r="J10" s="18">
        <f t="shared" si="3"/>
        <v>2.9999999999999933</v>
      </c>
      <c r="K10" s="1"/>
    </row>
    <row r="11" spans="1:11" x14ac:dyDescent="0.2">
      <c r="A11" s="13" t="s">
        <v>30</v>
      </c>
      <c r="B11" s="2">
        <v>42718</v>
      </c>
      <c r="C11" s="9">
        <v>0.54513888888888895</v>
      </c>
      <c r="D11" s="13">
        <v>0.11990000000000001</v>
      </c>
      <c r="E11" s="13">
        <v>300</v>
      </c>
      <c r="F11" s="17">
        <f t="shared" si="0"/>
        <v>0.3</v>
      </c>
      <c r="G11" s="13">
        <v>0.1201</v>
      </c>
      <c r="H11" s="13">
        <f t="shared" si="1"/>
        <v>1.9999999999999185E-4</v>
      </c>
      <c r="I11" s="17">
        <f t="shared" si="2"/>
        <v>6.6666666666663954E-4</v>
      </c>
      <c r="J11" s="18">
        <f t="shared" si="3"/>
        <v>0.66666666666663954</v>
      </c>
      <c r="K11" s="1"/>
    </row>
    <row r="12" spans="1:11" x14ac:dyDescent="0.2">
      <c r="A12" s="13" t="s">
        <v>26</v>
      </c>
      <c r="B12" s="2">
        <v>42718</v>
      </c>
      <c r="C12" s="11">
        <v>0.53125</v>
      </c>
      <c r="D12" s="12">
        <v>0.12180000000000001</v>
      </c>
      <c r="E12" s="12">
        <v>300</v>
      </c>
      <c r="F12" s="17">
        <f t="shared" ref="F12:F19" si="4">$E12/1000</f>
        <v>0.3</v>
      </c>
      <c r="G12" s="13">
        <v>0.12239999999999999</v>
      </c>
      <c r="H12" s="13">
        <f>$G12-$D12</f>
        <v>5.9999999999998943E-4</v>
      </c>
      <c r="I12" s="17">
        <f t="shared" ref="I12:I19" si="5">$H12/$F12</f>
        <v>1.9999999999999649E-3</v>
      </c>
      <c r="J12" s="18">
        <f t="shared" ref="J12:J19" si="6">I12*1000</f>
        <v>1.9999999999999649</v>
      </c>
      <c r="K12" s="1"/>
    </row>
    <row r="13" spans="1:11" x14ac:dyDescent="0.2">
      <c r="A13" s="13" t="s">
        <v>31</v>
      </c>
      <c r="B13" s="2">
        <v>42718</v>
      </c>
      <c r="C13" s="3">
        <v>0.38541666666666669</v>
      </c>
      <c r="D13" s="13">
        <v>0.12</v>
      </c>
      <c r="E13" s="13">
        <v>300</v>
      </c>
      <c r="F13" s="17">
        <f t="shared" si="4"/>
        <v>0.3</v>
      </c>
      <c r="G13" s="13">
        <v>0.1203</v>
      </c>
      <c r="H13" s="13">
        <f>$G13-$D13</f>
        <v>3.0000000000000859E-4</v>
      </c>
      <c r="I13" s="17">
        <f t="shared" si="5"/>
        <v>1.0000000000000286E-3</v>
      </c>
      <c r="J13" s="18">
        <f t="shared" si="6"/>
        <v>1.0000000000000286</v>
      </c>
      <c r="K13" s="1"/>
    </row>
    <row r="14" spans="1:11" x14ac:dyDescent="0.2">
      <c r="A14" s="13" t="s">
        <v>27</v>
      </c>
      <c r="B14" s="2">
        <v>42718</v>
      </c>
      <c r="C14" s="5">
        <v>0.48958333333333331</v>
      </c>
      <c r="D14" s="13">
        <v>0.12180000000000001</v>
      </c>
      <c r="E14" s="13">
        <v>300</v>
      </c>
      <c r="F14" s="19">
        <f t="shared" si="4"/>
        <v>0.3</v>
      </c>
      <c r="G14" s="13">
        <v>0.12180000000000001</v>
      </c>
      <c r="H14" s="13">
        <f t="shared" ref="H14:H19" si="7">$G14-$D14</f>
        <v>0</v>
      </c>
      <c r="I14" s="19">
        <f t="shared" si="5"/>
        <v>0</v>
      </c>
      <c r="J14" s="20">
        <f t="shared" si="6"/>
        <v>0</v>
      </c>
      <c r="K14" s="1"/>
    </row>
    <row r="15" spans="1:11" x14ac:dyDescent="0.2">
      <c r="A15" s="13" t="s">
        <v>32</v>
      </c>
      <c r="B15" s="2">
        <v>42718</v>
      </c>
      <c r="C15" s="9">
        <v>0.40277777777777773</v>
      </c>
      <c r="D15" s="13">
        <v>0.1208</v>
      </c>
      <c r="E15" s="13">
        <v>290</v>
      </c>
      <c r="F15" s="19">
        <f t="shared" si="4"/>
        <v>0.28999999999999998</v>
      </c>
      <c r="G15" s="13">
        <v>0.12089999999999999</v>
      </c>
      <c r="H15" s="13">
        <f t="shared" si="7"/>
        <v>9.9999999999988987E-5</v>
      </c>
      <c r="I15" s="19">
        <f t="shared" si="5"/>
        <v>3.4482758620685858E-4</v>
      </c>
      <c r="J15" s="10">
        <f t="shared" si="6"/>
        <v>0.34482758620685861</v>
      </c>
      <c r="K15" s="1"/>
    </row>
    <row r="16" spans="1:11" x14ac:dyDescent="0.2">
      <c r="A16" s="13" t="s">
        <v>33</v>
      </c>
      <c r="B16" s="2">
        <v>42718</v>
      </c>
      <c r="C16" s="9">
        <v>0.3923611111111111</v>
      </c>
      <c r="D16" s="13">
        <v>0.1207</v>
      </c>
      <c r="E16" s="13">
        <v>295</v>
      </c>
      <c r="F16" s="19">
        <f t="shared" si="4"/>
        <v>0.29499999999999998</v>
      </c>
      <c r="G16" s="13">
        <v>0.12130000000000001</v>
      </c>
      <c r="H16" s="13">
        <f t="shared" si="7"/>
        <v>6.0000000000000331E-4</v>
      </c>
      <c r="I16" s="19">
        <f t="shared" si="5"/>
        <v>2.0338983050847571E-3</v>
      </c>
      <c r="J16" s="10">
        <f t="shared" si="6"/>
        <v>2.0338983050847572</v>
      </c>
      <c r="K16" s="1"/>
    </row>
    <row r="17" spans="1:11" x14ac:dyDescent="0.2">
      <c r="A17" s="13" t="s">
        <v>34</v>
      </c>
      <c r="B17" s="2">
        <v>42718</v>
      </c>
      <c r="C17" s="9">
        <v>0.36805555555555558</v>
      </c>
      <c r="D17" s="13">
        <v>0.1211</v>
      </c>
      <c r="E17" s="13">
        <v>295</v>
      </c>
      <c r="F17" s="19">
        <f t="shared" si="4"/>
        <v>0.29499999999999998</v>
      </c>
      <c r="G17" s="13">
        <v>0.1245</v>
      </c>
      <c r="H17" s="13">
        <f t="shared" si="7"/>
        <v>3.4000000000000002E-3</v>
      </c>
      <c r="I17" s="19">
        <f t="shared" si="5"/>
        <v>1.1525423728813562E-2</v>
      </c>
      <c r="J17" s="10">
        <f t="shared" si="6"/>
        <v>11.525423728813562</v>
      </c>
      <c r="K17" s="1"/>
    </row>
    <row r="18" spans="1:11" x14ac:dyDescent="0.2">
      <c r="A18" s="13" t="s">
        <v>23</v>
      </c>
      <c r="B18" s="2">
        <v>42718</v>
      </c>
      <c r="C18" s="9">
        <v>0.59722222222222221</v>
      </c>
      <c r="D18" s="13">
        <v>0.12180000000000001</v>
      </c>
      <c r="E18" s="13">
        <v>300</v>
      </c>
      <c r="F18" s="19">
        <f t="shared" si="4"/>
        <v>0.3</v>
      </c>
      <c r="G18" s="13">
        <v>0.12239999999999999</v>
      </c>
      <c r="H18" s="13">
        <f t="shared" si="7"/>
        <v>5.9999999999998943E-4</v>
      </c>
      <c r="I18" s="19">
        <f t="shared" si="5"/>
        <v>1.9999999999999649E-3</v>
      </c>
      <c r="J18" s="10">
        <f t="shared" si="6"/>
        <v>1.9999999999999649</v>
      </c>
      <c r="K18" s="1"/>
    </row>
    <row r="19" spans="1:11" x14ac:dyDescent="0.2">
      <c r="A19" s="13" t="s">
        <v>24</v>
      </c>
      <c r="B19" s="2">
        <v>42718</v>
      </c>
      <c r="C19" s="9">
        <v>0.60763888888888895</v>
      </c>
      <c r="D19" s="13">
        <v>0.1217</v>
      </c>
      <c r="E19" s="13">
        <v>320</v>
      </c>
      <c r="F19" s="19">
        <f t="shared" si="4"/>
        <v>0.32</v>
      </c>
      <c r="G19" s="13">
        <v>0.122</v>
      </c>
      <c r="H19" s="13">
        <f t="shared" si="7"/>
        <v>2.9999999999999472E-4</v>
      </c>
      <c r="I19" s="19">
        <f t="shared" si="5"/>
        <v>9.3749999999998349E-4</v>
      </c>
      <c r="J19" s="10">
        <f t="shared" si="6"/>
        <v>0.93749999999998346</v>
      </c>
      <c r="K19" s="1"/>
    </row>
    <row r="20" spans="1:11" x14ac:dyDescent="0.2">
      <c r="A20" s="1"/>
      <c r="B20" s="2"/>
      <c r="C20" s="9"/>
      <c r="D20" s="1"/>
      <c r="E20" s="1"/>
      <c r="F20" s="1"/>
      <c r="G20" s="1"/>
      <c r="H20" s="1"/>
      <c r="I20" s="1"/>
      <c r="J20" s="10"/>
      <c r="K20" s="1"/>
    </row>
    <row r="21" spans="1:11" x14ac:dyDescent="0.2">
      <c r="A21" s="1"/>
      <c r="B21" s="2"/>
      <c r="C21" s="9"/>
      <c r="D21" s="1"/>
      <c r="E21" s="1"/>
      <c r="F21" s="1"/>
      <c r="G21" s="1"/>
      <c r="H21" s="1"/>
      <c r="I21" s="1"/>
      <c r="J21" s="10"/>
      <c r="K21" s="1"/>
    </row>
    <row r="22" spans="1:11" x14ac:dyDescent="0.2">
      <c r="A22" s="1"/>
      <c r="B22" s="2"/>
      <c r="C22" s="9"/>
      <c r="D22" s="1"/>
      <c r="E22" s="1"/>
      <c r="F22" s="1"/>
      <c r="G22" s="1"/>
      <c r="H22" s="1"/>
      <c r="I22" s="1"/>
      <c r="J22" s="10"/>
      <c r="K22" s="1"/>
    </row>
    <row r="23" spans="1:11" x14ac:dyDescent="0.2">
      <c r="A23" s="1"/>
      <c r="B23" s="2"/>
      <c r="C23" s="9"/>
      <c r="D23" s="1"/>
      <c r="E23" s="1"/>
      <c r="F23" s="1"/>
      <c r="G23" s="1"/>
      <c r="H23" s="1"/>
      <c r="I23" s="1"/>
      <c r="J23" s="10"/>
      <c r="K23" s="1"/>
    </row>
    <row r="24" spans="1:11" x14ac:dyDescent="0.2">
      <c r="A24" s="1"/>
      <c r="B24" s="2"/>
      <c r="C24" s="9"/>
      <c r="D24" s="1"/>
      <c r="E24" s="1"/>
      <c r="F24" s="1"/>
      <c r="G24" s="1"/>
      <c r="H24" s="1"/>
      <c r="I24" s="1"/>
      <c r="J24" s="10"/>
      <c r="K24" s="1"/>
    </row>
    <row r="25" spans="1:11" x14ac:dyDescent="0.2">
      <c r="A25" s="1"/>
      <c r="B25" s="2"/>
      <c r="C25" s="9"/>
      <c r="D25" s="1"/>
      <c r="E25" s="1"/>
      <c r="F25" s="1"/>
      <c r="G25" s="1"/>
      <c r="H25" s="1"/>
      <c r="I25" s="1"/>
      <c r="J25" s="10"/>
      <c r="K25" s="1"/>
    </row>
    <row r="26" spans="1:11" x14ac:dyDescent="0.2">
      <c r="A26" s="1"/>
      <c r="B26" s="2"/>
      <c r="C26" s="9"/>
      <c r="D26" s="1"/>
      <c r="E26" s="1"/>
      <c r="F26" s="1"/>
      <c r="G26" s="1"/>
      <c r="H26" s="1"/>
      <c r="I26" s="1"/>
      <c r="J26" s="10"/>
      <c r="K26" s="1"/>
    </row>
    <row r="27" spans="1:11" x14ac:dyDescent="0.2">
      <c r="A27" s="1"/>
      <c r="B27" s="2"/>
      <c r="C27" s="9"/>
      <c r="D27" s="1"/>
      <c r="E27" s="1"/>
      <c r="F27" s="1"/>
      <c r="G27" s="1"/>
      <c r="H27" s="1"/>
      <c r="I27" s="1"/>
      <c r="J27" s="10"/>
      <c r="K27" s="1"/>
    </row>
    <row r="28" spans="1:11" x14ac:dyDescent="0.2">
      <c r="A28" s="1"/>
      <c r="B28" s="2"/>
      <c r="C28" s="9"/>
      <c r="D28" s="1"/>
      <c r="E28" s="1"/>
      <c r="F28" s="1"/>
      <c r="G28" s="1"/>
      <c r="H28" s="1"/>
      <c r="I28" s="1"/>
      <c r="J28" s="10"/>
      <c r="K28" s="1"/>
    </row>
    <row r="29" spans="1:11" x14ac:dyDescent="0.2">
      <c r="A29" s="1"/>
      <c r="B29" s="2"/>
      <c r="C29" s="9"/>
      <c r="D29" s="1"/>
      <c r="E29" s="1"/>
      <c r="F29" s="1"/>
      <c r="G29" s="1"/>
      <c r="H29" s="1"/>
      <c r="I29" s="1"/>
      <c r="J29" s="10"/>
      <c r="K29" s="1"/>
    </row>
    <row r="30" spans="1:11" x14ac:dyDescent="0.2">
      <c r="A30" s="1"/>
      <c r="B30" s="2"/>
      <c r="C30" s="9"/>
      <c r="D30" s="1"/>
      <c r="E30" s="1"/>
      <c r="F30" s="1"/>
      <c r="G30" s="1"/>
      <c r="H30" s="1"/>
      <c r="I30" s="1"/>
      <c r="J30" s="10"/>
      <c r="K30" s="1"/>
    </row>
    <row r="31" spans="1:11" x14ac:dyDescent="0.2">
      <c r="A31" s="1"/>
      <c r="B31" s="2"/>
      <c r="C31" s="9"/>
      <c r="D31" s="1"/>
      <c r="E31" s="1"/>
      <c r="F31" s="1"/>
      <c r="G31" s="1"/>
      <c r="H31" s="1"/>
      <c r="I31" s="1"/>
      <c r="J31" s="10"/>
      <c r="K31" s="1"/>
    </row>
    <row r="32" spans="1:11" x14ac:dyDescent="0.2">
      <c r="A32" s="1"/>
      <c r="B32" s="2"/>
      <c r="C32" s="3"/>
      <c r="D32" s="1"/>
      <c r="E32" s="1"/>
      <c r="F32" s="1"/>
      <c r="G32" s="1"/>
      <c r="H32" s="1"/>
      <c r="I32" s="1"/>
      <c r="J32" s="10"/>
      <c r="K32" s="1"/>
    </row>
    <row r="33" spans="1:11" x14ac:dyDescent="0.2">
      <c r="A33" s="1"/>
      <c r="B33" s="2"/>
      <c r="C33" s="3"/>
      <c r="D33" s="1"/>
      <c r="E33" s="1"/>
      <c r="F33" s="1"/>
      <c r="G33" s="1"/>
      <c r="H33" s="1"/>
      <c r="I33" s="1"/>
      <c r="J33" s="10"/>
      <c r="K33" s="1"/>
    </row>
    <row r="34" spans="1:11" x14ac:dyDescent="0.2">
      <c r="A34" s="1"/>
      <c r="B34" s="2"/>
      <c r="C34" s="3"/>
      <c r="D34" s="1"/>
      <c r="E34" s="1"/>
      <c r="F34" s="1"/>
      <c r="G34" s="1"/>
      <c r="H34" s="1"/>
      <c r="I34" s="1"/>
      <c r="J34" s="10"/>
      <c r="K34" s="1"/>
    </row>
    <row r="35" spans="1:11" x14ac:dyDescent="0.2">
      <c r="A35" s="1"/>
      <c r="B35" s="2"/>
      <c r="C35" s="3"/>
      <c r="D35" s="1"/>
      <c r="E35" s="1"/>
      <c r="F35" s="1"/>
      <c r="G35" s="1"/>
      <c r="H35" s="1"/>
      <c r="I35" s="1"/>
      <c r="J35" s="10"/>
      <c r="K35" s="1"/>
    </row>
    <row r="36" spans="1:11" x14ac:dyDescent="0.2">
      <c r="A36" s="1"/>
      <c r="B36" s="2"/>
      <c r="C36" s="3"/>
      <c r="D36" s="1"/>
      <c r="E36" s="1"/>
      <c r="F36" s="1"/>
      <c r="G36" s="1"/>
      <c r="H36" s="1"/>
      <c r="I36" s="1"/>
      <c r="J36" s="10"/>
      <c r="K36" s="1"/>
    </row>
    <row r="37" spans="1:11" x14ac:dyDescent="0.2">
      <c r="A37" s="1"/>
      <c r="B37" s="2"/>
      <c r="C37" s="3"/>
      <c r="D37" s="1"/>
      <c r="E37" s="1"/>
      <c r="F37" s="1"/>
      <c r="G37" s="1"/>
      <c r="H37" s="1"/>
      <c r="I37" s="1"/>
      <c r="J37" s="10"/>
      <c r="K37" s="1"/>
    </row>
    <row r="38" spans="1:11" x14ac:dyDescent="0.2">
      <c r="A38" s="1"/>
      <c r="B38" s="2"/>
      <c r="C38" s="3"/>
      <c r="D38" s="1"/>
      <c r="E38" s="1"/>
      <c r="F38" s="1"/>
      <c r="G38" s="1"/>
      <c r="H38" s="1"/>
      <c r="I38" s="1"/>
      <c r="J38" s="10"/>
      <c r="K38" s="1"/>
    </row>
    <row r="39" spans="1:11" x14ac:dyDescent="0.2">
      <c r="A39" s="1"/>
      <c r="B39" s="2"/>
      <c r="C39" s="3"/>
      <c r="D39" s="1"/>
      <c r="E39" s="1"/>
      <c r="F39" s="1"/>
      <c r="G39" s="1"/>
      <c r="H39" s="1"/>
      <c r="I39" s="1"/>
      <c r="J39" s="10"/>
      <c r="K39" s="1"/>
    </row>
    <row r="40" spans="1:11" x14ac:dyDescent="0.2">
      <c r="A40" s="1"/>
      <c r="B40" s="2"/>
      <c r="C40" s="3"/>
      <c r="D40" s="1"/>
      <c r="E40" s="1"/>
      <c r="F40" s="1"/>
      <c r="G40" s="1"/>
      <c r="H40" s="1"/>
      <c r="I40" s="1"/>
      <c r="J40" s="10"/>
      <c r="K40" s="1"/>
    </row>
    <row r="41" spans="1:11" x14ac:dyDescent="0.2">
      <c r="A41" s="1"/>
      <c r="B41" s="2"/>
      <c r="C41" s="3"/>
      <c r="D41" s="1"/>
      <c r="E41" s="1"/>
      <c r="F41" s="1"/>
      <c r="G41" s="1"/>
      <c r="H41" s="1"/>
      <c r="I41" s="1"/>
      <c r="J41" s="10"/>
      <c r="K41" s="1"/>
    </row>
    <row r="42" spans="1:11" x14ac:dyDescent="0.2">
      <c r="A42" s="1"/>
      <c r="B42" s="2"/>
      <c r="C42" s="3"/>
      <c r="D42" s="1"/>
      <c r="E42" s="1"/>
      <c r="F42" s="1"/>
      <c r="G42" s="1"/>
      <c r="H42" s="1"/>
      <c r="I42" s="1"/>
      <c r="J42" s="10"/>
      <c r="K42" s="1"/>
    </row>
    <row r="43" spans="1:11" x14ac:dyDescent="0.2">
      <c r="A43" s="1"/>
      <c r="B43" s="2"/>
      <c r="C43" s="3"/>
      <c r="D43" s="1"/>
      <c r="E43" s="1"/>
      <c r="F43" s="1"/>
      <c r="G43" s="1"/>
      <c r="H43" s="1"/>
      <c r="I43" s="1"/>
      <c r="J43" s="10"/>
      <c r="K43" s="1"/>
    </row>
    <row r="44" spans="1:11" x14ac:dyDescent="0.2">
      <c r="A44" s="1"/>
      <c r="B44" s="2"/>
      <c r="C44" s="3"/>
      <c r="D44" s="1"/>
      <c r="E44" s="1"/>
      <c r="F44" s="1"/>
      <c r="G44" s="1"/>
      <c r="H44" s="1"/>
      <c r="I44" s="1"/>
      <c r="J44" s="10"/>
      <c r="K44" s="1"/>
    </row>
    <row r="45" spans="1:11" x14ac:dyDescent="0.2">
      <c r="A45" s="1"/>
      <c r="B45" s="2"/>
      <c r="C45" s="3"/>
      <c r="D45" s="1"/>
      <c r="E45" s="1"/>
      <c r="F45" s="1"/>
      <c r="G45" s="1"/>
      <c r="H45" s="1"/>
      <c r="I45" s="1"/>
      <c r="J45" s="10"/>
      <c r="K45" s="1"/>
    </row>
    <row r="46" spans="1:11" x14ac:dyDescent="0.2">
      <c r="A46" s="1"/>
      <c r="B46" s="2"/>
      <c r="C46" s="3"/>
      <c r="D46" s="1"/>
      <c r="E46" s="1"/>
      <c r="F46" s="1"/>
      <c r="G46" s="1"/>
      <c r="H46" s="1"/>
      <c r="I46" s="1"/>
      <c r="J46" s="10"/>
      <c r="K46" s="1"/>
    </row>
    <row r="47" spans="1:11" x14ac:dyDescent="0.2">
      <c r="A47" s="1"/>
      <c r="B47" s="2"/>
      <c r="C47" s="3"/>
      <c r="D47" s="1"/>
      <c r="E47" s="1"/>
      <c r="F47" s="1"/>
      <c r="G47" s="1"/>
      <c r="H47" s="1"/>
      <c r="I47" s="1"/>
      <c r="J47" s="10"/>
      <c r="K47" s="1"/>
    </row>
    <row r="48" spans="1:11" x14ac:dyDescent="0.2">
      <c r="A48" s="1"/>
      <c r="B48" s="2"/>
      <c r="C48" s="3"/>
      <c r="D48" s="1"/>
      <c r="E48" s="1"/>
      <c r="F48" s="1"/>
      <c r="G48" s="1"/>
      <c r="H48" s="1"/>
      <c r="I48" s="1"/>
      <c r="J48" s="10"/>
      <c r="K48" s="1"/>
    </row>
    <row r="49" spans="1:11" x14ac:dyDescent="0.2">
      <c r="A49" s="1"/>
      <c r="B49" s="2"/>
      <c r="C49" s="3"/>
      <c r="D49" s="1"/>
      <c r="E49" s="1"/>
      <c r="F49" s="1"/>
      <c r="G49" s="1"/>
      <c r="H49" s="1"/>
      <c r="I49" s="1"/>
      <c r="J49" s="10"/>
      <c r="K49" s="1"/>
    </row>
    <row r="50" spans="1:11" x14ac:dyDescent="0.2">
      <c r="A50" s="1"/>
      <c r="B50" s="2"/>
      <c r="C50" s="3"/>
      <c r="D50" s="1"/>
      <c r="E50" s="1"/>
      <c r="F50" s="1"/>
      <c r="G50" s="1"/>
      <c r="H50" s="1"/>
      <c r="I50" s="1"/>
      <c r="J50" s="10"/>
      <c r="K50" s="1"/>
    </row>
    <row r="51" spans="1:11" x14ac:dyDescent="0.2">
      <c r="A51" s="1"/>
      <c r="B51" s="2"/>
      <c r="C51" s="3"/>
      <c r="D51" s="1"/>
      <c r="E51" s="1"/>
      <c r="F51" s="1"/>
      <c r="G51" s="1"/>
      <c r="H51" s="1"/>
      <c r="I51" s="1"/>
      <c r="J51" s="10"/>
      <c r="K51" s="1"/>
    </row>
    <row r="52" spans="1:11" x14ac:dyDescent="0.2">
      <c r="A52" s="1"/>
      <c r="B52" s="2"/>
      <c r="C52" s="3"/>
      <c r="D52" s="1"/>
      <c r="E52" s="1"/>
      <c r="F52" s="1"/>
      <c r="G52" s="1"/>
      <c r="H52" s="1"/>
      <c r="I52" s="1"/>
      <c r="J52" s="10"/>
      <c r="K52" s="1"/>
    </row>
    <row r="53" spans="1:11" x14ac:dyDescent="0.2">
      <c r="A53" s="1"/>
      <c r="B53" s="2"/>
      <c r="C53" s="3"/>
      <c r="D53" s="1"/>
      <c r="E53" s="1"/>
      <c r="F53" s="1"/>
      <c r="G53" s="1"/>
      <c r="H53" s="1"/>
      <c r="I53" s="1"/>
      <c r="J53" s="10"/>
      <c r="K53" s="1"/>
    </row>
    <row r="54" spans="1:11" x14ac:dyDescent="0.2">
      <c r="A54" s="1"/>
      <c r="B54" s="2"/>
      <c r="C54" s="3"/>
      <c r="D54" s="1"/>
      <c r="E54" s="1"/>
      <c r="F54" s="1"/>
      <c r="G54" s="1"/>
      <c r="H54" s="1"/>
      <c r="I54" s="1"/>
      <c r="J54" s="10"/>
      <c r="K54" s="1"/>
    </row>
    <row r="55" spans="1:11" x14ac:dyDescent="0.2">
      <c r="A55" s="1"/>
      <c r="B55" s="2"/>
      <c r="C55" s="3"/>
      <c r="D55" s="1"/>
      <c r="E55" s="1"/>
      <c r="F55" s="1"/>
      <c r="G55" s="1"/>
      <c r="H55" s="1"/>
      <c r="I55" s="1"/>
      <c r="J55" s="10"/>
      <c r="K55" s="1"/>
    </row>
    <row r="56" spans="1:11" x14ac:dyDescent="0.2">
      <c r="A56" s="1"/>
      <c r="B56" s="2"/>
      <c r="C56" s="3"/>
      <c r="D56" s="1"/>
      <c r="E56" s="1"/>
      <c r="F56" s="1"/>
      <c r="G56" s="1"/>
      <c r="H56" s="1"/>
      <c r="I56" s="1"/>
      <c r="J56" s="10"/>
      <c r="K56" s="1"/>
    </row>
    <row r="57" spans="1:11" x14ac:dyDescent="0.2">
      <c r="A57" s="1"/>
      <c r="B57" s="2"/>
      <c r="C57" s="3"/>
      <c r="D57" s="1"/>
      <c r="E57" s="1"/>
      <c r="F57" s="1"/>
      <c r="G57" s="1"/>
      <c r="H57" s="1"/>
      <c r="I57" s="1"/>
      <c r="J57" s="10"/>
      <c r="K57" s="1"/>
    </row>
    <row r="58" spans="1:11" x14ac:dyDescent="0.2">
      <c r="A58" s="1"/>
      <c r="B58" s="2"/>
      <c r="C58" s="3"/>
      <c r="D58" s="1"/>
      <c r="E58" s="1"/>
      <c r="F58" s="1"/>
      <c r="G58" s="1"/>
      <c r="H58" s="1"/>
      <c r="I58" s="1"/>
      <c r="J58" s="10"/>
      <c r="K58" s="1"/>
    </row>
    <row r="59" spans="1:11" x14ac:dyDescent="0.2">
      <c r="A59" s="1"/>
      <c r="B59" s="2"/>
      <c r="C59" s="3"/>
      <c r="D59" s="1"/>
      <c r="E59" s="1"/>
      <c r="F59" s="1"/>
      <c r="G59" s="1"/>
      <c r="H59" s="1"/>
      <c r="I59" s="1"/>
      <c r="J59" s="10"/>
      <c r="K59" s="1"/>
    </row>
    <row r="60" spans="1:11" x14ac:dyDescent="0.2">
      <c r="A60" s="1"/>
      <c r="B60" s="2"/>
      <c r="C60" s="3"/>
      <c r="D60" s="1"/>
      <c r="E60" s="1"/>
      <c r="F60" s="1"/>
      <c r="G60" s="1"/>
      <c r="H60" s="1"/>
      <c r="I60" s="1"/>
      <c r="J60" s="10"/>
      <c r="K60" s="1"/>
    </row>
    <row r="61" spans="1:11" x14ac:dyDescent="0.2">
      <c r="A61" s="1"/>
      <c r="B61" s="2"/>
      <c r="C61" s="3"/>
      <c r="D61" s="1"/>
      <c r="E61" s="1"/>
      <c r="F61" s="1"/>
      <c r="G61" s="1"/>
      <c r="H61" s="1"/>
      <c r="I61" s="1"/>
      <c r="J61" s="10"/>
      <c r="K61" s="1"/>
    </row>
    <row r="62" spans="1:11" x14ac:dyDescent="0.2">
      <c r="A62" s="1"/>
      <c r="B62" s="2"/>
      <c r="C62" s="3"/>
      <c r="D62" s="1"/>
      <c r="E62" s="1"/>
      <c r="F62" s="1"/>
      <c r="G62" s="1"/>
      <c r="H62" s="1"/>
      <c r="I62" s="1"/>
      <c r="J62" s="10"/>
      <c r="K62" s="1"/>
    </row>
    <row r="63" spans="1:11" x14ac:dyDescent="0.2">
      <c r="A63" s="1"/>
      <c r="B63" s="2"/>
      <c r="C63" s="3"/>
      <c r="D63" s="1"/>
      <c r="E63" s="1"/>
      <c r="F63" s="1"/>
      <c r="G63" s="1"/>
      <c r="H63" s="1"/>
      <c r="I63" s="1"/>
      <c r="J63" s="10"/>
      <c r="K63" s="1"/>
    </row>
    <row r="64" spans="1:11" x14ac:dyDescent="0.2">
      <c r="A64" s="1"/>
      <c r="B64" s="2"/>
      <c r="C64" s="3"/>
      <c r="D64" s="1"/>
      <c r="E64" s="1"/>
      <c r="F64" s="1"/>
      <c r="G64" s="1"/>
      <c r="H64" s="1"/>
      <c r="I64" s="1"/>
      <c r="J64" s="10"/>
      <c r="K64" s="1"/>
    </row>
    <row r="65" spans="1:11" x14ac:dyDescent="0.2">
      <c r="A65" s="1"/>
      <c r="B65" s="2"/>
      <c r="C65" s="3"/>
      <c r="D65" s="1"/>
      <c r="E65" s="1"/>
      <c r="F65" s="1"/>
      <c r="G65" s="1"/>
      <c r="H65" s="1"/>
      <c r="I65" s="1"/>
      <c r="J65" s="10"/>
      <c r="K65" s="1"/>
    </row>
    <row r="66" spans="1:11" x14ac:dyDescent="0.2">
      <c r="A66" s="1"/>
      <c r="B66" s="2"/>
      <c r="C66" s="3"/>
      <c r="D66" s="1"/>
      <c r="E66" s="1"/>
      <c r="F66" s="1"/>
      <c r="G66" s="1"/>
      <c r="H66" s="1"/>
      <c r="I66" s="1"/>
      <c r="J66" s="10"/>
      <c r="K66" s="1"/>
    </row>
    <row r="67" spans="1:11" x14ac:dyDescent="0.2">
      <c r="A67" s="1"/>
      <c r="B67" s="2"/>
      <c r="C67" s="3"/>
      <c r="D67" s="1"/>
      <c r="E67" s="1"/>
      <c r="F67" s="1"/>
      <c r="G67" s="1"/>
      <c r="H67" s="1"/>
      <c r="I67" s="1"/>
      <c r="J67" s="10"/>
      <c r="K67" s="1"/>
    </row>
    <row r="68" spans="1:11" x14ac:dyDescent="0.2">
      <c r="A68" s="1"/>
      <c r="B68" s="2"/>
      <c r="C68" s="3"/>
      <c r="D68" s="1"/>
      <c r="E68" s="1"/>
      <c r="F68" s="1"/>
      <c r="G68" s="1"/>
      <c r="H68" s="1"/>
      <c r="I68" s="1"/>
      <c r="J68" s="10"/>
      <c r="K68" s="1"/>
    </row>
    <row r="69" spans="1:11" x14ac:dyDescent="0.2">
      <c r="A69" s="1"/>
      <c r="B69" s="2"/>
      <c r="C69" s="3"/>
      <c r="D69" s="1"/>
      <c r="E69" s="1"/>
      <c r="F69" s="1"/>
      <c r="G69" s="1"/>
      <c r="H69" s="1"/>
      <c r="I69" s="1"/>
      <c r="J69" s="10"/>
      <c r="K69" s="1"/>
    </row>
    <row r="70" spans="1:11" x14ac:dyDescent="0.2">
      <c r="A70" s="1"/>
      <c r="B70" s="2"/>
      <c r="C70" s="3"/>
      <c r="D70" s="1"/>
      <c r="E70" s="1"/>
      <c r="F70" s="1"/>
      <c r="G70" s="1"/>
      <c r="H70" s="1"/>
      <c r="I70" s="1"/>
      <c r="J70" s="10"/>
      <c r="K70" s="1"/>
    </row>
    <row r="71" spans="1:11" x14ac:dyDescent="0.2">
      <c r="A71" s="1"/>
      <c r="B71" s="2"/>
      <c r="C71" s="3"/>
      <c r="D71" s="1"/>
      <c r="E71" s="1"/>
      <c r="F71" s="1"/>
      <c r="G71" s="1"/>
      <c r="H71" s="1"/>
      <c r="I71" s="1"/>
      <c r="J71" s="10"/>
      <c r="K71" s="1"/>
    </row>
    <row r="72" spans="1:11" x14ac:dyDescent="0.2">
      <c r="A72" s="1"/>
      <c r="B72" s="2"/>
      <c r="C72" s="3"/>
      <c r="D72" s="1"/>
      <c r="E72" s="1"/>
      <c r="F72" s="1"/>
      <c r="G72" s="1"/>
      <c r="H72" s="1"/>
      <c r="I72" s="1"/>
      <c r="J72" s="10"/>
      <c r="K72" s="1"/>
    </row>
    <row r="73" spans="1:11" x14ac:dyDescent="0.2">
      <c r="A73" s="1"/>
      <c r="B73" s="2"/>
      <c r="C73" s="3"/>
      <c r="D73" s="1"/>
      <c r="E73" s="1"/>
      <c r="F73" s="1"/>
      <c r="G73" s="1"/>
      <c r="H73" s="1"/>
      <c r="I73" s="1"/>
      <c r="J73" s="10"/>
      <c r="K73" s="1"/>
    </row>
    <row r="74" spans="1:11" x14ac:dyDescent="0.2">
      <c r="A74" s="1"/>
      <c r="B74" s="2"/>
      <c r="C74" s="3"/>
      <c r="D74" s="1"/>
      <c r="E74" s="1"/>
      <c r="F74" s="1"/>
      <c r="G74" s="1"/>
      <c r="H74" s="1"/>
      <c r="I74" s="1"/>
      <c r="J74" s="10"/>
      <c r="K74" s="1"/>
    </row>
    <row r="75" spans="1:11" x14ac:dyDescent="0.2">
      <c r="A75" s="1"/>
      <c r="B75" s="2"/>
      <c r="C75" s="3"/>
      <c r="D75" s="1"/>
      <c r="E75" s="1"/>
      <c r="F75" s="1"/>
      <c r="G75" s="1"/>
      <c r="H75" s="1"/>
      <c r="I75" s="1"/>
      <c r="J75" s="10"/>
      <c r="K75" s="1"/>
    </row>
    <row r="76" spans="1:11" x14ac:dyDescent="0.2">
      <c r="A76" s="1"/>
      <c r="B76" s="2"/>
      <c r="C76" s="3"/>
      <c r="D76" s="1"/>
      <c r="E76" s="1"/>
      <c r="F76" s="1"/>
      <c r="G76" s="1"/>
      <c r="H76" s="1"/>
      <c r="I76" s="1"/>
      <c r="J76" s="10"/>
      <c r="K76" s="1"/>
    </row>
    <row r="77" spans="1:11" x14ac:dyDescent="0.2">
      <c r="A77" s="1"/>
      <c r="B77" s="2"/>
      <c r="C77" s="3"/>
      <c r="D77" s="1"/>
      <c r="E77" s="1"/>
      <c r="F77" s="1"/>
      <c r="G77" s="1"/>
      <c r="H77" s="1"/>
      <c r="I77" s="1"/>
      <c r="J77" s="10"/>
      <c r="K77" s="1"/>
    </row>
    <row r="78" spans="1:11" x14ac:dyDescent="0.2">
      <c r="A78" s="1"/>
      <c r="B78" s="2"/>
      <c r="C78" s="3"/>
      <c r="D78" s="1"/>
      <c r="E78" s="1"/>
      <c r="F78" s="1"/>
      <c r="G78" s="1"/>
      <c r="H78" s="1"/>
      <c r="I78" s="1"/>
      <c r="J78" s="10"/>
      <c r="K78" s="1"/>
    </row>
    <row r="79" spans="1:11" x14ac:dyDescent="0.2">
      <c r="A79" s="1"/>
      <c r="B79" s="2"/>
      <c r="C79" s="3"/>
      <c r="D79" s="1"/>
      <c r="E79" s="1"/>
      <c r="F79" s="1"/>
      <c r="G79" s="1"/>
      <c r="H79" s="1"/>
      <c r="I79" s="1"/>
      <c r="J79" s="10"/>
      <c r="K79" s="1"/>
    </row>
    <row r="80" spans="1:11" x14ac:dyDescent="0.2">
      <c r="A80" s="1"/>
      <c r="B80" s="2"/>
      <c r="C80" s="3"/>
      <c r="D80" s="1"/>
      <c r="E80" s="1"/>
      <c r="F80" s="1"/>
      <c r="G80" s="1"/>
      <c r="H80" s="1"/>
      <c r="I80" s="1"/>
      <c r="J80" s="10"/>
      <c r="K80" s="1"/>
    </row>
    <row r="81" spans="1:11" x14ac:dyDescent="0.2">
      <c r="A81" s="1"/>
      <c r="B81" s="2"/>
      <c r="C81" s="3"/>
      <c r="D81" s="1"/>
      <c r="E81" s="1"/>
      <c r="F81" s="1"/>
      <c r="G81" s="1"/>
      <c r="H81" s="1"/>
      <c r="I81" s="1"/>
      <c r="J81" s="10"/>
      <c r="K81" s="1"/>
    </row>
    <row r="82" spans="1:11" x14ac:dyDescent="0.2">
      <c r="A82" s="1"/>
      <c r="B82" s="2"/>
      <c r="C82" s="3"/>
      <c r="D82" s="1"/>
      <c r="E82" s="1"/>
      <c r="F82" s="1"/>
      <c r="G82" s="1"/>
      <c r="H82" s="1"/>
      <c r="I82" s="1"/>
      <c r="J82" s="10"/>
      <c r="K82" s="1"/>
    </row>
    <row r="83" spans="1:11" x14ac:dyDescent="0.2">
      <c r="A83" s="1"/>
      <c r="B83" s="2"/>
      <c r="C83" s="3"/>
      <c r="D83" s="1"/>
      <c r="E83" s="1"/>
      <c r="F83" s="1"/>
      <c r="G83" s="1"/>
      <c r="H83" s="1"/>
      <c r="I83" s="1"/>
      <c r="J83" s="10"/>
      <c r="K83" s="1"/>
    </row>
    <row r="84" spans="1:11" x14ac:dyDescent="0.2">
      <c r="A84" s="1"/>
      <c r="B84" s="2"/>
      <c r="C84" s="3"/>
      <c r="D84" s="1"/>
      <c r="E84" s="1"/>
      <c r="F84" s="1"/>
      <c r="G84" s="1"/>
      <c r="H84" s="1"/>
      <c r="I84" s="1"/>
      <c r="J84" s="10"/>
      <c r="K84" s="1"/>
    </row>
    <row r="85" spans="1:11" x14ac:dyDescent="0.2">
      <c r="A85" s="13"/>
      <c r="B85" s="2"/>
      <c r="C85" s="3"/>
      <c r="D85" s="1"/>
      <c r="E85" s="1"/>
      <c r="F85" s="1"/>
      <c r="G85" s="1"/>
      <c r="H85" s="1"/>
      <c r="I85" s="1"/>
      <c r="J85" s="10"/>
      <c r="K85" s="1"/>
    </row>
    <row r="86" spans="1:11" x14ac:dyDescent="0.2">
      <c r="A86" s="1"/>
      <c r="B86" s="2"/>
      <c r="C86" s="3"/>
      <c r="D86" s="1"/>
      <c r="E86" s="1"/>
      <c r="F86" s="1"/>
      <c r="G86" s="1"/>
      <c r="H86" s="1"/>
      <c r="I86" s="1"/>
      <c r="J86" s="10"/>
      <c r="K86" s="1"/>
    </row>
    <row r="87" spans="1:11" x14ac:dyDescent="0.2">
      <c r="A87" s="1"/>
      <c r="B87" s="2"/>
      <c r="C87" s="3"/>
      <c r="D87" s="1"/>
      <c r="E87" s="1"/>
      <c r="F87" s="1"/>
      <c r="G87" s="1"/>
      <c r="H87" s="1"/>
      <c r="I87" s="1"/>
      <c r="J87" s="10"/>
      <c r="K87" s="1"/>
    </row>
    <row r="88" spans="1:11" x14ac:dyDescent="0.2">
      <c r="A88" s="1"/>
      <c r="B88" s="2"/>
      <c r="C88" s="3"/>
      <c r="D88" s="1"/>
      <c r="E88" s="1"/>
      <c r="F88" s="1"/>
      <c r="G88" s="1"/>
      <c r="H88" s="1"/>
      <c r="I88" s="1"/>
      <c r="J88" s="10"/>
      <c r="K88" s="1"/>
    </row>
    <row r="89" spans="1:11" x14ac:dyDescent="0.2">
      <c r="A89" s="1"/>
      <c r="B89" s="2"/>
      <c r="C89" s="3"/>
      <c r="D89" s="1"/>
      <c r="E89" s="1"/>
      <c r="F89" s="1"/>
      <c r="G89" s="1"/>
      <c r="H89" s="1"/>
      <c r="I89" s="1"/>
      <c r="J89" s="10"/>
      <c r="K89" s="1"/>
    </row>
    <row r="90" spans="1:11" x14ac:dyDescent="0.2">
      <c r="A90" s="1"/>
      <c r="B90" s="2"/>
      <c r="C90" s="3"/>
      <c r="D90" s="1"/>
      <c r="E90" s="1"/>
      <c r="F90" s="1"/>
      <c r="G90" s="1"/>
      <c r="H90" s="1"/>
      <c r="I90" s="1"/>
      <c r="J90" s="10"/>
      <c r="K90" s="1"/>
    </row>
    <row r="91" spans="1:11" x14ac:dyDescent="0.2">
      <c r="A91" s="1"/>
      <c r="B91" s="2"/>
      <c r="C91" s="3"/>
      <c r="D91" s="1"/>
      <c r="E91" s="1"/>
      <c r="F91" s="1"/>
      <c r="G91" s="1"/>
      <c r="H91" s="1"/>
      <c r="I91" s="1"/>
      <c r="J91" s="10"/>
      <c r="K91" s="1"/>
    </row>
    <row r="92" spans="1:11" x14ac:dyDescent="0.2">
      <c r="A92" s="1"/>
      <c r="B92" s="2"/>
      <c r="C92" s="3"/>
      <c r="D92" s="1"/>
      <c r="E92" s="1"/>
      <c r="F92" s="1"/>
      <c r="G92" s="1"/>
      <c r="H92" s="1"/>
      <c r="I92" s="1"/>
      <c r="J92" s="10"/>
      <c r="K92" s="1"/>
    </row>
    <row r="93" spans="1:11" x14ac:dyDescent="0.2">
      <c r="A93" s="1"/>
      <c r="B93" s="2"/>
      <c r="C93" s="3"/>
      <c r="D93" s="1"/>
      <c r="E93" s="1"/>
      <c r="F93" s="1"/>
      <c r="G93" s="1"/>
      <c r="H93" s="1"/>
      <c r="I93" s="1"/>
      <c r="J93" s="10"/>
      <c r="K93" s="1"/>
    </row>
    <row r="94" spans="1:11" x14ac:dyDescent="0.2">
      <c r="A94" s="1"/>
      <c r="B94" s="2"/>
      <c r="C94" s="3"/>
      <c r="D94" s="1"/>
      <c r="E94" s="1"/>
      <c r="F94" s="1"/>
      <c r="G94" s="1"/>
      <c r="H94" s="1"/>
      <c r="I94" s="1"/>
      <c r="J94" s="10"/>
      <c r="K94" s="1"/>
    </row>
    <row r="95" spans="1:11" x14ac:dyDescent="0.2">
      <c r="A95" s="1"/>
      <c r="B95" s="2"/>
      <c r="C95" s="3"/>
      <c r="D95" s="1"/>
      <c r="E95" s="1"/>
      <c r="F95" s="1"/>
      <c r="G95" s="1"/>
      <c r="H95" s="1"/>
      <c r="I95" s="1"/>
      <c r="J95" s="10"/>
      <c r="K95" s="1"/>
    </row>
    <row r="96" spans="1:11" x14ac:dyDescent="0.2">
      <c r="A96" s="1"/>
      <c r="B96" s="2"/>
      <c r="C96" s="3"/>
      <c r="D96" s="1"/>
      <c r="E96" s="1"/>
      <c r="F96" s="1"/>
      <c r="G96" s="1"/>
      <c r="H96" s="1"/>
      <c r="I96" s="1"/>
      <c r="J96" s="10"/>
      <c r="K96" s="1"/>
    </row>
    <row r="97" spans="1:11" x14ac:dyDescent="0.2">
      <c r="A97" s="1"/>
      <c r="B97" s="2"/>
      <c r="C97" s="3"/>
      <c r="D97" s="1"/>
      <c r="E97" s="1"/>
      <c r="F97" s="1"/>
      <c r="G97" s="1"/>
      <c r="H97" s="1"/>
      <c r="I97" s="1"/>
      <c r="J97" s="10"/>
      <c r="K97" s="1"/>
    </row>
    <row r="98" spans="1:11" x14ac:dyDescent="0.2">
      <c r="A98" s="1"/>
      <c r="B98" s="2"/>
      <c r="C98" s="3"/>
      <c r="D98" s="1"/>
      <c r="E98" s="1"/>
      <c r="F98" s="1"/>
      <c r="G98" s="1"/>
      <c r="H98" s="1"/>
      <c r="I98" s="1"/>
      <c r="J98" s="10"/>
      <c r="K98" s="1"/>
    </row>
    <row r="99" spans="1:11" x14ac:dyDescent="0.2">
      <c r="A99" s="1"/>
      <c r="B99" s="2"/>
      <c r="C99" s="3"/>
      <c r="D99" s="1"/>
      <c r="E99" s="1"/>
      <c r="F99" s="1"/>
      <c r="G99" s="1"/>
      <c r="H99" s="1"/>
      <c r="I99" s="1"/>
      <c r="J99" s="10"/>
      <c r="K99" s="1"/>
    </row>
    <row r="100" spans="1:11" x14ac:dyDescent="0.2">
      <c r="A100" s="1"/>
      <c r="B100" s="2"/>
      <c r="C100" s="3"/>
      <c r="D100" s="1"/>
      <c r="E100" s="1"/>
      <c r="F100" s="1"/>
      <c r="G100" s="1"/>
      <c r="H100" s="1"/>
      <c r="I100" s="1"/>
      <c r="J100" s="10"/>
      <c r="K100" s="1"/>
    </row>
    <row r="101" spans="1:11" x14ac:dyDescent="0.2">
      <c r="A101" s="1"/>
      <c r="B101" s="2"/>
      <c r="C101" s="3"/>
      <c r="D101" s="1"/>
      <c r="E101" s="1"/>
      <c r="F101" s="1"/>
      <c r="G101" s="1"/>
      <c r="H101" s="1"/>
      <c r="I101" s="1"/>
      <c r="J101" s="10"/>
      <c r="K101" s="1"/>
    </row>
    <row r="102" spans="1:11" x14ac:dyDescent="0.2">
      <c r="A102" s="1"/>
      <c r="B102" s="2"/>
      <c r="C102" s="3"/>
      <c r="D102" s="1"/>
      <c r="E102" s="1"/>
      <c r="F102" s="1"/>
      <c r="G102" s="1"/>
      <c r="H102" s="1"/>
      <c r="I102" s="1"/>
      <c r="J102" s="10"/>
      <c r="K102" s="1"/>
    </row>
    <row r="103" spans="1:11" x14ac:dyDescent="0.2">
      <c r="A103" s="1"/>
      <c r="B103" s="2"/>
      <c r="C103" s="3"/>
      <c r="D103" s="1"/>
      <c r="E103" s="1"/>
      <c r="F103" s="1"/>
      <c r="G103" s="1"/>
      <c r="H103" s="1"/>
      <c r="I103" s="1"/>
      <c r="J103" s="10"/>
      <c r="K103" s="1"/>
    </row>
    <row r="104" spans="1:11" x14ac:dyDescent="0.2">
      <c r="A104" s="1"/>
      <c r="B104" s="2"/>
      <c r="C104" s="3"/>
      <c r="D104" s="1"/>
      <c r="E104" s="1"/>
      <c r="F104" s="1"/>
      <c r="G104" s="1"/>
      <c r="H104" s="1"/>
      <c r="I104" s="1"/>
      <c r="J104" s="10"/>
      <c r="K104" s="1"/>
    </row>
    <row r="105" spans="1:11" x14ac:dyDescent="0.2">
      <c r="A105" s="1"/>
      <c r="B105" s="2"/>
      <c r="C105" s="3"/>
      <c r="D105" s="1"/>
      <c r="E105" s="1"/>
      <c r="F105" s="1"/>
      <c r="G105" s="1"/>
      <c r="H105" s="1"/>
      <c r="I105" s="1"/>
      <c r="J105" s="10"/>
      <c r="K105" s="1"/>
    </row>
    <row r="106" spans="1:11" x14ac:dyDescent="0.2">
      <c r="A106" s="1"/>
      <c r="B106" s="2"/>
      <c r="C106" s="3"/>
      <c r="D106" s="1"/>
      <c r="E106" s="1"/>
      <c r="F106" s="1"/>
      <c r="G106" s="1"/>
      <c r="H106" s="1"/>
      <c r="I106" s="1"/>
      <c r="J106" s="10"/>
      <c r="K106" s="1"/>
    </row>
    <row r="107" spans="1:11" x14ac:dyDescent="0.2">
      <c r="A107" s="1"/>
      <c r="B107" s="2"/>
      <c r="C107" s="3"/>
      <c r="D107" s="1"/>
      <c r="E107" s="1"/>
      <c r="F107" s="1"/>
      <c r="G107" s="1"/>
      <c r="H107" s="1"/>
      <c r="I107" s="1"/>
      <c r="J107" s="10"/>
      <c r="K107" s="1"/>
    </row>
    <row r="108" spans="1:11" x14ac:dyDescent="0.2">
      <c r="A108" s="1"/>
      <c r="B108" s="2"/>
      <c r="C108" s="3"/>
      <c r="D108" s="1"/>
      <c r="E108" s="1"/>
      <c r="F108" s="1"/>
      <c r="G108" s="1"/>
      <c r="H108" s="1"/>
      <c r="I108" s="1"/>
      <c r="J108" s="10"/>
      <c r="K108" s="1"/>
    </row>
    <row r="109" spans="1:11" x14ac:dyDescent="0.2">
      <c r="A109" s="1"/>
      <c r="B109" s="2"/>
      <c r="C109" s="3"/>
      <c r="D109" s="1"/>
      <c r="E109" s="1"/>
      <c r="F109" s="1"/>
      <c r="G109" s="1"/>
      <c r="H109" s="1"/>
      <c r="I109" s="1"/>
      <c r="J109" s="10"/>
      <c r="K109" s="1"/>
    </row>
    <row r="110" spans="1:11" x14ac:dyDescent="0.2">
      <c r="A110" s="1"/>
      <c r="B110" s="2"/>
      <c r="C110" s="3"/>
      <c r="D110" s="1"/>
      <c r="E110" s="1"/>
      <c r="F110" s="1"/>
      <c r="G110" s="1"/>
      <c r="H110" s="1"/>
      <c r="I110" s="1"/>
      <c r="J110" s="10"/>
      <c r="K110" s="1"/>
    </row>
    <row r="111" spans="1:11" x14ac:dyDescent="0.2">
      <c r="A111" s="1"/>
      <c r="B111" s="2"/>
      <c r="C111" s="3"/>
      <c r="D111" s="1"/>
      <c r="E111" s="1"/>
      <c r="F111" s="1"/>
      <c r="G111" s="1"/>
      <c r="H111" s="1"/>
      <c r="I111" s="1"/>
      <c r="J111" s="10"/>
      <c r="K111" s="1"/>
    </row>
    <row r="112" spans="1:11" x14ac:dyDescent="0.2">
      <c r="A112" s="1"/>
      <c r="B112" s="2"/>
      <c r="C112" s="3"/>
      <c r="D112" s="1"/>
      <c r="E112" s="1"/>
      <c r="F112" s="1"/>
      <c r="G112" s="1"/>
      <c r="H112" s="1"/>
      <c r="I112" s="1"/>
      <c r="J112" s="10"/>
      <c r="K112" s="1"/>
    </row>
    <row r="113" spans="1:11" x14ac:dyDescent="0.2">
      <c r="A113" s="1"/>
      <c r="B113" s="2"/>
      <c r="C113" s="3"/>
      <c r="D113" s="1"/>
      <c r="E113" s="1"/>
      <c r="F113" s="1"/>
      <c r="G113" s="1"/>
      <c r="H113" s="1"/>
      <c r="I113" s="1"/>
      <c r="J113" s="10"/>
      <c r="K113" s="1"/>
    </row>
    <row r="114" spans="1:11" x14ac:dyDescent="0.2">
      <c r="A114" s="1"/>
      <c r="B114" s="2"/>
      <c r="C114" s="3"/>
      <c r="D114" s="1"/>
      <c r="E114" s="1"/>
      <c r="F114" s="1"/>
      <c r="G114" s="1"/>
      <c r="H114" s="1"/>
      <c r="I114" s="1"/>
      <c r="J114" s="10"/>
      <c r="K114" s="1"/>
    </row>
    <row r="115" spans="1:11" x14ac:dyDescent="0.2">
      <c r="A115" s="1"/>
      <c r="B115" s="2"/>
      <c r="C115" s="3"/>
      <c r="D115" s="1"/>
      <c r="E115" s="1"/>
      <c r="F115" s="1"/>
      <c r="G115" s="1"/>
      <c r="H115" s="1"/>
      <c r="I115" s="1"/>
      <c r="J115" s="10"/>
      <c r="K115" s="1"/>
    </row>
    <row r="116" spans="1:11" x14ac:dyDescent="0.2">
      <c r="A116" s="1"/>
      <c r="B116" s="2"/>
      <c r="C116" s="3"/>
      <c r="D116" s="1"/>
      <c r="E116" s="1"/>
      <c r="F116" s="1"/>
      <c r="G116" s="1"/>
      <c r="H116" s="1"/>
      <c r="I116" s="1"/>
      <c r="J116" s="10"/>
      <c r="K116" s="1"/>
    </row>
    <row r="117" spans="1:11" x14ac:dyDescent="0.2">
      <c r="A117" s="1"/>
      <c r="B117" s="2"/>
      <c r="C117" s="3"/>
      <c r="D117" s="1"/>
      <c r="E117" s="1"/>
      <c r="F117" s="1"/>
      <c r="G117" s="1"/>
      <c r="H117" s="1"/>
      <c r="I117" s="1"/>
      <c r="J117" s="10"/>
      <c r="K117" s="1"/>
    </row>
    <row r="118" spans="1:11" x14ac:dyDescent="0.2">
      <c r="A118" s="1"/>
      <c r="B118" s="2"/>
      <c r="C118" s="3"/>
      <c r="D118" s="1"/>
      <c r="E118" s="1"/>
      <c r="F118" s="1"/>
      <c r="G118" s="1"/>
      <c r="H118" s="1"/>
      <c r="I118" s="1"/>
      <c r="J118" s="10"/>
      <c r="K118" s="1"/>
    </row>
    <row r="119" spans="1:11" x14ac:dyDescent="0.2">
      <c r="A119" s="1"/>
      <c r="B119" s="2"/>
      <c r="C119" s="3"/>
      <c r="D119" s="1"/>
      <c r="E119" s="1"/>
      <c r="F119" s="1"/>
      <c r="G119" s="1"/>
      <c r="H119" s="1"/>
      <c r="I119" s="1"/>
      <c r="J119" s="10"/>
      <c r="K119" s="1"/>
    </row>
    <row r="120" spans="1:11" x14ac:dyDescent="0.2">
      <c r="A120" s="1"/>
      <c r="B120" s="2"/>
      <c r="C120" s="3"/>
      <c r="D120" s="1"/>
      <c r="E120" s="1"/>
      <c r="F120" s="1"/>
      <c r="G120" s="1"/>
      <c r="H120" s="1"/>
      <c r="I120" s="1"/>
      <c r="J120" s="10"/>
      <c r="K120" s="1"/>
    </row>
    <row r="121" spans="1:11" x14ac:dyDescent="0.2">
      <c r="A121" s="1"/>
      <c r="B121" s="2"/>
      <c r="C121" s="3"/>
      <c r="D121" s="1"/>
      <c r="E121" s="1"/>
      <c r="F121" s="1"/>
      <c r="G121" s="1"/>
      <c r="H121" s="1"/>
      <c r="I121" s="1"/>
      <c r="J121" s="10"/>
      <c r="K121" s="1"/>
    </row>
    <row r="122" spans="1:11" x14ac:dyDescent="0.2">
      <c r="A122" s="1"/>
      <c r="B122" s="2"/>
      <c r="C122" s="3"/>
      <c r="D122" s="1"/>
      <c r="E122" s="1"/>
      <c r="F122" s="1"/>
      <c r="G122" s="1"/>
      <c r="H122" s="1"/>
      <c r="I122" s="1"/>
      <c r="J122" s="10"/>
      <c r="K122" s="1"/>
    </row>
    <row r="123" spans="1:11" x14ac:dyDescent="0.2">
      <c r="A123" s="13"/>
      <c r="B123" s="2"/>
      <c r="C123" s="3"/>
      <c r="D123" s="13"/>
      <c r="E123" s="13"/>
      <c r="F123" s="13"/>
      <c r="G123" s="1"/>
      <c r="H123" s="1"/>
      <c r="I123" s="1"/>
      <c r="J123" s="10"/>
      <c r="K123" s="13"/>
    </row>
    <row r="124" spans="1:11" x14ac:dyDescent="0.2">
      <c r="A124" s="13"/>
      <c r="B124" s="2"/>
      <c r="C124" s="3"/>
      <c r="D124" s="13"/>
      <c r="E124" s="13"/>
      <c r="F124" s="13"/>
      <c r="G124" s="1"/>
      <c r="H124" s="1"/>
      <c r="I124" s="1"/>
      <c r="J124" s="10"/>
      <c r="K124" s="13"/>
    </row>
    <row r="125" spans="1:11" x14ac:dyDescent="0.2">
      <c r="A125" s="13"/>
      <c r="B125" s="2"/>
      <c r="C125" s="3"/>
      <c r="D125" s="13"/>
      <c r="E125" s="13"/>
      <c r="F125" s="13"/>
      <c r="G125" s="1"/>
      <c r="H125" s="1"/>
      <c r="I125" s="1"/>
      <c r="J125" s="10"/>
      <c r="K125" s="13"/>
    </row>
    <row r="126" spans="1:11" x14ac:dyDescent="0.2">
      <c r="A126" s="13"/>
      <c r="B126" s="2"/>
      <c r="C126" s="3"/>
      <c r="D126" s="13"/>
      <c r="E126" s="13"/>
      <c r="F126" s="13"/>
      <c r="G126" s="1"/>
      <c r="H126" s="1"/>
      <c r="I126" s="1"/>
      <c r="J126" s="10"/>
      <c r="K126" s="13"/>
    </row>
    <row r="127" spans="1:11" x14ac:dyDescent="0.2">
      <c r="A127" s="13"/>
      <c r="B127" s="2"/>
      <c r="C127" s="3"/>
      <c r="D127" s="13"/>
      <c r="E127" s="13"/>
      <c r="F127" s="13"/>
      <c r="G127" s="1"/>
      <c r="H127" s="1"/>
      <c r="I127" s="1"/>
      <c r="J127" s="10"/>
      <c r="K127" s="13"/>
    </row>
    <row r="128" spans="1:11" x14ac:dyDescent="0.2">
      <c r="A128" s="13"/>
      <c r="B128" s="2"/>
      <c r="C128" s="3"/>
      <c r="D128" s="13"/>
      <c r="E128" s="13"/>
      <c r="F128" s="13"/>
      <c r="G128" s="1"/>
      <c r="H128" s="1"/>
      <c r="I128" s="1"/>
      <c r="J128" s="10"/>
      <c r="K128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zoomScaleNormal="100" workbookViewId="0">
      <selection activeCell="A5" sqref="A5:K7"/>
    </sheetView>
  </sheetViews>
  <sheetFormatPr baseColWidth="10" defaultColWidth="8.83203125" defaultRowHeight="15" x14ac:dyDescent="0.2"/>
  <cols>
    <col min="1" max="1" width="12.33203125" bestFit="1" customWidth="1"/>
    <col min="2" max="2" width="14.5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11" max="11" width="10.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35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 t="s">
        <v>36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27</v>
      </c>
      <c r="B6" s="2">
        <v>42878</v>
      </c>
      <c r="C6" s="9">
        <v>0.52083333333333337</v>
      </c>
      <c r="D6" s="1">
        <v>0.1215</v>
      </c>
      <c r="E6" s="1">
        <v>545</v>
      </c>
      <c r="F6" s="17">
        <f t="shared" ref="F6:F11" si="0">$E6/1000</f>
        <v>0.54500000000000004</v>
      </c>
      <c r="G6" s="1">
        <v>0.126</v>
      </c>
      <c r="H6" s="1">
        <f t="shared" ref="H6:H11" si="1">$G6-$D6</f>
        <v>4.500000000000004E-3</v>
      </c>
      <c r="I6" s="17">
        <f t="shared" ref="I6:I11" si="2">$H6/$F6</f>
        <v>8.2568807339449615E-3</v>
      </c>
      <c r="J6" s="18">
        <f t="shared" ref="J6:J11" si="3">I6*1000</f>
        <v>8.2568807339449624</v>
      </c>
      <c r="K6" s="1"/>
    </row>
    <row r="7" spans="1:11" x14ac:dyDescent="0.2">
      <c r="A7" s="13" t="s">
        <v>26</v>
      </c>
      <c r="B7" s="2">
        <v>42878</v>
      </c>
      <c r="C7" s="9">
        <v>5.2083333333333336E-2</v>
      </c>
      <c r="D7" s="1">
        <v>0.122</v>
      </c>
      <c r="E7" s="1">
        <v>335</v>
      </c>
      <c r="F7" s="17">
        <f t="shared" si="0"/>
        <v>0.33500000000000002</v>
      </c>
      <c r="G7" s="1">
        <v>0.1244</v>
      </c>
      <c r="H7" s="1">
        <f t="shared" si="1"/>
        <v>2.3999999999999994E-3</v>
      </c>
      <c r="I7" s="17">
        <f t="shared" si="2"/>
        <v>7.1641791044776094E-3</v>
      </c>
      <c r="J7" s="18">
        <f t="shared" si="3"/>
        <v>7.1641791044776095</v>
      </c>
      <c r="K7" s="1"/>
    </row>
    <row r="8" spans="1:11" x14ac:dyDescent="0.2">
      <c r="A8" s="13"/>
      <c r="B8" s="2"/>
      <c r="C8" s="9"/>
      <c r="D8" s="1"/>
      <c r="E8" s="1"/>
      <c r="F8" s="17">
        <f t="shared" si="0"/>
        <v>0</v>
      </c>
      <c r="G8" s="1"/>
      <c r="H8" s="1">
        <f t="shared" si="1"/>
        <v>0</v>
      </c>
      <c r="I8" s="17" t="e">
        <f t="shared" si="2"/>
        <v>#DIV/0!</v>
      </c>
      <c r="J8" s="18" t="e">
        <f t="shared" si="3"/>
        <v>#DIV/0!</v>
      </c>
      <c r="K8" s="1"/>
    </row>
    <row r="9" spans="1:11" x14ac:dyDescent="0.2">
      <c r="A9" s="13"/>
      <c r="B9" s="2"/>
      <c r="C9" s="9"/>
      <c r="D9" s="13"/>
      <c r="E9" s="13"/>
      <c r="F9" s="17">
        <f t="shared" si="0"/>
        <v>0</v>
      </c>
      <c r="G9" s="13"/>
      <c r="H9" s="1">
        <f t="shared" si="1"/>
        <v>0</v>
      </c>
      <c r="I9" s="17" t="e">
        <f t="shared" si="2"/>
        <v>#DIV/0!</v>
      </c>
      <c r="J9" s="18" t="e">
        <f t="shared" si="3"/>
        <v>#DIV/0!</v>
      </c>
      <c r="K9" s="1"/>
    </row>
    <row r="10" spans="1:11" x14ac:dyDescent="0.2">
      <c r="A10" s="13"/>
      <c r="B10" s="2"/>
      <c r="C10" s="9"/>
      <c r="D10" s="13"/>
      <c r="E10" s="13"/>
      <c r="F10" s="17">
        <f t="shared" si="0"/>
        <v>0</v>
      </c>
      <c r="G10" s="13"/>
      <c r="H10" s="13">
        <f t="shared" si="1"/>
        <v>0</v>
      </c>
      <c r="I10" s="17" t="e">
        <f t="shared" si="2"/>
        <v>#DIV/0!</v>
      </c>
      <c r="J10" s="18" t="e">
        <f t="shared" si="3"/>
        <v>#DIV/0!</v>
      </c>
      <c r="K10" s="1"/>
    </row>
    <row r="11" spans="1:11" x14ac:dyDescent="0.2">
      <c r="A11" s="13"/>
      <c r="B11" s="2"/>
      <c r="C11" s="9"/>
      <c r="D11" s="13"/>
      <c r="E11" s="13"/>
      <c r="F11" s="17">
        <f t="shared" si="0"/>
        <v>0</v>
      </c>
      <c r="G11" s="13"/>
      <c r="H11" s="13">
        <f t="shared" si="1"/>
        <v>0</v>
      </c>
      <c r="I11" s="17" t="e">
        <f t="shared" si="2"/>
        <v>#DIV/0!</v>
      </c>
      <c r="J11" s="18" t="e">
        <f t="shared" si="3"/>
        <v>#DIV/0!</v>
      </c>
      <c r="K11" s="1"/>
    </row>
    <row r="12" spans="1:11" x14ac:dyDescent="0.2">
      <c r="A12" s="13"/>
      <c r="B12" s="2"/>
      <c r="C12" s="11"/>
      <c r="D12" s="12"/>
      <c r="E12" s="12"/>
      <c r="F12" s="17">
        <f t="shared" ref="F12:F19" si="4">$E12/1000</f>
        <v>0</v>
      </c>
      <c r="G12" s="13"/>
      <c r="H12" s="13">
        <f>$G12-$D12</f>
        <v>0</v>
      </c>
      <c r="I12" s="17" t="e">
        <f t="shared" ref="I12:I19" si="5">$H12/$F12</f>
        <v>#DIV/0!</v>
      </c>
      <c r="J12" s="18" t="e">
        <f t="shared" ref="J12:J19" si="6">I12*1000</f>
        <v>#DIV/0!</v>
      </c>
      <c r="K12" s="1"/>
    </row>
    <row r="13" spans="1:11" x14ac:dyDescent="0.2">
      <c r="A13" s="13"/>
      <c r="B13" s="2"/>
      <c r="C13" s="3"/>
      <c r="D13" s="13"/>
      <c r="E13" s="13"/>
      <c r="F13" s="17">
        <f t="shared" si="4"/>
        <v>0</v>
      </c>
      <c r="G13" s="13"/>
      <c r="H13" s="13">
        <f>$G13-$D13</f>
        <v>0</v>
      </c>
      <c r="I13" s="17" t="e">
        <f t="shared" si="5"/>
        <v>#DIV/0!</v>
      </c>
      <c r="J13" s="18" t="e">
        <f t="shared" si="6"/>
        <v>#DIV/0!</v>
      </c>
      <c r="K13" s="1"/>
    </row>
    <row r="14" spans="1:11" x14ac:dyDescent="0.2">
      <c r="A14" s="13"/>
      <c r="B14" s="2"/>
      <c r="C14" s="5"/>
      <c r="D14" s="13"/>
      <c r="E14" s="13"/>
      <c r="F14" s="19">
        <f t="shared" si="4"/>
        <v>0</v>
      </c>
      <c r="G14" s="13"/>
      <c r="H14" s="13">
        <f t="shared" ref="H14:H19" si="7">$G14-$D14</f>
        <v>0</v>
      </c>
      <c r="I14" s="19" t="e">
        <f t="shared" si="5"/>
        <v>#DIV/0!</v>
      </c>
      <c r="J14" s="20" t="e">
        <f t="shared" si="6"/>
        <v>#DIV/0!</v>
      </c>
      <c r="K14" s="1"/>
    </row>
    <row r="15" spans="1:11" x14ac:dyDescent="0.2">
      <c r="A15" s="13"/>
      <c r="B15" s="2"/>
      <c r="C15" s="9"/>
      <c r="D15" s="13"/>
      <c r="E15" s="13"/>
      <c r="F15" s="19">
        <f t="shared" si="4"/>
        <v>0</v>
      </c>
      <c r="G15" s="13"/>
      <c r="H15" s="13">
        <f t="shared" si="7"/>
        <v>0</v>
      </c>
      <c r="I15" s="19" t="e">
        <f t="shared" si="5"/>
        <v>#DIV/0!</v>
      </c>
      <c r="J15" s="10" t="e">
        <f t="shared" si="6"/>
        <v>#DIV/0!</v>
      </c>
      <c r="K15" s="1"/>
    </row>
    <row r="16" spans="1:11" x14ac:dyDescent="0.2">
      <c r="A16" s="13"/>
      <c r="B16" s="2"/>
      <c r="C16" s="9"/>
      <c r="D16" s="13"/>
      <c r="E16" s="13"/>
      <c r="F16" s="19">
        <f t="shared" si="4"/>
        <v>0</v>
      </c>
      <c r="G16" s="13"/>
      <c r="H16" s="13">
        <f t="shared" si="7"/>
        <v>0</v>
      </c>
      <c r="I16" s="19" t="e">
        <f t="shared" si="5"/>
        <v>#DIV/0!</v>
      </c>
      <c r="J16" s="10" t="e">
        <f t="shared" si="6"/>
        <v>#DIV/0!</v>
      </c>
      <c r="K16" s="1"/>
    </row>
    <row r="17" spans="1:11" x14ac:dyDescent="0.2">
      <c r="A17" s="13"/>
      <c r="B17" s="2"/>
      <c r="C17" s="9"/>
      <c r="D17" s="13"/>
      <c r="E17" s="13"/>
      <c r="F17" s="19">
        <f t="shared" si="4"/>
        <v>0</v>
      </c>
      <c r="G17" s="13"/>
      <c r="H17" s="13">
        <f t="shared" si="7"/>
        <v>0</v>
      </c>
      <c r="I17" s="19" t="e">
        <f t="shared" si="5"/>
        <v>#DIV/0!</v>
      </c>
      <c r="J17" s="10" t="e">
        <f t="shared" si="6"/>
        <v>#DIV/0!</v>
      </c>
      <c r="K17" s="1"/>
    </row>
    <row r="18" spans="1:11" x14ac:dyDescent="0.2">
      <c r="A18" s="13"/>
      <c r="B18" s="2"/>
      <c r="C18" s="9"/>
      <c r="D18" s="13"/>
      <c r="E18" s="13"/>
      <c r="F18" s="19">
        <f t="shared" si="4"/>
        <v>0</v>
      </c>
      <c r="G18" s="13"/>
      <c r="H18" s="13">
        <f t="shared" si="7"/>
        <v>0</v>
      </c>
      <c r="I18" s="19" t="e">
        <f t="shared" si="5"/>
        <v>#DIV/0!</v>
      </c>
      <c r="J18" s="10" t="e">
        <f t="shared" si="6"/>
        <v>#DIV/0!</v>
      </c>
      <c r="K18" s="1"/>
    </row>
    <row r="19" spans="1:11" x14ac:dyDescent="0.2">
      <c r="A19" s="13"/>
      <c r="B19" s="2"/>
      <c r="C19" s="9"/>
      <c r="D19" s="13"/>
      <c r="E19" s="13"/>
      <c r="F19" s="19">
        <f t="shared" si="4"/>
        <v>0</v>
      </c>
      <c r="G19" s="13"/>
      <c r="H19" s="13">
        <f t="shared" si="7"/>
        <v>0</v>
      </c>
      <c r="I19" s="19" t="e">
        <f t="shared" si="5"/>
        <v>#DIV/0!</v>
      </c>
      <c r="J19" s="10" t="e">
        <f t="shared" si="6"/>
        <v>#DIV/0!</v>
      </c>
      <c r="K1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>
      <selection activeCell="A6" sqref="A6:J15"/>
    </sheetView>
  </sheetViews>
  <sheetFormatPr baseColWidth="10" defaultColWidth="8.83203125" defaultRowHeight="15" x14ac:dyDescent="0.2"/>
  <cols>
    <col min="2" max="2" width="10.5" bestFit="1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10" max="10" width="10.3320312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35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 t="s">
        <v>37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20</v>
      </c>
      <c r="B6" s="2">
        <v>42977</v>
      </c>
      <c r="C6" s="9">
        <v>0.43402777777777773</v>
      </c>
      <c r="D6" s="1">
        <v>0.1222</v>
      </c>
      <c r="E6" s="1">
        <v>530</v>
      </c>
      <c r="F6" s="17">
        <f t="shared" ref="F6:F11" si="0">$E6/1000</f>
        <v>0.53</v>
      </c>
      <c r="G6" s="1">
        <v>0.1239</v>
      </c>
      <c r="H6" s="1">
        <f t="shared" ref="H6:H11" si="1">$G6-$D6</f>
        <v>1.6999999999999932E-3</v>
      </c>
      <c r="I6" s="17">
        <f t="shared" ref="I6:I11" si="2">$H6/$F6</f>
        <v>3.2075471698113076E-3</v>
      </c>
      <c r="J6" s="18">
        <f t="shared" ref="J6:J11" si="3">I6*1000</f>
        <v>3.2075471698113076</v>
      </c>
      <c r="K6" s="1"/>
    </row>
    <row r="7" spans="1:11" x14ac:dyDescent="0.2">
      <c r="A7" s="13" t="s">
        <v>23</v>
      </c>
      <c r="B7" s="2">
        <v>42977</v>
      </c>
      <c r="C7" s="9">
        <v>0.64236111111111105</v>
      </c>
      <c r="D7" s="1">
        <v>0.12239999999999999</v>
      </c>
      <c r="E7" s="1">
        <v>515</v>
      </c>
      <c r="F7" s="17">
        <f t="shared" si="0"/>
        <v>0.51500000000000001</v>
      </c>
      <c r="G7" s="1">
        <v>0.1244</v>
      </c>
      <c r="H7" s="1">
        <f t="shared" si="1"/>
        <v>2.0000000000000018E-3</v>
      </c>
      <c r="I7" s="17">
        <f t="shared" si="2"/>
        <v>3.8834951456310713E-3</v>
      </c>
      <c r="J7" s="18">
        <f t="shared" si="3"/>
        <v>3.8834951456310711</v>
      </c>
      <c r="K7" s="1"/>
    </row>
    <row r="8" spans="1:11" x14ac:dyDescent="0.2">
      <c r="A8" s="13" t="s">
        <v>19</v>
      </c>
      <c r="B8" s="2">
        <v>42977</v>
      </c>
      <c r="C8" s="9">
        <v>0.4236111111111111</v>
      </c>
      <c r="D8" s="1">
        <v>0.1216</v>
      </c>
      <c r="E8" s="1">
        <v>620</v>
      </c>
      <c r="F8" s="17">
        <f t="shared" si="0"/>
        <v>0.62</v>
      </c>
      <c r="G8" s="1">
        <v>0.12479999999999999</v>
      </c>
      <c r="H8" s="1">
        <f t="shared" si="1"/>
        <v>3.1999999999999945E-3</v>
      </c>
      <c r="I8" s="17">
        <f t="shared" si="2"/>
        <v>5.1612903225806365E-3</v>
      </c>
      <c r="J8" s="18">
        <f t="shared" si="3"/>
        <v>5.1612903225806361</v>
      </c>
      <c r="K8" s="1"/>
    </row>
    <row r="9" spans="1:11" x14ac:dyDescent="0.2">
      <c r="A9" s="13" t="s">
        <v>21</v>
      </c>
      <c r="B9" s="2">
        <v>42977</v>
      </c>
      <c r="C9" s="9">
        <v>0.41666666666666669</v>
      </c>
      <c r="D9" s="13">
        <v>0.12139999999999999</v>
      </c>
      <c r="E9" s="13">
        <v>640</v>
      </c>
      <c r="F9" s="17">
        <f t="shared" si="0"/>
        <v>0.64</v>
      </c>
      <c r="G9" s="13">
        <v>0.1237</v>
      </c>
      <c r="H9" s="1">
        <f t="shared" si="1"/>
        <v>2.3000000000000104E-3</v>
      </c>
      <c r="I9" s="17">
        <f t="shared" si="2"/>
        <v>3.5937500000000162E-3</v>
      </c>
      <c r="J9" s="18">
        <f t="shared" si="3"/>
        <v>3.593750000000016</v>
      </c>
      <c r="K9" s="1"/>
    </row>
    <row r="10" spans="1:11" x14ac:dyDescent="0.2">
      <c r="A10" s="13" t="s">
        <v>29</v>
      </c>
      <c r="B10" s="2">
        <v>42977</v>
      </c>
      <c r="C10" s="9">
        <v>0.39930555555555558</v>
      </c>
      <c r="D10" s="13">
        <v>0.12670000000000001</v>
      </c>
      <c r="E10" s="13">
        <v>535</v>
      </c>
      <c r="F10" s="17">
        <f t="shared" si="0"/>
        <v>0.53500000000000003</v>
      </c>
      <c r="G10" s="13">
        <v>0.12989999999999999</v>
      </c>
      <c r="H10" s="13">
        <f t="shared" si="1"/>
        <v>3.1999999999999806E-3</v>
      </c>
      <c r="I10" s="17">
        <f t="shared" si="2"/>
        <v>5.9813084112149166E-3</v>
      </c>
      <c r="J10" s="18">
        <f t="shared" si="3"/>
        <v>5.9813084112149166</v>
      </c>
      <c r="K10" s="1"/>
    </row>
    <row r="11" spans="1:11" x14ac:dyDescent="0.2">
      <c r="A11" s="13" t="s">
        <v>31</v>
      </c>
      <c r="B11" s="2">
        <v>42977</v>
      </c>
      <c r="C11" s="9">
        <v>0.38541666666666669</v>
      </c>
      <c r="D11" s="13">
        <v>0.12740000000000001</v>
      </c>
      <c r="E11" s="13">
        <v>280</v>
      </c>
      <c r="F11" s="17">
        <f t="shared" si="0"/>
        <v>0.28000000000000003</v>
      </c>
      <c r="G11" s="13">
        <v>0.1326</v>
      </c>
      <c r="H11" s="13">
        <f t="shared" si="1"/>
        <v>5.1999999999999824E-3</v>
      </c>
      <c r="I11" s="17">
        <f t="shared" si="2"/>
        <v>1.8571428571428506E-2</v>
      </c>
      <c r="J11" s="18">
        <f t="shared" si="3"/>
        <v>18.571428571428505</v>
      </c>
      <c r="K11" s="1"/>
    </row>
    <row r="12" spans="1:11" x14ac:dyDescent="0.2">
      <c r="A12" s="13" t="s">
        <v>32</v>
      </c>
      <c r="B12" s="2">
        <v>42977</v>
      </c>
      <c r="C12" s="11">
        <v>0.3923611111111111</v>
      </c>
      <c r="D12" s="12">
        <v>0.1308</v>
      </c>
      <c r="E12" s="12">
        <v>315</v>
      </c>
      <c r="F12" s="17">
        <f>$E12/1000</f>
        <v>0.315</v>
      </c>
      <c r="G12" s="13">
        <v>0.13250000000000001</v>
      </c>
      <c r="H12" s="13">
        <f>$G12-$D12</f>
        <v>1.7000000000000071E-3</v>
      </c>
      <c r="I12" s="17">
        <f>$H12/$F12</f>
        <v>5.3968253968254189E-3</v>
      </c>
      <c r="J12" s="18">
        <f>I12*1000</f>
        <v>5.3968253968254185</v>
      </c>
      <c r="K12" s="1"/>
    </row>
    <row r="13" spans="1:11" x14ac:dyDescent="0.2">
      <c r="A13" s="13" t="s">
        <v>22</v>
      </c>
      <c r="B13" s="2">
        <v>42977</v>
      </c>
      <c r="C13" s="3">
        <v>0.62847222222222221</v>
      </c>
      <c r="D13" s="13">
        <v>0.12720000000000001</v>
      </c>
      <c r="E13" s="13">
        <v>585</v>
      </c>
      <c r="F13" s="17">
        <f>$E13/1000</f>
        <v>0.58499999999999996</v>
      </c>
      <c r="G13" s="13">
        <v>0.13059999999999999</v>
      </c>
      <c r="H13" s="13">
        <f>$G13-$D13</f>
        <v>3.3999999999999864E-3</v>
      </c>
      <c r="I13" s="17">
        <f>$H13/$F13</f>
        <v>5.8119658119657894E-3</v>
      </c>
      <c r="J13" s="18">
        <f>I13*1000</f>
        <v>5.8119658119657895</v>
      </c>
      <c r="K13" s="1"/>
    </row>
    <row r="14" spans="1:11" x14ac:dyDescent="0.2">
      <c r="A14" s="13" t="s">
        <v>28</v>
      </c>
      <c r="B14" s="2">
        <v>42977</v>
      </c>
      <c r="C14" s="5">
        <v>0.59027777777777779</v>
      </c>
      <c r="D14" s="13">
        <v>0.12620000000000001</v>
      </c>
      <c r="E14" s="13">
        <v>470</v>
      </c>
      <c r="F14" s="19">
        <f>$E14/1000</f>
        <v>0.47</v>
      </c>
      <c r="G14" s="13">
        <v>0.12920000000000001</v>
      </c>
      <c r="H14" s="13">
        <f>$G14-$D14</f>
        <v>3.0000000000000027E-3</v>
      </c>
      <c r="I14" s="19">
        <f>$H14/$F14</f>
        <v>6.3829787234042611E-3</v>
      </c>
      <c r="J14" s="20">
        <f>I14*1000</f>
        <v>6.3829787234042614</v>
      </c>
      <c r="K14" s="1"/>
    </row>
    <row r="15" spans="1:11" x14ac:dyDescent="0.2">
      <c r="A15" s="13" t="s">
        <v>27</v>
      </c>
      <c r="B15" s="2">
        <v>42977</v>
      </c>
      <c r="C15" s="9">
        <v>0.46527777777777773</v>
      </c>
      <c r="D15" s="13">
        <v>0.1227</v>
      </c>
      <c r="E15" s="13">
        <v>285</v>
      </c>
      <c r="F15" s="19">
        <f>$E15/1000</f>
        <v>0.28499999999999998</v>
      </c>
      <c r="G15" s="13">
        <v>0.12609999999999999</v>
      </c>
      <c r="H15" s="13">
        <f>$G15-$D15</f>
        <v>3.3999999999999864E-3</v>
      </c>
      <c r="I15" s="19">
        <f>$H15/$F15</f>
        <v>1.1929824561403462E-2</v>
      </c>
      <c r="J15" s="10">
        <f>I15*1000</f>
        <v>11.929824561403462</v>
      </c>
      <c r="K15" s="1"/>
    </row>
    <row r="16" spans="1:11" x14ac:dyDescent="0.2">
      <c r="A16" s="13"/>
      <c r="B16" s="2"/>
      <c r="C16" s="9"/>
      <c r="D16" s="13"/>
      <c r="E16" s="13"/>
      <c r="F16" s="19"/>
      <c r="G16" s="13"/>
      <c r="H16" s="13"/>
      <c r="I16" s="19"/>
      <c r="J16" s="10"/>
      <c r="K16" s="1"/>
    </row>
    <row r="17" spans="1:11" x14ac:dyDescent="0.2">
      <c r="A17" s="13"/>
      <c r="B17" s="2"/>
      <c r="C17" s="9"/>
      <c r="D17" s="13"/>
      <c r="E17" s="13"/>
      <c r="F17" s="19"/>
      <c r="G17" s="13"/>
      <c r="H17" s="13"/>
      <c r="I17" s="19"/>
      <c r="J17" s="10"/>
      <c r="K17" s="1"/>
    </row>
    <row r="18" spans="1:11" x14ac:dyDescent="0.2">
      <c r="A18" s="13"/>
      <c r="B18" s="2"/>
      <c r="C18" s="9"/>
      <c r="D18" s="13"/>
      <c r="E18" s="13"/>
      <c r="F18" s="19"/>
      <c r="G18" s="13"/>
      <c r="H18" s="13"/>
      <c r="I18" s="19"/>
      <c r="J18" s="10"/>
      <c r="K18" s="1"/>
    </row>
    <row r="19" spans="1:11" x14ac:dyDescent="0.2">
      <c r="A19" s="13"/>
      <c r="B19" s="2"/>
      <c r="C19" s="9"/>
      <c r="D19" s="13"/>
      <c r="E19" s="13"/>
      <c r="F19" s="19"/>
      <c r="G19" s="13"/>
      <c r="H19" s="13"/>
      <c r="I19" s="19"/>
      <c r="J19" s="10"/>
      <c r="K1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"/>
  <sheetViews>
    <sheetView topLeftCell="A4" workbookViewId="0">
      <selection activeCell="A6" sqref="A6"/>
    </sheetView>
  </sheetViews>
  <sheetFormatPr baseColWidth="10" defaultColWidth="8.83203125" defaultRowHeight="15" x14ac:dyDescent="0.2"/>
  <cols>
    <col min="1" max="1" width="12.33203125" bestFit="1" customWidth="1"/>
    <col min="2" max="2" width="10.5" bestFit="1" customWidth="1"/>
    <col min="3" max="3" width="14.6640625" bestFit="1" customWidth="1"/>
    <col min="4" max="4" width="11.5" bestFit="1" customWidth="1"/>
    <col min="5" max="5" width="17.83203125" bestFit="1" customWidth="1"/>
    <col min="6" max="6" width="16" bestFit="1" customWidth="1"/>
    <col min="7" max="7" width="11.33203125" bestFit="1" customWidth="1"/>
    <col min="11" max="11" width="10.5" bestFit="1" customWidth="1"/>
  </cols>
  <sheetData>
    <row r="1" spans="1:11" x14ac:dyDescent="0.2">
      <c r="A1" s="1"/>
      <c r="B1" s="2" t="s">
        <v>0</v>
      </c>
      <c r="C1" s="3"/>
      <c r="D1" s="1"/>
      <c r="E1" s="1"/>
      <c r="F1" s="1"/>
      <c r="G1" s="1" t="s">
        <v>1</v>
      </c>
      <c r="H1" s="1" t="s">
        <v>2</v>
      </c>
      <c r="I1" s="1"/>
      <c r="J1" s="1"/>
      <c r="K1" s="1"/>
    </row>
    <row r="2" spans="1:11" x14ac:dyDescent="0.2">
      <c r="A2" s="1" t="s">
        <v>3</v>
      </c>
      <c r="B2" s="8" t="s">
        <v>35</v>
      </c>
      <c r="C2" s="3"/>
      <c r="D2" s="1"/>
      <c r="E2" s="1"/>
      <c r="F2" s="1"/>
      <c r="G2" s="1"/>
      <c r="H2" s="1" t="s">
        <v>4</v>
      </c>
      <c r="I2" s="1"/>
      <c r="J2" s="1"/>
      <c r="K2" s="1"/>
    </row>
    <row r="3" spans="1:11" x14ac:dyDescent="0.2">
      <c r="A3" s="1" t="s">
        <v>15</v>
      </c>
      <c r="B3" s="8">
        <v>43025</v>
      </c>
      <c r="C3" s="3"/>
      <c r="D3" s="1"/>
      <c r="E3" s="1"/>
      <c r="F3" s="1"/>
      <c r="G3" s="1"/>
      <c r="H3" s="1" t="s">
        <v>5</v>
      </c>
      <c r="I3" s="1"/>
      <c r="J3" s="1"/>
      <c r="K3" s="1"/>
    </row>
    <row r="4" spans="1:11" x14ac:dyDescent="0.2">
      <c r="B4" s="4"/>
      <c r="C4" s="5"/>
    </row>
    <row r="5" spans="1:11" x14ac:dyDescent="0.2">
      <c r="A5" s="14" t="s">
        <v>6</v>
      </c>
      <c r="B5" s="15" t="s">
        <v>7</v>
      </c>
      <c r="C5" s="16" t="s">
        <v>16</v>
      </c>
      <c r="D5" s="14" t="s">
        <v>8</v>
      </c>
      <c r="E5" s="14" t="s">
        <v>9</v>
      </c>
      <c r="F5" s="6" t="s">
        <v>18</v>
      </c>
      <c r="G5" s="14" t="s">
        <v>10</v>
      </c>
      <c r="H5" s="7" t="s">
        <v>11</v>
      </c>
      <c r="I5" s="7" t="s">
        <v>12</v>
      </c>
      <c r="J5" s="7" t="s">
        <v>13</v>
      </c>
      <c r="K5" s="14" t="s">
        <v>14</v>
      </c>
    </row>
    <row r="6" spans="1:11" x14ac:dyDescent="0.2">
      <c r="A6" s="1" t="s">
        <v>22</v>
      </c>
      <c r="B6" s="2">
        <v>43019</v>
      </c>
      <c r="C6" s="9">
        <v>0.58333333333333337</v>
      </c>
      <c r="D6" s="1">
        <v>0.1288</v>
      </c>
      <c r="E6" s="1">
        <v>450</v>
      </c>
      <c r="F6" s="17">
        <f t="shared" ref="F6:F11" si="0">$E6/1000</f>
        <v>0.45</v>
      </c>
      <c r="G6" s="1">
        <v>0.12959999999999999</v>
      </c>
      <c r="H6" s="1">
        <f t="shared" ref="H6:H11" si="1">$G6-$D6</f>
        <v>7.9999999999999516E-4</v>
      </c>
      <c r="I6" s="17">
        <f t="shared" ref="I6:I11" si="2">$H6/$F6</f>
        <v>1.777777777777767E-3</v>
      </c>
      <c r="J6" s="18">
        <f t="shared" ref="J6:J11" si="3">I6*1000</f>
        <v>1.777777777777767</v>
      </c>
      <c r="K6" s="1"/>
    </row>
    <row r="7" spans="1:11" x14ac:dyDescent="0.2">
      <c r="A7" s="13" t="s">
        <v>33</v>
      </c>
      <c r="B7" s="2">
        <v>43019</v>
      </c>
      <c r="C7" s="9">
        <v>0.375</v>
      </c>
      <c r="D7" s="1">
        <v>0.12859999999999999</v>
      </c>
      <c r="E7" s="1">
        <v>405</v>
      </c>
      <c r="F7" s="17">
        <f t="shared" si="0"/>
        <v>0.40500000000000003</v>
      </c>
      <c r="G7" s="1">
        <v>0.13400000000000001</v>
      </c>
      <c r="H7" s="1">
        <f t="shared" si="1"/>
        <v>5.4000000000000159E-3</v>
      </c>
      <c r="I7" s="17">
        <f t="shared" si="2"/>
        <v>1.3333333333333372E-2</v>
      </c>
      <c r="J7" s="18">
        <f t="shared" si="3"/>
        <v>13.333333333333373</v>
      </c>
      <c r="K7" s="1" t="s">
        <v>38</v>
      </c>
    </row>
    <row r="8" spans="1:11" x14ac:dyDescent="0.2">
      <c r="A8" s="13" t="s">
        <v>33</v>
      </c>
      <c r="B8" s="2">
        <v>43019</v>
      </c>
      <c r="C8" s="9">
        <v>0.3923611111111111</v>
      </c>
      <c r="D8" s="1">
        <v>0.1295</v>
      </c>
      <c r="E8" s="1">
        <v>460</v>
      </c>
      <c r="F8" s="17">
        <f t="shared" si="0"/>
        <v>0.46</v>
      </c>
      <c r="G8" s="1">
        <v>0.1336</v>
      </c>
      <c r="H8" s="1">
        <f t="shared" si="1"/>
        <v>4.0999999999999925E-3</v>
      </c>
      <c r="I8" s="17">
        <f t="shared" si="2"/>
        <v>8.9130434782608535E-3</v>
      </c>
      <c r="J8" s="18">
        <f t="shared" si="3"/>
        <v>8.9130434782608532</v>
      </c>
      <c r="K8" s="1"/>
    </row>
    <row r="9" spans="1:11" x14ac:dyDescent="0.2">
      <c r="A9" s="13" t="s">
        <v>28</v>
      </c>
      <c r="B9" s="2">
        <v>43019</v>
      </c>
      <c r="C9" s="9">
        <v>0.54513888888888895</v>
      </c>
      <c r="D9" s="13">
        <v>0.13</v>
      </c>
      <c r="E9" s="13">
        <v>660</v>
      </c>
      <c r="F9" s="17">
        <f t="shared" si="0"/>
        <v>0.66</v>
      </c>
      <c r="G9" s="13">
        <v>0.13189999999999999</v>
      </c>
      <c r="H9" s="1">
        <f t="shared" si="1"/>
        <v>1.899999999999985E-3</v>
      </c>
      <c r="I9" s="17">
        <f t="shared" si="2"/>
        <v>2.8787878787878561E-3</v>
      </c>
      <c r="J9" s="18">
        <f t="shared" si="3"/>
        <v>2.8787878787878562</v>
      </c>
      <c r="K9" s="1"/>
    </row>
    <row r="10" spans="1:11" x14ac:dyDescent="0.2">
      <c r="A10" s="13" t="s">
        <v>26</v>
      </c>
      <c r="B10" s="2">
        <v>43019</v>
      </c>
      <c r="C10" s="9">
        <v>0.5</v>
      </c>
      <c r="D10" s="13">
        <v>0.12790000000000001</v>
      </c>
      <c r="E10" s="13">
        <v>530</v>
      </c>
      <c r="F10" s="17">
        <f t="shared" si="0"/>
        <v>0.53</v>
      </c>
      <c r="G10" s="13">
        <v>0.129</v>
      </c>
      <c r="H10" s="13">
        <f t="shared" si="1"/>
        <v>1.0999999999999899E-3</v>
      </c>
      <c r="I10" s="17">
        <f t="shared" si="2"/>
        <v>2.0754716981131885E-3</v>
      </c>
      <c r="J10" s="18">
        <f t="shared" si="3"/>
        <v>2.0754716981131884</v>
      </c>
      <c r="K10" s="1"/>
    </row>
    <row r="11" spans="1:11" x14ac:dyDescent="0.2">
      <c r="A11" s="13" t="s">
        <v>21</v>
      </c>
      <c r="B11" s="2">
        <v>43019</v>
      </c>
      <c r="C11" s="9">
        <v>0.40972222222222227</v>
      </c>
      <c r="D11" s="13">
        <v>0.12820000000000001</v>
      </c>
      <c r="E11" s="13">
        <v>460</v>
      </c>
      <c r="F11" s="17">
        <f t="shared" si="0"/>
        <v>0.46</v>
      </c>
      <c r="G11" s="13">
        <v>0.1298</v>
      </c>
      <c r="H11" s="13">
        <f t="shared" si="1"/>
        <v>1.5999999999999903E-3</v>
      </c>
      <c r="I11" s="17">
        <f t="shared" si="2"/>
        <v>3.4782608695651963E-3</v>
      </c>
      <c r="J11" s="18">
        <f t="shared" si="3"/>
        <v>3.4782608695651964</v>
      </c>
      <c r="K11" s="1"/>
    </row>
    <row r="12" spans="1:11" x14ac:dyDescent="0.2">
      <c r="A12" s="13" t="s">
        <v>24</v>
      </c>
      <c r="B12" s="2">
        <v>43019</v>
      </c>
      <c r="C12" s="11">
        <v>0.60416666666666663</v>
      </c>
      <c r="D12" s="12">
        <v>0.13020000000000001</v>
      </c>
      <c r="E12" s="12">
        <v>485</v>
      </c>
      <c r="F12" s="17">
        <f>$E12/1000</f>
        <v>0.48499999999999999</v>
      </c>
      <c r="G12" s="13">
        <v>0.13159999999999999</v>
      </c>
      <c r="H12" s="13">
        <f>$G12-$D12</f>
        <v>1.3999999999999846E-3</v>
      </c>
      <c r="I12" s="17">
        <f>$H12/$F12</f>
        <v>2.8865979381442982E-3</v>
      </c>
      <c r="J12" s="18">
        <f>I12*1000</f>
        <v>2.8865979381442983</v>
      </c>
      <c r="K12" s="1"/>
    </row>
    <row r="13" spans="1:11" x14ac:dyDescent="0.2">
      <c r="A13" s="13"/>
      <c r="B13" s="2"/>
      <c r="C13" s="3"/>
      <c r="D13" s="13"/>
      <c r="E13" s="13"/>
      <c r="F13" s="17"/>
      <c r="G13" s="13"/>
      <c r="H13" s="13"/>
      <c r="I13" s="17"/>
      <c r="J13" s="18"/>
      <c r="K13" s="1"/>
    </row>
    <row r="14" spans="1:11" x14ac:dyDescent="0.2">
      <c r="A14" s="13"/>
      <c r="B14" s="2"/>
      <c r="C14" s="5"/>
      <c r="D14" s="13"/>
      <c r="E14" s="13"/>
      <c r="F14" s="19"/>
      <c r="G14" s="13"/>
      <c r="H14" s="13"/>
      <c r="I14" s="19"/>
      <c r="J14" s="20"/>
      <c r="K14" s="1"/>
    </row>
    <row r="15" spans="1:11" x14ac:dyDescent="0.2">
      <c r="A15" s="13"/>
      <c r="B15" s="2"/>
      <c r="C15" s="9"/>
      <c r="D15" s="13"/>
      <c r="E15" s="13"/>
      <c r="F15" s="19"/>
      <c r="G15" s="13"/>
      <c r="H15" s="13"/>
      <c r="I15" s="19"/>
      <c r="J15" s="10"/>
      <c r="K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2016-09-07</vt:lpstr>
      <vt:lpstr>2016-09-21</vt:lpstr>
      <vt:lpstr>2016-10-05</vt:lpstr>
      <vt:lpstr>2016-10-19</vt:lpstr>
      <vt:lpstr>11-2-2016</vt:lpstr>
      <vt:lpstr>2016-12-14</vt:lpstr>
      <vt:lpstr>2017-05-23</vt:lpstr>
      <vt:lpstr>2017-08-30</vt:lpstr>
      <vt:lpstr>2017-10-11</vt:lpstr>
      <vt:lpstr>2017-10-25</vt:lpstr>
      <vt:lpstr>2017-11-01</vt:lpstr>
      <vt:lpstr>2017-12-13</vt:lpstr>
      <vt:lpstr>SMD_UP Ind Research</vt:lpstr>
      <vt:lpstr>SMD_DOWN Ind Research</vt:lpstr>
      <vt:lpstr>PD_UP Ind. Research</vt:lpstr>
      <vt:lpstr>PD_DOWN Ind. Research</vt:lpstr>
      <vt:lpstr>7-26-17 to 1-3-18</vt:lpstr>
      <vt:lpstr>7-26-2017  to 1-3-18</vt:lpstr>
      <vt:lpstr>2-13-18</vt:lpstr>
      <vt:lpstr>3-6-18</vt:lpstr>
      <vt:lpstr>4-10-18</vt:lpstr>
      <vt:lpstr>5-8-18</vt:lpstr>
      <vt:lpstr>6-5-2018</vt:lpstr>
      <vt:lpstr>9-5-2018</vt:lpstr>
      <vt:lpstr>8-7-18</vt:lpstr>
      <vt:lpstr>10-17-2018</vt:lpstr>
      <vt:lpstr>11-13-2018</vt:lpstr>
      <vt:lpstr>1-7-2019</vt:lpstr>
      <vt:lpstr>2-6-2019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wsaglab</dc:creator>
  <cp:lastModifiedBy>Christopher Whitney</cp:lastModifiedBy>
  <dcterms:created xsi:type="dcterms:W3CDTF">2016-09-09T17:22:05Z</dcterms:created>
  <dcterms:modified xsi:type="dcterms:W3CDTF">2019-03-20T14:40:21Z</dcterms:modified>
</cp:coreProperties>
</file>