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drawings/drawing2.xml" ContentType="application/vnd.openxmlformats-officedocument.drawing+xml"/>
  <Override PartName="/xl/comments2.xml" ContentType="application/vnd.openxmlformats-officedocument.spreadsheetml.comments+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13_ncr:1_{1892E1D5-E911-4F68-9D79-F6AA58DA04DE}" xr6:coauthVersionLast="45" xr6:coauthVersionMax="45" xr10:uidLastSave="{00000000-0000-0000-0000-000000000000}"/>
  <bookViews>
    <workbookView xWindow="-120" yWindow="-120" windowWidth="29040" windowHeight="15840" xr2:uid="{7A300874-1F27-4A7E-B81A-472F1A9A84EE}"/>
  </bookViews>
  <sheets>
    <sheet name="マインスイーパー" sheetId="3" r:id="rId1"/>
    <sheet name="操作" sheetId="2" r:id="rId2"/>
    <sheet name="状態" sheetId="8" r:id="rId3"/>
    <sheet name="爆弾の位置" sheetId="4" r:id="rId4"/>
    <sheet name="顔" sheetId="6" r:id="rId5"/>
    <sheet name="数字" sheetId="5" r:id="rId6"/>
    <sheet name="設定" sheetId="7" r:id="rId7"/>
  </sheets>
  <definedNames>
    <definedName name="クリアである">状態!$O$3</definedName>
    <definedName name="ゲームオーバーである">状態!$O$4</definedName>
    <definedName name="ゲームオーバー文字列">状態!$O$7</definedName>
    <definedName name="スマイルマーク判定">顔!$D$1</definedName>
    <definedName name="フラッグの数">数字!$B$2</definedName>
    <definedName name="リセットフラグ">状態!$O$5</definedName>
    <definedName name="リンクされた図_スマイルマーク">INDIRECT("顔!"&amp;CHOOSE(スマイルマーク判定,"$H$8","$H$9","$H$10"))</definedName>
    <definedName name="リンクするセル_リセット">INDIRECT("操作!$D$"&amp;操作回数+2)</definedName>
    <definedName name="リンクするセル_選択中のセル">INDIRECT("操作!$B$"&amp;操作回数+2)</definedName>
    <definedName name="リンクするセル_選択中の項目">INDIRECT("操作!$C$"&amp;操作回数+2)</definedName>
    <definedName name="開いた数">状態!$O$2</definedName>
    <definedName name="設定_横">設定!$B$2</definedName>
    <definedName name="設定_縦">設定!$B$1</definedName>
    <definedName name="操作回数">操作!$N$1</definedName>
    <definedName name="爆弾の数">設定!$B$3</definedName>
    <definedName name="爆弾以外の数">状態!$O$1</definedName>
  </definedNames>
  <calcPr calcId="191029" iterate="1" iterateCount="1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4" l="1"/>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1" i="5"/>
  <c r="O1" i="8"/>
  <c r="A85" i="4" l="1" a="1"/>
  <c r="A85" i="4" s="1"/>
  <c r="A84" i="4" a="1"/>
  <c r="A84" i="4" s="1"/>
  <c r="A83" i="4"/>
  <c r="A83" i="4" a="1"/>
  <c r="A82" i="4" a="1"/>
  <c r="A82" i="4" s="1"/>
  <c r="A81" i="4" a="1"/>
  <c r="A81" i="4" s="1"/>
  <c r="A80" i="4" a="1"/>
  <c r="A80" i="4" s="1"/>
  <c r="A79" i="4"/>
  <c r="A79" i="4" a="1"/>
  <c r="A78" i="4" a="1"/>
  <c r="A78" i="4" s="1"/>
  <c r="A77" i="4" a="1"/>
  <c r="A77" i="4" s="1"/>
  <c r="A76" i="4" a="1"/>
  <c r="A76" i="4" s="1"/>
  <c r="A75" i="4"/>
  <c r="A75" i="4" a="1"/>
  <c r="A74" i="4" a="1"/>
  <c r="A74" i="4" s="1"/>
  <c r="A73" i="4" a="1"/>
  <c r="A73" i="4" s="1"/>
  <c r="A72" i="4" a="1"/>
  <c r="A72" i="4" s="1"/>
  <c r="A71" i="4"/>
  <c r="A71" i="4" a="1"/>
  <c r="A70" i="4" a="1"/>
  <c r="A70" i="4" s="1"/>
  <c r="A69" i="4" a="1"/>
  <c r="A69" i="4" s="1"/>
  <c r="A68" i="4" a="1"/>
  <c r="A68" i="4" s="1"/>
  <c r="A67" i="4"/>
  <c r="A67" i="4" a="1"/>
  <c r="A66" i="4" a="1"/>
  <c r="A66" i="4" s="1"/>
  <c r="A65" i="4" a="1"/>
  <c r="A65" i="4" s="1"/>
  <c r="A64" i="4" a="1"/>
  <c r="A64" i="4" s="1"/>
  <c r="A63" i="4"/>
  <c r="A63" i="4" a="1"/>
  <c r="A62" i="4" a="1"/>
  <c r="A62" i="4" s="1"/>
  <c r="A61" i="4" a="1"/>
  <c r="A61" i="4" s="1"/>
  <c r="A60" i="4" a="1"/>
  <c r="A60" i="4" s="1"/>
  <c r="A59" i="4"/>
  <c r="A59" i="4" a="1"/>
  <c r="A58" i="4" a="1"/>
  <c r="A58" i="4" s="1"/>
  <c r="A57" i="4" a="1"/>
  <c r="A57" i="4" s="1"/>
  <c r="A56" i="4" a="1"/>
  <c r="A56" i="4" s="1"/>
  <c r="A55" i="4"/>
  <c r="A55" i="4" a="1"/>
  <c r="A54" i="4" a="1"/>
  <c r="A54" i="4" s="1"/>
  <c r="A53" i="4" a="1"/>
  <c r="A53" i="4" s="1"/>
  <c r="A52" i="4" a="1"/>
  <c r="A52" i="4" s="1"/>
  <c r="A51" i="4"/>
  <c r="A51" i="4" a="1"/>
  <c r="A50" i="4" a="1"/>
  <c r="A50" i="4" s="1"/>
  <c r="A49" i="4" a="1"/>
  <c r="A49" i="4" s="1"/>
  <c r="A48" i="4" a="1"/>
  <c r="A48" i="4" s="1"/>
  <c r="A47" i="4" a="1"/>
  <c r="A47" i="4" s="1"/>
  <c r="A46" i="4" a="1"/>
  <c r="A46" i="4" s="1"/>
  <c r="A45" i="4" a="1"/>
  <c r="A45" i="4" s="1"/>
  <c r="A44" i="4" a="1"/>
  <c r="A44" i="4" s="1"/>
  <c r="A43" i="4" a="1"/>
  <c r="A43" i="4" s="1"/>
  <c r="A42" i="4" a="1"/>
  <c r="A42" i="4" s="1"/>
  <c r="A41" i="4" a="1"/>
  <c r="A41" i="4" s="1"/>
  <c r="A40" i="4" a="1"/>
  <c r="A40" i="4" s="1"/>
  <c r="A39" i="4" a="1"/>
  <c r="A39" i="4" s="1"/>
  <c r="A38" i="4" a="1"/>
  <c r="A38" i="4" s="1"/>
  <c r="A37" i="4" a="1"/>
  <c r="A37" i="4" s="1"/>
  <c r="A36" i="4" a="1"/>
  <c r="A36" i="4" s="1"/>
  <c r="A35" i="4" a="1"/>
  <c r="A35" i="4" s="1"/>
  <c r="A34" i="4" a="1"/>
  <c r="A34" i="4" s="1"/>
  <c r="A33" i="4" a="1"/>
  <c r="A33" i="4" s="1"/>
  <c r="A32" i="4" a="1"/>
  <c r="A32" i="4" s="1"/>
  <c r="A31" i="4" a="1"/>
  <c r="A31" i="4" s="1"/>
  <c r="A30" i="4" a="1"/>
  <c r="A30" i="4" s="1"/>
  <c r="A29" i="4" a="1"/>
  <c r="A29" i="4" s="1"/>
  <c r="A28" i="4" a="1"/>
  <c r="A28" i="4" s="1"/>
  <c r="A27" i="4" a="1"/>
  <c r="A27" i="4" s="1"/>
  <c r="A26" i="4" a="1"/>
  <c r="A26" i="4" s="1"/>
  <c r="A25" i="4" a="1"/>
  <c r="A25" i="4" s="1"/>
  <c r="A24" i="4" a="1"/>
  <c r="A24" i="4" s="1"/>
  <c r="A23" i="4" a="1"/>
  <c r="A23" i="4" s="1"/>
  <c r="A22" i="4" a="1"/>
  <c r="A22" i="4" s="1"/>
  <c r="A21" i="4" a="1"/>
  <c r="A21" i="4" s="1"/>
  <c r="A20" i="4" a="1"/>
  <c r="A20" i="4" s="1"/>
  <c r="A19" i="4" a="1"/>
  <c r="A19" i="4" s="1"/>
  <c r="A18" i="4" a="1"/>
  <c r="A18" i="4" s="1"/>
  <c r="A17" i="4" a="1"/>
  <c r="A17" i="4" s="1"/>
  <c r="A16" i="4" a="1"/>
  <c r="A16" i="4" s="1"/>
  <c r="A15" i="4" a="1"/>
  <c r="A15" i="4" s="1"/>
  <c r="A14" i="4" a="1"/>
  <c r="A14" i="4" s="1"/>
  <c r="A13" i="4" a="1"/>
  <c r="A13" i="4" s="1"/>
  <c r="A12" i="4" a="1"/>
  <c r="A12" i="4" s="1"/>
  <c r="A11" i="4" a="1"/>
  <c r="A11" i="4" s="1"/>
  <c r="A10" i="4" a="1"/>
  <c r="A10" i="4" s="1"/>
  <c r="A9" i="4" a="1"/>
  <c r="A9" i="4" s="1"/>
  <c r="A8" i="4" a="1"/>
  <c r="A8" i="4" s="1"/>
  <c r="A7" i="4" a="1"/>
  <c r="A7" i="4" s="1"/>
  <c r="A6" i="4" a="1"/>
  <c r="A6" i="4" s="1"/>
  <c r="A5" i="4" a="1"/>
  <c r="A5" i="4" s="1"/>
  <c r="B1" i="4" l="1"/>
  <c r="B82" i="8"/>
  <c r="A82" i="8"/>
  <c r="C82" i="8" s="1"/>
  <c r="B81" i="8"/>
  <c r="A81" i="8"/>
  <c r="C81" i="8" s="1"/>
  <c r="B80" i="8"/>
  <c r="A80" i="8"/>
  <c r="B79" i="8"/>
  <c r="A79" i="8"/>
  <c r="B78" i="8"/>
  <c r="A78" i="8"/>
  <c r="C78" i="8" s="1"/>
  <c r="B77" i="8"/>
  <c r="A77" i="8"/>
  <c r="B76" i="8"/>
  <c r="A76" i="8"/>
  <c r="C76" i="8" s="1"/>
  <c r="B75" i="8"/>
  <c r="A75" i="8"/>
  <c r="B74" i="8"/>
  <c r="A74" i="8"/>
  <c r="B73" i="8"/>
  <c r="A73" i="8"/>
  <c r="B72" i="8"/>
  <c r="A72" i="8"/>
  <c r="C72" i="8" s="1"/>
  <c r="B71" i="8"/>
  <c r="A71" i="8"/>
  <c r="B70" i="8"/>
  <c r="A70" i="8"/>
  <c r="B69" i="8"/>
  <c r="A69" i="8"/>
  <c r="B68" i="8"/>
  <c r="A68" i="8"/>
  <c r="C68" i="8" s="1"/>
  <c r="B67" i="8"/>
  <c r="A67" i="8"/>
  <c r="B66" i="8"/>
  <c r="A66" i="8"/>
  <c r="B65" i="8"/>
  <c r="A65" i="8"/>
  <c r="B64" i="8"/>
  <c r="A64" i="8"/>
  <c r="C64" i="8" s="1"/>
  <c r="B63" i="8"/>
  <c r="A63" i="8"/>
  <c r="B62" i="8"/>
  <c r="A62" i="8"/>
  <c r="B61" i="8"/>
  <c r="A61" i="8"/>
  <c r="C61" i="8" s="1"/>
  <c r="B60" i="8"/>
  <c r="A60" i="8"/>
  <c r="B59" i="8"/>
  <c r="A59" i="8"/>
  <c r="B58" i="8"/>
  <c r="A58" i="8"/>
  <c r="B57" i="8"/>
  <c r="A57" i="8"/>
  <c r="C57" i="8" s="1"/>
  <c r="B56" i="8"/>
  <c r="A56" i="8"/>
  <c r="B55" i="8"/>
  <c r="A55" i="8"/>
  <c r="B54" i="8"/>
  <c r="A54" i="8"/>
  <c r="B53" i="8"/>
  <c r="A53" i="8"/>
  <c r="B52" i="8"/>
  <c r="A52" i="8"/>
  <c r="B51" i="8"/>
  <c r="A51" i="8"/>
  <c r="B50" i="8"/>
  <c r="A50" i="8"/>
  <c r="B49" i="8"/>
  <c r="A49" i="8"/>
  <c r="B48" i="8"/>
  <c r="A48" i="8"/>
  <c r="B47" i="8"/>
  <c r="A47" i="8"/>
  <c r="B46" i="8"/>
  <c r="A46" i="8"/>
  <c r="B45" i="8"/>
  <c r="A45" i="8"/>
  <c r="B44" i="8"/>
  <c r="A44" i="8"/>
  <c r="B43" i="8"/>
  <c r="A43" i="8"/>
  <c r="B42" i="8"/>
  <c r="A42" i="8"/>
  <c r="B41" i="8"/>
  <c r="A41" i="8"/>
  <c r="B40" i="8"/>
  <c r="A40" i="8"/>
  <c r="B39" i="8"/>
  <c r="A39" i="8"/>
  <c r="B38" i="8"/>
  <c r="A38" i="8"/>
  <c r="B37" i="8"/>
  <c r="A37" i="8"/>
  <c r="B36" i="8"/>
  <c r="A36" i="8"/>
  <c r="B35" i="8"/>
  <c r="A35" i="8"/>
  <c r="B34" i="8"/>
  <c r="A34" i="8"/>
  <c r="B33" i="8"/>
  <c r="A33" i="8"/>
  <c r="C33" i="8" s="1"/>
  <c r="B32" i="8"/>
  <c r="A32" i="8"/>
  <c r="B31" i="8"/>
  <c r="A31" i="8"/>
  <c r="B30" i="8"/>
  <c r="A30" i="8"/>
  <c r="C30" i="8" s="1"/>
  <c r="B29" i="8"/>
  <c r="A29" i="8"/>
  <c r="B28" i="8"/>
  <c r="A28" i="8"/>
  <c r="B27" i="8"/>
  <c r="A27" i="8"/>
  <c r="B26" i="8"/>
  <c r="A26" i="8"/>
  <c r="B25" i="8"/>
  <c r="A25" i="8"/>
  <c r="B24" i="8"/>
  <c r="A24" i="8"/>
  <c r="C24" i="8" s="1"/>
  <c r="B23" i="8"/>
  <c r="A23" i="8"/>
  <c r="B22" i="8"/>
  <c r="A22" i="8"/>
  <c r="B21" i="8"/>
  <c r="A21" i="8"/>
  <c r="B20" i="8"/>
  <c r="A20" i="8"/>
  <c r="B19" i="8"/>
  <c r="A19" i="8"/>
  <c r="B18" i="8"/>
  <c r="A18" i="8"/>
  <c r="B17" i="8"/>
  <c r="A17" i="8"/>
  <c r="B16" i="8"/>
  <c r="A16" i="8"/>
  <c r="C16" i="8" s="1"/>
  <c r="B15" i="8"/>
  <c r="A15" i="8"/>
  <c r="B14" i="8"/>
  <c r="A14" i="8"/>
  <c r="B13" i="8"/>
  <c r="A13" i="8"/>
  <c r="B12" i="8"/>
  <c r="A12" i="8"/>
  <c r="B11" i="8"/>
  <c r="A11" i="8"/>
  <c r="B10" i="8"/>
  <c r="A10" i="8"/>
  <c r="B9" i="8"/>
  <c r="A9" i="8"/>
  <c r="B8" i="8"/>
  <c r="A8" i="8"/>
  <c r="B7" i="8"/>
  <c r="A7" i="8"/>
  <c r="B6" i="8"/>
  <c r="A6" i="8"/>
  <c r="C6" i="8" s="1"/>
  <c r="B5" i="8"/>
  <c r="A5" i="8"/>
  <c r="B4" i="8"/>
  <c r="A4" i="8"/>
  <c r="C4" i="8" s="1"/>
  <c r="B3" i="8"/>
  <c r="A3" i="8"/>
  <c r="B2" i="8"/>
  <c r="A2" i="8"/>
  <c r="C56" i="8" l="1"/>
  <c r="D27" i="8"/>
  <c r="D33" i="8"/>
  <c r="D14" i="8"/>
  <c r="D82" i="8"/>
  <c r="C11" i="8"/>
  <c r="C19" i="8"/>
  <c r="D65" i="8"/>
  <c r="D69" i="8"/>
  <c r="D41" i="8"/>
  <c r="D37" i="8"/>
  <c r="D31" i="8"/>
  <c r="C39" i="8"/>
  <c r="C5" i="8"/>
  <c r="C63" i="8"/>
  <c r="C25" i="8"/>
  <c r="C40" i="8"/>
  <c r="C44" i="8"/>
  <c r="C48" i="8"/>
  <c r="C52" i="8"/>
  <c r="C80" i="8"/>
  <c r="C27" i="8"/>
  <c r="C31" i="8"/>
  <c r="D38" i="8"/>
  <c r="C50" i="8"/>
  <c r="D57" i="8"/>
  <c r="C65" i="8"/>
  <c r="C73" i="8"/>
  <c r="D16" i="8"/>
  <c r="D20" i="8"/>
  <c r="D35" i="8"/>
  <c r="C55" i="8"/>
  <c r="D66" i="8"/>
  <c r="C74" i="8"/>
  <c r="D77" i="8"/>
  <c r="D6" i="8"/>
  <c r="D2" i="8"/>
  <c r="C14" i="8"/>
  <c r="D18" i="8"/>
  <c r="D29" i="8"/>
  <c r="D81" i="8"/>
  <c r="D15" i="8"/>
  <c r="D34" i="8"/>
  <c r="D44" i="8"/>
  <c r="D78" i="8"/>
  <c r="D74" i="8"/>
  <c r="D9" i="8"/>
  <c r="D26" i="8"/>
  <c r="C35" i="8"/>
  <c r="D48" i="8"/>
  <c r="D61" i="8"/>
  <c r="D40" i="8"/>
  <c r="C26" i="8"/>
  <c r="D52" i="8"/>
  <c r="C69" i="8"/>
  <c r="D11" i="8"/>
  <c r="D17" i="8"/>
  <c r="D70" i="8"/>
  <c r="D73" i="8"/>
  <c r="C77" i="8"/>
  <c r="D30" i="8"/>
  <c r="D60" i="8"/>
  <c r="C60" i="8"/>
  <c r="D3" i="8"/>
  <c r="C7" i="8"/>
  <c r="C18" i="8"/>
  <c r="C37" i="8"/>
  <c r="D42" i="8"/>
  <c r="D45" i="8"/>
  <c r="D47" i="8"/>
  <c r="D67" i="8"/>
  <c r="C67" i="8"/>
  <c r="D7" i="8"/>
  <c r="C29" i="8"/>
  <c r="C3" i="8"/>
  <c r="D8" i="8"/>
  <c r="C13" i="8"/>
  <c r="D19" i="8"/>
  <c r="C34" i="8"/>
  <c r="D53" i="8"/>
  <c r="D32" i="8"/>
  <c r="C32" i="8"/>
  <c r="C17" i="8"/>
  <c r="C42" i="8"/>
  <c r="C47" i="8"/>
  <c r="D54" i="8"/>
  <c r="C54" i="8"/>
  <c r="C12" i="8"/>
  <c r="D13" i="8"/>
  <c r="D4" i="8"/>
  <c r="C9" i="8"/>
  <c r="D28" i="8"/>
  <c r="C28" i="8"/>
  <c r="D46" i="8"/>
  <c r="D12" i="8"/>
  <c r="C10" i="8"/>
  <c r="C15" i="8"/>
  <c r="C20" i="8"/>
  <c r="D21" i="8"/>
  <c r="D23" i="8"/>
  <c r="D24" i="8"/>
  <c r="D25" i="8"/>
  <c r="D36" i="8"/>
  <c r="C36" i="8"/>
  <c r="C8" i="8"/>
  <c r="D22" i="8"/>
  <c r="D5" i="8"/>
  <c r="C2" i="8"/>
  <c r="D10" i="8"/>
  <c r="C21" i="8"/>
  <c r="C22" i="8"/>
  <c r="C23" i="8"/>
  <c r="C38" i="8"/>
  <c r="D43" i="8"/>
  <c r="C43" i="8"/>
  <c r="C46" i="8"/>
  <c r="C49" i="8"/>
  <c r="D59" i="8"/>
  <c r="D39" i="8"/>
  <c r="D55" i="8"/>
  <c r="D62" i="8"/>
  <c r="C62" i="8"/>
  <c r="D79" i="8"/>
  <c r="C79" i="8"/>
  <c r="C45" i="8"/>
  <c r="D49" i="8"/>
  <c r="D58" i="8"/>
  <c r="C58" i="8"/>
  <c r="C59" i="8"/>
  <c r="D51" i="8"/>
  <c r="D75" i="8"/>
  <c r="C75" i="8"/>
  <c r="C41" i="8"/>
  <c r="D50" i="8"/>
  <c r="D56" i="8"/>
  <c r="C51" i="8"/>
  <c r="D63" i="8"/>
  <c r="D71" i="8"/>
  <c r="C71" i="8"/>
  <c r="C53" i="8"/>
  <c r="D64" i="8"/>
  <c r="D68" i="8"/>
  <c r="D72" i="8"/>
  <c r="D76" i="8"/>
  <c r="D80" i="8"/>
  <c r="C66" i="8"/>
  <c r="C70" i="8"/>
  <c r="N1" i="2" l="1"/>
  <c r="O5" i="8" l="1"/>
  <c r="B2" i="4" s="1"/>
  <c r="AH3" i="3"/>
  <c r="G48" i="8" l="1"/>
  <c r="G42" i="8"/>
  <c r="G31" i="8"/>
  <c r="G79" i="8"/>
  <c r="G36" i="8"/>
  <c r="G55" i="8"/>
  <c r="G21" i="8" l="1"/>
  <c r="G7" i="8"/>
  <c r="G35" i="8"/>
  <c r="G52" i="8"/>
  <c r="G29" i="8"/>
  <c r="G44" i="8"/>
  <c r="G9" i="8"/>
  <c r="G15" i="8"/>
  <c r="G3" i="8"/>
  <c r="G76" i="8"/>
  <c r="G22" i="8"/>
  <c r="G16" i="8"/>
  <c r="G32" i="8"/>
  <c r="G25" i="8"/>
  <c r="G23" i="8"/>
  <c r="G72" i="8"/>
  <c r="G26" i="8"/>
  <c r="G80" i="8"/>
  <c r="G69" i="8"/>
  <c r="G47" i="8"/>
  <c r="G39" i="8"/>
  <c r="G65" i="8"/>
  <c r="G68" i="8"/>
  <c r="G81" i="8"/>
  <c r="G38" i="8"/>
  <c r="G59" i="8"/>
  <c r="G46" i="8"/>
  <c r="G64" i="8"/>
  <c r="G53" i="8"/>
  <c r="G27" i="8"/>
  <c r="G34" i="8"/>
  <c r="G20" i="8"/>
  <c r="G60" i="8"/>
  <c r="G51" i="8"/>
  <c r="G33" i="8"/>
  <c r="G12" i="8"/>
  <c r="G73" i="8"/>
  <c r="G67" i="8"/>
  <c r="G40" i="8"/>
  <c r="G2" i="8"/>
  <c r="G82" i="8"/>
  <c r="G77" i="8"/>
  <c r="G24" i="8"/>
  <c r="G49" i="8"/>
  <c r="G19" i="8"/>
  <c r="G5" i="8"/>
  <c r="G11" i="8"/>
  <c r="G17" i="8"/>
  <c r="G78" i="8"/>
  <c r="G41" i="8"/>
  <c r="G57" i="8"/>
  <c r="G58" i="8"/>
  <c r="G8" i="8"/>
  <c r="G75" i="8"/>
  <c r="G13" i="8"/>
  <c r="G37" i="8"/>
  <c r="G28" i="8"/>
  <c r="G74" i="8"/>
  <c r="G70" i="8"/>
  <c r="G62" i="8"/>
  <c r="G4" i="8"/>
  <c r="G56" i="8"/>
  <c r="G10" i="8"/>
  <c r="G71" i="8"/>
  <c r="G66" i="8"/>
  <c r="G54" i="8"/>
  <c r="G45" i="8"/>
  <c r="G30" i="8"/>
  <c r="G43" i="8"/>
  <c r="G14" i="8"/>
  <c r="G6" i="8"/>
  <c r="G50" i="8"/>
  <c r="G61" i="8"/>
  <c r="G63" i="8"/>
  <c r="G18" i="8"/>
  <c r="C39" i="4" l="1"/>
  <c r="C23" i="4"/>
  <c r="C71" i="4"/>
  <c r="C55" i="4"/>
  <c r="C46" i="4"/>
  <c r="C7" i="4"/>
  <c r="C6" i="4"/>
  <c r="C67" i="4"/>
  <c r="C83" i="4"/>
  <c r="C19" i="4"/>
  <c r="C79" i="4"/>
  <c r="C63" i="4"/>
  <c r="C60" i="4"/>
  <c r="C47" i="4"/>
  <c r="C31" i="4"/>
  <c r="C28" i="4"/>
  <c r="C15" i="4"/>
  <c r="C12" i="4"/>
  <c r="C82" i="4"/>
  <c r="C69" i="4"/>
  <c r="C56" i="4"/>
  <c r="C50" i="4"/>
  <c r="C37" i="4"/>
  <c r="C21" i="4"/>
  <c r="C5" i="4"/>
  <c r="C78" i="4"/>
  <c r="C62" i="4"/>
  <c r="C14" i="4"/>
  <c r="C75" i="4"/>
  <c r="C59" i="4"/>
  <c r="C43" i="4"/>
  <c r="C27" i="4"/>
  <c r="C11" i="4"/>
  <c r="C84" i="4"/>
  <c r="C81" i="4"/>
  <c r="C68" i="4"/>
  <c r="C65" i="4"/>
  <c r="C52" i="4"/>
  <c r="C49" i="4"/>
  <c r="C36" i="4"/>
  <c r="C33" i="4"/>
  <c r="C20" i="4"/>
  <c r="C17" i="4"/>
  <c r="B4" i="5"/>
  <c r="C80" i="4"/>
  <c r="C74" i="4"/>
  <c r="C64" i="4"/>
  <c r="C58" i="4"/>
  <c r="C48" i="4"/>
  <c r="C42" i="4"/>
  <c r="C32" i="4"/>
  <c r="C26" i="4"/>
  <c r="C16" i="4"/>
  <c r="C35" i="4"/>
  <c r="C73" i="4"/>
  <c r="C57" i="4"/>
  <c r="C44" i="4"/>
  <c r="C25" i="4"/>
  <c r="C9" i="4"/>
  <c r="C85" i="4"/>
  <c r="C72" i="4"/>
  <c r="C66" i="4"/>
  <c r="C53" i="4"/>
  <c r="C40" i="4"/>
  <c r="C34" i="4"/>
  <c r="C24" i="4"/>
  <c r="C18" i="4"/>
  <c r="C8" i="4"/>
  <c r="C30" i="4"/>
  <c r="C77" i="4"/>
  <c r="C61" i="4"/>
  <c r="C45" i="4"/>
  <c r="C29" i="4"/>
  <c r="C13" i="4"/>
  <c r="C10" i="4"/>
  <c r="C70" i="4"/>
  <c r="C54" i="4"/>
  <c r="C38" i="4"/>
  <c r="C22" i="4"/>
  <c r="C51" i="4"/>
  <c r="C76" i="4"/>
  <c r="C41" i="4"/>
  <c r="D18" i="4" l="1"/>
  <c r="E15" i="8" s="1"/>
  <c r="U8" i="8" s="1"/>
  <c r="E6" i="8"/>
  <c r="D9" i="4"/>
  <c r="E29" i="8"/>
  <c r="D32" i="4"/>
  <c r="D17" i="4"/>
  <c r="E14" i="8" s="1"/>
  <c r="U7" i="8" s="1"/>
  <c r="D81" i="4"/>
  <c r="E78" i="8" s="1"/>
  <c r="AB8" i="8" s="1"/>
  <c r="E59" i="8"/>
  <c r="Z7" i="8" s="1"/>
  <c r="D62" i="4"/>
  <c r="E79" i="8"/>
  <c r="AB9" i="8" s="1"/>
  <c r="D82" i="4"/>
  <c r="D79" i="4"/>
  <c r="E76" i="8" s="1"/>
  <c r="AB6" i="8" s="1"/>
  <c r="D67" i="4"/>
  <c r="E64" i="8" s="1"/>
  <c r="Z12" i="8" s="1"/>
  <c r="D41" i="4"/>
  <c r="E38" i="8" s="1"/>
  <c r="X4" i="8" s="1"/>
  <c r="D13" i="4"/>
  <c r="E10" i="8" s="1"/>
  <c r="T12" i="8" s="1"/>
  <c r="D24" i="4"/>
  <c r="E21" i="8" s="1"/>
  <c r="V5" i="8" s="1"/>
  <c r="D25" i="4"/>
  <c r="E22" i="8" s="1"/>
  <c r="V6" i="8" s="1"/>
  <c r="D42" i="4"/>
  <c r="E39" i="8" s="1"/>
  <c r="X5" i="8" s="1"/>
  <c r="D20" i="4"/>
  <c r="E17" i="8" s="1"/>
  <c r="U10" i="8" s="1"/>
  <c r="D84" i="4"/>
  <c r="E81" i="8" s="1"/>
  <c r="AB11" i="8" s="1"/>
  <c r="D78" i="4"/>
  <c r="E75" i="8" s="1"/>
  <c r="AB5" i="8" s="1"/>
  <c r="D12" i="4"/>
  <c r="E9" i="8" s="1"/>
  <c r="T11" i="8" s="1"/>
  <c r="D19" i="4"/>
  <c r="E16" i="8" s="1"/>
  <c r="U9" i="8" s="1"/>
  <c r="D6" i="4"/>
  <c r="E3" i="8" s="1"/>
  <c r="D29" i="4"/>
  <c r="E26" i="8" s="1"/>
  <c r="V10" i="8" s="1"/>
  <c r="D34" i="4"/>
  <c r="E31" i="8" s="1"/>
  <c r="W6" i="8" s="1"/>
  <c r="D44" i="4"/>
  <c r="E41" i="8" s="1"/>
  <c r="X7" i="8" s="1"/>
  <c r="D48" i="4"/>
  <c r="E45" i="8" s="1"/>
  <c r="X11" i="8" s="1"/>
  <c r="D33" i="4"/>
  <c r="E30" i="8" s="1"/>
  <c r="W5" i="8" s="1"/>
  <c r="D11" i="4"/>
  <c r="E8" i="8" s="1"/>
  <c r="T10" i="8" s="1"/>
  <c r="D5" i="4"/>
  <c r="E2" i="8" s="1"/>
  <c r="T4" i="8" s="1"/>
  <c r="D15" i="4"/>
  <c r="E12" i="8" s="1"/>
  <c r="D7" i="4"/>
  <c r="E4" i="8" s="1"/>
  <c r="T6" i="8" s="1"/>
  <c r="D45" i="4"/>
  <c r="E42" i="8" s="1"/>
  <c r="X8" i="8" s="1"/>
  <c r="D57" i="4"/>
  <c r="E54" i="8" s="1"/>
  <c r="Y11" i="8" s="1"/>
  <c r="D58" i="4"/>
  <c r="E55" i="8" s="1"/>
  <c r="Y12" i="8" s="1"/>
  <c r="D36" i="4"/>
  <c r="E33" i="8" s="1"/>
  <c r="W8" i="8" s="1"/>
  <c r="D27" i="4"/>
  <c r="E24" i="8" s="1"/>
  <c r="V8" i="8" s="1"/>
  <c r="D21" i="4"/>
  <c r="E18" i="8" s="1"/>
  <c r="U11" i="8" s="1"/>
  <c r="D28" i="4"/>
  <c r="E25" i="8" s="1"/>
  <c r="D46" i="4"/>
  <c r="E43" i="8" s="1"/>
  <c r="X9" i="8" s="1"/>
  <c r="E48" i="8"/>
  <c r="D51" i="4"/>
  <c r="D22" i="4"/>
  <c r="E19" i="8" s="1"/>
  <c r="U12" i="8" s="1"/>
  <c r="D53" i="4"/>
  <c r="E50" i="8" s="1"/>
  <c r="Y7" i="8" s="1"/>
  <c r="D64" i="4"/>
  <c r="E61" i="8" s="1"/>
  <c r="Z9" i="8" s="1"/>
  <c r="D49" i="4"/>
  <c r="E46" i="8" s="1"/>
  <c r="X12" i="8" s="1"/>
  <c r="D43" i="4"/>
  <c r="E40" i="8" s="1"/>
  <c r="X6" i="8" s="1"/>
  <c r="D37" i="4"/>
  <c r="E34" i="8" s="1"/>
  <c r="W9" i="8" s="1"/>
  <c r="D31" i="4"/>
  <c r="E28" i="8" s="1"/>
  <c r="V12" i="8" s="1"/>
  <c r="D55" i="4"/>
  <c r="E52" i="8" s="1"/>
  <c r="Y9" i="8" s="1"/>
  <c r="D76" i="4"/>
  <c r="E73" i="8" s="1"/>
  <c r="AA12" i="8" s="1"/>
  <c r="D40" i="4"/>
  <c r="E37" i="8" s="1"/>
  <c r="W12" i="8" s="1"/>
  <c r="D61" i="4"/>
  <c r="E58" i="8" s="1"/>
  <c r="Z6" i="8" s="1"/>
  <c r="D73" i="4"/>
  <c r="E70" i="8" s="1"/>
  <c r="AA9" i="8" s="1"/>
  <c r="D38" i="4"/>
  <c r="E35" i="8" s="1"/>
  <c r="W10" i="8" s="1"/>
  <c r="D77" i="4"/>
  <c r="E74" i="8" s="1"/>
  <c r="AB4" i="8" s="1"/>
  <c r="D66" i="4"/>
  <c r="E63" i="8" s="1"/>
  <c r="Z11" i="8" s="1"/>
  <c r="D35" i="4"/>
  <c r="E32" i="8" s="1"/>
  <c r="W7" i="8" s="1"/>
  <c r="D74" i="4"/>
  <c r="E71" i="8" s="1"/>
  <c r="AA10" i="8" s="1"/>
  <c r="D52" i="4"/>
  <c r="E49" i="8" s="1"/>
  <c r="Y6" i="8" s="1"/>
  <c r="D59" i="4"/>
  <c r="E56" i="8" s="1"/>
  <c r="Z4" i="8" s="1"/>
  <c r="D50" i="4"/>
  <c r="E47" i="8" s="1"/>
  <c r="Y4" i="8" s="1"/>
  <c r="D47" i="4"/>
  <c r="E44" i="8" s="1"/>
  <c r="X10" i="8" s="1"/>
  <c r="D71" i="4"/>
  <c r="E68" i="8" s="1"/>
  <c r="AA7" i="8" s="1"/>
  <c r="E51" i="8"/>
  <c r="Y8" i="8" s="1"/>
  <c r="D54" i="4"/>
  <c r="D30" i="4"/>
  <c r="E27" i="8" s="1"/>
  <c r="V11" i="8" s="1"/>
  <c r="D72" i="4"/>
  <c r="E69" i="8" s="1"/>
  <c r="AA8" i="8" s="1"/>
  <c r="D16" i="4"/>
  <c r="E13" i="8" s="1"/>
  <c r="U6" i="8" s="1"/>
  <c r="D80" i="4"/>
  <c r="E77" i="8" s="1"/>
  <c r="AB7" i="8" s="1"/>
  <c r="D65" i="4"/>
  <c r="E62" i="8" s="1"/>
  <c r="Z10" i="8" s="1"/>
  <c r="D75" i="4"/>
  <c r="E72" i="8" s="1"/>
  <c r="AA11" i="8" s="1"/>
  <c r="D56" i="4"/>
  <c r="E53" i="8" s="1"/>
  <c r="Y10" i="8" s="1"/>
  <c r="D60" i="4"/>
  <c r="E57" i="8" s="1"/>
  <c r="Z5" i="8" s="1"/>
  <c r="E20" i="8"/>
  <c r="V4" i="8" s="1"/>
  <c r="D23" i="4"/>
  <c r="D10" i="4"/>
  <c r="E7" i="8" s="1"/>
  <c r="T9" i="8" s="1"/>
  <c r="D70" i="4"/>
  <c r="E67" i="8" s="1"/>
  <c r="AA6" i="8" s="1"/>
  <c r="E5" i="8"/>
  <c r="T7" i="8" s="1"/>
  <c r="D8" i="4"/>
  <c r="D85" i="4"/>
  <c r="E82" i="8" s="1"/>
  <c r="AB12" i="8" s="1"/>
  <c r="D26" i="4"/>
  <c r="E23" i="8" s="1"/>
  <c r="V7" i="8" s="1"/>
  <c r="D68" i="4"/>
  <c r="E65" i="8" s="1"/>
  <c r="AA4" i="8" s="1"/>
  <c r="D14" i="4"/>
  <c r="E11" i="8" s="1"/>
  <c r="U4" i="8" s="1"/>
  <c r="D69" i="4"/>
  <c r="E66" i="8" s="1"/>
  <c r="AA5" i="8" s="1"/>
  <c r="D63" i="4"/>
  <c r="E60" i="8" s="1"/>
  <c r="Z8" i="8" s="1"/>
  <c r="D83" i="4"/>
  <c r="E80" i="8" s="1"/>
  <c r="AB10" i="8" s="1"/>
  <c r="D39" i="4"/>
  <c r="E36" i="8" s="1"/>
  <c r="W11" i="8" s="1"/>
  <c r="C4" i="5"/>
  <c r="J27" i="5" s="1" a="1"/>
  <c r="J27" i="5" s="1"/>
  <c r="D4" i="5"/>
  <c r="W27" i="5" s="1" a="1"/>
  <c r="W27" i="5" s="1"/>
  <c r="E4" i="5"/>
  <c r="AJ27" i="5" s="1" a="1"/>
  <c r="AJ27" i="5" s="1"/>
  <c r="T8" i="8"/>
  <c r="W4" i="8"/>
  <c r="Y5" i="8"/>
  <c r="U5" i="8" l="1"/>
  <c r="V9" i="8"/>
  <c r="T5" i="8"/>
  <c r="W18" i="8"/>
  <c r="T22" i="8"/>
  <c r="AA25" i="8"/>
  <c r="X17" i="8"/>
  <c r="X18" i="8"/>
  <c r="T19" i="8"/>
  <c r="V19" i="8"/>
  <c r="Z20" i="8"/>
  <c r="AA20" i="8"/>
  <c r="Z21" i="8"/>
  <c r="AA24" i="8"/>
  <c r="AB24" i="8"/>
  <c r="V25" i="8"/>
  <c r="W25" i="8"/>
  <c r="Z25" i="8"/>
  <c r="C7" i="3"/>
  <c r="E10" i="3"/>
  <c r="H10" i="3"/>
  <c r="K10" i="3"/>
  <c r="N10" i="3"/>
  <c r="Q10" i="3"/>
  <c r="T10" i="3"/>
  <c r="W10" i="3"/>
  <c r="Z10" i="3"/>
  <c r="AC10" i="3"/>
  <c r="E13" i="3"/>
  <c r="H13" i="3"/>
  <c r="K13" i="3"/>
  <c r="N13" i="3"/>
  <c r="Q13" i="3"/>
  <c r="T13" i="3"/>
  <c r="W13" i="3"/>
  <c r="Z13" i="3"/>
  <c r="AC13" i="3"/>
  <c r="E16" i="3"/>
  <c r="H16" i="3"/>
  <c r="K16" i="3"/>
  <c r="N16" i="3"/>
  <c r="Q16" i="3"/>
  <c r="T16" i="3"/>
  <c r="W16" i="3"/>
  <c r="Z16" i="3"/>
  <c r="AC16" i="3"/>
  <c r="E19" i="3"/>
  <c r="H19" i="3"/>
  <c r="K19" i="3"/>
  <c r="N19" i="3"/>
  <c r="Q19" i="3"/>
  <c r="T19" i="3"/>
  <c r="W19" i="3"/>
  <c r="Z19" i="3"/>
  <c r="AC19" i="3"/>
  <c r="E22" i="3"/>
  <c r="H22" i="3"/>
  <c r="K22" i="3"/>
  <c r="N22" i="3"/>
  <c r="Q22" i="3"/>
  <c r="T22" i="3"/>
  <c r="W22" i="3"/>
  <c r="Z22" i="3"/>
  <c r="AC22" i="3"/>
  <c r="E25" i="3"/>
  <c r="H25" i="3"/>
  <c r="K25" i="3"/>
  <c r="N25" i="3"/>
  <c r="Q25" i="3"/>
  <c r="T25" i="3"/>
  <c r="W25" i="3"/>
  <c r="Z25" i="3"/>
  <c r="AC25" i="3"/>
  <c r="E28" i="3"/>
  <c r="H28" i="3"/>
  <c r="K28" i="3"/>
  <c r="N28" i="3"/>
  <c r="Q28" i="3"/>
  <c r="T28" i="3"/>
  <c r="W28" i="3"/>
  <c r="Z28" i="3"/>
  <c r="AC28" i="3"/>
  <c r="E31" i="3"/>
  <c r="H31" i="3"/>
  <c r="K31" i="3"/>
  <c r="N31" i="3"/>
  <c r="Q31" i="3"/>
  <c r="T31" i="3"/>
  <c r="W31" i="3"/>
  <c r="Z31" i="3"/>
  <c r="AC31" i="3"/>
  <c r="E34" i="3"/>
  <c r="H34" i="3"/>
  <c r="K34" i="3"/>
  <c r="N34" i="3"/>
  <c r="Q34" i="3"/>
  <c r="T34" i="3"/>
  <c r="W34" i="3"/>
  <c r="Z34" i="3"/>
  <c r="AC34" i="3"/>
  <c r="D1" i="6" a="1"/>
  <c r="D1" i="6"/>
  <c r="F2" i="8" a="1"/>
  <c r="F2" i="8"/>
  <c r="H2" i="8" a="1"/>
  <c r="H2" i="8"/>
  <c r="I2" i="8"/>
  <c r="J2" i="8"/>
  <c r="K2" i="8"/>
  <c r="L2" i="8"/>
  <c r="O2" i="8"/>
  <c r="F3" i="8" a="1"/>
  <c r="F3" i="8"/>
  <c r="H3" i="8" a="1"/>
  <c r="H3" i="8"/>
  <c r="I3" i="8"/>
  <c r="J3" i="8"/>
  <c r="K3" i="8"/>
  <c r="L3" i="8"/>
  <c r="O3" i="8"/>
  <c r="F4" i="8" a="1"/>
  <c r="F4" i="8"/>
  <c r="H4" i="8" a="1"/>
  <c r="H4" i="8"/>
  <c r="I4" i="8"/>
  <c r="J4" i="8"/>
  <c r="K4" i="8"/>
  <c r="L4" i="8"/>
  <c r="O4" i="8"/>
  <c r="F5" i="8" a="1"/>
  <c r="F5" i="8"/>
  <c r="H5" i="8" a="1"/>
  <c r="H5" i="8"/>
  <c r="I5" i="8"/>
  <c r="J5" i="8"/>
  <c r="K5" i="8"/>
  <c r="L5" i="8"/>
  <c r="F6" i="8" a="1"/>
  <c r="F6" i="8"/>
  <c r="H6" i="8" a="1"/>
  <c r="H6" i="8"/>
  <c r="I6" i="8"/>
  <c r="J6" i="8"/>
  <c r="K6" i="8"/>
  <c r="L6" i="8"/>
  <c r="F7" i="8" a="1"/>
  <c r="F7" i="8"/>
  <c r="H7" i="8" a="1"/>
  <c r="H7" i="8"/>
  <c r="I7" i="8"/>
  <c r="J7" i="8"/>
  <c r="K7" i="8"/>
  <c r="L7" i="8"/>
  <c r="O7" i="8"/>
  <c r="F8" i="8" a="1"/>
  <c r="F8" i="8"/>
  <c r="H8" i="8" a="1"/>
  <c r="H8" i="8"/>
  <c r="I8" i="8"/>
  <c r="J8" i="8"/>
  <c r="K8" i="8"/>
  <c r="L8" i="8"/>
  <c r="F9" i="8" a="1"/>
  <c r="F9" i="8"/>
  <c r="H9" i="8" a="1"/>
  <c r="H9" i="8"/>
  <c r="I9" i="8"/>
  <c r="J9" i="8"/>
  <c r="K9" i="8"/>
  <c r="L9" i="8"/>
  <c r="F10" i="8" a="1"/>
  <c r="F10" i="8"/>
  <c r="H10" i="8" a="1"/>
  <c r="H10" i="8"/>
  <c r="I10" i="8"/>
  <c r="J10" i="8"/>
  <c r="K10" i="8"/>
  <c r="L10" i="8"/>
  <c r="F11" i="8" a="1"/>
  <c r="F11" i="8"/>
  <c r="H11" i="8" a="1"/>
  <c r="H11" i="8"/>
  <c r="I11" i="8"/>
  <c r="J11" i="8"/>
  <c r="K11" i="8"/>
  <c r="L11" i="8"/>
  <c r="F12" i="8" a="1"/>
  <c r="F12" i="8"/>
  <c r="H12" i="8" a="1"/>
  <c r="H12" i="8"/>
  <c r="I12" i="8"/>
  <c r="J12" i="8"/>
  <c r="K12" i="8"/>
  <c r="L12" i="8"/>
  <c r="F13" i="8" a="1"/>
  <c r="F13" i="8"/>
  <c r="H13" i="8" a="1"/>
  <c r="H13" i="8"/>
  <c r="I13" i="8"/>
  <c r="J13" i="8"/>
  <c r="K13" i="8"/>
  <c r="L13" i="8"/>
  <c r="F14" i="8" a="1"/>
  <c r="F14" i="8"/>
  <c r="H14" i="8" a="1"/>
  <c r="H14" i="8"/>
  <c r="I14" i="8"/>
  <c r="J14" i="8"/>
  <c r="K14" i="8"/>
  <c r="L14" i="8"/>
  <c r="F15" i="8" a="1"/>
  <c r="F15" i="8"/>
  <c r="H15" i="8" a="1"/>
  <c r="H15" i="8"/>
  <c r="I15" i="8"/>
  <c r="J15" i="8"/>
  <c r="K15" i="8"/>
  <c r="L15" i="8"/>
  <c r="F16" i="8" a="1"/>
  <c r="F16" i="8"/>
  <c r="H16" i="8" a="1"/>
  <c r="H16" i="8"/>
  <c r="I16" i="8"/>
  <c r="J16" i="8"/>
  <c r="K16" i="8"/>
  <c r="L16" i="8"/>
  <c r="F17" i="8" a="1"/>
  <c r="F17" i="8"/>
  <c r="H17" i="8" a="1"/>
  <c r="H17" i="8"/>
  <c r="I17" i="8"/>
  <c r="J17" i="8"/>
  <c r="K17" i="8"/>
  <c r="L17" i="8"/>
  <c r="T17" i="8"/>
  <c r="U17" i="8"/>
  <c r="V17" i="8"/>
  <c r="W17" i="8"/>
  <c r="Y17" i="8"/>
  <c r="Z17" i="8"/>
  <c r="AA17" i="8"/>
  <c r="AB17" i="8"/>
  <c r="F18" i="8" a="1"/>
  <c r="F18" i="8"/>
  <c r="H18" i="8" a="1"/>
  <c r="H18" i="8"/>
  <c r="I18" i="8"/>
  <c r="J18" i="8"/>
  <c r="K18" i="8"/>
  <c r="L18" i="8"/>
  <c r="T18" i="8"/>
  <c r="U18" i="8"/>
  <c r="V18" i="8"/>
  <c r="Y18" i="8"/>
  <c r="Z18" i="8"/>
  <c r="AA18" i="8"/>
  <c r="AB18" i="8"/>
  <c r="F19" i="8" a="1"/>
  <c r="F19" i="8"/>
  <c r="H19" i="8" a="1"/>
  <c r="H19" i="8"/>
  <c r="I19" i="8"/>
  <c r="J19" i="8"/>
  <c r="K19" i="8"/>
  <c r="L19" i="8"/>
  <c r="U19" i="8"/>
  <c r="W19" i="8"/>
  <c r="X19" i="8"/>
  <c r="Y19" i="8"/>
  <c r="Z19" i="8"/>
  <c r="AA19" i="8"/>
  <c r="AB19" i="8"/>
  <c r="F20" i="8" a="1"/>
  <c r="F20" i="8"/>
  <c r="H20" i="8" a="1"/>
  <c r="H20" i="8"/>
  <c r="I20" i="8"/>
  <c r="J20" i="8"/>
  <c r="K20" i="8"/>
  <c r="L20" i="8"/>
  <c r="T20" i="8"/>
  <c r="U20" i="8"/>
  <c r="V20" i="8"/>
  <c r="W20" i="8"/>
  <c r="X20" i="8"/>
  <c r="Y20" i="8"/>
  <c r="AB20" i="8"/>
  <c r="F21" i="8" a="1"/>
  <c r="F21" i="8"/>
  <c r="H21" i="8" a="1"/>
  <c r="H21" i="8"/>
  <c r="I21" i="8"/>
  <c r="J21" i="8"/>
  <c r="K21" i="8"/>
  <c r="L21" i="8"/>
  <c r="T21" i="8"/>
  <c r="U21" i="8"/>
  <c r="V21" i="8"/>
  <c r="W21" i="8"/>
  <c r="X21" i="8"/>
  <c r="Y21" i="8"/>
  <c r="AA21" i="8"/>
  <c r="AB21" i="8"/>
  <c r="F22" i="8" a="1"/>
  <c r="F22" i="8"/>
  <c r="H22" i="8" a="1"/>
  <c r="H22" i="8"/>
  <c r="I22" i="8"/>
  <c r="J22" i="8"/>
  <c r="K22" i="8"/>
  <c r="L22" i="8"/>
  <c r="U22" i="8"/>
  <c r="V22" i="8"/>
  <c r="W22" i="8"/>
  <c r="X22" i="8"/>
  <c r="Y22" i="8"/>
  <c r="Z22" i="8"/>
  <c r="AA22" i="8"/>
  <c r="AB22" i="8"/>
  <c r="F23" i="8" a="1"/>
  <c r="F23" i="8"/>
  <c r="H23" i="8" a="1"/>
  <c r="H23" i="8"/>
  <c r="I23" i="8"/>
  <c r="J23" i="8"/>
  <c r="K23" i="8"/>
  <c r="L23" i="8"/>
  <c r="T23" i="8"/>
  <c r="U23" i="8"/>
  <c r="V23" i="8"/>
  <c r="W23" i="8"/>
  <c r="X23" i="8"/>
  <c r="Y23" i="8"/>
  <c r="Z23" i="8"/>
  <c r="AA23" i="8"/>
  <c r="AB23" i="8"/>
  <c r="F24" i="8" a="1"/>
  <c r="F24" i="8"/>
  <c r="H24" i="8" a="1"/>
  <c r="H24" i="8"/>
  <c r="I24" i="8"/>
  <c r="J24" i="8"/>
  <c r="K24" i="8"/>
  <c r="L24" i="8"/>
  <c r="T24" i="8"/>
  <c r="U24" i="8"/>
  <c r="V24" i="8"/>
  <c r="W24" i="8"/>
  <c r="X24" i="8"/>
  <c r="Y24" i="8"/>
  <c r="Z24" i="8"/>
  <c r="F25" i="8" a="1"/>
  <c r="F25" i="8"/>
  <c r="H25" i="8" a="1"/>
  <c r="H25" i="8"/>
  <c r="I25" i="8"/>
  <c r="J25" i="8"/>
  <c r="K25" i="8"/>
  <c r="L25" i="8"/>
  <c r="T25" i="8"/>
  <c r="U25" i="8"/>
  <c r="X25" i="8"/>
  <c r="Y25" i="8"/>
  <c r="AB25" i="8"/>
  <c r="F26" i="8" a="1"/>
  <c r="F26" i="8"/>
  <c r="H26" i="8" a="1"/>
  <c r="H26" i="8"/>
  <c r="I26" i="8"/>
  <c r="J26" i="8"/>
  <c r="K26" i="8"/>
  <c r="L26" i="8"/>
  <c r="F27" i="8" a="1"/>
  <c r="F27" i="8"/>
  <c r="H27" i="8" a="1"/>
  <c r="H27" i="8"/>
  <c r="I27" i="8"/>
  <c r="J27" i="8"/>
  <c r="K27" i="8"/>
  <c r="L27" i="8"/>
  <c r="F28" i="8" a="1"/>
  <c r="F28" i="8"/>
  <c r="H28" i="8" a="1"/>
  <c r="H28" i="8"/>
  <c r="I28" i="8"/>
  <c r="J28" i="8"/>
  <c r="K28" i="8"/>
  <c r="L28" i="8"/>
  <c r="F29" i="8" a="1"/>
  <c r="F29" i="8"/>
  <c r="H29" i="8" a="1"/>
  <c r="H29" i="8"/>
  <c r="I29" i="8"/>
  <c r="J29" i="8"/>
  <c r="K29" i="8"/>
  <c r="L29" i="8"/>
  <c r="F30" i="8" a="1"/>
  <c r="F30" i="8"/>
  <c r="H30" i="8" a="1"/>
  <c r="H30" i="8"/>
  <c r="I30" i="8"/>
  <c r="J30" i="8"/>
  <c r="K30" i="8"/>
  <c r="L30" i="8"/>
  <c r="T30" i="8"/>
  <c r="U30" i="8"/>
  <c r="V30" i="8"/>
  <c r="W30" i="8"/>
  <c r="X30" i="8"/>
  <c r="Y30" i="8"/>
  <c r="Z30" i="8"/>
  <c r="AA30" i="8"/>
  <c r="AB30" i="8"/>
  <c r="F31" i="8" a="1"/>
  <c r="F31" i="8"/>
  <c r="H31" i="8" a="1"/>
  <c r="H31" i="8"/>
  <c r="I31" i="8"/>
  <c r="J31" i="8"/>
  <c r="K31" i="8"/>
  <c r="L31" i="8"/>
  <c r="T31" i="8"/>
  <c r="U31" i="8"/>
  <c r="V31" i="8"/>
  <c r="W31" i="8"/>
  <c r="X31" i="8"/>
  <c r="Y31" i="8"/>
  <c r="Z31" i="8"/>
  <c r="AA31" i="8"/>
  <c r="AB31" i="8"/>
  <c r="F32" i="8" a="1"/>
  <c r="F32" i="8"/>
  <c r="H32" i="8" a="1"/>
  <c r="H32" i="8"/>
  <c r="I32" i="8"/>
  <c r="J32" i="8"/>
  <c r="K32" i="8"/>
  <c r="L32" i="8"/>
  <c r="T32" i="8"/>
  <c r="U32" i="8"/>
  <c r="V32" i="8"/>
  <c r="W32" i="8"/>
  <c r="X32" i="8"/>
  <c r="Y32" i="8"/>
  <c r="Z32" i="8"/>
  <c r="AA32" i="8"/>
  <c r="AB32" i="8"/>
  <c r="F33" i="8" a="1"/>
  <c r="F33" i="8"/>
  <c r="H33" i="8" a="1"/>
  <c r="H33" i="8"/>
  <c r="I33" i="8"/>
  <c r="J33" i="8"/>
  <c r="K33" i="8"/>
  <c r="L33" i="8"/>
  <c r="T33" i="8"/>
  <c r="U33" i="8"/>
  <c r="V33" i="8"/>
  <c r="W33" i="8"/>
  <c r="X33" i="8"/>
  <c r="Y33" i="8"/>
  <c r="Z33" i="8"/>
  <c r="AA33" i="8"/>
  <c r="AB33" i="8"/>
  <c r="F34" i="8" a="1"/>
  <c r="F34" i="8"/>
  <c r="H34" i="8" a="1"/>
  <c r="H34" i="8"/>
  <c r="I34" i="8"/>
  <c r="J34" i="8"/>
  <c r="K34" i="8"/>
  <c r="L34" i="8"/>
  <c r="T34" i="8"/>
  <c r="U34" i="8"/>
  <c r="V34" i="8"/>
  <c r="W34" i="8"/>
  <c r="X34" i="8"/>
  <c r="Y34" i="8"/>
  <c r="Z34" i="8"/>
  <c r="AA34" i="8"/>
  <c r="AB34" i="8"/>
  <c r="F35" i="8" a="1"/>
  <c r="F35" i="8"/>
  <c r="H35" i="8" a="1"/>
  <c r="H35" i="8"/>
  <c r="I35" i="8"/>
  <c r="J35" i="8"/>
  <c r="K35" i="8"/>
  <c r="L35" i="8"/>
  <c r="T35" i="8"/>
  <c r="U35" i="8"/>
  <c r="V35" i="8"/>
  <c r="W35" i="8"/>
  <c r="X35" i="8"/>
  <c r="Y35" i="8"/>
  <c r="Z35" i="8"/>
  <c r="AA35" i="8"/>
  <c r="AB35" i="8"/>
  <c r="F36" i="8" a="1"/>
  <c r="F36" i="8"/>
  <c r="H36" i="8" a="1"/>
  <c r="H36" i="8"/>
  <c r="I36" i="8"/>
  <c r="J36" i="8"/>
  <c r="K36" i="8"/>
  <c r="L36" i="8"/>
  <c r="T36" i="8"/>
  <c r="U36" i="8"/>
  <c r="V36" i="8"/>
  <c r="W36" i="8"/>
  <c r="X36" i="8"/>
  <c r="Y36" i="8"/>
  <c r="Z36" i="8"/>
  <c r="AA36" i="8"/>
  <c r="AB36" i="8"/>
  <c r="F37" i="8" a="1"/>
  <c r="F37" i="8"/>
  <c r="H37" i="8" a="1"/>
  <c r="H37" i="8"/>
  <c r="I37" i="8"/>
  <c r="J37" i="8"/>
  <c r="K37" i="8"/>
  <c r="L37" i="8"/>
  <c r="T37" i="8"/>
  <c r="U37" i="8"/>
  <c r="V37" i="8"/>
  <c r="W37" i="8"/>
  <c r="X37" i="8"/>
  <c r="Y37" i="8"/>
  <c r="Z37" i="8"/>
  <c r="AA37" i="8"/>
  <c r="AB37" i="8"/>
  <c r="F38" i="8" a="1"/>
  <c r="F38" i="8"/>
  <c r="H38" i="8" a="1"/>
  <c r="H38" i="8"/>
  <c r="I38" i="8"/>
  <c r="J38" i="8"/>
  <c r="K38" i="8"/>
  <c r="L38" i="8"/>
  <c r="T38" i="8"/>
  <c r="U38" i="8"/>
  <c r="V38" i="8"/>
  <c r="W38" i="8"/>
  <c r="X38" i="8"/>
  <c r="Y38" i="8"/>
  <c r="Z38" i="8"/>
  <c r="AA38" i="8"/>
  <c r="AB38" i="8"/>
  <c r="F39" i="8" a="1"/>
  <c r="F39" i="8"/>
  <c r="H39" i="8" a="1"/>
  <c r="H39" i="8"/>
  <c r="I39" i="8"/>
  <c r="J39" i="8"/>
  <c r="K39" i="8"/>
  <c r="L39" i="8"/>
  <c r="F40" i="8" a="1"/>
  <c r="F40" i="8"/>
  <c r="H40" i="8" a="1"/>
  <c r="H40" i="8"/>
  <c r="I40" i="8"/>
  <c r="J40" i="8"/>
  <c r="K40" i="8"/>
  <c r="L40" i="8"/>
  <c r="F41" i="8" a="1"/>
  <c r="F41" i="8"/>
  <c r="H41" i="8" a="1"/>
  <c r="H41" i="8"/>
  <c r="I41" i="8"/>
  <c r="J41" i="8"/>
  <c r="K41" i="8"/>
  <c r="L41" i="8"/>
  <c r="F42" i="8" a="1"/>
  <c r="F42" i="8"/>
  <c r="H42" i="8" a="1"/>
  <c r="H42" i="8"/>
  <c r="I42" i="8"/>
  <c r="J42" i="8"/>
  <c r="K42" i="8"/>
  <c r="L42" i="8"/>
  <c r="F43" i="8" a="1"/>
  <c r="F43" i="8"/>
  <c r="H43" i="8" a="1"/>
  <c r="H43" i="8"/>
  <c r="I43" i="8"/>
  <c r="J43" i="8"/>
  <c r="K43" i="8"/>
  <c r="L43" i="8"/>
  <c r="T43" i="8"/>
  <c r="U43" i="8"/>
  <c r="V43" i="8"/>
  <c r="W43" i="8"/>
  <c r="X43" i="8"/>
  <c r="Y43" i="8"/>
  <c r="Z43" i="8"/>
  <c r="AA43" i="8"/>
  <c r="AB43" i="8"/>
  <c r="F44" i="8" a="1"/>
  <c r="F44" i="8"/>
  <c r="H44" i="8" a="1"/>
  <c r="H44" i="8"/>
  <c r="I44" i="8"/>
  <c r="J44" i="8"/>
  <c r="K44" i="8"/>
  <c r="L44" i="8"/>
  <c r="T44" i="8"/>
  <c r="U44" i="8"/>
  <c r="V44" i="8"/>
  <c r="W44" i="8"/>
  <c r="X44" i="8"/>
  <c r="Y44" i="8"/>
  <c r="Z44" i="8"/>
  <c r="AA44" i="8"/>
  <c r="AB44" i="8"/>
  <c r="F45" i="8" a="1"/>
  <c r="F45" i="8"/>
  <c r="H45" i="8" a="1"/>
  <c r="H45" i="8"/>
  <c r="I45" i="8"/>
  <c r="J45" i="8"/>
  <c r="K45" i="8"/>
  <c r="L45" i="8"/>
  <c r="T45" i="8"/>
  <c r="U45" i="8"/>
  <c r="V45" i="8"/>
  <c r="W45" i="8"/>
  <c r="X45" i="8"/>
  <c r="Y45" i="8"/>
  <c r="Z45" i="8"/>
  <c r="AA45" i="8"/>
  <c r="AB45" i="8"/>
  <c r="F46" i="8" a="1"/>
  <c r="F46" i="8"/>
  <c r="H46" i="8" a="1"/>
  <c r="H46" i="8"/>
  <c r="I46" i="8"/>
  <c r="J46" i="8"/>
  <c r="K46" i="8"/>
  <c r="L46" i="8"/>
  <c r="T46" i="8"/>
  <c r="U46" i="8"/>
  <c r="V46" i="8"/>
  <c r="W46" i="8"/>
  <c r="X46" i="8"/>
  <c r="Y46" i="8"/>
  <c r="Z46" i="8"/>
  <c r="AA46" i="8"/>
  <c r="AB46" i="8"/>
  <c r="F47" i="8" a="1"/>
  <c r="F47" i="8"/>
  <c r="H47" i="8" a="1"/>
  <c r="H47" i="8"/>
  <c r="I47" i="8"/>
  <c r="J47" i="8"/>
  <c r="K47" i="8"/>
  <c r="L47" i="8"/>
  <c r="T47" i="8"/>
  <c r="U47" i="8"/>
  <c r="V47" i="8"/>
  <c r="W47" i="8"/>
  <c r="X47" i="8"/>
  <c r="Y47" i="8"/>
  <c r="Z47" i="8"/>
  <c r="AA47" i="8"/>
  <c r="AB47" i="8"/>
  <c r="F48" i="8" a="1"/>
  <c r="F48" i="8"/>
  <c r="H48" i="8" a="1"/>
  <c r="H48" i="8"/>
  <c r="I48" i="8"/>
  <c r="J48" i="8"/>
  <c r="K48" i="8"/>
  <c r="L48" i="8"/>
  <c r="T48" i="8"/>
  <c r="U48" i="8"/>
  <c r="V48" i="8"/>
  <c r="W48" i="8"/>
  <c r="X48" i="8"/>
  <c r="Y48" i="8"/>
  <c r="Z48" i="8"/>
  <c r="AA48" i="8"/>
  <c r="AB48" i="8"/>
  <c r="F49" i="8" a="1"/>
  <c r="F49" i="8"/>
  <c r="H49" i="8" a="1"/>
  <c r="H49" i="8"/>
  <c r="I49" i="8"/>
  <c r="J49" i="8"/>
  <c r="K49" i="8"/>
  <c r="L49" i="8"/>
  <c r="T49" i="8"/>
  <c r="U49" i="8"/>
  <c r="V49" i="8"/>
  <c r="W49" i="8"/>
  <c r="X49" i="8"/>
  <c r="Y49" i="8"/>
  <c r="Z49" i="8"/>
  <c r="AA49" i="8"/>
  <c r="AB49" i="8"/>
  <c r="F50" i="8" a="1"/>
  <c r="F50" i="8"/>
  <c r="H50" i="8" a="1"/>
  <c r="H50" i="8"/>
  <c r="I50" i="8"/>
  <c r="J50" i="8"/>
  <c r="K50" i="8"/>
  <c r="L50" i="8"/>
  <c r="T50" i="8"/>
  <c r="U50" i="8"/>
  <c r="V50" i="8"/>
  <c r="W50" i="8"/>
  <c r="X50" i="8"/>
  <c r="Y50" i="8"/>
  <c r="Z50" i="8"/>
  <c r="AA50" i="8"/>
  <c r="AB50" i="8"/>
  <c r="F51" i="8" a="1"/>
  <c r="F51" i="8"/>
  <c r="H51" i="8" a="1"/>
  <c r="H51" i="8"/>
  <c r="I51" i="8"/>
  <c r="J51" i="8"/>
  <c r="K51" i="8"/>
  <c r="L51" i="8"/>
  <c r="T51" i="8"/>
  <c r="U51" i="8"/>
  <c r="V51" i="8"/>
  <c r="W51" i="8"/>
  <c r="X51" i="8"/>
  <c r="Y51" i="8"/>
  <c r="Z51" i="8"/>
  <c r="AA51" i="8"/>
  <c r="AB51" i="8"/>
  <c r="F52" i="8" a="1"/>
  <c r="F52" i="8"/>
  <c r="H52" i="8" a="1"/>
  <c r="H52" i="8"/>
  <c r="I52" i="8"/>
  <c r="J52" i="8"/>
  <c r="K52" i="8"/>
  <c r="L52" i="8"/>
  <c r="F53" i="8" a="1"/>
  <c r="F53" i="8"/>
  <c r="H53" i="8" a="1"/>
  <c r="H53" i="8"/>
  <c r="I53" i="8"/>
  <c r="J53" i="8"/>
  <c r="K53" i="8"/>
  <c r="L53" i="8"/>
  <c r="F54" i="8" a="1"/>
  <c r="F54" i="8"/>
  <c r="H54" i="8" a="1"/>
  <c r="H54" i="8"/>
  <c r="I54" i="8"/>
  <c r="J54" i="8"/>
  <c r="K54" i="8"/>
  <c r="L54" i="8"/>
  <c r="F55" i="8" a="1"/>
  <c r="F55" i="8"/>
  <c r="H55" i="8" a="1"/>
  <c r="H55" i="8"/>
  <c r="I55" i="8"/>
  <c r="J55" i="8"/>
  <c r="K55" i="8"/>
  <c r="L55" i="8"/>
  <c r="F56" i="8" a="1"/>
  <c r="F56" i="8"/>
  <c r="H56" i="8" a="1"/>
  <c r="H56" i="8"/>
  <c r="I56" i="8"/>
  <c r="J56" i="8"/>
  <c r="K56" i="8"/>
  <c r="L56" i="8"/>
  <c r="F57" i="8" a="1"/>
  <c r="F57" i="8"/>
  <c r="H57" i="8" a="1"/>
  <c r="H57" i="8"/>
  <c r="I57" i="8"/>
  <c r="J57" i="8"/>
  <c r="K57" i="8"/>
  <c r="L57" i="8"/>
  <c r="F58" i="8" a="1"/>
  <c r="F58" i="8"/>
  <c r="H58" i="8" a="1"/>
  <c r="H58" i="8"/>
  <c r="I58" i="8"/>
  <c r="J58" i="8"/>
  <c r="K58" i="8"/>
  <c r="L58" i="8"/>
  <c r="F59" i="8" a="1"/>
  <c r="F59" i="8"/>
  <c r="H59" i="8" a="1"/>
  <c r="H59" i="8"/>
  <c r="I59" i="8"/>
  <c r="J59" i="8"/>
  <c r="K59" i="8"/>
  <c r="L59" i="8"/>
  <c r="F60" i="8" a="1"/>
  <c r="F60" i="8"/>
  <c r="H60" i="8" a="1"/>
  <c r="H60" i="8"/>
  <c r="I60" i="8"/>
  <c r="J60" i="8"/>
  <c r="K60" i="8"/>
  <c r="L60" i="8"/>
  <c r="F61" i="8" a="1"/>
  <c r="F61" i="8"/>
  <c r="H61" i="8" a="1"/>
  <c r="H61" i="8"/>
  <c r="I61" i="8"/>
  <c r="J61" i="8"/>
  <c r="K61" i="8"/>
  <c r="L61" i="8"/>
  <c r="F62" i="8" a="1"/>
  <c r="F62" i="8"/>
  <c r="H62" i="8" a="1"/>
  <c r="H62" i="8"/>
  <c r="I62" i="8"/>
  <c r="J62" i="8"/>
  <c r="K62" i="8"/>
  <c r="L62" i="8"/>
  <c r="F63" i="8" a="1"/>
  <c r="F63" i="8"/>
  <c r="H63" i="8" a="1"/>
  <c r="H63" i="8"/>
  <c r="I63" i="8"/>
  <c r="J63" i="8"/>
  <c r="K63" i="8"/>
  <c r="L63" i="8"/>
  <c r="F64" i="8" a="1"/>
  <c r="F64" i="8"/>
  <c r="H64" i="8" a="1"/>
  <c r="H64" i="8"/>
  <c r="I64" i="8"/>
  <c r="J64" i="8"/>
  <c r="K64" i="8"/>
  <c r="L64" i="8"/>
  <c r="F65" i="8" a="1"/>
  <c r="F65" i="8"/>
  <c r="H65" i="8" a="1"/>
  <c r="H65" i="8"/>
  <c r="I65" i="8"/>
  <c r="J65" i="8"/>
  <c r="K65" i="8"/>
  <c r="L65" i="8"/>
  <c r="F66" i="8" a="1"/>
  <c r="F66" i="8"/>
  <c r="H66" i="8" a="1"/>
  <c r="H66" i="8"/>
  <c r="I66" i="8"/>
  <c r="J66" i="8"/>
  <c r="K66" i="8"/>
  <c r="L66" i="8"/>
  <c r="F67" i="8" a="1"/>
  <c r="F67" i="8"/>
  <c r="H67" i="8" a="1"/>
  <c r="H67" i="8"/>
  <c r="I67" i="8"/>
  <c r="J67" i="8"/>
  <c r="K67" i="8"/>
  <c r="L67" i="8"/>
  <c r="F68" i="8" a="1"/>
  <c r="F68" i="8"/>
  <c r="H68" i="8" a="1"/>
  <c r="H68" i="8"/>
  <c r="I68" i="8"/>
  <c r="J68" i="8"/>
  <c r="K68" i="8"/>
  <c r="L68" i="8"/>
  <c r="F69" i="8" a="1"/>
  <c r="F69" i="8"/>
  <c r="H69" i="8" a="1"/>
  <c r="H69" i="8"/>
  <c r="I69" i="8"/>
  <c r="J69" i="8"/>
  <c r="K69" i="8"/>
  <c r="L69" i="8"/>
  <c r="F70" i="8" a="1"/>
  <c r="F70" i="8"/>
  <c r="H70" i="8" a="1"/>
  <c r="H70" i="8"/>
  <c r="I70" i="8"/>
  <c r="J70" i="8"/>
  <c r="K70" i="8"/>
  <c r="L70" i="8"/>
  <c r="F71" i="8" a="1"/>
  <c r="F71" i="8"/>
  <c r="H71" i="8" a="1"/>
  <c r="H71" i="8"/>
  <c r="I71" i="8"/>
  <c r="J71" i="8"/>
  <c r="K71" i="8"/>
  <c r="L71" i="8"/>
  <c r="F72" i="8" a="1"/>
  <c r="F72" i="8"/>
  <c r="H72" i="8" a="1"/>
  <c r="H72" i="8"/>
  <c r="I72" i="8"/>
  <c r="J72" i="8"/>
  <c r="K72" i="8"/>
  <c r="L72" i="8"/>
  <c r="F73" i="8" a="1"/>
  <c r="F73" i="8"/>
  <c r="H73" i="8" a="1"/>
  <c r="H73" i="8"/>
  <c r="I73" i="8"/>
  <c r="J73" i="8"/>
  <c r="K73" i="8"/>
  <c r="L73" i="8"/>
  <c r="F74" i="8" a="1"/>
  <c r="F74" i="8"/>
  <c r="H74" i="8" a="1"/>
  <c r="H74" i="8"/>
  <c r="I74" i="8"/>
  <c r="J74" i="8"/>
  <c r="K74" i="8"/>
  <c r="L74" i="8"/>
  <c r="F75" i="8" a="1"/>
  <c r="F75" i="8"/>
  <c r="H75" i="8" a="1"/>
  <c r="H75" i="8"/>
  <c r="I75" i="8"/>
  <c r="J75" i="8"/>
  <c r="K75" i="8"/>
  <c r="L75" i="8"/>
  <c r="F76" i="8" a="1"/>
  <c r="F76" i="8"/>
  <c r="H76" i="8" a="1"/>
  <c r="H76" i="8"/>
  <c r="I76" i="8"/>
  <c r="J76" i="8"/>
  <c r="K76" i="8"/>
  <c r="L76" i="8"/>
  <c r="F77" i="8" a="1"/>
  <c r="F77" i="8"/>
  <c r="H77" i="8" a="1"/>
  <c r="H77" i="8"/>
  <c r="I77" i="8"/>
  <c r="J77" i="8"/>
  <c r="K77" i="8"/>
  <c r="L77" i="8"/>
  <c r="F78" i="8" a="1"/>
  <c r="F78" i="8"/>
  <c r="H78" i="8" a="1"/>
  <c r="H78" i="8"/>
  <c r="I78" i="8"/>
  <c r="J78" i="8"/>
  <c r="K78" i="8"/>
  <c r="L78" i="8"/>
  <c r="F79" i="8" a="1"/>
  <c r="F79" i="8"/>
  <c r="H79" i="8" a="1"/>
  <c r="H79" i="8"/>
  <c r="I79" i="8"/>
  <c r="J79" i="8"/>
  <c r="K79" i="8"/>
  <c r="L79" i="8"/>
  <c r="F80" i="8" a="1"/>
  <c r="F80" i="8"/>
  <c r="H80" i="8" a="1"/>
  <c r="H80" i="8"/>
  <c r="I80" i="8"/>
  <c r="J80" i="8"/>
  <c r="K80" i="8"/>
  <c r="L80" i="8"/>
  <c r="F81" i="8" a="1"/>
  <c r="F81" i="8"/>
  <c r="H81" i="8" a="1"/>
  <c r="H81" i="8"/>
  <c r="I81" i="8"/>
  <c r="J81" i="8"/>
  <c r="K81" i="8"/>
  <c r="L81" i="8"/>
  <c r="F82" i="8" a="1"/>
  <c r="F82" i="8"/>
  <c r="H82" i="8" a="1"/>
  <c r="H82" i="8"/>
  <c r="I82" i="8"/>
  <c r="J82" i="8"/>
  <c r="K82" i="8"/>
  <c r="L82" i="8"/>
  <c r="J1" i="5" a="1"/>
  <c r="J1" i="5"/>
  <c r="W1" i="5" a="1"/>
  <c r="W1" i="5"/>
  <c r="AJ1" i="5" a="1"/>
  <c r="AJ1" i="5"/>
  <c r="B2" i="5"/>
  <c r="B3" i="5"/>
  <c r="C3" i="5"/>
  <c r="D3" i="5"/>
  <c r="E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1" authorId="0" shapeId="0" xr:uid="{D85AA49D-E231-4BD4-8D9E-7FF47C2AE8D6}">
      <text>
        <r>
          <rPr>
            <sz val="9"/>
            <color indexed="81"/>
            <rFont val="MS P ゴシック"/>
            <family val="3"/>
            <charset val="128"/>
          </rPr>
          <t xml:space="preserve">0:開いていない
1:開いている
2:フラッグ表示
3:はてな表示
4:訂正(=開いていない)
5:爆弾(ゲームオーバー)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 authorId="0" shapeId="0" xr:uid="{0EC79E4B-33B9-49A0-BBE8-26130227F9F1}">
      <text>
        <r>
          <rPr>
            <sz val="9"/>
            <color indexed="81"/>
            <rFont val="MS P ゴシック"/>
            <family val="3"/>
            <charset val="128"/>
          </rPr>
          <t>1:通常
2:間違い
3:クリア</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<sst xmlns="http://schemas.openxmlformats.org/spreadsheetml/2006/main" count="65" uniqueCount="60">
  <si>
    <t>爆弾</t>
    <rPh sb="0" eb="2">
      <t>バクダン</t>
    </rPh>
    <phoneticPr fontId="1"/>
  </si>
  <si>
    <t>押したセル</t>
    <rPh sb="0" eb="1">
      <t>オ</t>
    </rPh>
    <phoneticPr fontId="1"/>
  </si>
  <si>
    <t>数字</t>
    <rPh sb="0" eb="2">
      <t>スウジ</t>
    </rPh>
    <phoneticPr fontId="1"/>
  </si>
  <si>
    <t>ID</t>
    <phoneticPr fontId="1"/>
  </si>
  <si>
    <t>ラジオボタンID</t>
    <phoneticPr fontId="1"/>
  </si>
  <si>
    <t>上</t>
    <rPh sb="0" eb="1">
      <t>ウエ</t>
    </rPh>
    <phoneticPr fontId="1"/>
  </si>
  <si>
    <t>下</t>
    <rPh sb="0" eb="1">
      <t>シタ</t>
    </rPh>
    <phoneticPr fontId="1"/>
  </si>
  <si>
    <t>リセット</t>
    <phoneticPr fontId="1"/>
  </si>
  <si>
    <t>爆弾の数</t>
    <rPh sb="0" eb="2">
      <t>バクダン</t>
    </rPh>
    <rPh sb="3" eb="4">
      <t>カズ</t>
    </rPh>
    <phoneticPr fontId="1"/>
  </si>
  <si>
    <t>縦</t>
    <rPh sb="0" eb="1">
      <t>タテ</t>
    </rPh>
    <phoneticPr fontId="1"/>
  </si>
  <si>
    <t>横</t>
    <rPh sb="0" eb="1">
      <t>ヨコ</t>
    </rPh>
    <phoneticPr fontId="1"/>
  </si>
  <si>
    <t>ランダムな数</t>
    <rPh sb="5" eb="6">
      <t>カズ</t>
    </rPh>
    <phoneticPr fontId="1"/>
  </si>
  <si>
    <t>順位</t>
    <rPh sb="0" eb="2">
      <t>ジュンイ</t>
    </rPh>
    <phoneticPr fontId="1"/>
  </si>
  <si>
    <t>リセットフラグ</t>
    <phoneticPr fontId="1"/>
  </si>
  <si>
    <t>表示する文字</t>
    <rPh sb="0" eb="2">
      <t>ヒョウジ</t>
    </rPh>
    <rPh sb="4" eb="6">
      <t>モジ</t>
    </rPh>
    <phoneticPr fontId="1"/>
  </si>
  <si>
    <t>左上</t>
    <rPh sb="0" eb="2">
      <t>ヒダリウエ</t>
    </rPh>
    <phoneticPr fontId="1"/>
  </si>
  <si>
    <t>左下</t>
    <rPh sb="0" eb="2">
      <t>ヒダリシタ</t>
    </rPh>
    <phoneticPr fontId="1"/>
  </si>
  <si>
    <t>中</t>
    <rPh sb="0" eb="1">
      <t>ナカ</t>
    </rPh>
    <phoneticPr fontId="1"/>
  </si>
  <si>
    <t>右上</t>
    <rPh sb="0" eb="2">
      <t>ミギウエ</t>
    </rPh>
    <phoneticPr fontId="1"/>
  </si>
  <si>
    <t>右下</t>
    <rPh sb="0" eb="2">
      <t>ミギシタ</t>
    </rPh>
    <phoneticPr fontId="1"/>
  </si>
  <si>
    <t>スコア</t>
    <phoneticPr fontId="1"/>
  </si>
  <si>
    <t>判定</t>
    <rPh sb="0" eb="2">
      <t>ハンテイ</t>
    </rPh>
    <phoneticPr fontId="1"/>
  </si>
  <si>
    <t>爆弾以外の数</t>
    <rPh sb="0" eb="2">
      <t>バクダン</t>
    </rPh>
    <rPh sb="2" eb="4">
      <t>イガイ</t>
    </rPh>
    <rPh sb="5" eb="6">
      <t>カズ</t>
    </rPh>
    <phoneticPr fontId="1"/>
  </si>
  <si>
    <t>開いた数</t>
    <rPh sb="0" eb="1">
      <t>ヒラ</t>
    </rPh>
    <rPh sb="3" eb="4">
      <t>カズ</t>
    </rPh>
    <phoneticPr fontId="1"/>
  </si>
  <si>
    <t>id</t>
    <phoneticPr fontId="1"/>
  </si>
  <si>
    <t>　　開く</t>
    <rPh sb="2" eb="3">
      <t>ヒラ</t>
    </rPh>
    <phoneticPr fontId="1"/>
  </si>
  <si>
    <t>　　訂正</t>
    <rPh sb="2" eb="4">
      <t>テイセイ</t>
    </rPh>
    <phoneticPr fontId="1"/>
  </si>
  <si>
    <t>　　？</t>
    <phoneticPr fontId="1"/>
  </si>
  <si>
    <t>　　🚩</t>
    <phoneticPr fontId="1"/>
  </si>
  <si>
    <t>時間</t>
    <rPh sb="0" eb="2">
      <t>ジカン</t>
    </rPh>
    <phoneticPr fontId="1"/>
  </si>
  <si>
    <t>爆弾の個数セグ</t>
    <rPh sb="0" eb="2">
      <t>バクダン</t>
    </rPh>
    <rPh sb="3" eb="5">
      <t>コスウ</t>
    </rPh>
    <phoneticPr fontId="1"/>
  </si>
  <si>
    <t>時間セグ</t>
    <rPh sb="0" eb="2">
      <t>ジカン</t>
    </rPh>
    <phoneticPr fontId="1"/>
  </si>
  <si>
    <t>設定_縦</t>
    <rPh sb="0" eb="2">
      <t>セッテイ</t>
    </rPh>
    <rPh sb="3" eb="4">
      <t>タテ</t>
    </rPh>
    <phoneticPr fontId="1"/>
  </si>
  <si>
    <t>設定_横</t>
    <rPh sb="0" eb="2">
      <t>セッテイ</t>
    </rPh>
    <rPh sb="3" eb="4">
      <t>ヨコ</t>
    </rPh>
    <phoneticPr fontId="1"/>
  </si>
  <si>
    <t>爆弾か</t>
    <rPh sb="0" eb="2">
      <t>バクダン</t>
    </rPh>
    <phoneticPr fontId="1"/>
  </si>
  <si>
    <t>押した選択中の項目</t>
    <rPh sb="0" eb="1">
      <t>オ</t>
    </rPh>
    <rPh sb="3" eb="6">
      <t>センタクチュウ</t>
    </rPh>
    <rPh sb="7" eb="9">
      <t>コウモク</t>
    </rPh>
    <phoneticPr fontId="1"/>
  </si>
  <si>
    <t>対象_押したセル</t>
    <rPh sb="0" eb="2">
      <t>タイショウ</t>
    </rPh>
    <rPh sb="3" eb="4">
      <t>オ</t>
    </rPh>
    <phoneticPr fontId="1"/>
  </si>
  <si>
    <t>対象_押した選択中の項目</t>
    <rPh sb="0" eb="2">
      <t>タイショウ</t>
    </rPh>
    <rPh sb="3" eb="4">
      <t>オ</t>
    </rPh>
    <rPh sb="6" eb="9">
      <t>センタクチュウ</t>
    </rPh>
    <rPh sb="10" eb="12">
      <t>コウモク</t>
    </rPh>
    <phoneticPr fontId="1"/>
  </si>
  <si>
    <t>計算対象か</t>
    <rPh sb="0" eb="2">
      <t>ケイサン</t>
    </rPh>
    <rPh sb="2" eb="4">
      <t>タイショウ</t>
    </rPh>
    <phoneticPr fontId="1"/>
  </si>
  <si>
    <t>選択中の項目</t>
    <rPh sb="0" eb="2">
      <t>センタク</t>
    </rPh>
    <rPh sb="2" eb="3">
      <t>チュウ</t>
    </rPh>
    <rPh sb="4" eb="6">
      <t>コウモク</t>
    </rPh>
    <phoneticPr fontId="1"/>
  </si>
  <si>
    <t>最新の状態</t>
    <rPh sb="0" eb="2">
      <t>サイシン</t>
    </rPh>
    <rPh sb="3" eb="5">
      <t>ジョウタイ</t>
    </rPh>
    <phoneticPr fontId="1"/>
  </si>
  <si>
    <t>ゲームオーバーである</t>
    <phoneticPr fontId="1"/>
  </si>
  <si>
    <t>押して開いた</t>
    <rPh sb="0" eb="1">
      <t>オ</t>
    </rPh>
    <rPh sb="3" eb="4">
      <t>ヒラ</t>
    </rPh>
    <phoneticPr fontId="1"/>
  </si>
  <si>
    <t>自動的に開いた</t>
    <rPh sb="0" eb="3">
      <t>ジドウテキ</t>
    </rPh>
    <rPh sb="4" eb="5">
      <t>ヒラ</t>
    </rPh>
    <phoneticPr fontId="1"/>
  </si>
  <si>
    <t>爆弾を開いた</t>
    <rPh sb="0" eb="2">
      <t>バクダン</t>
    </rPh>
    <rPh sb="3" eb="4">
      <t>ヒラ</t>
    </rPh>
    <phoneticPr fontId="1"/>
  </si>
  <si>
    <t>爆弾があるとこ</t>
    <rPh sb="0" eb="2">
      <t>バクダン</t>
    </rPh>
    <phoneticPr fontId="1"/>
  </si>
  <si>
    <t>表示する数字</t>
    <rPh sb="0" eb="2">
      <t>ヒョウジ</t>
    </rPh>
    <rPh sb="4" eb="6">
      <t>スウジ</t>
    </rPh>
    <phoneticPr fontId="1"/>
  </si>
  <si>
    <t>開いたセル</t>
    <rPh sb="0" eb="1">
      <t>ヒラ</t>
    </rPh>
    <phoneticPr fontId="1"/>
  </si>
  <si>
    <t>【デバック用】→</t>
    <rPh sb="5" eb="6">
      <t>ヨウ</t>
    </rPh>
    <phoneticPr fontId="1"/>
  </si>
  <si>
    <t>操作回数</t>
    <rPh sb="0" eb="2">
      <t>ソウサ</t>
    </rPh>
    <rPh sb="2" eb="4">
      <t>カイスウ</t>
    </rPh>
    <phoneticPr fontId="1"/>
  </si>
  <si>
    <t>開いた</t>
    <rPh sb="0" eb="1">
      <t>ヒラ</t>
    </rPh>
    <phoneticPr fontId="1"/>
  </si>
  <si>
    <t>←現状固定です。</t>
    <rPh sb="1" eb="3">
      <t>ゲンジョウ</t>
    </rPh>
    <rPh sb="3" eb="5">
      <t>コテイ</t>
    </rPh>
    <phoneticPr fontId="1"/>
  </si>
  <si>
    <t>爆弾の数</t>
    <rPh sb="0" eb="2">
      <t>バクダン</t>
    </rPh>
    <rPh sb="3" eb="4">
      <t>カズ</t>
    </rPh>
    <phoneticPr fontId="1"/>
  </si>
  <si>
    <t>フラッグの数</t>
    <rPh sb="5" eb="6">
      <t>カズ</t>
    </rPh>
    <phoneticPr fontId="1"/>
  </si>
  <si>
    <t>リセットを押した</t>
    <rPh sb="5" eb="6">
      <t>オ</t>
    </rPh>
    <phoneticPr fontId="1"/>
  </si>
  <si>
    <t>対象_操作内容</t>
    <rPh sb="0" eb="2">
      <t>タイショウ</t>
    </rPh>
    <rPh sb="3" eb="5">
      <t>ソウサ</t>
    </rPh>
    <rPh sb="5" eb="7">
      <t>ナイヨウ</t>
    </rPh>
    <phoneticPr fontId="1"/>
  </si>
  <si>
    <t>時刻</t>
    <rPh sb="0" eb="2">
      <t>ジコク</t>
    </rPh>
    <phoneticPr fontId="1"/>
  </si>
  <si>
    <t>対象_時刻</t>
    <rPh sb="0" eb="2">
      <t>タイショウ</t>
    </rPh>
    <rPh sb="3" eb="5">
      <t>ジコク</t>
    </rPh>
    <phoneticPr fontId="1"/>
  </si>
  <si>
    <t>押せなくする制御</t>
    <rPh sb="0" eb="1">
      <t>オ</t>
    </rPh>
    <rPh sb="6" eb="8">
      <t>セイギョ</t>
    </rPh>
    <phoneticPr fontId="1"/>
  </si>
  <si>
    <t>クリアである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</si>
</sst>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9"/>
      <color rgb="FF000000"/>
      <name val="Meiryo UI"/>
      <family val="3"/>
      <charset val="128"/>
    </font>
    <font>
      <sz val="9"/>
      <name val="Emulogic"/>
    </font>
    <font>
      <sz val="11"/>
      <name val="游ゴシック"/>
      <family val="2"/>
      <charset val="128"/>
      <scheme val="minor"/>
    </font>
    <font>
      <sz val="11"/>
      <name val="Emulogic"/>
    </font>
    <font>
      <sz val="11"/>
      <color theme="1"/>
      <name val="メイリオ"/>
      <family val="3"/>
      <charset val="128"/>
    </font>
    <font>
      <b/>
      <sz val="11"/>
      <color theme="1"/>
      <name val="游ゴシック"/>
      <family val="3"/>
      <charset val="128"/>
      <scheme val="minor"/>
    </font>
    <font>
      <sz val="9"/>
      <color indexed="81"/>
      <name val="MS P ゴシック"/>
      <family val="3"/>
      <charset val="128"/>
    </font>
    <font>
      <sz val="11"/>
      <color rgb="FFC0C0C0"/>
      <name val="游ゴシック"/>
      <family val="2"/>
      <charset val="128"/>
      <scheme val="minor"/>
    </font>
  </fonts>
  <fills count="12">
    <fill>
      <patternFill patternType="none"/>
    </fill>
    <fill>
      <patternFill patternType="gray125"/>
    </fill>
    <fill>
      <patternFill patternType="solid">
        <fgColor theme="9"/>
        <bgColor indexed="64"/>
      </patternFill>
    </fill>
    <fill>
      <patternFill patternType="solid">
        <fgColor rgb="FFC0C0C0"/>
        <bgColor indexed="64"/>
      </patternFill>
    </fill>
    <fill>
      <patternFill patternType="solid">
        <fgColor rgb="FF830000"/>
        <bgColor indexed="64"/>
      </patternFill>
    </fill>
    <fill>
      <patternFill patternType="solid">
        <fgColor theme="1"/>
        <bgColor indexed="64"/>
      </patternFill>
    </fill>
    <fill>
      <patternFill patternType="solid">
        <fgColor theme="4"/>
        <bgColor indexed="64"/>
      </patternFill>
    </fill>
    <fill>
      <patternFill patternType="solid">
        <fgColor theme="0"/>
        <bgColor indexed="64"/>
      </patternFill>
    </fill>
    <fill>
      <patternFill patternType="solid">
        <fgColor rgb="FFBEBEBE"/>
        <bgColor indexed="64"/>
      </patternFill>
    </fill>
    <fill>
      <patternFill patternType="solid">
        <fgColor rgb="FFA6A6A6"/>
        <bgColor indexed="64"/>
      </patternFill>
    </fill>
    <fill>
      <patternFill patternType="solid">
        <fgColor rgb="FF818181"/>
        <bgColor indexed="64"/>
      </patternFill>
    </fill>
    <fill>
      <patternFill patternType="solid">
        <fgColor theme="5" tint="-0.249977111117893"/>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NumberFormat="1">
      <alignment vertical="center"/>
    </xf>
    <xf numFmtId="0" fontId="0" fillId="2" borderId="0" xfId="0" applyFill="1">
      <alignment vertical="center"/>
    </xf>
    <xf numFmtId="0" fontId="4" fillId="3" borderId="0" xfId="0" applyFont="1" applyFill="1">
      <alignment vertical="center"/>
    </xf>
    <xf numFmtId="1" fontId="3" fillId="3" borderId="0" xfId="0" applyNumberFormat="1" applyFont="1" applyFill="1" applyAlignment="1">
      <alignment horizontal="center" vertical="center"/>
    </xf>
    <xf numFmtId="0" fontId="5" fillId="3" borderId="0" xfId="0" applyFont="1"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3" borderId="0" xfId="0" applyFill="1">
      <alignment vertical="center"/>
    </xf>
    <xf numFmtId="0" fontId="6" fillId="3" borderId="0" xfId="0" applyFont="1" applyFill="1" applyAlignment="1">
      <alignment horizontal="left" vertical="center"/>
    </xf>
    <xf numFmtId="21" fontId="0" fillId="0" borderId="0" xfId="0" applyNumberFormat="1">
      <alignment vertical="center"/>
    </xf>
    <xf numFmtId="0" fontId="7" fillId="0" borderId="0" xfId="0" applyFont="1">
      <alignment vertical="center"/>
    </xf>
    <xf numFmtId="0" fontId="0" fillId="0" borderId="0" xfId="0" applyFill="1">
      <alignment vertical="center"/>
    </xf>
    <xf numFmtId="0" fontId="0" fillId="11" borderId="0" xfId="0" applyFill="1">
      <alignment vertical="center"/>
    </xf>
    <xf numFmtId="0" fontId="9" fillId="3" borderId="0" xfId="0" applyFont="1" applyFill="1">
      <alignment vertical="center"/>
    </xf>
  </cellXfs>
  <cellStyles count="1">
    <cellStyle name="標準" xfId="0" builtinId="0"/>
  </cellStyles>
  <dxfs count="84">
    <dxf>
      <numFmt numFmtId="0" formatCode="General"/>
    </dxf>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C0C0C0"/>
        </patternFill>
      </fill>
    </dxf>
    <dxf>
      <fill>
        <patternFill>
          <bgColor theme="0"/>
        </patternFill>
      </fill>
    </dxf>
    <dxf>
      <fill>
        <patternFill>
          <bgColor rgb="FF7F7F7F"/>
        </patternFill>
      </fill>
    </dxf>
    <dxf>
      <fill>
        <patternFill>
          <bgColor rgb="FFFF0000"/>
        </patternFill>
      </fill>
    </dxf>
    <dxf>
      <font>
        <b/>
        <i val="0"/>
      </font>
      <fill>
        <patternFill>
          <bgColor theme="0" tint="-4.9989318521683403E-2"/>
        </patternFill>
      </fill>
    </dxf>
    <dxf>
      <font>
        <b/>
        <i val="0"/>
      </font>
      <fill>
        <patternFill>
          <bgColor theme="0" tint="-4.9989318521683403E-2"/>
        </patternFill>
      </fill>
    </dxf>
    <dxf>
      <font>
        <b val="0"/>
        <i val="0"/>
      </font>
      <fill>
        <patternFill>
          <bgColor theme="0" tint="-4.9989318521683403E-2"/>
        </patternFill>
      </fill>
    </dxf>
    <dxf>
      <font>
        <b/>
        <i val="0"/>
      </font>
      <fill>
        <patternFill>
          <bgColor theme="0" tint="-4.9989318521683403E-2"/>
        </patternFill>
      </fill>
    </dxf>
    <dxf>
      <font>
        <color rgb="FF808080"/>
      </font>
    </dxf>
    <dxf>
      <font>
        <color theme="1"/>
      </font>
    </dxf>
    <dxf>
      <font>
        <color rgb="FF27686B"/>
      </font>
    </dxf>
    <dxf>
      <font>
        <color rgb="FF4D070C"/>
      </font>
    </dxf>
    <dxf>
      <font>
        <color rgb="FF100D5D"/>
      </font>
    </dxf>
    <dxf>
      <font>
        <color rgb="FFF32114"/>
      </font>
    </dxf>
    <dxf>
      <font>
        <color rgb="FF1B5B22"/>
      </font>
    </dxf>
    <dxf>
      <font>
        <color rgb="FF141090"/>
      </font>
    </dxf>
    <dxf>
      <font>
        <color rgb="FFC0C0C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6" formatCode="h:mm:ss"/>
    </dxf>
    <dxf>
      <numFmt numFmtId="0" formatCode="General"/>
    </dxf>
    <dxf>
      <numFmt numFmtId="0" formatCode="General"/>
    </dxf>
    <dxf>
      <numFmt numFmtId="0" formatCode="General"/>
    </dxf>
    <dxf>
      <numFmt numFmtId="0" formatCode="General"/>
    </dxf>
    <dxf>
      <numFmt numFmtId="26" formatCode="h:mm:ss"/>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0C0C0"/>
      <color rgb="FF818181"/>
      <color rgb="FFA6A6A6"/>
      <color rgb="FFBEBEBE"/>
      <color rgb="FF830000"/>
      <color rgb="FFFFFFFF"/>
      <color rgb="FF7F7F7F"/>
      <color rgb="FF808080"/>
      <color rgb="FF27686B"/>
      <color rgb="FF4D07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Radio" firstButton="1" fmlaLink="リンクするセル_選択中の項目"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firstButton="1" fmlaLink="リンクするセル_リセット" lockText="1" noThreeD="1"/>
</file>

<file path=xl/ctrlProps/ctrlProp8.xml><?xml version="1.0" encoding="utf-8"?>
<formControlPr xmlns="http://schemas.microsoft.com/office/spreadsheetml/2009/9/main" objectType="Radio" firstButton="1" fmlaLink="リンクするセル_選択中のセル"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Radio" lockText="1" noThreeD="1"/>
</file>

<file path=xl/ctrlProps/ctrlProp50.xml><?xml version="1.0" encoding="utf-8"?>
<formControlPr xmlns="http://schemas.microsoft.com/office/spreadsheetml/2009/9/main" objectType="Radio" lockText="1" noThreeD="1"/>
</file>

<file path=xl/ctrlProps/ctrlProp51.xml><?xml version="1.0" encoding="utf-8"?>
<formControlPr xmlns="http://schemas.microsoft.com/office/spreadsheetml/2009/9/main" objectType="Radio"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Radio" lockText="1" noThreeD="1"/>
</file>

<file path=xl/ctrlProps/ctrlProp54.xml><?xml version="1.0" encoding="utf-8"?>
<formControlPr xmlns="http://schemas.microsoft.com/office/spreadsheetml/2009/9/main" objectType="Radio" lockText="1" noThreeD="1"/>
</file>

<file path=xl/ctrlProps/ctrlProp55.xml><?xml version="1.0" encoding="utf-8"?>
<formControlPr xmlns="http://schemas.microsoft.com/office/spreadsheetml/2009/9/main" objectType="Radio" lockText="1" noThreeD="1"/>
</file>

<file path=xl/ctrlProps/ctrlProp56.xml><?xml version="1.0" encoding="utf-8"?>
<formControlPr xmlns="http://schemas.microsoft.com/office/spreadsheetml/2009/9/main" objectType="Radio" lockText="1" noThreeD="1"/>
</file>

<file path=xl/ctrlProps/ctrlProp57.xml><?xml version="1.0" encoding="utf-8"?>
<formControlPr xmlns="http://schemas.microsoft.com/office/spreadsheetml/2009/9/main" objectType="Radio"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lockText="1" noThreeD="1"/>
</file>

<file path=xl/ctrlProps/ctrlProp61.xml><?xml version="1.0" encoding="utf-8"?>
<formControlPr xmlns="http://schemas.microsoft.com/office/spreadsheetml/2009/9/main" objectType="Radio" lockText="1" noThreeD="1"/>
</file>

<file path=xl/ctrlProps/ctrlProp62.xml><?xml version="1.0" encoding="utf-8"?>
<formControlPr xmlns="http://schemas.microsoft.com/office/spreadsheetml/2009/9/main" objectType="Radio"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lockText="1" noThreeD="1"/>
</file>

<file path=xl/ctrlProps/ctrlProp65.xml><?xml version="1.0" encoding="utf-8"?>
<formControlPr xmlns="http://schemas.microsoft.com/office/spreadsheetml/2009/9/main" objectType="Radio"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Radio" lockText="1" noThreeD="1"/>
</file>

<file path=xl/ctrlProps/ctrlProp68.xml><?xml version="1.0" encoding="utf-8"?>
<formControlPr xmlns="http://schemas.microsoft.com/office/spreadsheetml/2009/9/main" objectType="Radio" lockText="1" noThreeD="1"/>
</file>

<file path=xl/ctrlProps/ctrlProp69.xml><?xml version="1.0" encoding="utf-8"?>
<formControlPr xmlns="http://schemas.microsoft.com/office/spreadsheetml/2009/9/main" objectType="Radio"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Radio" lockText="1" noThreeD="1"/>
</file>

<file path=xl/ctrlProps/ctrlProp74.xml><?xml version="1.0" encoding="utf-8"?>
<formControlPr xmlns="http://schemas.microsoft.com/office/spreadsheetml/2009/9/main" objectType="Radio" lockText="1" noThreeD="1"/>
</file>

<file path=xl/ctrlProps/ctrlProp75.xml><?xml version="1.0" encoding="utf-8"?>
<formControlPr xmlns="http://schemas.microsoft.com/office/spreadsheetml/2009/9/main" objectType="Radio"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Radio" lockText="1" noThreeD="1"/>
</file>

<file path=xl/ctrlProps/ctrlProp80.xml><?xml version="1.0" encoding="utf-8"?>
<formControlPr xmlns="http://schemas.microsoft.com/office/spreadsheetml/2009/9/main" objectType="Radio" lockText="1" noThreeD="1"/>
</file>

<file path=xl/ctrlProps/ctrlProp81.xml><?xml version="1.0" encoding="utf-8"?>
<formControlPr xmlns="http://schemas.microsoft.com/office/spreadsheetml/2009/9/main" objectType="Radio" lockText="1" noThreeD="1"/>
</file>

<file path=xl/ctrlProps/ctrlProp82.xml><?xml version="1.0" encoding="utf-8"?>
<formControlPr xmlns="http://schemas.microsoft.com/office/spreadsheetml/2009/9/main" objectType="Radio" lockText="1" noThreeD="1"/>
</file>

<file path=xl/ctrlProps/ctrlProp83.xml><?xml version="1.0" encoding="utf-8"?>
<formControlPr xmlns="http://schemas.microsoft.com/office/spreadsheetml/2009/9/main" objectType="Radio" lockText="1" noThreeD="1"/>
</file>

<file path=xl/ctrlProps/ctrlProp84.xml><?xml version="1.0" encoding="utf-8"?>
<formControlPr xmlns="http://schemas.microsoft.com/office/spreadsheetml/2009/9/main" objectType="Radio" lockText="1" noThreeD="1"/>
</file>

<file path=xl/ctrlProps/ctrlProp85.xml><?xml version="1.0" encoding="utf-8"?>
<formControlPr xmlns="http://schemas.microsoft.com/office/spreadsheetml/2009/9/main" objectType="Radio" lockText="1" noThreeD="1"/>
</file>

<file path=xl/ctrlProps/ctrlProp86.xml><?xml version="1.0" encoding="utf-8"?>
<formControlPr xmlns="http://schemas.microsoft.com/office/spreadsheetml/2009/9/main" objectType="Radio" lockText="1" noThreeD="1"/>
</file>

<file path=xl/ctrlProps/ctrlProp87.xml><?xml version="1.0" encoding="utf-8"?>
<formControlPr xmlns="http://schemas.microsoft.com/office/spreadsheetml/2009/9/main" objectType="Radio" lockText="1" noThreeD="1"/>
</file>

<file path=xl/ctrlProps/ctrlProp8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emf"/><Relationship Id="rId4" Type="http://schemas.openxmlformats.org/officeDocument/2006/relationships/image" Target="../media/image5.emf"/></Relationships>
</file>

<file path=xl/drawings/_rels/drawing2.xml.rels><?xml version="1.0" encoding="UTF-8" standalone="yes"?>
<Relationships xmlns="http://schemas.openxmlformats.org/package/2006/relationships"><Relationship Id="rId3" Type="http://schemas.openxmlformats.org/officeDocument/2006/relationships/image" Target="../media/image12.emf"/><Relationship Id="rId7" Type="http://schemas.openxmlformats.org/officeDocument/2006/relationships/image" Target="../media/image16.svg"/><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svg"/><Relationship Id="rId4"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123825</xdr:rowOff>
        </xdr:from>
        <xdr:to>
          <xdr:col>30</xdr:col>
          <xdr:colOff>85725</xdr:colOff>
          <xdr:row>35</xdr:row>
          <xdr:rowOff>123825</xdr:rowOff>
        </xdr:to>
        <xdr:sp macro="" textlink="">
          <xdr:nvSpPr>
            <xdr:cNvPr id="4143" name="Group Box 47" hidden="1">
              <a:extLst>
                <a:ext uri="{63B3BB69-23CF-44E3-9099-C40C66FF867C}">
                  <a14:compatExt spid="_x0000_s4143"/>
                </a:ext>
                <a:ext uri="{FF2B5EF4-FFF2-40B4-BE49-F238E27FC236}">
                  <a16:creationId xmlns:a16="http://schemas.microsoft.com/office/drawing/2014/main" id="{00000000-0008-0000-0000-00002F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editAs="oneCell">
    <xdr:from>
      <xdr:col>2</xdr:col>
      <xdr:colOff>1034142</xdr:colOff>
      <xdr:row>1</xdr:row>
      <xdr:rowOff>43543</xdr:rowOff>
    </xdr:from>
    <xdr:to>
      <xdr:col>30</xdr:col>
      <xdr:colOff>163286</xdr:colOff>
      <xdr:row>35</xdr:row>
      <xdr:rowOff>174171</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71834" y="285331"/>
          <a:ext cx="2631414" cy="40212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2047875</xdr:colOff>
          <xdr:row>7</xdr:row>
          <xdr:rowOff>190500</xdr:rowOff>
        </xdr:from>
        <xdr:to>
          <xdr:col>29</xdr:col>
          <xdr:colOff>9525</xdr:colOff>
          <xdr:row>10</xdr:row>
          <xdr:rowOff>19050</xdr:rowOff>
        </xdr:to>
        <xdr:sp macro="" textlink="">
          <xdr:nvSpPr>
            <xdr:cNvPr id="4216" name="Option Button 120" hidden="1">
              <a:extLst>
                <a:ext uri="{63B3BB69-23CF-44E3-9099-C40C66FF867C}">
                  <a14:compatExt spid="_x0000_s4216"/>
                </a:ext>
                <a:ext uri="{FF2B5EF4-FFF2-40B4-BE49-F238E27FC236}">
                  <a16:creationId xmlns:a16="http://schemas.microsoft.com/office/drawing/2014/main" id="{00000000-0008-0000-0000-00007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10</xdr:row>
          <xdr:rowOff>19050</xdr:rowOff>
        </xdr:from>
        <xdr:to>
          <xdr:col>29</xdr:col>
          <xdr:colOff>9525</xdr:colOff>
          <xdr:row>13</xdr:row>
          <xdr:rowOff>19050</xdr:rowOff>
        </xdr:to>
        <xdr:sp macro="" textlink="">
          <xdr:nvSpPr>
            <xdr:cNvPr id="4217" name="Option Button 121" hidden="1">
              <a:extLst>
                <a:ext uri="{63B3BB69-23CF-44E3-9099-C40C66FF867C}">
                  <a14:compatExt spid="_x0000_s4217"/>
                </a:ext>
                <a:ext uri="{FF2B5EF4-FFF2-40B4-BE49-F238E27FC236}">
                  <a16:creationId xmlns:a16="http://schemas.microsoft.com/office/drawing/2014/main" id="{00000000-0008-0000-0000-00007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13</xdr:row>
          <xdr:rowOff>19050</xdr:rowOff>
        </xdr:from>
        <xdr:to>
          <xdr:col>29</xdr:col>
          <xdr:colOff>9525</xdr:colOff>
          <xdr:row>16</xdr:row>
          <xdr:rowOff>19050</xdr:rowOff>
        </xdr:to>
        <xdr:sp macro="" textlink="">
          <xdr:nvSpPr>
            <xdr:cNvPr id="4218" name="Option Button 122" hidden="1">
              <a:extLst>
                <a:ext uri="{63B3BB69-23CF-44E3-9099-C40C66FF867C}">
                  <a14:compatExt spid="_x0000_s4218"/>
                </a:ext>
                <a:ext uri="{FF2B5EF4-FFF2-40B4-BE49-F238E27FC236}">
                  <a16:creationId xmlns:a16="http://schemas.microsoft.com/office/drawing/2014/main" id="{00000000-0008-0000-0000-00007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16</xdr:row>
          <xdr:rowOff>19050</xdr:rowOff>
        </xdr:from>
        <xdr:to>
          <xdr:col>29</xdr:col>
          <xdr:colOff>9525</xdr:colOff>
          <xdr:row>19</xdr:row>
          <xdr:rowOff>19050</xdr:rowOff>
        </xdr:to>
        <xdr:sp macro="" textlink="">
          <xdr:nvSpPr>
            <xdr:cNvPr id="4219" name="Option Button 123" hidden="1">
              <a:extLst>
                <a:ext uri="{63B3BB69-23CF-44E3-9099-C40C66FF867C}">
                  <a14:compatExt spid="_x0000_s4219"/>
                </a:ext>
                <a:ext uri="{FF2B5EF4-FFF2-40B4-BE49-F238E27FC236}">
                  <a16:creationId xmlns:a16="http://schemas.microsoft.com/office/drawing/2014/main" id="{00000000-0008-0000-0000-00007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19</xdr:row>
          <xdr:rowOff>19050</xdr:rowOff>
        </xdr:from>
        <xdr:to>
          <xdr:col>29</xdr:col>
          <xdr:colOff>9525</xdr:colOff>
          <xdr:row>22</xdr:row>
          <xdr:rowOff>19050</xdr:rowOff>
        </xdr:to>
        <xdr:sp macro="" textlink="">
          <xdr:nvSpPr>
            <xdr:cNvPr id="4220" name="Option Button 124" hidden="1">
              <a:extLst>
                <a:ext uri="{63B3BB69-23CF-44E3-9099-C40C66FF867C}">
                  <a14:compatExt spid="_x0000_s4220"/>
                </a:ext>
                <a:ext uri="{FF2B5EF4-FFF2-40B4-BE49-F238E27FC236}">
                  <a16:creationId xmlns:a16="http://schemas.microsoft.com/office/drawing/2014/main" id="{00000000-0008-0000-0000-00007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22</xdr:row>
          <xdr:rowOff>19050</xdr:rowOff>
        </xdr:from>
        <xdr:to>
          <xdr:col>29</xdr:col>
          <xdr:colOff>9525</xdr:colOff>
          <xdr:row>25</xdr:row>
          <xdr:rowOff>19050</xdr:rowOff>
        </xdr:to>
        <xdr:sp macro="" textlink="">
          <xdr:nvSpPr>
            <xdr:cNvPr id="4221" name="Option Button 125" hidden="1">
              <a:extLst>
                <a:ext uri="{63B3BB69-23CF-44E3-9099-C40C66FF867C}">
                  <a14:compatExt spid="_x0000_s4221"/>
                </a:ext>
                <a:ext uri="{FF2B5EF4-FFF2-40B4-BE49-F238E27FC236}">
                  <a16:creationId xmlns:a16="http://schemas.microsoft.com/office/drawing/2014/main" id="{00000000-0008-0000-0000-00007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25</xdr:row>
          <xdr:rowOff>19050</xdr:rowOff>
        </xdr:from>
        <xdr:to>
          <xdr:col>29</xdr:col>
          <xdr:colOff>9525</xdr:colOff>
          <xdr:row>28</xdr:row>
          <xdr:rowOff>19050</xdr:rowOff>
        </xdr:to>
        <xdr:sp macro="" textlink="">
          <xdr:nvSpPr>
            <xdr:cNvPr id="4222" name="Option Button 126" hidden="1">
              <a:extLst>
                <a:ext uri="{63B3BB69-23CF-44E3-9099-C40C66FF867C}">
                  <a14:compatExt spid="_x0000_s4222"/>
                </a:ext>
                <a:ext uri="{FF2B5EF4-FFF2-40B4-BE49-F238E27FC236}">
                  <a16:creationId xmlns:a16="http://schemas.microsoft.com/office/drawing/2014/main" id="{00000000-0008-0000-0000-00007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28</xdr:row>
          <xdr:rowOff>19050</xdr:rowOff>
        </xdr:from>
        <xdr:to>
          <xdr:col>29</xdr:col>
          <xdr:colOff>9525</xdr:colOff>
          <xdr:row>31</xdr:row>
          <xdr:rowOff>28575</xdr:rowOff>
        </xdr:to>
        <xdr:sp macro="" textlink="">
          <xdr:nvSpPr>
            <xdr:cNvPr id="4223" name="Option Button 127" hidden="1">
              <a:extLst>
                <a:ext uri="{63B3BB69-23CF-44E3-9099-C40C66FF867C}">
                  <a14:compatExt spid="_x0000_s4223"/>
                </a:ext>
                <a:ext uri="{FF2B5EF4-FFF2-40B4-BE49-F238E27FC236}">
                  <a16:creationId xmlns:a16="http://schemas.microsoft.com/office/drawing/2014/main" id="{00000000-0008-0000-0000-00007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2047875</xdr:colOff>
          <xdr:row>32</xdr:row>
          <xdr:rowOff>0</xdr:rowOff>
        </xdr:from>
        <xdr:to>
          <xdr:col>29</xdr:col>
          <xdr:colOff>9525</xdr:colOff>
          <xdr:row>34</xdr:row>
          <xdr:rowOff>28575</xdr:rowOff>
        </xdr:to>
        <xdr:sp macro="" textlink="">
          <xdr:nvSpPr>
            <xdr:cNvPr id="4226" name="Option Button 130" hidden="1">
              <a:extLst>
                <a:ext uri="{63B3BB69-23CF-44E3-9099-C40C66FF867C}">
                  <a14:compatExt spid="_x0000_s4226"/>
                </a:ext>
                <a:ext uri="{FF2B5EF4-FFF2-40B4-BE49-F238E27FC236}">
                  <a16:creationId xmlns:a16="http://schemas.microsoft.com/office/drawing/2014/main" id="{00000000-0008-0000-0000-00008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7</xdr:row>
          <xdr:rowOff>190500</xdr:rowOff>
        </xdr:from>
        <xdr:to>
          <xdr:col>26</xdr:col>
          <xdr:colOff>9525</xdr:colOff>
          <xdr:row>10</xdr:row>
          <xdr:rowOff>19050</xdr:rowOff>
        </xdr:to>
        <xdr:sp macro="" textlink="">
          <xdr:nvSpPr>
            <xdr:cNvPr id="4207" name="Option Button 111" hidden="1">
              <a:extLst>
                <a:ext uri="{63B3BB69-23CF-44E3-9099-C40C66FF867C}">
                  <a14:compatExt spid="_x0000_s4207"/>
                </a:ext>
                <a:ext uri="{FF2B5EF4-FFF2-40B4-BE49-F238E27FC236}">
                  <a16:creationId xmlns:a16="http://schemas.microsoft.com/office/drawing/2014/main" id="{00000000-0008-0000-0000-00006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10</xdr:row>
          <xdr:rowOff>19050</xdr:rowOff>
        </xdr:from>
        <xdr:to>
          <xdr:col>26</xdr:col>
          <xdr:colOff>9525</xdr:colOff>
          <xdr:row>13</xdr:row>
          <xdr:rowOff>19050</xdr:rowOff>
        </xdr:to>
        <xdr:sp macro="" textlink="">
          <xdr:nvSpPr>
            <xdr:cNvPr id="4208" name="Option Button 112" hidden="1">
              <a:extLst>
                <a:ext uri="{63B3BB69-23CF-44E3-9099-C40C66FF867C}">
                  <a14:compatExt spid="_x0000_s4208"/>
                </a:ext>
                <a:ext uri="{FF2B5EF4-FFF2-40B4-BE49-F238E27FC236}">
                  <a16:creationId xmlns:a16="http://schemas.microsoft.com/office/drawing/2014/main" id="{00000000-0008-0000-0000-00007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13</xdr:row>
          <xdr:rowOff>19050</xdr:rowOff>
        </xdr:from>
        <xdr:to>
          <xdr:col>26</xdr:col>
          <xdr:colOff>9525</xdr:colOff>
          <xdr:row>16</xdr:row>
          <xdr:rowOff>19050</xdr:rowOff>
        </xdr:to>
        <xdr:sp macro="" textlink="">
          <xdr:nvSpPr>
            <xdr:cNvPr id="4209" name="Option Button 113" hidden="1">
              <a:extLst>
                <a:ext uri="{63B3BB69-23CF-44E3-9099-C40C66FF867C}">
                  <a14:compatExt spid="_x0000_s4209"/>
                </a:ext>
                <a:ext uri="{FF2B5EF4-FFF2-40B4-BE49-F238E27FC236}">
                  <a16:creationId xmlns:a16="http://schemas.microsoft.com/office/drawing/2014/main" id="{00000000-0008-0000-0000-00007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16</xdr:row>
          <xdr:rowOff>19050</xdr:rowOff>
        </xdr:from>
        <xdr:to>
          <xdr:col>26</xdr:col>
          <xdr:colOff>9525</xdr:colOff>
          <xdr:row>19</xdr:row>
          <xdr:rowOff>19050</xdr:rowOff>
        </xdr:to>
        <xdr:sp macro="" textlink="">
          <xdr:nvSpPr>
            <xdr:cNvPr id="4210" name="Option Button 114" hidden="1">
              <a:extLst>
                <a:ext uri="{63B3BB69-23CF-44E3-9099-C40C66FF867C}">
                  <a14:compatExt spid="_x0000_s4210"/>
                </a:ext>
                <a:ext uri="{FF2B5EF4-FFF2-40B4-BE49-F238E27FC236}">
                  <a16:creationId xmlns:a16="http://schemas.microsoft.com/office/drawing/2014/main" id="{00000000-0008-0000-0000-00007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19</xdr:row>
          <xdr:rowOff>19050</xdr:rowOff>
        </xdr:from>
        <xdr:to>
          <xdr:col>26</xdr:col>
          <xdr:colOff>9525</xdr:colOff>
          <xdr:row>22</xdr:row>
          <xdr:rowOff>19050</xdr:rowOff>
        </xdr:to>
        <xdr:sp macro="" textlink="">
          <xdr:nvSpPr>
            <xdr:cNvPr id="4211" name="Option Button 115" hidden="1">
              <a:extLst>
                <a:ext uri="{63B3BB69-23CF-44E3-9099-C40C66FF867C}">
                  <a14:compatExt spid="_x0000_s4211"/>
                </a:ext>
                <a:ext uri="{FF2B5EF4-FFF2-40B4-BE49-F238E27FC236}">
                  <a16:creationId xmlns:a16="http://schemas.microsoft.com/office/drawing/2014/main" id="{00000000-0008-0000-0000-00007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22</xdr:row>
          <xdr:rowOff>19050</xdr:rowOff>
        </xdr:from>
        <xdr:to>
          <xdr:col>26</xdr:col>
          <xdr:colOff>9525</xdr:colOff>
          <xdr:row>25</xdr:row>
          <xdr:rowOff>19050</xdr:rowOff>
        </xdr:to>
        <xdr:sp macro="" textlink="">
          <xdr:nvSpPr>
            <xdr:cNvPr id="4212" name="Option Button 116" hidden="1">
              <a:extLst>
                <a:ext uri="{63B3BB69-23CF-44E3-9099-C40C66FF867C}">
                  <a14:compatExt spid="_x0000_s4212"/>
                </a:ext>
                <a:ext uri="{FF2B5EF4-FFF2-40B4-BE49-F238E27FC236}">
                  <a16:creationId xmlns:a16="http://schemas.microsoft.com/office/drawing/2014/main" id="{00000000-0008-0000-0000-00007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25</xdr:row>
          <xdr:rowOff>19050</xdr:rowOff>
        </xdr:from>
        <xdr:to>
          <xdr:col>26</xdr:col>
          <xdr:colOff>9525</xdr:colOff>
          <xdr:row>28</xdr:row>
          <xdr:rowOff>19050</xdr:rowOff>
        </xdr:to>
        <xdr:sp macro="" textlink="">
          <xdr:nvSpPr>
            <xdr:cNvPr id="4213" name="Option Button 117" hidden="1">
              <a:extLst>
                <a:ext uri="{63B3BB69-23CF-44E3-9099-C40C66FF867C}">
                  <a14:compatExt spid="_x0000_s4213"/>
                </a:ext>
                <a:ext uri="{FF2B5EF4-FFF2-40B4-BE49-F238E27FC236}">
                  <a16:creationId xmlns:a16="http://schemas.microsoft.com/office/drawing/2014/main" id="{00000000-0008-0000-0000-00007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28</xdr:row>
          <xdr:rowOff>19050</xdr:rowOff>
        </xdr:from>
        <xdr:to>
          <xdr:col>26</xdr:col>
          <xdr:colOff>9525</xdr:colOff>
          <xdr:row>31</xdr:row>
          <xdr:rowOff>28575</xdr:rowOff>
        </xdr:to>
        <xdr:sp macro="" textlink="">
          <xdr:nvSpPr>
            <xdr:cNvPr id="4214" name="Option Button 118" hidden="1">
              <a:extLst>
                <a:ext uri="{63B3BB69-23CF-44E3-9099-C40C66FF867C}">
                  <a14:compatExt spid="_x0000_s4214"/>
                </a:ext>
                <a:ext uri="{FF2B5EF4-FFF2-40B4-BE49-F238E27FC236}">
                  <a16:creationId xmlns:a16="http://schemas.microsoft.com/office/drawing/2014/main" id="{00000000-0008-0000-0000-00007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1800225</xdr:colOff>
          <xdr:row>31</xdr:row>
          <xdr:rowOff>28575</xdr:rowOff>
        </xdr:from>
        <xdr:to>
          <xdr:col>26</xdr:col>
          <xdr:colOff>9525</xdr:colOff>
          <xdr:row>35</xdr:row>
          <xdr:rowOff>0</xdr:rowOff>
        </xdr:to>
        <xdr:sp macro="" textlink="">
          <xdr:nvSpPr>
            <xdr:cNvPr id="4215" name="Option Button 119" hidden="1">
              <a:extLst>
                <a:ext uri="{63B3BB69-23CF-44E3-9099-C40C66FF867C}">
                  <a14:compatExt spid="_x0000_s4215"/>
                </a:ext>
                <a:ext uri="{FF2B5EF4-FFF2-40B4-BE49-F238E27FC236}">
                  <a16:creationId xmlns:a16="http://schemas.microsoft.com/office/drawing/2014/main" id="{00000000-0008-0000-0000-00007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8</xdr:row>
          <xdr:rowOff>0</xdr:rowOff>
        </xdr:from>
        <xdr:to>
          <xdr:col>23</xdr:col>
          <xdr:colOff>9525</xdr:colOff>
          <xdr:row>11</xdr:row>
          <xdr:rowOff>0</xdr:rowOff>
        </xdr:to>
        <xdr:sp macro="" textlink="">
          <xdr:nvSpPr>
            <xdr:cNvPr id="4198" name="Option Button 102" hidden="1">
              <a:extLst>
                <a:ext uri="{63B3BB69-23CF-44E3-9099-C40C66FF867C}">
                  <a14:compatExt spid="_x0000_s4198"/>
                </a:ext>
                <a:ext uri="{FF2B5EF4-FFF2-40B4-BE49-F238E27FC236}">
                  <a16:creationId xmlns:a16="http://schemas.microsoft.com/office/drawing/2014/main" id="{00000000-0008-0000-0000-00006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11</xdr:row>
          <xdr:rowOff>0</xdr:rowOff>
        </xdr:from>
        <xdr:to>
          <xdr:col>23</xdr:col>
          <xdr:colOff>9525</xdr:colOff>
          <xdr:row>14</xdr:row>
          <xdr:rowOff>0</xdr:rowOff>
        </xdr:to>
        <xdr:sp macro="" textlink="">
          <xdr:nvSpPr>
            <xdr:cNvPr id="4199" name="Option Button 103" hidden="1">
              <a:extLst>
                <a:ext uri="{63B3BB69-23CF-44E3-9099-C40C66FF867C}">
                  <a14:compatExt spid="_x0000_s4199"/>
                </a:ext>
                <a:ext uri="{FF2B5EF4-FFF2-40B4-BE49-F238E27FC236}">
                  <a16:creationId xmlns:a16="http://schemas.microsoft.com/office/drawing/2014/main" id="{00000000-0008-0000-0000-00006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14</xdr:row>
          <xdr:rowOff>0</xdr:rowOff>
        </xdr:from>
        <xdr:to>
          <xdr:col>23</xdr:col>
          <xdr:colOff>9525</xdr:colOff>
          <xdr:row>17</xdr:row>
          <xdr:rowOff>0</xdr:rowOff>
        </xdr:to>
        <xdr:sp macro="" textlink="">
          <xdr:nvSpPr>
            <xdr:cNvPr id="4200" name="Option Button 104" hidden="1">
              <a:extLst>
                <a:ext uri="{63B3BB69-23CF-44E3-9099-C40C66FF867C}">
                  <a14:compatExt spid="_x0000_s4200"/>
                </a:ext>
                <a:ext uri="{FF2B5EF4-FFF2-40B4-BE49-F238E27FC236}">
                  <a16:creationId xmlns:a16="http://schemas.microsoft.com/office/drawing/2014/main" id="{00000000-0008-0000-0000-00006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17</xdr:row>
          <xdr:rowOff>0</xdr:rowOff>
        </xdr:from>
        <xdr:to>
          <xdr:col>23</xdr:col>
          <xdr:colOff>9525</xdr:colOff>
          <xdr:row>20</xdr:row>
          <xdr:rowOff>0</xdr:rowOff>
        </xdr:to>
        <xdr:sp macro="" textlink="">
          <xdr:nvSpPr>
            <xdr:cNvPr id="4201" name="Option Button 105" hidden="1">
              <a:extLst>
                <a:ext uri="{63B3BB69-23CF-44E3-9099-C40C66FF867C}">
                  <a14:compatExt spid="_x0000_s4201"/>
                </a:ext>
                <a:ext uri="{FF2B5EF4-FFF2-40B4-BE49-F238E27FC236}">
                  <a16:creationId xmlns:a16="http://schemas.microsoft.com/office/drawing/2014/main" id="{00000000-0008-0000-0000-00006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20</xdr:row>
          <xdr:rowOff>0</xdr:rowOff>
        </xdr:from>
        <xdr:to>
          <xdr:col>23</xdr:col>
          <xdr:colOff>9525</xdr:colOff>
          <xdr:row>23</xdr:row>
          <xdr:rowOff>0</xdr:rowOff>
        </xdr:to>
        <xdr:sp macro="" textlink="">
          <xdr:nvSpPr>
            <xdr:cNvPr id="4202" name="Option Button 106" hidden="1">
              <a:extLst>
                <a:ext uri="{63B3BB69-23CF-44E3-9099-C40C66FF867C}">
                  <a14:compatExt spid="_x0000_s4202"/>
                </a:ext>
                <a:ext uri="{FF2B5EF4-FFF2-40B4-BE49-F238E27FC236}">
                  <a16:creationId xmlns:a16="http://schemas.microsoft.com/office/drawing/2014/main" id="{00000000-0008-0000-0000-00006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23</xdr:row>
          <xdr:rowOff>0</xdr:rowOff>
        </xdr:from>
        <xdr:to>
          <xdr:col>23</xdr:col>
          <xdr:colOff>9525</xdr:colOff>
          <xdr:row>26</xdr:row>
          <xdr:rowOff>0</xdr:rowOff>
        </xdr:to>
        <xdr:sp macro="" textlink="">
          <xdr:nvSpPr>
            <xdr:cNvPr id="4203" name="Option Button 107" hidden="1">
              <a:extLst>
                <a:ext uri="{63B3BB69-23CF-44E3-9099-C40C66FF867C}">
                  <a14:compatExt spid="_x0000_s4203"/>
                </a:ext>
                <a:ext uri="{FF2B5EF4-FFF2-40B4-BE49-F238E27FC236}">
                  <a16:creationId xmlns:a16="http://schemas.microsoft.com/office/drawing/2014/main" id="{00000000-0008-0000-0000-00006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26</xdr:row>
          <xdr:rowOff>0</xdr:rowOff>
        </xdr:from>
        <xdr:to>
          <xdr:col>23</xdr:col>
          <xdr:colOff>9525</xdr:colOff>
          <xdr:row>29</xdr:row>
          <xdr:rowOff>0</xdr:rowOff>
        </xdr:to>
        <xdr:sp macro="" textlink="">
          <xdr:nvSpPr>
            <xdr:cNvPr id="4204" name="Option Button 108" hidden="1">
              <a:extLst>
                <a:ext uri="{63B3BB69-23CF-44E3-9099-C40C66FF867C}">
                  <a14:compatExt spid="_x0000_s4204"/>
                </a:ext>
                <a:ext uri="{FF2B5EF4-FFF2-40B4-BE49-F238E27FC236}">
                  <a16:creationId xmlns:a16="http://schemas.microsoft.com/office/drawing/2014/main" id="{00000000-0008-0000-0000-00006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29</xdr:row>
          <xdr:rowOff>0</xdr:rowOff>
        </xdr:from>
        <xdr:to>
          <xdr:col>23</xdr:col>
          <xdr:colOff>9525</xdr:colOff>
          <xdr:row>32</xdr:row>
          <xdr:rowOff>9525</xdr:rowOff>
        </xdr:to>
        <xdr:sp macro="" textlink="">
          <xdr:nvSpPr>
            <xdr:cNvPr id="4205" name="Option Button 109" hidden="1">
              <a:extLst>
                <a:ext uri="{63B3BB69-23CF-44E3-9099-C40C66FF867C}">
                  <a14:compatExt spid="_x0000_s4205"/>
                </a:ext>
                <a:ext uri="{FF2B5EF4-FFF2-40B4-BE49-F238E27FC236}">
                  <a16:creationId xmlns:a16="http://schemas.microsoft.com/office/drawing/2014/main" id="{00000000-0008-0000-0000-00006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1552575</xdr:colOff>
          <xdr:row>32</xdr:row>
          <xdr:rowOff>9525</xdr:rowOff>
        </xdr:from>
        <xdr:to>
          <xdr:col>23</xdr:col>
          <xdr:colOff>9525</xdr:colOff>
          <xdr:row>35</xdr:row>
          <xdr:rowOff>9525</xdr:rowOff>
        </xdr:to>
        <xdr:sp macro="" textlink="">
          <xdr:nvSpPr>
            <xdr:cNvPr id="4206" name="Option Button 110" hidden="1">
              <a:extLst>
                <a:ext uri="{63B3BB69-23CF-44E3-9099-C40C66FF867C}">
                  <a14:compatExt spid="_x0000_s4206"/>
                </a:ext>
                <a:ext uri="{FF2B5EF4-FFF2-40B4-BE49-F238E27FC236}">
                  <a16:creationId xmlns:a16="http://schemas.microsoft.com/office/drawing/2014/main" id="{00000000-0008-0000-0000-00006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8</xdr:row>
          <xdr:rowOff>0</xdr:rowOff>
        </xdr:from>
        <xdr:to>
          <xdr:col>20</xdr:col>
          <xdr:colOff>9525</xdr:colOff>
          <xdr:row>11</xdr:row>
          <xdr:rowOff>0</xdr:rowOff>
        </xdr:to>
        <xdr:sp macro="" textlink="">
          <xdr:nvSpPr>
            <xdr:cNvPr id="4189" name="Option Button 93" hidden="1">
              <a:extLst>
                <a:ext uri="{63B3BB69-23CF-44E3-9099-C40C66FF867C}">
                  <a14:compatExt spid="_x0000_s4189"/>
                </a:ext>
                <a:ext uri="{FF2B5EF4-FFF2-40B4-BE49-F238E27FC236}">
                  <a16:creationId xmlns:a16="http://schemas.microsoft.com/office/drawing/2014/main" id="{00000000-0008-0000-0000-00005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11</xdr:row>
          <xdr:rowOff>0</xdr:rowOff>
        </xdr:from>
        <xdr:to>
          <xdr:col>20</xdr:col>
          <xdr:colOff>9525</xdr:colOff>
          <xdr:row>14</xdr:row>
          <xdr:rowOff>0</xdr:rowOff>
        </xdr:to>
        <xdr:sp macro="" textlink="">
          <xdr:nvSpPr>
            <xdr:cNvPr id="4190" name="Option Button 94" hidden="1">
              <a:extLst>
                <a:ext uri="{63B3BB69-23CF-44E3-9099-C40C66FF867C}">
                  <a14:compatExt spid="_x0000_s4190"/>
                </a:ext>
                <a:ext uri="{FF2B5EF4-FFF2-40B4-BE49-F238E27FC236}">
                  <a16:creationId xmlns:a16="http://schemas.microsoft.com/office/drawing/2014/main" id="{00000000-0008-0000-0000-00005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14</xdr:row>
          <xdr:rowOff>0</xdr:rowOff>
        </xdr:from>
        <xdr:to>
          <xdr:col>20</xdr:col>
          <xdr:colOff>9525</xdr:colOff>
          <xdr:row>17</xdr:row>
          <xdr:rowOff>0</xdr:rowOff>
        </xdr:to>
        <xdr:sp macro="" textlink="">
          <xdr:nvSpPr>
            <xdr:cNvPr id="4191" name="Option Button 95" hidden="1">
              <a:extLst>
                <a:ext uri="{63B3BB69-23CF-44E3-9099-C40C66FF867C}">
                  <a14:compatExt spid="_x0000_s4191"/>
                </a:ext>
                <a:ext uri="{FF2B5EF4-FFF2-40B4-BE49-F238E27FC236}">
                  <a16:creationId xmlns:a16="http://schemas.microsoft.com/office/drawing/2014/main" id="{00000000-0008-0000-0000-00005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17</xdr:row>
          <xdr:rowOff>0</xdr:rowOff>
        </xdr:from>
        <xdr:to>
          <xdr:col>20</xdr:col>
          <xdr:colOff>9525</xdr:colOff>
          <xdr:row>20</xdr:row>
          <xdr:rowOff>0</xdr:rowOff>
        </xdr:to>
        <xdr:sp macro="" textlink="">
          <xdr:nvSpPr>
            <xdr:cNvPr id="4192" name="Option Button 96" hidden="1">
              <a:extLst>
                <a:ext uri="{63B3BB69-23CF-44E3-9099-C40C66FF867C}">
                  <a14:compatExt spid="_x0000_s4192"/>
                </a:ext>
                <a:ext uri="{FF2B5EF4-FFF2-40B4-BE49-F238E27FC236}">
                  <a16:creationId xmlns:a16="http://schemas.microsoft.com/office/drawing/2014/main" id="{00000000-0008-0000-0000-00006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20</xdr:row>
          <xdr:rowOff>0</xdr:rowOff>
        </xdr:from>
        <xdr:to>
          <xdr:col>20</xdr:col>
          <xdr:colOff>9525</xdr:colOff>
          <xdr:row>23</xdr:row>
          <xdr:rowOff>0</xdr:rowOff>
        </xdr:to>
        <xdr:sp macro="" textlink="">
          <xdr:nvSpPr>
            <xdr:cNvPr id="4193" name="Option Button 97" hidden="1">
              <a:extLst>
                <a:ext uri="{63B3BB69-23CF-44E3-9099-C40C66FF867C}">
                  <a14:compatExt spid="_x0000_s4193"/>
                </a:ext>
                <a:ext uri="{FF2B5EF4-FFF2-40B4-BE49-F238E27FC236}">
                  <a16:creationId xmlns:a16="http://schemas.microsoft.com/office/drawing/2014/main" id="{00000000-0008-0000-0000-00006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23</xdr:row>
          <xdr:rowOff>0</xdr:rowOff>
        </xdr:from>
        <xdr:to>
          <xdr:col>20</xdr:col>
          <xdr:colOff>9525</xdr:colOff>
          <xdr:row>26</xdr:row>
          <xdr:rowOff>0</xdr:rowOff>
        </xdr:to>
        <xdr:sp macro="" textlink="">
          <xdr:nvSpPr>
            <xdr:cNvPr id="4194" name="Option Button 98" hidden="1">
              <a:extLst>
                <a:ext uri="{63B3BB69-23CF-44E3-9099-C40C66FF867C}">
                  <a14:compatExt spid="_x0000_s4194"/>
                </a:ext>
                <a:ext uri="{FF2B5EF4-FFF2-40B4-BE49-F238E27FC236}">
                  <a16:creationId xmlns:a16="http://schemas.microsoft.com/office/drawing/2014/main" id="{00000000-0008-0000-0000-00006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26</xdr:row>
          <xdr:rowOff>0</xdr:rowOff>
        </xdr:from>
        <xdr:to>
          <xdr:col>20</xdr:col>
          <xdr:colOff>9525</xdr:colOff>
          <xdr:row>29</xdr:row>
          <xdr:rowOff>0</xdr:rowOff>
        </xdr:to>
        <xdr:sp macro="" textlink="">
          <xdr:nvSpPr>
            <xdr:cNvPr id="4195" name="Option Button 99" hidden="1">
              <a:extLst>
                <a:ext uri="{63B3BB69-23CF-44E3-9099-C40C66FF867C}">
                  <a14:compatExt spid="_x0000_s4195"/>
                </a:ext>
                <a:ext uri="{FF2B5EF4-FFF2-40B4-BE49-F238E27FC236}">
                  <a16:creationId xmlns:a16="http://schemas.microsoft.com/office/drawing/2014/main" id="{00000000-0008-0000-0000-00006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29</xdr:row>
          <xdr:rowOff>0</xdr:rowOff>
        </xdr:from>
        <xdr:to>
          <xdr:col>20</xdr:col>
          <xdr:colOff>9525</xdr:colOff>
          <xdr:row>32</xdr:row>
          <xdr:rowOff>9525</xdr:rowOff>
        </xdr:to>
        <xdr:sp macro="" textlink="">
          <xdr:nvSpPr>
            <xdr:cNvPr id="4196" name="Option Button 100" hidden="1">
              <a:extLst>
                <a:ext uri="{63B3BB69-23CF-44E3-9099-C40C66FF867C}">
                  <a14:compatExt spid="_x0000_s4196"/>
                </a:ext>
                <a:ext uri="{FF2B5EF4-FFF2-40B4-BE49-F238E27FC236}">
                  <a16:creationId xmlns:a16="http://schemas.microsoft.com/office/drawing/2014/main" id="{00000000-0008-0000-0000-00006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32</xdr:row>
          <xdr:rowOff>9525</xdr:rowOff>
        </xdr:from>
        <xdr:to>
          <xdr:col>20</xdr:col>
          <xdr:colOff>9525</xdr:colOff>
          <xdr:row>35</xdr:row>
          <xdr:rowOff>9525</xdr:rowOff>
        </xdr:to>
        <xdr:sp macro="" textlink="">
          <xdr:nvSpPr>
            <xdr:cNvPr id="4197" name="Option Button 101" hidden="1">
              <a:extLst>
                <a:ext uri="{63B3BB69-23CF-44E3-9099-C40C66FF867C}">
                  <a14:compatExt spid="_x0000_s4197"/>
                </a:ext>
                <a:ext uri="{FF2B5EF4-FFF2-40B4-BE49-F238E27FC236}">
                  <a16:creationId xmlns:a16="http://schemas.microsoft.com/office/drawing/2014/main" id="{00000000-0008-0000-0000-00006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8</xdr:row>
          <xdr:rowOff>0</xdr:rowOff>
        </xdr:from>
        <xdr:to>
          <xdr:col>17</xdr:col>
          <xdr:colOff>9525</xdr:colOff>
          <xdr:row>11</xdr:row>
          <xdr:rowOff>0</xdr:rowOff>
        </xdr:to>
        <xdr:sp macro="" textlink="">
          <xdr:nvSpPr>
            <xdr:cNvPr id="4180" name="Option Button 84" hidden="1">
              <a:extLst>
                <a:ext uri="{63B3BB69-23CF-44E3-9099-C40C66FF867C}">
                  <a14:compatExt spid="_x0000_s4180"/>
                </a:ext>
                <a:ext uri="{FF2B5EF4-FFF2-40B4-BE49-F238E27FC236}">
                  <a16:creationId xmlns:a16="http://schemas.microsoft.com/office/drawing/2014/main" id="{00000000-0008-0000-0000-00005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11</xdr:row>
          <xdr:rowOff>0</xdr:rowOff>
        </xdr:from>
        <xdr:to>
          <xdr:col>17</xdr:col>
          <xdr:colOff>9525</xdr:colOff>
          <xdr:row>14</xdr:row>
          <xdr:rowOff>0</xdr:rowOff>
        </xdr:to>
        <xdr:sp macro="" textlink="">
          <xdr:nvSpPr>
            <xdr:cNvPr id="4181" name="Option Button 85" hidden="1">
              <a:extLst>
                <a:ext uri="{63B3BB69-23CF-44E3-9099-C40C66FF867C}">
                  <a14:compatExt spid="_x0000_s4181"/>
                </a:ext>
                <a:ext uri="{FF2B5EF4-FFF2-40B4-BE49-F238E27FC236}">
                  <a16:creationId xmlns:a16="http://schemas.microsoft.com/office/drawing/2014/main" id="{00000000-0008-0000-0000-00005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14</xdr:row>
          <xdr:rowOff>0</xdr:rowOff>
        </xdr:from>
        <xdr:to>
          <xdr:col>17</xdr:col>
          <xdr:colOff>9525</xdr:colOff>
          <xdr:row>17</xdr:row>
          <xdr:rowOff>0</xdr:rowOff>
        </xdr:to>
        <xdr:sp macro="" textlink="">
          <xdr:nvSpPr>
            <xdr:cNvPr id="4182" name="Option Button 86" hidden="1">
              <a:extLst>
                <a:ext uri="{63B3BB69-23CF-44E3-9099-C40C66FF867C}">
                  <a14:compatExt spid="_x0000_s4182"/>
                </a:ext>
                <a:ext uri="{FF2B5EF4-FFF2-40B4-BE49-F238E27FC236}">
                  <a16:creationId xmlns:a16="http://schemas.microsoft.com/office/drawing/2014/main" id="{00000000-0008-0000-0000-00005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17</xdr:row>
          <xdr:rowOff>0</xdr:rowOff>
        </xdr:from>
        <xdr:to>
          <xdr:col>17</xdr:col>
          <xdr:colOff>9525</xdr:colOff>
          <xdr:row>20</xdr:row>
          <xdr:rowOff>0</xdr:rowOff>
        </xdr:to>
        <xdr:sp macro="" textlink="">
          <xdr:nvSpPr>
            <xdr:cNvPr id="4183" name="Option Button 87" hidden="1">
              <a:extLst>
                <a:ext uri="{63B3BB69-23CF-44E3-9099-C40C66FF867C}">
                  <a14:compatExt spid="_x0000_s4183"/>
                </a:ext>
                <a:ext uri="{FF2B5EF4-FFF2-40B4-BE49-F238E27FC236}">
                  <a16:creationId xmlns:a16="http://schemas.microsoft.com/office/drawing/2014/main" id="{00000000-0008-0000-0000-00005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20</xdr:row>
          <xdr:rowOff>0</xdr:rowOff>
        </xdr:from>
        <xdr:to>
          <xdr:col>17</xdr:col>
          <xdr:colOff>9525</xdr:colOff>
          <xdr:row>23</xdr:row>
          <xdr:rowOff>0</xdr:rowOff>
        </xdr:to>
        <xdr:sp macro="" textlink="">
          <xdr:nvSpPr>
            <xdr:cNvPr id="4184" name="Option Button 88" hidden="1">
              <a:extLst>
                <a:ext uri="{63B3BB69-23CF-44E3-9099-C40C66FF867C}">
                  <a14:compatExt spid="_x0000_s4184"/>
                </a:ext>
                <a:ext uri="{FF2B5EF4-FFF2-40B4-BE49-F238E27FC236}">
                  <a16:creationId xmlns:a16="http://schemas.microsoft.com/office/drawing/2014/main" id="{00000000-0008-0000-0000-00005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23</xdr:row>
          <xdr:rowOff>0</xdr:rowOff>
        </xdr:from>
        <xdr:to>
          <xdr:col>17</xdr:col>
          <xdr:colOff>9525</xdr:colOff>
          <xdr:row>26</xdr:row>
          <xdr:rowOff>0</xdr:rowOff>
        </xdr:to>
        <xdr:sp macro="" textlink="">
          <xdr:nvSpPr>
            <xdr:cNvPr id="4185" name="Option Button 89" hidden="1">
              <a:extLst>
                <a:ext uri="{63B3BB69-23CF-44E3-9099-C40C66FF867C}">
                  <a14:compatExt spid="_x0000_s4185"/>
                </a:ext>
                <a:ext uri="{FF2B5EF4-FFF2-40B4-BE49-F238E27FC236}">
                  <a16:creationId xmlns:a16="http://schemas.microsoft.com/office/drawing/2014/main" id="{00000000-0008-0000-0000-00005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26</xdr:row>
          <xdr:rowOff>0</xdr:rowOff>
        </xdr:from>
        <xdr:to>
          <xdr:col>17</xdr:col>
          <xdr:colOff>9525</xdr:colOff>
          <xdr:row>29</xdr:row>
          <xdr:rowOff>0</xdr:rowOff>
        </xdr:to>
        <xdr:sp macro="" textlink="">
          <xdr:nvSpPr>
            <xdr:cNvPr id="4186" name="Option Button 90" hidden="1">
              <a:extLst>
                <a:ext uri="{63B3BB69-23CF-44E3-9099-C40C66FF867C}">
                  <a14:compatExt spid="_x0000_s4186"/>
                </a:ext>
                <a:ext uri="{FF2B5EF4-FFF2-40B4-BE49-F238E27FC236}">
                  <a16:creationId xmlns:a16="http://schemas.microsoft.com/office/drawing/2014/main" id="{00000000-0008-0000-0000-00005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29</xdr:row>
          <xdr:rowOff>0</xdr:rowOff>
        </xdr:from>
        <xdr:to>
          <xdr:col>17</xdr:col>
          <xdr:colOff>9525</xdr:colOff>
          <xdr:row>32</xdr:row>
          <xdr:rowOff>9525</xdr:rowOff>
        </xdr:to>
        <xdr:sp macro="" textlink="">
          <xdr:nvSpPr>
            <xdr:cNvPr id="4187" name="Option Button 91" hidden="1">
              <a:extLst>
                <a:ext uri="{63B3BB69-23CF-44E3-9099-C40C66FF867C}">
                  <a14:compatExt spid="_x0000_s4187"/>
                </a:ext>
                <a:ext uri="{FF2B5EF4-FFF2-40B4-BE49-F238E27FC236}">
                  <a16:creationId xmlns:a16="http://schemas.microsoft.com/office/drawing/2014/main" id="{00000000-0008-0000-0000-00005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1066800</xdr:colOff>
          <xdr:row>32</xdr:row>
          <xdr:rowOff>9525</xdr:rowOff>
        </xdr:from>
        <xdr:to>
          <xdr:col>17</xdr:col>
          <xdr:colOff>9525</xdr:colOff>
          <xdr:row>35</xdr:row>
          <xdr:rowOff>9525</xdr:rowOff>
        </xdr:to>
        <xdr:sp macro="" textlink="">
          <xdr:nvSpPr>
            <xdr:cNvPr id="4188" name="Option Button 92" hidden="1">
              <a:extLst>
                <a:ext uri="{63B3BB69-23CF-44E3-9099-C40C66FF867C}">
                  <a14:compatExt spid="_x0000_s4188"/>
                </a:ext>
                <a:ext uri="{FF2B5EF4-FFF2-40B4-BE49-F238E27FC236}">
                  <a16:creationId xmlns:a16="http://schemas.microsoft.com/office/drawing/2014/main" id="{00000000-0008-0000-0000-00005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7</xdr:row>
          <xdr:rowOff>200025</xdr:rowOff>
        </xdr:from>
        <xdr:to>
          <xdr:col>14</xdr:col>
          <xdr:colOff>9525</xdr:colOff>
          <xdr:row>11</xdr:row>
          <xdr:rowOff>0</xdr:rowOff>
        </xdr:to>
        <xdr:sp macro="" textlink="">
          <xdr:nvSpPr>
            <xdr:cNvPr id="4171" name="Option Button 75" hidden="1">
              <a:extLst>
                <a:ext uri="{63B3BB69-23CF-44E3-9099-C40C66FF867C}">
                  <a14:compatExt spid="_x0000_s4171"/>
                </a:ext>
                <a:ext uri="{FF2B5EF4-FFF2-40B4-BE49-F238E27FC236}">
                  <a16:creationId xmlns:a16="http://schemas.microsoft.com/office/drawing/2014/main" id="{00000000-0008-0000-0000-00004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11</xdr:row>
          <xdr:rowOff>0</xdr:rowOff>
        </xdr:from>
        <xdr:to>
          <xdr:col>14</xdr:col>
          <xdr:colOff>9525</xdr:colOff>
          <xdr:row>13</xdr:row>
          <xdr:rowOff>28575</xdr:rowOff>
        </xdr:to>
        <xdr:sp macro="" textlink="">
          <xdr:nvSpPr>
            <xdr:cNvPr id="4172" name="Option Button 76" hidden="1">
              <a:extLst>
                <a:ext uri="{63B3BB69-23CF-44E3-9099-C40C66FF867C}">
                  <a14:compatExt spid="_x0000_s4172"/>
                </a:ext>
                <a:ext uri="{FF2B5EF4-FFF2-40B4-BE49-F238E27FC236}">
                  <a16:creationId xmlns:a16="http://schemas.microsoft.com/office/drawing/2014/main" id="{00000000-0008-0000-0000-00004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13</xdr:row>
          <xdr:rowOff>28575</xdr:rowOff>
        </xdr:from>
        <xdr:to>
          <xdr:col>14</xdr:col>
          <xdr:colOff>9525</xdr:colOff>
          <xdr:row>16</xdr:row>
          <xdr:rowOff>28575</xdr:rowOff>
        </xdr:to>
        <xdr:sp macro="" textlink="">
          <xdr:nvSpPr>
            <xdr:cNvPr id="4173" name="Option Button 77" hidden="1">
              <a:extLst>
                <a:ext uri="{63B3BB69-23CF-44E3-9099-C40C66FF867C}">
                  <a14:compatExt spid="_x0000_s4173"/>
                </a:ext>
                <a:ext uri="{FF2B5EF4-FFF2-40B4-BE49-F238E27FC236}">
                  <a16:creationId xmlns:a16="http://schemas.microsoft.com/office/drawing/2014/main" id="{00000000-0008-0000-0000-00004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16</xdr:row>
          <xdr:rowOff>28575</xdr:rowOff>
        </xdr:from>
        <xdr:to>
          <xdr:col>14</xdr:col>
          <xdr:colOff>9525</xdr:colOff>
          <xdr:row>19</xdr:row>
          <xdr:rowOff>28575</xdr:rowOff>
        </xdr:to>
        <xdr:sp macro="" textlink="">
          <xdr:nvSpPr>
            <xdr:cNvPr id="4174" name="Option Button 78" hidden="1">
              <a:extLst>
                <a:ext uri="{63B3BB69-23CF-44E3-9099-C40C66FF867C}">
                  <a14:compatExt spid="_x0000_s4174"/>
                </a:ext>
                <a:ext uri="{FF2B5EF4-FFF2-40B4-BE49-F238E27FC236}">
                  <a16:creationId xmlns:a16="http://schemas.microsoft.com/office/drawing/2014/main" id="{00000000-0008-0000-0000-00004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19</xdr:row>
          <xdr:rowOff>28575</xdr:rowOff>
        </xdr:from>
        <xdr:to>
          <xdr:col>14</xdr:col>
          <xdr:colOff>9525</xdr:colOff>
          <xdr:row>22</xdr:row>
          <xdr:rowOff>28575</xdr:rowOff>
        </xdr:to>
        <xdr:sp macro="" textlink="">
          <xdr:nvSpPr>
            <xdr:cNvPr id="4175" name="Option Button 79" hidden="1">
              <a:extLst>
                <a:ext uri="{63B3BB69-23CF-44E3-9099-C40C66FF867C}">
                  <a14:compatExt spid="_x0000_s4175"/>
                </a:ext>
                <a:ext uri="{FF2B5EF4-FFF2-40B4-BE49-F238E27FC236}">
                  <a16:creationId xmlns:a16="http://schemas.microsoft.com/office/drawing/2014/main" id="{00000000-0008-0000-0000-00004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22</xdr:row>
          <xdr:rowOff>28575</xdr:rowOff>
        </xdr:from>
        <xdr:to>
          <xdr:col>14</xdr:col>
          <xdr:colOff>9525</xdr:colOff>
          <xdr:row>26</xdr:row>
          <xdr:rowOff>0</xdr:rowOff>
        </xdr:to>
        <xdr:sp macro="" textlink="">
          <xdr:nvSpPr>
            <xdr:cNvPr id="4176" name="Option Button 80" hidden="1">
              <a:extLst>
                <a:ext uri="{63B3BB69-23CF-44E3-9099-C40C66FF867C}">
                  <a14:compatExt spid="_x0000_s4176"/>
                </a:ext>
                <a:ext uri="{FF2B5EF4-FFF2-40B4-BE49-F238E27FC236}">
                  <a16:creationId xmlns:a16="http://schemas.microsoft.com/office/drawing/2014/main" id="{00000000-0008-0000-0000-00005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26</xdr:row>
          <xdr:rowOff>0</xdr:rowOff>
        </xdr:from>
        <xdr:to>
          <xdr:col>14</xdr:col>
          <xdr:colOff>9525</xdr:colOff>
          <xdr:row>29</xdr:row>
          <xdr:rowOff>0</xdr:rowOff>
        </xdr:to>
        <xdr:sp macro="" textlink="">
          <xdr:nvSpPr>
            <xdr:cNvPr id="4177" name="Option Button 81" hidden="1">
              <a:extLst>
                <a:ext uri="{63B3BB69-23CF-44E3-9099-C40C66FF867C}">
                  <a14:compatExt spid="_x0000_s4177"/>
                </a:ext>
                <a:ext uri="{FF2B5EF4-FFF2-40B4-BE49-F238E27FC236}">
                  <a16:creationId xmlns:a16="http://schemas.microsoft.com/office/drawing/2014/main" id="{00000000-0008-0000-0000-00005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29</xdr:row>
          <xdr:rowOff>0</xdr:rowOff>
        </xdr:from>
        <xdr:to>
          <xdr:col>14</xdr:col>
          <xdr:colOff>9525</xdr:colOff>
          <xdr:row>32</xdr:row>
          <xdr:rowOff>9525</xdr:rowOff>
        </xdr:to>
        <xdr:sp macro="" textlink="">
          <xdr:nvSpPr>
            <xdr:cNvPr id="4178" name="Option Button 82" hidden="1">
              <a:extLst>
                <a:ext uri="{63B3BB69-23CF-44E3-9099-C40C66FF867C}">
                  <a14:compatExt spid="_x0000_s4178"/>
                </a:ext>
                <a:ext uri="{FF2B5EF4-FFF2-40B4-BE49-F238E27FC236}">
                  <a16:creationId xmlns:a16="http://schemas.microsoft.com/office/drawing/2014/main" id="{00000000-0008-0000-0000-00005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781050</xdr:colOff>
          <xdr:row>32</xdr:row>
          <xdr:rowOff>9525</xdr:rowOff>
        </xdr:from>
        <xdr:to>
          <xdr:col>14</xdr:col>
          <xdr:colOff>9525</xdr:colOff>
          <xdr:row>35</xdr:row>
          <xdr:rowOff>9525</xdr:rowOff>
        </xdr:to>
        <xdr:sp macro="" textlink="">
          <xdr:nvSpPr>
            <xdr:cNvPr id="4179" name="Option Button 83" hidden="1">
              <a:extLst>
                <a:ext uri="{63B3BB69-23CF-44E3-9099-C40C66FF867C}">
                  <a14:compatExt spid="_x0000_s4179"/>
                </a:ext>
                <a:ext uri="{FF2B5EF4-FFF2-40B4-BE49-F238E27FC236}">
                  <a16:creationId xmlns:a16="http://schemas.microsoft.com/office/drawing/2014/main" id="{00000000-0008-0000-0000-00005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8</xdr:row>
          <xdr:rowOff>0</xdr:rowOff>
        </xdr:from>
        <xdr:to>
          <xdr:col>11</xdr:col>
          <xdr:colOff>9525</xdr:colOff>
          <xdr:row>11</xdr:row>
          <xdr:rowOff>0</xdr:rowOff>
        </xdr:to>
        <xdr:sp macro="" textlink="">
          <xdr:nvSpPr>
            <xdr:cNvPr id="4162" name="Option Button 66" hidden="1">
              <a:extLst>
                <a:ext uri="{63B3BB69-23CF-44E3-9099-C40C66FF867C}">
                  <a14:compatExt spid="_x0000_s4162"/>
                </a:ext>
                <a:ext uri="{FF2B5EF4-FFF2-40B4-BE49-F238E27FC236}">
                  <a16:creationId xmlns:a16="http://schemas.microsoft.com/office/drawing/2014/main" id="{00000000-0008-0000-0000-00004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11</xdr:row>
          <xdr:rowOff>0</xdr:rowOff>
        </xdr:from>
        <xdr:to>
          <xdr:col>11</xdr:col>
          <xdr:colOff>9525</xdr:colOff>
          <xdr:row>14</xdr:row>
          <xdr:rowOff>0</xdr:rowOff>
        </xdr:to>
        <xdr:sp macro="" textlink="">
          <xdr:nvSpPr>
            <xdr:cNvPr id="4163" name="Option Button 67" hidden="1">
              <a:extLst>
                <a:ext uri="{63B3BB69-23CF-44E3-9099-C40C66FF867C}">
                  <a14:compatExt spid="_x0000_s4163"/>
                </a:ext>
                <a:ext uri="{FF2B5EF4-FFF2-40B4-BE49-F238E27FC236}">
                  <a16:creationId xmlns:a16="http://schemas.microsoft.com/office/drawing/2014/main" id="{00000000-0008-0000-0000-00004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14</xdr:row>
          <xdr:rowOff>0</xdr:rowOff>
        </xdr:from>
        <xdr:to>
          <xdr:col>11</xdr:col>
          <xdr:colOff>9525</xdr:colOff>
          <xdr:row>17</xdr:row>
          <xdr:rowOff>0</xdr:rowOff>
        </xdr:to>
        <xdr:sp macro="" textlink="">
          <xdr:nvSpPr>
            <xdr:cNvPr id="4164" name="Option Button 68" hidden="1">
              <a:extLst>
                <a:ext uri="{63B3BB69-23CF-44E3-9099-C40C66FF867C}">
                  <a14:compatExt spid="_x0000_s4164"/>
                </a:ext>
                <a:ext uri="{FF2B5EF4-FFF2-40B4-BE49-F238E27FC236}">
                  <a16:creationId xmlns:a16="http://schemas.microsoft.com/office/drawing/2014/main" id="{00000000-0008-0000-0000-00004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17</xdr:row>
          <xdr:rowOff>0</xdr:rowOff>
        </xdr:from>
        <xdr:to>
          <xdr:col>11</xdr:col>
          <xdr:colOff>9525</xdr:colOff>
          <xdr:row>20</xdr:row>
          <xdr:rowOff>0</xdr:rowOff>
        </xdr:to>
        <xdr:sp macro="" textlink="">
          <xdr:nvSpPr>
            <xdr:cNvPr id="4165" name="Option Button 69" hidden="1">
              <a:extLst>
                <a:ext uri="{63B3BB69-23CF-44E3-9099-C40C66FF867C}">
                  <a14:compatExt spid="_x0000_s4165"/>
                </a:ext>
                <a:ext uri="{FF2B5EF4-FFF2-40B4-BE49-F238E27FC236}">
                  <a16:creationId xmlns:a16="http://schemas.microsoft.com/office/drawing/2014/main" id="{00000000-0008-0000-0000-00004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20</xdr:row>
          <xdr:rowOff>0</xdr:rowOff>
        </xdr:from>
        <xdr:to>
          <xdr:col>11</xdr:col>
          <xdr:colOff>9525</xdr:colOff>
          <xdr:row>23</xdr:row>
          <xdr:rowOff>0</xdr:rowOff>
        </xdr:to>
        <xdr:sp macro="" textlink="">
          <xdr:nvSpPr>
            <xdr:cNvPr id="4166" name="Option Button 70" hidden="1">
              <a:extLst>
                <a:ext uri="{63B3BB69-23CF-44E3-9099-C40C66FF867C}">
                  <a14:compatExt spid="_x0000_s4166"/>
                </a:ext>
                <a:ext uri="{FF2B5EF4-FFF2-40B4-BE49-F238E27FC236}">
                  <a16:creationId xmlns:a16="http://schemas.microsoft.com/office/drawing/2014/main" id="{00000000-0008-0000-0000-00004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23</xdr:row>
          <xdr:rowOff>0</xdr:rowOff>
        </xdr:from>
        <xdr:to>
          <xdr:col>11</xdr:col>
          <xdr:colOff>9525</xdr:colOff>
          <xdr:row>26</xdr:row>
          <xdr:rowOff>0</xdr:rowOff>
        </xdr:to>
        <xdr:sp macro="" textlink="">
          <xdr:nvSpPr>
            <xdr:cNvPr id="4167" name="Option Button 71" hidden="1">
              <a:extLst>
                <a:ext uri="{63B3BB69-23CF-44E3-9099-C40C66FF867C}">
                  <a14:compatExt spid="_x0000_s4167"/>
                </a:ext>
                <a:ext uri="{FF2B5EF4-FFF2-40B4-BE49-F238E27FC236}">
                  <a16:creationId xmlns:a16="http://schemas.microsoft.com/office/drawing/2014/main" id="{00000000-0008-0000-0000-00004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26</xdr:row>
          <xdr:rowOff>0</xdr:rowOff>
        </xdr:from>
        <xdr:to>
          <xdr:col>11</xdr:col>
          <xdr:colOff>9525</xdr:colOff>
          <xdr:row>29</xdr:row>
          <xdr:rowOff>0</xdr:rowOff>
        </xdr:to>
        <xdr:sp macro="" textlink="">
          <xdr:nvSpPr>
            <xdr:cNvPr id="4168" name="Option Button 72" hidden="1">
              <a:extLst>
                <a:ext uri="{63B3BB69-23CF-44E3-9099-C40C66FF867C}">
                  <a14:compatExt spid="_x0000_s4168"/>
                </a:ext>
                <a:ext uri="{FF2B5EF4-FFF2-40B4-BE49-F238E27FC236}">
                  <a16:creationId xmlns:a16="http://schemas.microsoft.com/office/drawing/2014/main" id="{00000000-0008-0000-0000-00004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29</xdr:row>
          <xdr:rowOff>0</xdr:rowOff>
        </xdr:from>
        <xdr:to>
          <xdr:col>11</xdr:col>
          <xdr:colOff>9525</xdr:colOff>
          <xdr:row>32</xdr:row>
          <xdr:rowOff>0</xdr:rowOff>
        </xdr:to>
        <xdr:sp macro="" textlink="">
          <xdr:nvSpPr>
            <xdr:cNvPr id="4169" name="Option Button 73" hidden="1">
              <a:extLst>
                <a:ext uri="{63B3BB69-23CF-44E3-9099-C40C66FF867C}">
                  <a14:compatExt spid="_x0000_s4169"/>
                </a:ext>
                <a:ext uri="{FF2B5EF4-FFF2-40B4-BE49-F238E27FC236}">
                  <a16:creationId xmlns:a16="http://schemas.microsoft.com/office/drawing/2014/main" id="{00000000-0008-0000-0000-00004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581025</xdr:colOff>
          <xdr:row>32</xdr:row>
          <xdr:rowOff>0</xdr:rowOff>
        </xdr:from>
        <xdr:to>
          <xdr:col>11</xdr:col>
          <xdr:colOff>9525</xdr:colOff>
          <xdr:row>35</xdr:row>
          <xdr:rowOff>0</xdr:rowOff>
        </xdr:to>
        <xdr:sp macro="" textlink="">
          <xdr:nvSpPr>
            <xdr:cNvPr id="4170" name="Option Button 74" hidden="1">
              <a:extLst>
                <a:ext uri="{63B3BB69-23CF-44E3-9099-C40C66FF867C}">
                  <a14:compatExt spid="_x0000_s4170"/>
                </a:ext>
                <a:ext uri="{FF2B5EF4-FFF2-40B4-BE49-F238E27FC236}">
                  <a16:creationId xmlns:a16="http://schemas.microsoft.com/office/drawing/2014/main" id="{00000000-0008-0000-0000-00004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7</xdr:row>
          <xdr:rowOff>200025</xdr:rowOff>
        </xdr:from>
        <xdr:to>
          <xdr:col>8</xdr:col>
          <xdr:colOff>9525</xdr:colOff>
          <xdr:row>10</xdr:row>
          <xdr:rowOff>28575</xdr:rowOff>
        </xdr:to>
        <xdr:sp macro="" textlink="">
          <xdr:nvSpPr>
            <xdr:cNvPr id="4153" name="Option Button 57" hidden="1">
              <a:extLst>
                <a:ext uri="{63B3BB69-23CF-44E3-9099-C40C66FF867C}">
                  <a14:compatExt spid="_x0000_s4153"/>
                </a:ext>
                <a:ext uri="{FF2B5EF4-FFF2-40B4-BE49-F238E27FC236}">
                  <a16:creationId xmlns:a16="http://schemas.microsoft.com/office/drawing/2014/main" id="{00000000-0008-0000-0000-00003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10</xdr:row>
          <xdr:rowOff>28575</xdr:rowOff>
        </xdr:from>
        <xdr:to>
          <xdr:col>8</xdr:col>
          <xdr:colOff>9525</xdr:colOff>
          <xdr:row>13</xdr:row>
          <xdr:rowOff>28575</xdr:rowOff>
        </xdr:to>
        <xdr:sp macro="" textlink="">
          <xdr:nvSpPr>
            <xdr:cNvPr id="4154" name="Option Button 58" hidden="1">
              <a:extLst>
                <a:ext uri="{63B3BB69-23CF-44E3-9099-C40C66FF867C}">
                  <a14:compatExt spid="_x0000_s4154"/>
                </a:ext>
                <a:ext uri="{FF2B5EF4-FFF2-40B4-BE49-F238E27FC236}">
                  <a16:creationId xmlns:a16="http://schemas.microsoft.com/office/drawing/2014/main" id="{00000000-0008-0000-0000-00003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13</xdr:row>
          <xdr:rowOff>28575</xdr:rowOff>
        </xdr:from>
        <xdr:to>
          <xdr:col>8</xdr:col>
          <xdr:colOff>9525</xdr:colOff>
          <xdr:row>16</xdr:row>
          <xdr:rowOff>28575</xdr:rowOff>
        </xdr:to>
        <xdr:sp macro="" textlink="">
          <xdr:nvSpPr>
            <xdr:cNvPr id="4155" name="Option Button 59" hidden="1">
              <a:extLst>
                <a:ext uri="{63B3BB69-23CF-44E3-9099-C40C66FF867C}">
                  <a14:compatExt spid="_x0000_s4155"/>
                </a:ext>
                <a:ext uri="{FF2B5EF4-FFF2-40B4-BE49-F238E27FC236}">
                  <a16:creationId xmlns:a16="http://schemas.microsoft.com/office/drawing/2014/main" id="{00000000-0008-0000-0000-00003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16</xdr:row>
          <xdr:rowOff>28575</xdr:rowOff>
        </xdr:from>
        <xdr:to>
          <xdr:col>8</xdr:col>
          <xdr:colOff>9525</xdr:colOff>
          <xdr:row>19</xdr:row>
          <xdr:rowOff>28575</xdr:rowOff>
        </xdr:to>
        <xdr:sp macro="" textlink="">
          <xdr:nvSpPr>
            <xdr:cNvPr id="4156" name="Option Button 60" hidden="1">
              <a:extLst>
                <a:ext uri="{63B3BB69-23CF-44E3-9099-C40C66FF867C}">
                  <a14:compatExt spid="_x0000_s4156"/>
                </a:ext>
                <a:ext uri="{FF2B5EF4-FFF2-40B4-BE49-F238E27FC236}">
                  <a16:creationId xmlns:a16="http://schemas.microsoft.com/office/drawing/2014/main" id="{00000000-0008-0000-0000-00003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19</xdr:row>
          <xdr:rowOff>28575</xdr:rowOff>
        </xdr:from>
        <xdr:to>
          <xdr:col>8</xdr:col>
          <xdr:colOff>9525</xdr:colOff>
          <xdr:row>22</xdr:row>
          <xdr:rowOff>28575</xdr:rowOff>
        </xdr:to>
        <xdr:sp macro="" textlink="">
          <xdr:nvSpPr>
            <xdr:cNvPr id="4157" name="Option Button 61" hidden="1">
              <a:extLst>
                <a:ext uri="{63B3BB69-23CF-44E3-9099-C40C66FF867C}">
                  <a14:compatExt spid="_x0000_s4157"/>
                </a:ext>
                <a:ext uri="{FF2B5EF4-FFF2-40B4-BE49-F238E27FC236}">
                  <a16:creationId xmlns:a16="http://schemas.microsoft.com/office/drawing/2014/main" id="{00000000-0008-0000-0000-00003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22</xdr:row>
          <xdr:rowOff>28575</xdr:rowOff>
        </xdr:from>
        <xdr:to>
          <xdr:col>8</xdr:col>
          <xdr:colOff>9525</xdr:colOff>
          <xdr:row>25</xdr:row>
          <xdr:rowOff>28575</xdr:rowOff>
        </xdr:to>
        <xdr:sp macro="" textlink="">
          <xdr:nvSpPr>
            <xdr:cNvPr id="4158" name="Option Button 62" hidden="1">
              <a:extLst>
                <a:ext uri="{63B3BB69-23CF-44E3-9099-C40C66FF867C}">
                  <a14:compatExt spid="_x0000_s4158"/>
                </a:ext>
                <a:ext uri="{FF2B5EF4-FFF2-40B4-BE49-F238E27FC236}">
                  <a16:creationId xmlns:a16="http://schemas.microsoft.com/office/drawing/2014/main" id="{00000000-0008-0000-0000-00003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25</xdr:row>
          <xdr:rowOff>28575</xdr:rowOff>
        </xdr:from>
        <xdr:to>
          <xdr:col>8</xdr:col>
          <xdr:colOff>9525</xdr:colOff>
          <xdr:row>28</xdr:row>
          <xdr:rowOff>28575</xdr:rowOff>
        </xdr:to>
        <xdr:sp macro="" textlink="">
          <xdr:nvSpPr>
            <xdr:cNvPr id="4159" name="Option Button 63" hidden="1">
              <a:extLst>
                <a:ext uri="{63B3BB69-23CF-44E3-9099-C40C66FF867C}">
                  <a14:compatExt spid="_x0000_s4159"/>
                </a:ext>
                <a:ext uri="{FF2B5EF4-FFF2-40B4-BE49-F238E27FC236}">
                  <a16:creationId xmlns:a16="http://schemas.microsoft.com/office/drawing/2014/main" id="{00000000-0008-0000-0000-00003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28</xdr:row>
          <xdr:rowOff>28575</xdr:rowOff>
        </xdr:from>
        <xdr:to>
          <xdr:col>8</xdr:col>
          <xdr:colOff>9525</xdr:colOff>
          <xdr:row>31</xdr:row>
          <xdr:rowOff>28575</xdr:rowOff>
        </xdr:to>
        <xdr:sp macro="" textlink="">
          <xdr:nvSpPr>
            <xdr:cNvPr id="4160" name="Option Button 64" hidden="1">
              <a:extLst>
                <a:ext uri="{63B3BB69-23CF-44E3-9099-C40C66FF867C}">
                  <a14:compatExt spid="_x0000_s4160"/>
                </a:ext>
                <a:ext uri="{FF2B5EF4-FFF2-40B4-BE49-F238E27FC236}">
                  <a16:creationId xmlns:a16="http://schemas.microsoft.com/office/drawing/2014/main" id="{00000000-0008-0000-0000-00004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333375</xdr:colOff>
          <xdr:row>31</xdr:row>
          <xdr:rowOff>28575</xdr:rowOff>
        </xdr:from>
        <xdr:to>
          <xdr:col>8</xdr:col>
          <xdr:colOff>9525</xdr:colOff>
          <xdr:row>35</xdr:row>
          <xdr:rowOff>0</xdr:rowOff>
        </xdr:to>
        <xdr:sp macro="" textlink="">
          <xdr:nvSpPr>
            <xdr:cNvPr id="4161" name="Option Button 65" hidden="1">
              <a:extLst>
                <a:ext uri="{63B3BB69-23CF-44E3-9099-C40C66FF867C}">
                  <a14:compatExt spid="_x0000_s4161"/>
                </a:ext>
                <a:ext uri="{FF2B5EF4-FFF2-40B4-BE49-F238E27FC236}">
                  <a16:creationId xmlns:a16="http://schemas.microsoft.com/office/drawing/2014/main" id="{00000000-0008-0000-0000-00004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0</xdr:rowOff>
        </xdr:from>
        <xdr:to>
          <xdr:col>5</xdr:col>
          <xdr:colOff>9525</xdr:colOff>
          <xdr:row>11</xdr:row>
          <xdr:rowOff>0</xdr:rowOff>
        </xdr:to>
        <xdr:sp macro="" textlink="">
          <xdr:nvSpPr>
            <xdr:cNvPr id="4144" name="Option Button 48" hidden="1">
              <a:extLst>
                <a:ext uri="{63B3BB69-23CF-44E3-9099-C40C66FF867C}">
                  <a14:compatExt spid="_x0000_s4144"/>
                </a:ext>
                <a:ext uri="{FF2B5EF4-FFF2-40B4-BE49-F238E27FC236}">
                  <a16:creationId xmlns:a16="http://schemas.microsoft.com/office/drawing/2014/main" id="{00000000-0008-0000-00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11</xdr:row>
          <xdr:rowOff>0</xdr:rowOff>
        </xdr:from>
        <xdr:to>
          <xdr:col>5</xdr:col>
          <xdr:colOff>9525</xdr:colOff>
          <xdr:row>14</xdr:row>
          <xdr:rowOff>0</xdr:rowOff>
        </xdr:to>
        <xdr:sp macro="" textlink="">
          <xdr:nvSpPr>
            <xdr:cNvPr id="4145" name="Option Button 49" hidden="1">
              <a:extLst>
                <a:ext uri="{63B3BB69-23CF-44E3-9099-C40C66FF867C}">
                  <a14:compatExt spid="_x0000_s4145"/>
                </a:ext>
                <a:ext uri="{FF2B5EF4-FFF2-40B4-BE49-F238E27FC236}">
                  <a16:creationId xmlns:a16="http://schemas.microsoft.com/office/drawing/2014/main" id="{00000000-0008-0000-00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14</xdr:row>
          <xdr:rowOff>0</xdr:rowOff>
        </xdr:from>
        <xdr:to>
          <xdr:col>5</xdr:col>
          <xdr:colOff>9525</xdr:colOff>
          <xdr:row>16</xdr:row>
          <xdr:rowOff>28575</xdr:rowOff>
        </xdr:to>
        <xdr:sp macro="" textlink="">
          <xdr:nvSpPr>
            <xdr:cNvPr id="4146" name="Option Button 50" hidden="1">
              <a:extLst>
                <a:ext uri="{63B3BB69-23CF-44E3-9099-C40C66FF867C}">
                  <a14:compatExt spid="_x0000_s4146"/>
                </a:ext>
                <a:ext uri="{FF2B5EF4-FFF2-40B4-BE49-F238E27FC236}">
                  <a16:creationId xmlns:a16="http://schemas.microsoft.com/office/drawing/2014/main" id="{00000000-0008-0000-00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17</xdr:row>
          <xdr:rowOff>0</xdr:rowOff>
        </xdr:from>
        <xdr:to>
          <xdr:col>5</xdr:col>
          <xdr:colOff>9525</xdr:colOff>
          <xdr:row>20</xdr:row>
          <xdr:rowOff>0</xdr:rowOff>
        </xdr:to>
        <xdr:sp macro="" textlink="">
          <xdr:nvSpPr>
            <xdr:cNvPr id="4147" name="Option Button 51" hidden="1">
              <a:extLst>
                <a:ext uri="{63B3BB69-23CF-44E3-9099-C40C66FF867C}">
                  <a14:compatExt spid="_x0000_s4147"/>
                </a:ext>
                <a:ext uri="{FF2B5EF4-FFF2-40B4-BE49-F238E27FC236}">
                  <a16:creationId xmlns:a16="http://schemas.microsoft.com/office/drawing/2014/main" id="{00000000-0008-0000-00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20</xdr:row>
          <xdr:rowOff>0</xdr:rowOff>
        </xdr:from>
        <xdr:to>
          <xdr:col>5</xdr:col>
          <xdr:colOff>9525</xdr:colOff>
          <xdr:row>23</xdr:row>
          <xdr:rowOff>0</xdr:rowOff>
        </xdr:to>
        <xdr:sp macro="" textlink="">
          <xdr:nvSpPr>
            <xdr:cNvPr id="4148" name="Option Button 52" hidden="1">
              <a:extLst>
                <a:ext uri="{63B3BB69-23CF-44E3-9099-C40C66FF867C}">
                  <a14:compatExt spid="_x0000_s4148"/>
                </a:ext>
                <a:ext uri="{FF2B5EF4-FFF2-40B4-BE49-F238E27FC236}">
                  <a16:creationId xmlns:a16="http://schemas.microsoft.com/office/drawing/2014/main" id="{00000000-0008-0000-00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23</xdr:row>
          <xdr:rowOff>0</xdr:rowOff>
        </xdr:from>
        <xdr:to>
          <xdr:col>5</xdr:col>
          <xdr:colOff>9525</xdr:colOff>
          <xdr:row>26</xdr:row>
          <xdr:rowOff>0</xdr:rowOff>
        </xdr:to>
        <xdr:sp macro="" textlink="">
          <xdr:nvSpPr>
            <xdr:cNvPr id="4149" name="Option Button 53" hidden="1">
              <a:extLst>
                <a:ext uri="{63B3BB69-23CF-44E3-9099-C40C66FF867C}">
                  <a14:compatExt spid="_x0000_s4149"/>
                </a:ext>
                <a:ext uri="{FF2B5EF4-FFF2-40B4-BE49-F238E27FC236}">
                  <a16:creationId xmlns:a16="http://schemas.microsoft.com/office/drawing/2014/main" id="{00000000-0008-0000-00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26</xdr:row>
          <xdr:rowOff>0</xdr:rowOff>
        </xdr:from>
        <xdr:to>
          <xdr:col>5</xdr:col>
          <xdr:colOff>9525</xdr:colOff>
          <xdr:row>29</xdr:row>
          <xdr:rowOff>0</xdr:rowOff>
        </xdr:to>
        <xdr:sp macro="" textlink="">
          <xdr:nvSpPr>
            <xdr:cNvPr id="4150" name="Option Button 54" hidden="1">
              <a:extLst>
                <a:ext uri="{63B3BB69-23CF-44E3-9099-C40C66FF867C}">
                  <a14:compatExt spid="_x0000_s4150"/>
                </a:ext>
                <a:ext uri="{FF2B5EF4-FFF2-40B4-BE49-F238E27FC236}">
                  <a16:creationId xmlns:a16="http://schemas.microsoft.com/office/drawing/2014/main" id="{00000000-0008-0000-00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29</xdr:row>
          <xdr:rowOff>0</xdr:rowOff>
        </xdr:from>
        <xdr:to>
          <xdr:col>5</xdr:col>
          <xdr:colOff>9525</xdr:colOff>
          <xdr:row>32</xdr:row>
          <xdr:rowOff>0</xdr:rowOff>
        </xdr:to>
        <xdr:sp macro="" textlink="">
          <xdr:nvSpPr>
            <xdr:cNvPr id="4151" name="Option Button 55" hidden="1">
              <a:extLst>
                <a:ext uri="{63B3BB69-23CF-44E3-9099-C40C66FF867C}">
                  <a14:compatExt spid="_x0000_s4151"/>
                </a:ext>
                <a:ext uri="{FF2B5EF4-FFF2-40B4-BE49-F238E27FC236}">
                  <a16:creationId xmlns:a16="http://schemas.microsoft.com/office/drawing/2014/main" id="{00000000-0008-0000-00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32</xdr:row>
          <xdr:rowOff>0</xdr:rowOff>
        </xdr:from>
        <xdr:to>
          <xdr:col>5</xdr:col>
          <xdr:colOff>9525</xdr:colOff>
          <xdr:row>35</xdr:row>
          <xdr:rowOff>0</xdr:rowOff>
        </xdr:to>
        <xdr:sp macro="" textlink="">
          <xdr:nvSpPr>
            <xdr:cNvPr id="4152" name="Option Button 56" hidden="1">
              <a:extLst>
                <a:ext uri="{63B3BB69-23CF-44E3-9099-C40C66FF867C}">
                  <a14:compatExt spid="_x0000_s4152"/>
                </a:ext>
                <a:ext uri="{FF2B5EF4-FFF2-40B4-BE49-F238E27FC236}">
                  <a16:creationId xmlns:a16="http://schemas.microsoft.com/office/drawing/2014/main" id="{00000000-0008-0000-0000-00003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0</xdr:colOff>
          <xdr:row>2</xdr:row>
          <xdr:rowOff>0</xdr:rowOff>
        </xdr:from>
        <xdr:to>
          <xdr:col>35</xdr:col>
          <xdr:colOff>0</xdr:colOff>
          <xdr:row>8</xdr:row>
          <xdr:rowOff>0</xdr:rowOff>
        </xdr:to>
        <xdr:sp macro="" textlink="">
          <xdr:nvSpPr>
            <xdr:cNvPr id="4113" name="Group Box 17" hidden="1">
              <a:extLst>
                <a:ext uri="{63B3BB69-23CF-44E3-9099-C40C66FF867C}">
                  <a14:compatExt spid="_x0000_s4113"/>
                </a:ext>
                <a:ext uri="{FF2B5EF4-FFF2-40B4-BE49-F238E27FC236}">
                  <a16:creationId xmlns:a16="http://schemas.microsoft.com/office/drawing/2014/main" id="{00000000-0008-0000-0000-000011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ja-JP" altLang="en-US" sz="900" b="0" i="0" u="none" strike="noStrike" baseline="0">
                  <a:solidFill>
                    <a:srgbClr val="000000"/>
                  </a:solidFill>
                  <a:latin typeface="Meiryo UI"/>
                  <a:ea typeface="Meiryo UI"/>
                </a:rPr>
                <a:t>選択中の項目</a:t>
              </a:r>
            </a:p>
          </xdr:txBody>
        </xdr:sp>
        <xdr:clientData/>
      </xdr:twoCellAnchor>
    </mc:Choice>
    <mc:Fallback/>
  </mc:AlternateContent>
  <xdr:twoCellAnchor>
    <xdr:from>
      <xdr:col>3</xdr:col>
      <xdr:colOff>6570</xdr:colOff>
      <xdr:row>5</xdr:row>
      <xdr:rowOff>19707</xdr:rowOff>
    </xdr:from>
    <xdr:to>
      <xdr:col>28</xdr:col>
      <xdr:colOff>183932</xdr:colOff>
      <xdr:row>7</xdr:row>
      <xdr:rowOff>6568</xdr:rowOff>
    </xdr:to>
    <xdr:pic>
      <xdr:nvPicPr>
        <xdr:cNvPr id="19" name="図 18">
          <a:extLst>
            <a:ext uri="{FF2B5EF4-FFF2-40B4-BE49-F238E27FC236}">
              <a16:creationId xmlns:a16="http://schemas.microsoft.com/office/drawing/2014/main" id="{00000000-0008-0000-0000-000013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3903656" y="1217136"/>
          <a:ext cx="2164005" cy="465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33</xdr:col>
          <xdr:colOff>0</xdr:colOff>
          <xdr:row>5</xdr:row>
          <xdr:rowOff>0</xdr:rowOff>
        </xdr:from>
        <xdr:to>
          <xdr:col>33</xdr:col>
          <xdr:colOff>552450</xdr:colOff>
          <xdr:row>6</xdr:row>
          <xdr:rowOff>19050</xdr:rowOff>
        </xdr:to>
        <xdr:sp macro="" textlink="">
          <xdr:nvSpPr>
            <xdr:cNvPr id="4114" name="Option Button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6</xdr:row>
          <xdr:rowOff>0</xdr:rowOff>
        </xdr:from>
        <xdr:to>
          <xdr:col>33</xdr:col>
          <xdr:colOff>552450</xdr:colOff>
          <xdr:row>7</xdr:row>
          <xdr:rowOff>9525</xdr:rowOff>
        </xdr:to>
        <xdr:sp macro="" textlink="">
          <xdr:nvSpPr>
            <xdr:cNvPr id="4115" name="Option Button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2</xdr:row>
          <xdr:rowOff>228600</xdr:rowOff>
        </xdr:from>
        <xdr:to>
          <xdr:col>33</xdr:col>
          <xdr:colOff>552450</xdr:colOff>
          <xdr:row>4</xdr:row>
          <xdr:rowOff>0</xdr:rowOff>
        </xdr:to>
        <xdr:sp macro="" textlink="">
          <xdr:nvSpPr>
            <xdr:cNvPr id="4111" name="Option Button 15" hidden="1">
              <a:extLst>
                <a:ext uri="{63B3BB69-23CF-44E3-9099-C40C66FF867C}">
                  <a14:compatExt spid="_x0000_s4111"/>
                </a:ext>
                <a:ext uri="{FF2B5EF4-FFF2-40B4-BE49-F238E27FC236}">
                  <a16:creationId xmlns:a16="http://schemas.microsoft.com/office/drawing/2014/main" id="{00000000-0008-0000-00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4</xdr:row>
          <xdr:rowOff>0</xdr:rowOff>
        </xdr:from>
        <xdr:to>
          <xdr:col>33</xdr:col>
          <xdr:colOff>552450</xdr:colOff>
          <xdr:row>5</xdr:row>
          <xdr:rowOff>19050</xdr:rowOff>
        </xdr:to>
        <xdr:sp macro="" textlink="">
          <xdr:nvSpPr>
            <xdr:cNvPr id="4112" name="Option Button 16" hidden="1">
              <a:extLst>
                <a:ext uri="{63B3BB69-23CF-44E3-9099-C40C66FF867C}">
                  <a14:compatExt spid="_x0000_s4112"/>
                </a:ext>
                <a:ext uri="{FF2B5EF4-FFF2-40B4-BE49-F238E27FC236}">
                  <a16:creationId xmlns:a16="http://schemas.microsoft.com/office/drawing/2014/main" id="{00000000-0008-0000-00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155591</xdr:colOff>
          <xdr:row>5</xdr:row>
          <xdr:rowOff>44382</xdr:rowOff>
        </xdr:from>
        <xdr:to>
          <xdr:col>19</xdr:col>
          <xdr:colOff>57571</xdr:colOff>
          <xdr:row>6</xdr:row>
          <xdr:rowOff>195145</xdr:rowOff>
        </xdr:to>
        <xdr:pic>
          <xdr:nvPicPr>
            <xdr:cNvPr id="21" name="図 20">
              <a:extLst>
                <a:ext uri="{FF2B5EF4-FFF2-40B4-BE49-F238E27FC236}">
                  <a16:creationId xmlns:a16="http://schemas.microsoft.com/office/drawing/2014/main" id="{00000000-0008-0000-0000-000015000000}"/>
                </a:ext>
              </a:extLst>
            </xdr:cNvPr>
            <xdr:cNvPicPr>
              <a:picLocks noChangeAspect="1" noChangeArrowheads="1"/>
              <a:extLst>
                <a:ext uri="{84589F7E-364E-4C9E-8A38-B11213B215E9}">
                  <a14:cameraTool cellRange="顔!$B$3:$F$7" spid="_x0000_s4482"/>
                </a:ext>
              </a:extLst>
            </xdr:cNvPicPr>
          </xdr:nvPicPr>
          <xdr:blipFill>
            <a:blip xmlns:r="http://schemas.openxmlformats.org/officeDocument/2006/relationships" r:embed="rId3"/>
            <a:srcRect/>
            <a:stretch>
              <a:fillRect/>
            </a:stretch>
          </xdr:blipFill>
          <xdr:spPr bwMode="auto">
            <a:xfrm>
              <a:off x="4806419" y="1226796"/>
              <a:ext cx="388083" cy="38724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600075</xdr:colOff>
          <xdr:row>5</xdr:row>
          <xdr:rowOff>47625</xdr:rowOff>
        </xdr:from>
        <xdr:to>
          <xdr:col>19</xdr:col>
          <xdr:colOff>47625</xdr:colOff>
          <xdr:row>6</xdr:row>
          <xdr:rowOff>180975</xdr:rowOff>
        </xdr:to>
        <xdr:sp macro="" textlink="">
          <xdr:nvSpPr>
            <xdr:cNvPr id="4132" name="Option Button 36" hidden="1">
              <a:extLst>
                <a:ext uri="{63B3BB69-23CF-44E3-9099-C40C66FF867C}">
                  <a14:compatExt spid="_x0000_s4132"/>
                </a:ext>
                <a:ext uri="{FF2B5EF4-FFF2-40B4-BE49-F238E27FC236}">
                  <a16:creationId xmlns:a16="http://schemas.microsoft.com/office/drawing/2014/main" id="{00000000-0008-0000-0000-00002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183931</xdr:colOff>
          <xdr:row>5</xdr:row>
          <xdr:rowOff>44382</xdr:rowOff>
        </xdr:from>
        <xdr:to>
          <xdr:col>29</xdr:col>
          <xdr:colOff>13139</xdr:colOff>
          <xdr:row>6</xdr:row>
          <xdr:rowOff>188347</xdr:rowOff>
        </xdr:to>
        <xdr:pic>
          <xdr:nvPicPr>
            <xdr:cNvPr id="99" name="図 98">
              <a:extLst>
                <a:ext uri="{FF2B5EF4-FFF2-40B4-BE49-F238E27FC236}">
                  <a16:creationId xmlns:a16="http://schemas.microsoft.com/office/drawing/2014/main" id="{00000000-0008-0000-0000-000063000000}"/>
                </a:ext>
              </a:extLst>
            </xdr:cNvPr>
            <xdr:cNvPicPr>
              <a:picLocks noChangeAspect="1" noChangeArrowheads="1"/>
              <a:extLst>
                <a:ext uri="{84589F7E-364E-4C9E-8A38-B11213B215E9}">
                  <a14:cameraTool cellRange="数字!$J$28:$AV$50" spid="_x0000_s4483"/>
                </a:ext>
              </a:extLst>
            </xdr:cNvPicPr>
          </xdr:nvPicPr>
          <xdr:blipFill>
            <a:blip xmlns:r="http://schemas.openxmlformats.org/officeDocument/2006/relationships" r:embed="rId4"/>
            <a:srcRect/>
            <a:stretch>
              <a:fillRect/>
            </a:stretch>
          </xdr:blipFill>
          <xdr:spPr bwMode="auto">
            <a:xfrm>
              <a:off x="5320862" y="1226796"/>
              <a:ext cx="748863" cy="38044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xdr:col>
      <xdr:colOff>923194</xdr:colOff>
      <xdr:row>7</xdr:row>
      <xdr:rowOff>117231</xdr:rowOff>
    </xdr:from>
    <xdr:to>
      <xdr:col>31</xdr:col>
      <xdr:colOff>1</xdr:colOff>
      <xdr:row>36</xdr:row>
      <xdr:rowOff>14654</xdr:rowOff>
    </xdr:to>
    <xdr:sp macro="" textlink="ゲームオーバー文字列">
      <xdr:nvSpPr>
        <xdr:cNvPr id="11" name="正方形/長方形 10">
          <a:extLst>
            <a:ext uri="{FF2B5EF4-FFF2-40B4-BE49-F238E27FC236}">
              <a16:creationId xmlns:a16="http://schemas.microsoft.com/office/drawing/2014/main" id="{00000000-0008-0000-0000-00000B000000}"/>
            </a:ext>
          </a:extLst>
        </xdr:cNvPr>
        <xdr:cNvSpPr/>
      </xdr:nvSpPr>
      <xdr:spPr>
        <a:xfrm>
          <a:off x="3560886" y="1809750"/>
          <a:ext cx="2857500" cy="2579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92257CC-1857-4F4A-908A-FFAC8E1CE4CE}" type="TxLink">
            <a:rPr kumimoji="1" lang="en-US" altLang="en-US" sz="2000" b="0" i="0" u="none" strike="noStrike">
              <a:solidFill>
                <a:srgbClr val="000000">
                  <a:alpha val="0"/>
                </a:srgbClr>
              </a:solidFill>
              <a:latin typeface="游ゴシック"/>
              <a:ea typeface="游ゴシック"/>
            </a:rPr>
            <a:pPr algn="ctr"/>
            <a:t> </a:t>
          </a:fld>
          <a:endParaRPr kumimoji="1" lang="ja-JP" altLang="en-US" sz="2000">
            <a:solidFill>
              <a:srgbClr val="000000">
                <a:alpha val="0"/>
              </a:srgbClr>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19707</xdr:colOff>
          <xdr:row>5</xdr:row>
          <xdr:rowOff>44382</xdr:rowOff>
        </xdr:from>
        <xdr:to>
          <xdr:col>13</xdr:col>
          <xdr:colOff>29231</xdr:colOff>
          <xdr:row>6</xdr:row>
          <xdr:rowOff>193047</xdr:rowOff>
        </xdr:to>
        <xdr:pic>
          <xdr:nvPicPr>
            <xdr:cNvPr id="20" name="図 19">
              <a:extLst>
                <a:ext uri="{FF2B5EF4-FFF2-40B4-BE49-F238E27FC236}">
                  <a16:creationId xmlns:a16="http://schemas.microsoft.com/office/drawing/2014/main" id="{00000000-0008-0000-0000-000014000000}"/>
                </a:ext>
              </a:extLst>
            </xdr:cNvPr>
            <xdr:cNvPicPr>
              <a:picLocks noChangeAspect="1" noChangeArrowheads="1"/>
              <a:extLst>
                <a:ext uri="{84589F7E-364E-4C9E-8A38-B11213B215E9}">
                  <a14:cameraTool cellRange="数字!$J$2:$AV$24" spid="_x0000_s4484"/>
                </a:ext>
              </a:extLst>
            </xdr:cNvPicPr>
          </xdr:nvPicPr>
          <xdr:blipFill>
            <a:blip xmlns:r="http://schemas.openxmlformats.org/officeDocument/2006/relationships" r:embed="rId5"/>
            <a:srcRect/>
            <a:stretch>
              <a:fillRect/>
            </a:stretch>
          </xdr:blipFill>
          <xdr:spPr bwMode="auto">
            <a:xfrm>
              <a:off x="3915104" y="1226796"/>
              <a:ext cx="764955" cy="38514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97572</xdr:colOff>
      <xdr:row>7</xdr:row>
      <xdr:rowOff>92926</xdr:rowOff>
    </xdr:from>
    <xdr:to>
      <xdr:col>7</xdr:col>
      <xdr:colOff>651627</xdr:colOff>
      <xdr:row>7</xdr:row>
      <xdr:rowOff>646981</xdr:rowOff>
    </xdr:to>
    <xdr:sp macro="" textlink="">
      <xdr:nvSpPr>
        <xdr:cNvPr id="12" name="楕円 11">
          <a:extLst>
            <a:ext uri="{FF2B5EF4-FFF2-40B4-BE49-F238E27FC236}">
              <a16:creationId xmlns:a16="http://schemas.microsoft.com/office/drawing/2014/main" id="{00000000-0008-0000-0400-00000C000000}"/>
            </a:ext>
          </a:extLst>
        </xdr:cNvPr>
        <xdr:cNvSpPr/>
      </xdr:nvSpPr>
      <xdr:spPr>
        <a:xfrm>
          <a:off x="2347629" y="1444398"/>
          <a:ext cx="554055" cy="55405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0</xdr:colOff>
      <xdr:row>7</xdr:row>
      <xdr:rowOff>0</xdr:rowOff>
    </xdr:from>
    <xdr:ext cx="762000" cy="762000"/>
    <xdr:pic>
      <xdr:nvPicPr>
        <xdr:cNvPr id="13" name="グラフィックス 12" descr="笑顔 (塗りつぶしなし)">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56692" y="1362808"/>
          <a:ext cx="762000" cy="762000"/>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3</xdr:col>
          <xdr:colOff>19050</xdr:colOff>
          <xdr:row>4</xdr:row>
          <xdr:rowOff>19050</xdr:rowOff>
        </xdr:from>
        <xdr:to>
          <xdr:col>4</xdr:col>
          <xdr:colOff>19051</xdr:colOff>
          <xdr:row>5</xdr:row>
          <xdr:rowOff>19051</xdr:rowOff>
        </xdr:to>
        <xdr:pic>
          <xdr:nvPicPr>
            <xdr:cNvPr id="18" name="図 17">
              <a:extLst>
                <a:ext uri="{FF2B5EF4-FFF2-40B4-BE49-F238E27FC236}">
                  <a16:creationId xmlns:a16="http://schemas.microsoft.com/office/drawing/2014/main" id="{00000000-0008-0000-0400-000012000000}"/>
                </a:ext>
              </a:extLst>
            </xdr:cNvPr>
            <xdr:cNvPicPr>
              <a:picLocks noChangeAspect="1" noChangeArrowheads="1"/>
              <a:extLst>
                <a:ext uri="{84589F7E-364E-4C9E-8A38-B11213B215E9}">
                  <a14:cameraTool cellRange="リンクされた図_スマイルマーク" spid="_x0000_s8294"/>
                </a:ext>
              </a:extLst>
            </xdr:cNvPicPr>
          </xdr:nvPicPr>
          <xdr:blipFill>
            <a:blip xmlns:r="http://schemas.openxmlformats.org/officeDocument/2006/relationships" r:embed="rId3"/>
            <a:srcRect/>
            <a:stretch>
              <a:fillRect/>
            </a:stretch>
          </xdr:blipFill>
          <xdr:spPr bwMode="auto">
            <a:xfrm>
              <a:off x="765810" y="560070"/>
              <a:ext cx="762001" cy="76200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97572</xdr:colOff>
      <xdr:row>8</xdr:row>
      <xdr:rowOff>92926</xdr:rowOff>
    </xdr:from>
    <xdr:to>
      <xdr:col>7</xdr:col>
      <xdr:colOff>651627</xdr:colOff>
      <xdr:row>8</xdr:row>
      <xdr:rowOff>646981</xdr:rowOff>
    </xdr:to>
    <xdr:sp macro="" textlink="">
      <xdr:nvSpPr>
        <xdr:cNvPr id="20" name="楕円 19">
          <a:extLst>
            <a:ext uri="{FF2B5EF4-FFF2-40B4-BE49-F238E27FC236}">
              <a16:creationId xmlns:a16="http://schemas.microsoft.com/office/drawing/2014/main" id="{00000000-0008-0000-0400-000014000000}"/>
            </a:ext>
          </a:extLst>
        </xdr:cNvPr>
        <xdr:cNvSpPr/>
      </xdr:nvSpPr>
      <xdr:spPr>
        <a:xfrm>
          <a:off x="2353092" y="1456906"/>
          <a:ext cx="554055" cy="55405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97572</xdr:colOff>
      <xdr:row>9</xdr:row>
      <xdr:rowOff>92926</xdr:rowOff>
    </xdr:from>
    <xdr:to>
      <xdr:col>7</xdr:col>
      <xdr:colOff>651627</xdr:colOff>
      <xdr:row>9</xdr:row>
      <xdr:rowOff>646981</xdr:rowOff>
    </xdr:to>
    <xdr:sp macro="" textlink="">
      <xdr:nvSpPr>
        <xdr:cNvPr id="21" name="楕円 20">
          <a:extLst>
            <a:ext uri="{FF2B5EF4-FFF2-40B4-BE49-F238E27FC236}">
              <a16:creationId xmlns:a16="http://schemas.microsoft.com/office/drawing/2014/main" id="{00000000-0008-0000-0400-000015000000}"/>
            </a:ext>
          </a:extLst>
        </xdr:cNvPr>
        <xdr:cNvSpPr/>
      </xdr:nvSpPr>
      <xdr:spPr>
        <a:xfrm>
          <a:off x="2353092" y="1456906"/>
          <a:ext cx="554055" cy="554055"/>
        </a:xfrm>
        <a:prstGeom prst="ellipse">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0</xdr:colOff>
      <xdr:row>9</xdr:row>
      <xdr:rowOff>0</xdr:rowOff>
    </xdr:from>
    <xdr:ext cx="769005" cy="762000"/>
    <xdr:pic>
      <xdr:nvPicPr>
        <xdr:cNvPr id="17" name="グラフィックス 16" descr="サングラスをかけた顔 (塗りつぶしなし)">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55520" y="2887980"/>
          <a:ext cx="769005" cy="762000"/>
        </a:xfrm>
        <a:prstGeom prst="rect">
          <a:avLst/>
        </a:prstGeom>
      </xdr:spPr>
    </xdr:pic>
    <xdr:clientData/>
  </xdr:oneCellAnchor>
  <xdr:oneCellAnchor>
    <xdr:from>
      <xdr:col>7</xdr:col>
      <xdr:colOff>0</xdr:colOff>
      <xdr:row>8</xdr:row>
      <xdr:rowOff>0</xdr:rowOff>
    </xdr:from>
    <xdr:ext cx="767449" cy="762000"/>
    <xdr:pic>
      <xdr:nvPicPr>
        <xdr:cNvPr id="15" name="グラフィックス 14" descr="恐れ顔 (塗りつぶしなし)">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255520" y="2125980"/>
          <a:ext cx="767449" cy="76200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3E36BD-BA3D-4CEA-9164-69E836541FCF}" name="操作" displayName="操作" ref="A1:K2" insertRow="1" totalsRowShown="0" dataDxfId="83">
  <autoFilter ref="A1:K2" xr:uid="{688BDC50-8ACE-4437-BEC8-2EAC51A1F86B}"/>
  <tableColumns count="11">
    <tableColumn id="6" xr3:uid="{E88103A3-A9B5-4E00-9821-540ECC7592D8}" name="id" dataDxfId="82">
      <calculatedColumnFormula>ROW()-1</calculatedColumnFormula>
    </tableColumn>
    <tableColumn id="2" xr3:uid="{F85510E0-FB15-4567-A242-1A61AEADE8E2}" name="押したセル" dataDxfId="81"/>
    <tableColumn id="3" xr3:uid="{FCDB1076-362C-40D8-835A-B4C4A1D14BA0}" name="押した選択中の項目" dataDxfId="80"/>
    <tableColumn id="8" xr3:uid="{50024A22-FC33-4642-8E95-91463FCF2302}" name="リセット" dataDxfId="79"/>
    <tableColumn id="5" xr3:uid="{FA3A05BD-1FA5-45E3-82DB-A39D457B56CB}" name="選択中の項目" dataDxfId="78">
      <calculatedColumnFormula array="1">_xlfn.IFS(ROW()=2,1,操作[[#This Row],[押した選択中の項目]]="",E1,TRUE,操作[[#This Row],[押した選択中の項目]])</calculatedColumnFormula>
    </tableColumn>
    <tableColumn id="1" xr3:uid="{5F21B8BC-8FD6-4C80-88FD-9E7613DF036E}" name="時刻" dataDxfId="77">
      <calculatedColumnFormula>IF(操作[[#This Row],[時刻]]=0,NOW(),操作[[#This Row],[時刻]])</calculatedColumnFormula>
    </tableColumn>
    <tableColumn id="13" xr3:uid="{8B997284-A20C-42E5-AEE0-FD55E46F1FF3}" name="計算対象か" dataDxfId="76">
      <calculatedColumnFormula>(操作[[#This Row],[id]]&gt; _xlfn.XLOOKUP(1,操作[リセット],操作[id],0,0,-1))*1</calculatedColumnFormula>
    </tableColumn>
    <tableColumn id="9" xr3:uid="{CE3BAEC5-75DF-47AB-B0B4-57A41DC99F47}" name="対象_押したセル" dataDxfId="75">
      <calculatedColumnFormula>IF(操作[[#This Row],[計算対象か]],操作[[#This Row],[押したセル]],"")</calculatedColumnFormula>
    </tableColumn>
    <tableColumn id="10" xr3:uid="{012EA74C-A09B-408E-A8F9-E7E399C3332F}" name="対象_押した選択中の項目" dataDxfId="74">
      <calculatedColumnFormula>IF(操作[[#This Row],[計算対象か]],操作[[#This Row],[選択中の項目]],"")</calculatedColumnFormula>
    </tableColumn>
    <tableColumn id="11" xr3:uid="{47061AC7-38E2-4D93-8884-BAD8D4598BB5}" name="対象_操作内容" dataDxfId="73">
      <calculatedColumnFormula>IF(操作[[#This Row],[計算対象か]],操作[[#This Row],[押したセル]]&amp;"-"&amp;操作[[#This Row],[選択中の項目]],"")</calculatedColumnFormula>
    </tableColumn>
    <tableColumn id="4" xr3:uid="{BBDC74B1-F786-4594-A67A-FC7229CCD31F}" name="対象_時刻" dataDxfId="72">
      <calculatedColumnFormula>IF(操作[[#This Row],[計算対象か]],操作[[#This Row],[時刻]],"")</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DF31CF-FDBD-4170-9240-CEB70A0DE181}" name="状態" displayName="状態" ref="A1:L82" totalsRowShown="0">
  <autoFilter ref="A1:L82" xr:uid="{4000351A-9472-4E69-A833-467E87B13C1B}"/>
  <tableColumns count="12">
    <tableColumn id="1" xr3:uid="{905D76B4-C709-47D8-9406-BF2E40E98E94}" name="縦">
      <calculatedColumnFormula>MOD(ROW()-2,設定_縦)+1</calculatedColumnFormula>
    </tableColumn>
    <tableColumn id="2" xr3:uid="{6A16700A-7B8C-4337-97A5-FE5388B0E328}" name="横">
      <calculatedColumnFormula>INT((ROW()-1.1)/設定_縦)+1</calculatedColumnFormula>
    </tableColumn>
    <tableColumn id="3" xr3:uid="{327073FA-2552-4216-A436-CDADE8FDB63F}" name="ID" dataDxfId="71">
      <calculatedColumnFormula>状態[[#This Row],[縦]]&amp;"-"&amp;状態[[#This Row],[横]]</calculatedColumnFormula>
    </tableColumn>
    <tableColumn id="4" xr3:uid="{647188FE-A05F-4C0D-B0E4-10720B339703}" name="ラジオボタンID" dataDxfId="70">
      <calculatedColumnFormula>(状態[[#This Row],[横]]-1)*設定_縦+状態[[#This Row],[縦]]</calculatedColumnFormula>
    </tableColumn>
    <tableColumn id="5" xr3:uid="{098E54E9-5BE2-4722-B12D-1C9CD1519BB2}" name="爆弾" dataDxfId="69">
      <calculatedColumnFormula>_xlfn.XLOOKUP(状態[[#This Row],[ラジオボタンID]],爆弾の位置[ラジオボタンID],爆弾の位置[爆弾か],FALSE,0)</calculatedColumnFormula>
    </tableColumn>
    <tableColumn id="6" xr3:uid="{5FB8D50D-C013-49A8-ABE8-C5911F4DAA90}" name="数字" dataDxfId="68">
      <calculatedColumnFormula array="1">SUM(_xlfn._xlws.FILTER(_xlfn._xlws.FILTER(状態[],(ABS(状態[縦]-状態[[#This Row],[縦]])&lt;=1)*(ABS(状態[横]-状態[[#This Row],[横]])&lt;=1)),状態[#Headers]="爆弾"))</calculatedColumnFormula>
    </tableColumn>
    <tableColumn id="7" xr3:uid="{D8FEF0C1-1093-47BF-960E-44A482146411}" name="押して開いた" dataDxfId="67">
      <calculatedColumnFormula>(_xlfn.XLOOKUP(状態[[#This Row],[ラジオボタンID]]&amp;"-1",操作[対象_操作内容],操作[id],0)&gt;0)*1</calculatedColumnFormula>
    </tableColumn>
    <tableColumn id="22" xr3:uid="{9CDCC7F7-A598-4CA7-81DD-9101FC84496A}" name="自動的に開いた" dataDxfId="66">
      <calculatedColumnFormula array="1">(COUNT(_xlfn._xlws.FILTER(状態[],(ABS(状態[縦]-状態[[#This Row],[縦]])&lt;=1)*(ABS(状態[横]-状態[[#This Row],[横]])&lt;=1)*(状態[ID]&lt;&gt;状態[[#This Row],[ID]])*(状態[数字]=0)*(状態[開いた]=1)))&gt;0)*NOT(リセットフラグ)</calculatedColumnFormula>
    </tableColumn>
    <tableColumn id="17" xr3:uid="{0FD09AB3-F0E5-42AF-9B79-5480A072100F}" name="開いた" dataDxfId="65">
      <calculatedColumnFormula>MIN(状態[[#This Row],[押して開いた]]+状態[[#This Row],[自動的に開いた]],1)</calculatedColumnFormula>
    </tableColumn>
    <tableColumn id="18" xr3:uid="{433274D7-E616-4B4D-9A10-6A603A494493}" name="爆弾を開いた" dataDxfId="64">
      <calculatedColumnFormula>IF(AND(状態[[#This Row],[爆弾]],状態[[#This Row],[開いた]]=1),1,0)</calculatedColumnFormula>
    </tableColumn>
    <tableColumn id="19" xr3:uid="{B351CAA6-0A10-4ED8-BD6C-47414F063BA1}" name="最新の状態" dataDxfId="63">
      <calculatedColumnFormula>IF(AND(ゲームオーバーである,状態[[#This Row],[爆弾]]),5,IF(状態[[#This Row],[開いた]]=1,1,_xlfn.XLOOKUP(状態[[#This Row],[ラジオボタンID]],操作[対象_押したセル],操作[対象_押した選択中の項目],0,0,-1)))</calculatedColumnFormula>
    </tableColumn>
    <tableColumn id="20" xr3:uid="{FA9411EE-4FE2-47E9-A3FB-97512C3CBEA5}" name="表示する文字" dataDxfId="62">
      <calculatedColumnFormula>CHOOSE(状態[[#This Row],[最新の状態]]+1,"",状態[[#This Row],[数字]],"🚩","？","","💣")</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47AC0A-5721-466D-82CC-95B92CBC8519}" name="爆弾の位置" displayName="爆弾の位置" ref="A4:D85" totalsRowShown="0">
  <autoFilter ref="A4:D85" xr:uid="{52B9AB2C-CAC7-4AEF-A6DE-F0AD30127D08}"/>
  <tableColumns count="4">
    <tableColumn id="1" xr3:uid="{5A10142D-5C8C-409A-B065-33FC9C02BE16}" name="ラジオボタンID"/>
    <tableColumn id="2" xr3:uid="{EAAF3778-3B3A-4E1D-B41D-41D4177456FA}" name="ランダムな数" dataDxfId="0">
      <calculatedColumnFormula>IF(リセットフラグ,RAND(),爆弾の位置[[#This Row],[ランダムな数]])</calculatedColumnFormula>
    </tableColumn>
    <tableColumn id="3" xr3:uid="{96605BFA-1237-4A39-BEDD-54E5A80AB062}" name="順位" dataDxfId="61">
      <calculatedColumnFormula>RANK(爆弾の位置[[#This Row],[ランダムな数]],爆弾の位置[ランダムな数])</calculatedColumnFormula>
    </tableColumn>
    <tableColumn id="4" xr3:uid="{07815A89-7C1F-48D4-A338-7875D746E7E0}" name="爆弾か" dataDxfId="1">
      <calculatedColumnFormula>IF(爆弾の位置[[#This Row],[順位]]&lt;=爆弾の数,1,0)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56D3DE-BF06-4541-AAF0-15B90B14C698}" name="セグ" displayName="セグ" ref="A6:H16" totalsRowShown="0">
  <autoFilter ref="A6:H16" xr:uid="{00AB6AB2-5FAA-4278-A5EE-08912CDEF6D2}"/>
  <tableColumns count="8">
    <tableColumn id="1" xr3:uid="{016B08B7-0A2D-4107-8775-39165092BE92}" name="数字"/>
    <tableColumn id="2" xr3:uid="{B97E585B-E928-4D3D-9610-3A098F69F81F}" name="左上"/>
    <tableColumn id="3" xr3:uid="{91F638B3-BDE9-4CD3-9E80-4330E5B30535}" name="左下"/>
    <tableColumn id="4" xr3:uid="{6908136B-EDF3-4E82-8FBF-8F99DEABF50D}" name="上"/>
    <tableColumn id="5" xr3:uid="{CB565882-BDB8-46FA-9516-690E2759D464}" name="中"/>
    <tableColumn id="6" xr3:uid="{1C5E3B3F-6229-4CD8-8DE2-C840A86A3D2C}" name="下"/>
    <tableColumn id="7" xr3:uid="{4A9D5D18-99DF-46F7-B6C1-B470DF476FB4}" name="右上"/>
    <tableColumn id="8" xr3:uid="{C8068762-F4FF-4368-B1B4-FABA1E5C0AA0}" name="右下"/>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50" Type="http://schemas.openxmlformats.org/officeDocument/2006/relationships/ctrlProp" Target="../ctrlProps/ctrlProp46.xml"/><Relationship Id="rId55" Type="http://schemas.openxmlformats.org/officeDocument/2006/relationships/ctrlProp" Target="../ctrlProps/ctrlProp51.xml"/><Relationship Id="rId63" Type="http://schemas.openxmlformats.org/officeDocument/2006/relationships/ctrlProp" Target="../ctrlProps/ctrlProp59.xml"/><Relationship Id="rId68" Type="http://schemas.openxmlformats.org/officeDocument/2006/relationships/ctrlProp" Target="../ctrlProps/ctrlProp64.xml"/><Relationship Id="rId76" Type="http://schemas.openxmlformats.org/officeDocument/2006/relationships/ctrlProp" Target="../ctrlProps/ctrlProp72.xml"/><Relationship Id="rId84" Type="http://schemas.openxmlformats.org/officeDocument/2006/relationships/ctrlProp" Target="../ctrlProps/ctrlProp80.xml"/><Relationship Id="rId89" Type="http://schemas.openxmlformats.org/officeDocument/2006/relationships/ctrlProp" Target="../ctrlProps/ctrlProp85.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2" Type="http://schemas.openxmlformats.org/officeDocument/2006/relationships/drawing" Target="../drawings/drawing1.xml"/><Relationship Id="rId16" Type="http://schemas.openxmlformats.org/officeDocument/2006/relationships/ctrlProp" Target="../ctrlProps/ctrlProp12.xml"/><Relationship Id="rId29" Type="http://schemas.openxmlformats.org/officeDocument/2006/relationships/ctrlProp" Target="../ctrlProps/ctrlProp25.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3" Type="http://schemas.openxmlformats.org/officeDocument/2006/relationships/ctrlProp" Target="../ctrlProps/ctrlProp49.xml"/><Relationship Id="rId58" Type="http://schemas.openxmlformats.org/officeDocument/2006/relationships/ctrlProp" Target="../ctrlProps/ctrlProp54.xml"/><Relationship Id="rId66" Type="http://schemas.openxmlformats.org/officeDocument/2006/relationships/ctrlProp" Target="../ctrlProps/ctrlProp62.xml"/><Relationship Id="rId74" Type="http://schemas.openxmlformats.org/officeDocument/2006/relationships/ctrlProp" Target="../ctrlProps/ctrlProp70.xml"/><Relationship Id="rId79" Type="http://schemas.openxmlformats.org/officeDocument/2006/relationships/ctrlProp" Target="../ctrlProps/ctrlProp75.xml"/><Relationship Id="rId87" Type="http://schemas.openxmlformats.org/officeDocument/2006/relationships/ctrlProp" Target="../ctrlProps/ctrlProp83.xml"/><Relationship Id="rId5" Type="http://schemas.openxmlformats.org/officeDocument/2006/relationships/ctrlProp" Target="../ctrlProps/ctrlProp1.xml"/><Relationship Id="rId61" Type="http://schemas.openxmlformats.org/officeDocument/2006/relationships/ctrlProp" Target="../ctrlProps/ctrlProp57.xml"/><Relationship Id="rId82" Type="http://schemas.openxmlformats.org/officeDocument/2006/relationships/ctrlProp" Target="../ctrlProps/ctrlProp78.xml"/><Relationship Id="rId90" Type="http://schemas.openxmlformats.org/officeDocument/2006/relationships/ctrlProp" Target="../ctrlProps/ctrlProp86.xml"/><Relationship Id="rId19" Type="http://schemas.openxmlformats.org/officeDocument/2006/relationships/ctrlProp" Target="../ctrlProps/ctrlProp1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64" Type="http://schemas.openxmlformats.org/officeDocument/2006/relationships/ctrlProp" Target="../ctrlProps/ctrlProp60.xml"/><Relationship Id="rId69" Type="http://schemas.openxmlformats.org/officeDocument/2006/relationships/ctrlProp" Target="../ctrlProps/ctrlProp65.xml"/><Relationship Id="rId77" Type="http://schemas.openxmlformats.org/officeDocument/2006/relationships/ctrlProp" Target="../ctrlProps/ctrlProp73.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80" Type="http://schemas.openxmlformats.org/officeDocument/2006/relationships/ctrlProp" Target="../ctrlProps/ctrlProp76.xml"/><Relationship Id="rId85" Type="http://schemas.openxmlformats.org/officeDocument/2006/relationships/ctrlProp" Target="../ctrlProps/ctrlProp81.xml"/><Relationship Id="rId3" Type="http://schemas.openxmlformats.org/officeDocument/2006/relationships/vmlDrawing" Target="../drawings/vmlDrawing1.v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67" Type="http://schemas.openxmlformats.org/officeDocument/2006/relationships/ctrlProp" Target="../ctrlProps/ctrlProp63.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75" Type="http://schemas.openxmlformats.org/officeDocument/2006/relationships/ctrlProp" Target="../ctrlProps/ctrlProp71.xml"/><Relationship Id="rId83" Type="http://schemas.openxmlformats.org/officeDocument/2006/relationships/ctrlProp" Target="../ctrlProps/ctrlProp79.xml"/><Relationship Id="rId88" Type="http://schemas.openxmlformats.org/officeDocument/2006/relationships/ctrlProp" Target="../ctrlProps/ctrlProp84.xml"/><Relationship Id="rId91" Type="http://schemas.openxmlformats.org/officeDocument/2006/relationships/ctrlProp" Target="../ctrlProps/ctrlProp87.xml"/><Relationship Id="rId1" Type="http://schemas.openxmlformats.org/officeDocument/2006/relationships/printerSettings" Target="../printerSettings/printerSettings1.bin"/><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73" Type="http://schemas.openxmlformats.org/officeDocument/2006/relationships/ctrlProp" Target="../ctrlProps/ctrlProp69.xml"/><Relationship Id="rId78" Type="http://schemas.openxmlformats.org/officeDocument/2006/relationships/ctrlProp" Target="../ctrlProps/ctrlProp74.xml"/><Relationship Id="rId81" Type="http://schemas.openxmlformats.org/officeDocument/2006/relationships/ctrlProp" Target="../ctrlProps/ctrlProp77.xml"/><Relationship Id="rId86" Type="http://schemas.openxmlformats.org/officeDocument/2006/relationships/ctrlProp" Target="../ctrlProps/ctrlProp82.xml"/><Relationship Id="rId4" Type="http://schemas.openxmlformats.org/officeDocument/2006/relationships/image" Target="../media/image1.jpeg"/><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8D3E1-BA42-4FBE-A724-35AE2E88D69D}">
  <dimension ref="A1:AM44"/>
  <sheetViews>
    <sheetView showGridLines="0" tabSelected="1" topLeftCell="B1" zoomScale="130" zoomScaleNormal="130" workbookViewId="0">
      <pane xSplit="1" topLeftCell="C1" activePane="topRight" state="frozen"/>
      <selection activeCell="B7" sqref="B7"/>
      <selection pane="topRight" activeCell="B1" sqref="B1"/>
    </sheetView>
  </sheetViews>
  <sheetFormatPr defaultColWidth="0" defaultRowHeight="18.75" zeroHeight="1"/>
  <cols>
    <col min="1" max="1" width="31.125" customWidth="1"/>
    <col min="2" max="2" width="3.5" customWidth="1"/>
    <col min="3" max="3" width="16.5" customWidth="1"/>
    <col min="4" max="4" width="0.375" customWidth="1"/>
    <col min="5" max="5" width="2.5" customWidth="1"/>
    <col min="6" max="7" width="0.375" customWidth="1"/>
    <col min="8" max="8" width="2.5" customWidth="1"/>
    <col min="9" max="10" width="0.375" customWidth="1"/>
    <col min="11" max="11" width="2.5" customWidth="1"/>
    <col min="12" max="13" width="0.375" customWidth="1"/>
    <col min="14" max="14" width="2.5" customWidth="1"/>
    <col min="15" max="16" width="0.375" customWidth="1"/>
    <col min="17" max="17" width="2.5" customWidth="1"/>
    <col min="18" max="19" width="0.375" customWidth="1"/>
    <col min="20" max="20" width="2.5" customWidth="1"/>
    <col min="21" max="22" width="0.375" customWidth="1"/>
    <col min="23" max="23" width="2.5" customWidth="1"/>
    <col min="24" max="25" width="0.375" customWidth="1"/>
    <col min="26" max="26" width="2.5" customWidth="1"/>
    <col min="27" max="28" width="0.375" customWidth="1"/>
    <col min="29" max="29" width="2.5" customWidth="1"/>
    <col min="30" max="30" width="0.375" customWidth="1"/>
    <col min="31" max="31" width="3.625" customWidth="1"/>
    <col min="32" max="32" width="3" customWidth="1"/>
    <col min="33" max="33" width="1.625" customWidth="1"/>
    <col min="34" max="34" width="8.625" customWidth="1"/>
    <col min="35" max="35" width="1.5" customWidth="1"/>
    <col min="36" max="36" width="1.375" customWidth="1"/>
    <col min="37" max="39" width="3.625" customWidth="1"/>
    <col min="40" max="16384" width="3.625" hidden="1"/>
  </cols>
  <sheetData>
    <row r="1" spans="3:35"/>
    <row r="2" spans="3:35"/>
    <row r="3" spans="3:35">
      <c r="AG3" s="13"/>
      <c r="AH3" s="19">
        <f>_xlfn.XLOOKUP(操作!N1,操作[id],操作[選択中の項目],1,0,-1)</f>
        <v>1</v>
      </c>
      <c r="AI3" s="13"/>
    </row>
    <row r="4" spans="3:35">
      <c r="AG4" s="13"/>
      <c r="AH4" s="14" t="s">
        <v>25</v>
      </c>
      <c r="AI4" s="13"/>
    </row>
    <row r="5" spans="3:35">
      <c r="AG5" s="13"/>
      <c r="AH5" s="14" t="s">
        <v>28</v>
      </c>
      <c r="AI5" s="13"/>
    </row>
    <row r="6" spans="3:35">
      <c r="AG6" s="13"/>
      <c r="AH6" s="14" t="s">
        <v>27</v>
      </c>
      <c r="AI6" s="13"/>
    </row>
    <row r="7" spans="3:35">
      <c r="C7">
        <f ca="1">_xlfn.XLOOKUP($C10&amp;"-"&amp;E$8,状態!$C$2:$C$82,状態!$I$2:$I$82,0,0)</f>
        <v>0</v>
      </c>
      <c r="AG7" s="13"/>
      <c r="AH7" s="14" t="s">
        <v>26</v>
      </c>
      <c r="AI7" s="13"/>
    </row>
    <row r="8" spans="3:35" ht="15.75" customHeight="1">
      <c r="D8">
        <v>1</v>
      </c>
      <c r="E8">
        <v>1</v>
      </c>
      <c r="F8">
        <v>1</v>
      </c>
      <c r="G8">
        <v>2</v>
      </c>
      <c r="H8">
        <v>2</v>
      </c>
      <c r="I8">
        <v>2</v>
      </c>
      <c r="J8">
        <v>3</v>
      </c>
      <c r="K8">
        <v>3</v>
      </c>
      <c r="L8">
        <v>3</v>
      </c>
      <c r="M8">
        <v>4</v>
      </c>
      <c r="N8">
        <v>4</v>
      </c>
      <c r="O8">
        <v>4</v>
      </c>
      <c r="P8">
        <v>5</v>
      </c>
      <c r="Q8">
        <v>5</v>
      </c>
      <c r="R8">
        <v>5</v>
      </c>
      <c r="S8">
        <v>6</v>
      </c>
      <c r="T8">
        <v>6</v>
      </c>
      <c r="U8">
        <v>6</v>
      </c>
      <c r="V8">
        <v>7</v>
      </c>
      <c r="W8">
        <v>7</v>
      </c>
      <c r="X8">
        <v>7</v>
      </c>
      <c r="Y8">
        <v>8</v>
      </c>
      <c r="Z8">
        <v>8</v>
      </c>
      <c r="AA8">
        <v>8</v>
      </c>
      <c r="AB8">
        <v>9</v>
      </c>
      <c r="AC8">
        <v>9</v>
      </c>
      <c r="AD8">
        <v>9</v>
      </c>
      <c r="AG8" s="13"/>
      <c r="AH8" s="13"/>
      <c r="AI8" s="13"/>
    </row>
    <row r="9" spans="3:35" ht="2.25" customHeight="1">
      <c r="C9">
        <v>1</v>
      </c>
      <c r="D9" s="3"/>
      <c r="E9" s="3"/>
      <c r="F9" s="3"/>
      <c r="G9" s="3"/>
      <c r="H9" s="3"/>
      <c r="I9" s="3"/>
      <c r="J9" s="3"/>
      <c r="K9" s="3"/>
      <c r="L9" s="3"/>
      <c r="M9" s="3"/>
      <c r="N9" s="3"/>
      <c r="O9" s="3"/>
      <c r="P9" s="3"/>
      <c r="Q9" s="3"/>
      <c r="R9" s="3"/>
      <c r="S9" s="3"/>
      <c r="T9" s="3"/>
      <c r="U9" s="3"/>
      <c r="V9" s="3"/>
      <c r="W9" s="3"/>
      <c r="X9" s="3"/>
      <c r="Y9" s="3"/>
      <c r="Z9" s="3"/>
      <c r="AA9" s="3"/>
      <c r="AB9" s="3"/>
      <c r="AC9" s="3"/>
      <c r="AD9" s="3"/>
    </row>
    <row r="10" spans="3:35" ht="15" customHeight="1">
      <c r="C10">
        <v>1</v>
      </c>
      <c r="D10" s="3"/>
      <c r="E10" s="4" t="str">
        <f ca="1">_xlfn.XLOOKUP($C9&amp;"-"&amp;D$8,状態!$C$2:$C$82,状態!$L$2:$L$82,0,0)</f>
        <v/>
      </c>
      <c r="F10" s="5"/>
      <c r="G10" s="3"/>
      <c r="H10" s="4" t="str">
        <f ca="1">_xlfn.XLOOKUP($C9&amp;"-"&amp;G$8,状態!$C$2:$C$82,状態!$L$2:$L$82,0,0)</f>
        <v/>
      </c>
      <c r="I10" s="5"/>
      <c r="J10" s="3"/>
      <c r="K10" s="4" t="str">
        <f ca="1">_xlfn.XLOOKUP($C9&amp;"-"&amp;J$8,状態!$C$2:$C$82,状態!$L$2:$L$82,0,0)</f>
        <v/>
      </c>
      <c r="L10" s="5"/>
      <c r="M10" s="3"/>
      <c r="N10" s="4" t="str">
        <f ca="1">_xlfn.XLOOKUP($C9&amp;"-"&amp;M$8,状態!$C$2:$C$82,状態!$L$2:$L$82,0,0)</f>
        <v/>
      </c>
      <c r="O10" s="5"/>
      <c r="P10" s="3"/>
      <c r="Q10" s="4" t="str">
        <f ca="1">_xlfn.XLOOKUP($C9&amp;"-"&amp;P$8,状態!$C$2:$C$82,状態!$L$2:$L$82,0,0)</f>
        <v/>
      </c>
      <c r="R10" s="5"/>
      <c r="S10" s="3"/>
      <c r="T10" s="4" t="str">
        <f ca="1">_xlfn.XLOOKUP($C9&amp;"-"&amp;S$8,状態!$C$2:$C$82,状態!$L$2:$L$82,0,0)</f>
        <v/>
      </c>
      <c r="U10" s="5"/>
      <c r="V10" s="3"/>
      <c r="W10" s="4" t="str">
        <f ca="1">_xlfn.XLOOKUP($C9&amp;"-"&amp;V$8,状態!$C$2:$C$82,状態!$L$2:$L$82,0,0)</f>
        <v/>
      </c>
      <c r="X10" s="5"/>
      <c r="Y10" s="3"/>
      <c r="Z10" s="4" t="str">
        <f ca="1">_xlfn.XLOOKUP($C9&amp;"-"&amp;Y$8,状態!$C$2:$C$82,状態!$L$2:$L$82,0,0)</f>
        <v/>
      </c>
      <c r="AA10" s="5"/>
      <c r="AB10" s="3"/>
      <c r="AC10" s="4" t="str">
        <f ca="1">_xlfn.XLOOKUP($C9&amp;"-"&amp;AB$8,状態!$C$2:$C$82,状態!$L$2:$L$82,0,0)</f>
        <v/>
      </c>
      <c r="AD10" s="5"/>
    </row>
    <row r="11" spans="3:35" ht="2.25" customHeight="1">
      <c r="C11">
        <v>1</v>
      </c>
      <c r="D11" s="3"/>
      <c r="E11" s="5"/>
      <c r="F11" s="5"/>
      <c r="G11" s="3"/>
      <c r="H11" s="5"/>
      <c r="I11" s="5"/>
      <c r="J11" s="3"/>
      <c r="K11" s="5"/>
      <c r="L11" s="5"/>
      <c r="M11" s="3"/>
      <c r="N11" s="5"/>
      <c r="O11" s="5"/>
      <c r="P11" s="3"/>
      <c r="Q11" s="5"/>
      <c r="R11" s="5"/>
      <c r="S11" s="3"/>
      <c r="T11" s="5"/>
      <c r="U11" s="5"/>
      <c r="V11" s="3"/>
      <c r="W11" s="5"/>
      <c r="X11" s="5"/>
      <c r="Y11" s="3"/>
      <c r="Z11" s="5"/>
      <c r="AA11" s="5"/>
      <c r="AB11" s="3"/>
      <c r="AC11" s="5"/>
      <c r="AD11" s="5"/>
    </row>
    <row r="12" spans="3:35" ht="2.25" customHeight="1">
      <c r="C12">
        <v>2</v>
      </c>
      <c r="D12" s="3"/>
      <c r="E12" s="5"/>
      <c r="F12" s="5"/>
      <c r="G12" s="3"/>
      <c r="H12" s="5"/>
      <c r="I12" s="5"/>
      <c r="J12" s="3"/>
      <c r="K12" s="5"/>
      <c r="L12" s="5"/>
      <c r="M12" s="3"/>
      <c r="N12" s="5"/>
      <c r="O12" s="5"/>
      <c r="P12" s="3"/>
      <c r="Q12" s="5"/>
      <c r="R12" s="5"/>
      <c r="S12" s="3"/>
      <c r="T12" s="5"/>
      <c r="U12" s="5"/>
      <c r="V12" s="3"/>
      <c r="W12" s="5"/>
      <c r="X12" s="5"/>
      <c r="Y12" s="3"/>
      <c r="Z12" s="5"/>
      <c r="AA12" s="5"/>
      <c r="AB12" s="3"/>
      <c r="AC12" s="5"/>
      <c r="AD12" s="5"/>
    </row>
    <row r="13" spans="3:35" ht="15" customHeight="1">
      <c r="C13">
        <v>2</v>
      </c>
      <c r="D13" s="3"/>
      <c r="E13" s="4" t="str">
        <f ca="1">_xlfn.XLOOKUP($C12&amp;"-"&amp;D$8,状態!$C$2:$C$82,状態!$L$2:$L$82,0,0)</f>
        <v/>
      </c>
      <c r="F13" s="5"/>
      <c r="G13" s="3"/>
      <c r="H13" s="4" t="str">
        <f ca="1">_xlfn.XLOOKUP($C12&amp;"-"&amp;G$8,状態!$C$2:$C$82,状態!$L$2:$L$82,0,0)</f>
        <v/>
      </c>
      <c r="I13" s="5"/>
      <c r="J13" s="3"/>
      <c r="K13" s="4" t="str">
        <f ca="1">_xlfn.XLOOKUP($C12&amp;"-"&amp;J$8,状態!$C$2:$C$82,状態!$L$2:$L$82,0,0)</f>
        <v/>
      </c>
      <c r="L13" s="5"/>
      <c r="M13" s="3"/>
      <c r="N13" s="4" t="str">
        <f ca="1">_xlfn.XLOOKUP($C12&amp;"-"&amp;M$8,状態!$C$2:$C$82,状態!$L$2:$L$82,0,0)</f>
        <v/>
      </c>
      <c r="O13" s="5"/>
      <c r="P13" s="3"/>
      <c r="Q13" s="4" t="str">
        <f ca="1">_xlfn.XLOOKUP($C12&amp;"-"&amp;P$8,状態!$C$2:$C$82,状態!$L$2:$L$82,0,0)</f>
        <v/>
      </c>
      <c r="R13" s="5"/>
      <c r="S13" s="3"/>
      <c r="T13" s="4" t="str">
        <f ca="1">_xlfn.XLOOKUP($C12&amp;"-"&amp;S$8,状態!$C$2:$C$82,状態!$L$2:$L$82,0,0)</f>
        <v/>
      </c>
      <c r="U13" s="5"/>
      <c r="V13" s="3"/>
      <c r="W13" s="4" t="str">
        <f ca="1">_xlfn.XLOOKUP($C12&amp;"-"&amp;V$8,状態!$C$2:$C$82,状態!$L$2:$L$82,0,0)</f>
        <v/>
      </c>
      <c r="X13" s="5"/>
      <c r="Y13" s="3"/>
      <c r="Z13" s="4" t="str">
        <f ca="1">_xlfn.XLOOKUP($C12&amp;"-"&amp;Y$8,状態!$C$2:$C$82,状態!$L$2:$L$82,0,0)</f>
        <v/>
      </c>
      <c r="AA13" s="5"/>
      <c r="AB13" s="3"/>
      <c r="AC13" s="4" t="str">
        <f ca="1">_xlfn.XLOOKUP($C12&amp;"-"&amp;AB$8,状態!$C$2:$C$82,状態!$L$2:$L$82,0,0)</f>
        <v/>
      </c>
      <c r="AD13" s="5"/>
    </row>
    <row r="14" spans="3:35" ht="2.25" customHeight="1">
      <c r="C14">
        <v>2</v>
      </c>
      <c r="D14" s="3"/>
      <c r="E14" s="5"/>
      <c r="F14" s="5"/>
      <c r="G14" s="3"/>
      <c r="H14" s="5"/>
      <c r="I14" s="5"/>
      <c r="J14" s="3"/>
      <c r="K14" s="5"/>
      <c r="L14" s="5"/>
      <c r="M14" s="3"/>
      <c r="N14" s="5"/>
      <c r="O14" s="5"/>
      <c r="P14" s="3"/>
      <c r="Q14" s="5"/>
      <c r="R14" s="5"/>
      <c r="S14" s="3"/>
      <c r="T14" s="5"/>
      <c r="U14" s="5"/>
      <c r="V14" s="3"/>
      <c r="W14" s="5"/>
      <c r="X14" s="5"/>
      <c r="Y14" s="3"/>
      <c r="Z14" s="5"/>
      <c r="AA14" s="5"/>
      <c r="AB14" s="3"/>
      <c r="AC14" s="5"/>
      <c r="AD14" s="5"/>
    </row>
    <row r="15" spans="3:35" ht="2.25" customHeight="1">
      <c r="C15">
        <v>3</v>
      </c>
      <c r="D15" s="3"/>
      <c r="E15" s="5"/>
      <c r="F15" s="5"/>
      <c r="G15" s="3"/>
      <c r="H15" s="5"/>
      <c r="I15" s="5"/>
      <c r="J15" s="3"/>
      <c r="K15" s="5"/>
      <c r="L15" s="5"/>
      <c r="M15" s="3"/>
      <c r="N15" s="5"/>
      <c r="O15" s="5"/>
      <c r="P15" s="3"/>
      <c r="Q15" s="5"/>
      <c r="R15" s="5"/>
      <c r="S15" s="3"/>
      <c r="T15" s="5"/>
      <c r="U15" s="5"/>
      <c r="V15" s="3"/>
      <c r="W15" s="5"/>
      <c r="X15" s="5"/>
      <c r="Y15" s="3"/>
      <c r="Z15" s="5"/>
      <c r="AA15" s="5"/>
      <c r="AB15" s="3"/>
      <c r="AC15" s="5"/>
      <c r="AD15" s="5"/>
    </row>
    <row r="16" spans="3:35" ht="15" customHeight="1">
      <c r="C16">
        <v>3</v>
      </c>
      <c r="D16" s="3"/>
      <c r="E16" s="4" t="str">
        <f ca="1">_xlfn.XLOOKUP($C15&amp;"-"&amp;D$8,状態!$C$2:$C$82,状態!$L$2:$L$82,0,0)</f>
        <v/>
      </c>
      <c r="F16" s="5"/>
      <c r="G16" s="3"/>
      <c r="H16" s="4" t="str">
        <f ca="1">_xlfn.XLOOKUP($C15&amp;"-"&amp;G$8,状態!$C$2:$C$82,状態!$L$2:$L$82,0,0)</f>
        <v/>
      </c>
      <c r="I16" s="5"/>
      <c r="J16" s="3"/>
      <c r="K16" s="4" t="str">
        <f ca="1">_xlfn.XLOOKUP($C15&amp;"-"&amp;J$8,状態!$C$2:$C$82,状態!$L$2:$L$82,0,0)</f>
        <v/>
      </c>
      <c r="L16" s="5"/>
      <c r="M16" s="3"/>
      <c r="N16" s="4" t="str">
        <f ca="1">_xlfn.XLOOKUP($C15&amp;"-"&amp;M$8,状態!$C$2:$C$82,状態!$L$2:$L$82,0,0)</f>
        <v/>
      </c>
      <c r="O16" s="5"/>
      <c r="P16" s="3"/>
      <c r="Q16" s="4" t="str">
        <f ca="1">_xlfn.XLOOKUP($C15&amp;"-"&amp;P$8,状態!$C$2:$C$82,状態!$L$2:$L$82,0,0)</f>
        <v/>
      </c>
      <c r="R16" s="5"/>
      <c r="S16" s="3"/>
      <c r="T16" s="4" t="str">
        <f ca="1">_xlfn.XLOOKUP($C15&amp;"-"&amp;S$8,状態!$C$2:$C$82,状態!$L$2:$L$82,0,0)</f>
        <v/>
      </c>
      <c r="U16" s="5"/>
      <c r="V16" s="3"/>
      <c r="W16" s="4" t="str">
        <f ca="1">_xlfn.XLOOKUP($C15&amp;"-"&amp;V$8,状態!$C$2:$C$82,状態!$L$2:$L$82,0,0)</f>
        <v/>
      </c>
      <c r="X16" s="5"/>
      <c r="Y16" s="3"/>
      <c r="Z16" s="4" t="str">
        <f ca="1">_xlfn.XLOOKUP($C15&amp;"-"&amp;Y$8,状態!$C$2:$C$82,状態!$L$2:$L$82,0,0)</f>
        <v/>
      </c>
      <c r="AA16" s="5"/>
      <c r="AB16" s="3"/>
      <c r="AC16" s="4" t="str">
        <f ca="1">_xlfn.XLOOKUP($C15&amp;"-"&amp;AB$8,状態!$C$2:$C$82,状態!$L$2:$L$82,0,0)</f>
        <v/>
      </c>
      <c r="AD16" s="5"/>
    </row>
    <row r="17" spans="3:30" ht="2.25" customHeight="1">
      <c r="C17">
        <v>3</v>
      </c>
      <c r="D17" s="3"/>
      <c r="E17" s="5"/>
      <c r="F17" s="5"/>
      <c r="G17" s="3"/>
      <c r="H17" s="5"/>
      <c r="I17" s="5"/>
      <c r="J17" s="3"/>
      <c r="K17" s="5"/>
      <c r="L17" s="5"/>
      <c r="M17" s="3"/>
      <c r="N17" s="5"/>
      <c r="O17" s="5"/>
      <c r="P17" s="3"/>
      <c r="Q17" s="5"/>
      <c r="R17" s="5"/>
      <c r="S17" s="3"/>
      <c r="T17" s="5"/>
      <c r="U17" s="5"/>
      <c r="V17" s="3"/>
      <c r="W17" s="5"/>
      <c r="X17" s="5"/>
      <c r="Y17" s="3"/>
      <c r="Z17" s="5"/>
      <c r="AA17" s="5"/>
      <c r="AB17" s="3"/>
      <c r="AC17" s="5"/>
      <c r="AD17" s="5"/>
    </row>
    <row r="18" spans="3:30" ht="2.25" customHeight="1">
      <c r="C18">
        <v>4</v>
      </c>
      <c r="D18" s="3"/>
      <c r="E18" s="5"/>
      <c r="F18" s="5"/>
      <c r="G18" s="3"/>
      <c r="H18" s="5"/>
      <c r="I18" s="5"/>
      <c r="J18" s="3"/>
      <c r="K18" s="5"/>
      <c r="L18" s="5"/>
      <c r="M18" s="3"/>
      <c r="N18" s="5"/>
      <c r="O18" s="5"/>
      <c r="P18" s="3"/>
      <c r="Q18" s="5"/>
      <c r="R18" s="5"/>
      <c r="S18" s="3"/>
      <c r="T18" s="5"/>
      <c r="U18" s="5"/>
      <c r="V18" s="3"/>
      <c r="W18" s="5"/>
      <c r="X18" s="5"/>
      <c r="Y18" s="3"/>
      <c r="Z18" s="5"/>
      <c r="AA18" s="5"/>
      <c r="AB18" s="3"/>
      <c r="AC18" s="5"/>
      <c r="AD18" s="5"/>
    </row>
    <row r="19" spans="3:30" ht="15" customHeight="1">
      <c r="C19">
        <v>4</v>
      </c>
      <c r="D19" s="3"/>
      <c r="E19" s="4" t="str">
        <f ca="1">_xlfn.XLOOKUP($C18&amp;"-"&amp;D$8,状態!$C$2:$C$82,状態!$L$2:$L$82,0,0)</f>
        <v/>
      </c>
      <c r="F19" s="5"/>
      <c r="G19" s="3"/>
      <c r="H19" s="4" t="str">
        <f ca="1">_xlfn.XLOOKUP($C18&amp;"-"&amp;G$8,状態!$C$2:$C$82,状態!$L$2:$L$82,0,0)</f>
        <v/>
      </c>
      <c r="I19" s="5"/>
      <c r="J19" s="3"/>
      <c r="K19" s="4" t="str">
        <f ca="1">_xlfn.XLOOKUP($C18&amp;"-"&amp;J$8,状態!$C$2:$C$82,状態!$L$2:$L$82,0,0)</f>
        <v/>
      </c>
      <c r="L19" s="5"/>
      <c r="M19" s="3"/>
      <c r="N19" s="4" t="str">
        <f ca="1">_xlfn.XLOOKUP($C18&amp;"-"&amp;M$8,状態!$C$2:$C$82,状態!$L$2:$L$82,0,0)</f>
        <v/>
      </c>
      <c r="O19" s="5"/>
      <c r="P19" s="3"/>
      <c r="Q19" s="4" t="str">
        <f ca="1">_xlfn.XLOOKUP($C18&amp;"-"&amp;P$8,状態!$C$2:$C$82,状態!$L$2:$L$82,0,0)</f>
        <v/>
      </c>
      <c r="R19" s="5"/>
      <c r="S19" s="3"/>
      <c r="T19" s="4" t="str">
        <f ca="1">_xlfn.XLOOKUP($C18&amp;"-"&amp;S$8,状態!$C$2:$C$82,状態!$L$2:$L$82,0,0)</f>
        <v/>
      </c>
      <c r="U19" s="5"/>
      <c r="V19" s="3"/>
      <c r="W19" s="4" t="str">
        <f ca="1">_xlfn.XLOOKUP($C18&amp;"-"&amp;V$8,状態!$C$2:$C$82,状態!$L$2:$L$82,0,0)</f>
        <v/>
      </c>
      <c r="X19" s="5"/>
      <c r="Y19" s="3"/>
      <c r="Z19" s="4" t="str">
        <f ca="1">_xlfn.XLOOKUP($C18&amp;"-"&amp;Y$8,状態!$C$2:$C$82,状態!$L$2:$L$82,0,0)</f>
        <v/>
      </c>
      <c r="AA19" s="5"/>
      <c r="AB19" s="3"/>
      <c r="AC19" s="4" t="str">
        <f ca="1">_xlfn.XLOOKUP($C18&amp;"-"&amp;AB$8,状態!$C$2:$C$82,状態!$L$2:$L$82,0,0)</f>
        <v/>
      </c>
      <c r="AD19" s="5"/>
    </row>
    <row r="20" spans="3:30" ht="2.25" customHeight="1">
      <c r="C20">
        <v>4</v>
      </c>
      <c r="D20" s="3"/>
      <c r="E20" s="5"/>
      <c r="F20" s="5"/>
      <c r="G20" s="3"/>
      <c r="H20" s="5"/>
      <c r="I20" s="5"/>
      <c r="J20" s="3"/>
      <c r="K20" s="5"/>
      <c r="L20" s="5"/>
      <c r="M20" s="3"/>
      <c r="N20" s="5"/>
      <c r="O20" s="5"/>
      <c r="P20" s="3"/>
      <c r="Q20" s="5"/>
      <c r="R20" s="5"/>
      <c r="S20" s="3"/>
      <c r="T20" s="5"/>
      <c r="U20" s="5"/>
      <c r="V20" s="3"/>
      <c r="W20" s="5"/>
      <c r="X20" s="5"/>
      <c r="Y20" s="3"/>
      <c r="Z20" s="5"/>
      <c r="AA20" s="5"/>
      <c r="AB20" s="3"/>
      <c r="AC20" s="5"/>
      <c r="AD20" s="5"/>
    </row>
    <row r="21" spans="3:30" ht="2.25" customHeight="1">
      <c r="C21">
        <v>5</v>
      </c>
      <c r="D21" s="3"/>
      <c r="E21" s="5"/>
      <c r="F21" s="5"/>
      <c r="G21" s="3"/>
      <c r="H21" s="5"/>
      <c r="I21" s="5"/>
      <c r="J21" s="3"/>
      <c r="K21" s="5"/>
      <c r="L21" s="5"/>
      <c r="M21" s="3"/>
      <c r="N21" s="5"/>
      <c r="O21" s="5"/>
      <c r="P21" s="3"/>
      <c r="Q21" s="5"/>
      <c r="R21" s="5"/>
      <c r="S21" s="3"/>
      <c r="T21" s="5"/>
      <c r="U21" s="5"/>
      <c r="V21" s="3"/>
      <c r="W21" s="5"/>
      <c r="X21" s="5"/>
      <c r="Y21" s="3"/>
      <c r="Z21" s="5"/>
      <c r="AA21" s="5"/>
      <c r="AB21" s="3"/>
      <c r="AC21" s="5"/>
      <c r="AD21" s="5"/>
    </row>
    <row r="22" spans="3:30" ht="15" customHeight="1">
      <c r="C22">
        <v>5</v>
      </c>
      <c r="D22" s="3"/>
      <c r="E22" s="4" t="str">
        <f ca="1">_xlfn.XLOOKUP($C21&amp;"-"&amp;D$8,状態!$C$2:$C$82,状態!$L$2:$L$82,0,0)</f>
        <v/>
      </c>
      <c r="F22" s="5"/>
      <c r="G22" s="3"/>
      <c r="H22" s="4" t="str">
        <f ca="1">_xlfn.XLOOKUP($C21&amp;"-"&amp;G$8,状態!$C$2:$C$82,状態!$L$2:$L$82,0,0)</f>
        <v/>
      </c>
      <c r="I22" s="5"/>
      <c r="J22" s="3"/>
      <c r="K22" s="4" t="str">
        <f ca="1">_xlfn.XLOOKUP($C21&amp;"-"&amp;J$8,状態!$C$2:$C$82,状態!$L$2:$L$82,0,0)</f>
        <v/>
      </c>
      <c r="L22" s="5"/>
      <c r="M22" s="3"/>
      <c r="N22" s="4" t="str">
        <f ca="1">_xlfn.XLOOKUP($C21&amp;"-"&amp;M$8,状態!$C$2:$C$82,状態!$L$2:$L$82,0,0)</f>
        <v/>
      </c>
      <c r="O22" s="5"/>
      <c r="P22" s="3"/>
      <c r="Q22" s="4" t="str">
        <f ca="1">_xlfn.XLOOKUP($C21&amp;"-"&amp;P$8,状態!$C$2:$C$82,状態!$L$2:$L$82,0,0)</f>
        <v/>
      </c>
      <c r="R22" s="5"/>
      <c r="S22" s="3"/>
      <c r="T22" s="4" t="str">
        <f ca="1">_xlfn.XLOOKUP($C21&amp;"-"&amp;S$8,状態!$C$2:$C$82,状態!$L$2:$L$82,0,0)</f>
        <v/>
      </c>
      <c r="U22" s="5"/>
      <c r="V22" s="3"/>
      <c r="W22" s="4" t="str">
        <f ca="1">_xlfn.XLOOKUP($C21&amp;"-"&amp;V$8,状態!$C$2:$C$82,状態!$L$2:$L$82,0,0)</f>
        <v/>
      </c>
      <c r="X22" s="5"/>
      <c r="Y22" s="3"/>
      <c r="Z22" s="4" t="str">
        <f ca="1">_xlfn.XLOOKUP($C21&amp;"-"&amp;Y$8,状態!$C$2:$C$82,状態!$L$2:$L$82,0,0)</f>
        <v/>
      </c>
      <c r="AA22" s="5"/>
      <c r="AB22" s="3"/>
      <c r="AC22" s="4" t="str">
        <f ca="1">_xlfn.XLOOKUP($C21&amp;"-"&amp;AB$8,状態!$C$2:$C$82,状態!$L$2:$L$82,0,0)</f>
        <v/>
      </c>
      <c r="AD22" s="5"/>
    </row>
    <row r="23" spans="3:30" ht="2.25" customHeight="1">
      <c r="C23">
        <v>5</v>
      </c>
      <c r="D23" s="3"/>
      <c r="E23" s="5"/>
      <c r="F23" s="5"/>
      <c r="G23" s="3"/>
      <c r="H23" s="5"/>
      <c r="I23" s="5"/>
      <c r="J23" s="3"/>
      <c r="K23" s="5"/>
      <c r="L23" s="5"/>
      <c r="M23" s="3"/>
      <c r="N23" s="5"/>
      <c r="O23" s="5"/>
      <c r="P23" s="3"/>
      <c r="Q23" s="5"/>
      <c r="R23" s="5"/>
      <c r="S23" s="3"/>
      <c r="T23" s="5"/>
      <c r="U23" s="5"/>
      <c r="V23" s="3"/>
      <c r="W23" s="5"/>
      <c r="X23" s="5"/>
      <c r="Y23" s="3"/>
      <c r="Z23" s="5"/>
      <c r="AA23" s="5"/>
      <c r="AB23" s="3"/>
      <c r="AC23" s="5"/>
      <c r="AD23" s="5"/>
    </row>
    <row r="24" spans="3:30" ht="2.25" customHeight="1">
      <c r="C24">
        <v>6</v>
      </c>
      <c r="D24" s="3"/>
      <c r="E24" s="5"/>
      <c r="F24" s="5"/>
      <c r="G24" s="3"/>
      <c r="H24" s="5"/>
      <c r="I24" s="5"/>
      <c r="J24" s="3"/>
      <c r="K24" s="5"/>
      <c r="L24" s="5"/>
      <c r="M24" s="3"/>
      <c r="N24" s="5"/>
      <c r="O24" s="5"/>
      <c r="P24" s="3"/>
      <c r="Q24" s="5"/>
      <c r="R24" s="5"/>
      <c r="S24" s="3"/>
      <c r="T24" s="5"/>
      <c r="U24" s="5"/>
      <c r="V24" s="3"/>
      <c r="W24" s="5"/>
      <c r="X24" s="5"/>
      <c r="Y24" s="3"/>
      <c r="Z24" s="5"/>
      <c r="AA24" s="5"/>
      <c r="AB24" s="3"/>
      <c r="AC24" s="5"/>
      <c r="AD24" s="5"/>
    </row>
    <row r="25" spans="3:30" ht="15" customHeight="1">
      <c r="C25">
        <v>6</v>
      </c>
      <c r="D25" s="3"/>
      <c r="E25" s="4" t="str">
        <f ca="1">_xlfn.XLOOKUP($C24&amp;"-"&amp;D$8,状態!$C$2:$C$82,状態!$L$2:$L$82,0,0)</f>
        <v/>
      </c>
      <c r="F25" s="5"/>
      <c r="G25" s="3"/>
      <c r="H25" s="4" t="str">
        <f ca="1">_xlfn.XLOOKUP($C24&amp;"-"&amp;G$8,状態!$C$2:$C$82,状態!$L$2:$L$82,0,0)</f>
        <v/>
      </c>
      <c r="I25" s="5"/>
      <c r="J25" s="3"/>
      <c r="K25" s="4" t="str">
        <f ca="1">_xlfn.XLOOKUP($C24&amp;"-"&amp;J$8,状態!$C$2:$C$82,状態!$L$2:$L$82,0,0)</f>
        <v/>
      </c>
      <c r="L25" s="5"/>
      <c r="M25" s="3"/>
      <c r="N25" s="4" t="str">
        <f ca="1">_xlfn.XLOOKUP($C24&amp;"-"&amp;M$8,状態!$C$2:$C$82,状態!$L$2:$L$82,0,0)</f>
        <v/>
      </c>
      <c r="O25" s="5"/>
      <c r="P25" s="3"/>
      <c r="Q25" s="4" t="str">
        <f ca="1">_xlfn.XLOOKUP($C24&amp;"-"&amp;P$8,状態!$C$2:$C$82,状態!$L$2:$L$82,0,0)</f>
        <v/>
      </c>
      <c r="R25" s="5"/>
      <c r="S25" s="3"/>
      <c r="T25" s="4" t="str">
        <f ca="1">_xlfn.XLOOKUP($C24&amp;"-"&amp;S$8,状態!$C$2:$C$82,状態!$L$2:$L$82,0,0)</f>
        <v/>
      </c>
      <c r="U25" s="5"/>
      <c r="V25" s="3"/>
      <c r="W25" s="4" t="str">
        <f ca="1">_xlfn.XLOOKUP($C24&amp;"-"&amp;V$8,状態!$C$2:$C$82,状態!$L$2:$L$82,0,0)</f>
        <v/>
      </c>
      <c r="X25" s="5"/>
      <c r="Y25" s="3"/>
      <c r="Z25" s="4" t="str">
        <f ca="1">_xlfn.XLOOKUP($C24&amp;"-"&amp;Y$8,状態!$C$2:$C$82,状態!$L$2:$L$82,0,0)</f>
        <v/>
      </c>
      <c r="AA25" s="5"/>
      <c r="AB25" s="3"/>
      <c r="AC25" s="4" t="str">
        <f ca="1">_xlfn.XLOOKUP($C24&amp;"-"&amp;AB$8,状態!$C$2:$C$82,状態!$L$2:$L$82,0,0)</f>
        <v/>
      </c>
      <c r="AD25" s="5"/>
    </row>
    <row r="26" spans="3:30" ht="2.25" customHeight="1">
      <c r="C26">
        <v>6</v>
      </c>
      <c r="D26" s="3"/>
      <c r="E26" s="5"/>
      <c r="F26" s="5"/>
      <c r="G26" s="3"/>
      <c r="H26" s="5"/>
      <c r="I26" s="5"/>
      <c r="J26" s="3"/>
      <c r="K26" s="5"/>
      <c r="L26" s="5"/>
      <c r="M26" s="3"/>
      <c r="N26" s="5"/>
      <c r="O26" s="5"/>
      <c r="P26" s="3"/>
      <c r="Q26" s="5"/>
      <c r="R26" s="5"/>
      <c r="S26" s="3"/>
      <c r="T26" s="5"/>
      <c r="U26" s="5"/>
      <c r="V26" s="3"/>
      <c r="W26" s="5"/>
      <c r="X26" s="5"/>
      <c r="Y26" s="3"/>
      <c r="Z26" s="5"/>
      <c r="AA26" s="5"/>
      <c r="AB26" s="3"/>
      <c r="AC26" s="5"/>
      <c r="AD26" s="5"/>
    </row>
    <row r="27" spans="3:30" ht="2.25" customHeight="1">
      <c r="C27">
        <v>7</v>
      </c>
      <c r="D27" s="3"/>
      <c r="E27" s="5"/>
      <c r="F27" s="5"/>
      <c r="G27" s="3"/>
      <c r="H27" s="5"/>
      <c r="I27" s="5"/>
      <c r="J27" s="3"/>
      <c r="K27" s="5"/>
      <c r="L27" s="5"/>
      <c r="M27" s="3"/>
      <c r="N27" s="5"/>
      <c r="O27" s="5"/>
      <c r="P27" s="3"/>
      <c r="Q27" s="5"/>
      <c r="R27" s="5"/>
      <c r="S27" s="3"/>
      <c r="T27" s="5"/>
      <c r="U27" s="5"/>
      <c r="V27" s="3"/>
      <c r="W27" s="5"/>
      <c r="X27" s="5"/>
      <c r="Y27" s="3"/>
      <c r="Z27" s="5"/>
      <c r="AA27" s="5"/>
      <c r="AB27" s="3"/>
      <c r="AC27" s="5"/>
      <c r="AD27" s="5"/>
    </row>
    <row r="28" spans="3:30" ht="15" customHeight="1">
      <c r="C28">
        <v>7</v>
      </c>
      <c r="D28" s="3"/>
      <c r="E28" s="4" t="str">
        <f ca="1">_xlfn.XLOOKUP($C27&amp;"-"&amp;D$8,状態!$C$2:$C$82,状態!$L$2:$L$82,0,0)</f>
        <v/>
      </c>
      <c r="F28" s="5"/>
      <c r="G28" s="3"/>
      <c r="H28" s="4" t="str">
        <f ca="1">_xlfn.XLOOKUP($C27&amp;"-"&amp;G$8,状態!$C$2:$C$82,状態!$L$2:$L$82,0,0)</f>
        <v/>
      </c>
      <c r="I28" s="5"/>
      <c r="J28" s="3"/>
      <c r="K28" s="4" t="str">
        <f ca="1">_xlfn.XLOOKUP($C27&amp;"-"&amp;J$8,状態!$C$2:$C$82,状態!$L$2:$L$82,0,0)</f>
        <v/>
      </c>
      <c r="L28" s="5"/>
      <c r="M28" s="3"/>
      <c r="N28" s="4" t="str">
        <f ca="1">_xlfn.XLOOKUP($C27&amp;"-"&amp;M$8,状態!$C$2:$C$82,状態!$L$2:$L$82,0,0)</f>
        <v/>
      </c>
      <c r="O28" s="5"/>
      <c r="P28" s="3"/>
      <c r="Q28" s="4" t="str">
        <f ca="1">_xlfn.XLOOKUP($C27&amp;"-"&amp;P$8,状態!$C$2:$C$82,状態!$L$2:$L$82,0,0)</f>
        <v/>
      </c>
      <c r="R28" s="5"/>
      <c r="S28" s="3"/>
      <c r="T28" s="4" t="str">
        <f ca="1">_xlfn.XLOOKUP($C27&amp;"-"&amp;S$8,状態!$C$2:$C$82,状態!$L$2:$L$82,0,0)</f>
        <v/>
      </c>
      <c r="U28" s="5"/>
      <c r="V28" s="3"/>
      <c r="W28" s="4" t="str">
        <f ca="1">_xlfn.XLOOKUP($C27&amp;"-"&amp;V$8,状態!$C$2:$C$82,状態!$L$2:$L$82,0,0)</f>
        <v/>
      </c>
      <c r="X28" s="5"/>
      <c r="Y28" s="3"/>
      <c r="Z28" s="4" t="str">
        <f ca="1">_xlfn.XLOOKUP($C27&amp;"-"&amp;Y$8,状態!$C$2:$C$82,状態!$L$2:$L$82,0,0)</f>
        <v/>
      </c>
      <c r="AA28" s="5"/>
      <c r="AB28" s="3"/>
      <c r="AC28" s="4" t="str">
        <f ca="1">_xlfn.XLOOKUP($C27&amp;"-"&amp;AB$8,状態!$C$2:$C$82,状態!$L$2:$L$82,0,0)</f>
        <v/>
      </c>
      <c r="AD28" s="5"/>
    </row>
    <row r="29" spans="3:30" ht="2.25" customHeight="1">
      <c r="C29">
        <v>7</v>
      </c>
      <c r="D29" s="3"/>
      <c r="E29" s="5"/>
      <c r="F29" s="5"/>
      <c r="G29" s="3"/>
      <c r="H29" s="5"/>
      <c r="I29" s="5"/>
      <c r="J29" s="3"/>
      <c r="K29" s="5"/>
      <c r="L29" s="5"/>
      <c r="M29" s="3"/>
      <c r="N29" s="5"/>
      <c r="O29" s="5"/>
      <c r="P29" s="3"/>
      <c r="Q29" s="5"/>
      <c r="R29" s="5"/>
      <c r="S29" s="3"/>
      <c r="T29" s="5"/>
      <c r="U29" s="5"/>
      <c r="V29" s="3"/>
      <c r="W29" s="5"/>
      <c r="X29" s="5"/>
      <c r="Y29" s="3"/>
      <c r="Z29" s="5"/>
      <c r="AA29" s="5"/>
      <c r="AB29" s="3"/>
      <c r="AC29" s="5"/>
      <c r="AD29" s="5"/>
    </row>
    <row r="30" spans="3:30" ht="2.25" customHeight="1">
      <c r="C30">
        <v>8</v>
      </c>
      <c r="D30" s="3"/>
      <c r="E30" s="5"/>
      <c r="F30" s="5"/>
      <c r="G30" s="3"/>
      <c r="H30" s="5"/>
      <c r="I30" s="5"/>
      <c r="J30" s="3"/>
      <c r="K30" s="5"/>
      <c r="L30" s="5"/>
      <c r="M30" s="3"/>
      <c r="N30" s="5"/>
      <c r="O30" s="5"/>
      <c r="P30" s="3"/>
      <c r="Q30" s="5"/>
      <c r="R30" s="5"/>
      <c r="S30" s="3"/>
      <c r="T30" s="5"/>
      <c r="U30" s="5"/>
      <c r="V30" s="3"/>
      <c r="W30" s="5"/>
      <c r="X30" s="5"/>
      <c r="Y30" s="3"/>
      <c r="Z30" s="5"/>
      <c r="AA30" s="5"/>
      <c r="AB30" s="3"/>
      <c r="AC30" s="5"/>
      <c r="AD30" s="5"/>
    </row>
    <row r="31" spans="3:30" ht="15" customHeight="1">
      <c r="C31">
        <v>8</v>
      </c>
      <c r="D31" s="3"/>
      <c r="E31" s="4" t="str">
        <f ca="1">_xlfn.XLOOKUP($C30&amp;"-"&amp;D$8,状態!$C$2:$C$82,状態!$L$2:$L$82,0,0)</f>
        <v/>
      </c>
      <c r="F31" s="5"/>
      <c r="G31" s="3"/>
      <c r="H31" s="4" t="str">
        <f ca="1">_xlfn.XLOOKUP($C30&amp;"-"&amp;G$8,状態!$C$2:$C$82,状態!$L$2:$L$82,0,0)</f>
        <v/>
      </c>
      <c r="I31" s="5"/>
      <c r="J31" s="3"/>
      <c r="K31" s="4" t="str">
        <f ca="1">_xlfn.XLOOKUP($C30&amp;"-"&amp;J$8,状態!$C$2:$C$82,状態!$L$2:$L$82,0,0)</f>
        <v/>
      </c>
      <c r="L31" s="5"/>
      <c r="M31" s="3"/>
      <c r="N31" s="4" t="str">
        <f ca="1">_xlfn.XLOOKUP($C30&amp;"-"&amp;M$8,状態!$C$2:$C$82,状態!$L$2:$L$82,0,0)</f>
        <v/>
      </c>
      <c r="O31" s="5"/>
      <c r="P31" s="3"/>
      <c r="Q31" s="4" t="str">
        <f ca="1">_xlfn.XLOOKUP($C30&amp;"-"&amp;P$8,状態!$C$2:$C$82,状態!$L$2:$L$82,0,0)</f>
        <v/>
      </c>
      <c r="R31" s="5"/>
      <c r="S31" s="3"/>
      <c r="T31" s="4" t="str">
        <f ca="1">_xlfn.XLOOKUP($C30&amp;"-"&amp;S$8,状態!$C$2:$C$82,状態!$L$2:$L$82,0,0)</f>
        <v/>
      </c>
      <c r="U31" s="5"/>
      <c r="V31" s="3"/>
      <c r="W31" s="4" t="str">
        <f ca="1">_xlfn.XLOOKUP($C30&amp;"-"&amp;V$8,状態!$C$2:$C$82,状態!$L$2:$L$82,0,0)</f>
        <v/>
      </c>
      <c r="X31" s="5"/>
      <c r="Y31" s="3"/>
      <c r="Z31" s="4" t="str">
        <f ca="1">_xlfn.XLOOKUP($C30&amp;"-"&amp;Y$8,状態!$C$2:$C$82,状態!$L$2:$L$82,0,0)</f>
        <v/>
      </c>
      <c r="AA31" s="5"/>
      <c r="AB31" s="3"/>
      <c r="AC31" s="4" t="str">
        <f ca="1">_xlfn.XLOOKUP($C30&amp;"-"&amp;AB$8,状態!$C$2:$C$82,状態!$L$2:$L$82,0,0)</f>
        <v/>
      </c>
      <c r="AD31" s="5"/>
    </row>
    <row r="32" spans="3:30" ht="2.25" customHeight="1">
      <c r="C32">
        <v>8</v>
      </c>
      <c r="D32" s="3"/>
      <c r="E32" s="5"/>
      <c r="F32" s="5"/>
      <c r="G32" s="3"/>
      <c r="H32" s="5"/>
      <c r="I32" s="5"/>
      <c r="J32" s="3"/>
      <c r="K32" s="5"/>
      <c r="L32" s="5"/>
      <c r="M32" s="3"/>
      <c r="N32" s="5"/>
      <c r="O32" s="5"/>
      <c r="P32" s="3"/>
      <c r="Q32" s="5"/>
      <c r="R32" s="5"/>
      <c r="S32" s="3"/>
      <c r="T32" s="5"/>
      <c r="U32" s="5"/>
      <c r="V32" s="3"/>
      <c r="W32" s="5"/>
      <c r="X32" s="5"/>
      <c r="Y32" s="3"/>
      <c r="Z32" s="5"/>
      <c r="AA32" s="5"/>
      <c r="AB32" s="3"/>
      <c r="AC32" s="5"/>
      <c r="AD32" s="5"/>
    </row>
    <row r="33" spans="3:30" ht="2.25" customHeight="1">
      <c r="C33">
        <v>9</v>
      </c>
      <c r="D33" s="3"/>
      <c r="E33" s="5"/>
      <c r="F33" s="5"/>
      <c r="G33" s="3"/>
      <c r="H33" s="5"/>
      <c r="I33" s="5"/>
      <c r="J33" s="3"/>
      <c r="K33" s="5"/>
      <c r="L33" s="5"/>
      <c r="M33" s="3"/>
      <c r="N33" s="5"/>
      <c r="O33" s="5"/>
      <c r="P33" s="3"/>
      <c r="Q33" s="5"/>
      <c r="R33" s="5"/>
      <c r="S33" s="3"/>
      <c r="T33" s="5"/>
      <c r="U33" s="5"/>
      <c r="V33" s="3"/>
      <c r="W33" s="5"/>
      <c r="X33" s="5"/>
      <c r="Y33" s="3"/>
      <c r="Z33" s="5"/>
      <c r="AA33" s="5"/>
      <c r="AB33" s="3"/>
      <c r="AC33" s="5"/>
      <c r="AD33" s="5"/>
    </row>
    <row r="34" spans="3:30" ht="15" customHeight="1">
      <c r="C34">
        <v>9</v>
      </c>
      <c r="D34" s="3"/>
      <c r="E34" s="4" t="str">
        <f ca="1">_xlfn.XLOOKUP($C33&amp;"-"&amp;D$8,状態!$C$2:$C$82,状態!$L$2:$L$82,0,0)</f>
        <v/>
      </c>
      <c r="F34" s="5"/>
      <c r="G34" s="3"/>
      <c r="H34" s="4" t="str">
        <f ca="1">_xlfn.XLOOKUP($C33&amp;"-"&amp;G$8,状態!$C$2:$C$82,状態!$L$2:$L$82,0,0)</f>
        <v/>
      </c>
      <c r="I34" s="5"/>
      <c r="J34" s="3"/>
      <c r="K34" s="4" t="str">
        <f ca="1">_xlfn.XLOOKUP($C33&amp;"-"&amp;J$8,状態!$C$2:$C$82,状態!$L$2:$L$82,0,0)</f>
        <v/>
      </c>
      <c r="L34" s="5"/>
      <c r="M34" s="3"/>
      <c r="N34" s="4" t="str">
        <f ca="1">_xlfn.XLOOKUP($C33&amp;"-"&amp;M$8,状態!$C$2:$C$82,状態!$L$2:$L$82,0,0)</f>
        <v/>
      </c>
      <c r="O34" s="5"/>
      <c r="P34" s="3"/>
      <c r="Q34" s="4" t="str">
        <f ca="1">_xlfn.XLOOKUP($C33&amp;"-"&amp;P$8,状態!$C$2:$C$82,状態!$L$2:$L$82,0,0)</f>
        <v/>
      </c>
      <c r="R34" s="5"/>
      <c r="S34" s="3"/>
      <c r="T34" s="4" t="str">
        <f ca="1">_xlfn.XLOOKUP($C33&amp;"-"&amp;S$8,状態!$C$2:$C$82,状態!$L$2:$L$82,0,0)</f>
        <v/>
      </c>
      <c r="U34" s="5"/>
      <c r="V34" s="3"/>
      <c r="W34" s="4" t="str">
        <f ca="1">_xlfn.XLOOKUP($C33&amp;"-"&amp;V$8,状態!$C$2:$C$82,状態!$L$2:$L$82,0,0)</f>
        <v/>
      </c>
      <c r="X34" s="5"/>
      <c r="Y34" s="3"/>
      <c r="Z34" s="4" t="str">
        <f ca="1">_xlfn.XLOOKUP($C33&amp;"-"&amp;Y$8,状態!$C$2:$C$82,状態!$L$2:$L$82,0,0)</f>
        <v/>
      </c>
      <c r="AA34" s="5"/>
      <c r="AB34" s="3"/>
      <c r="AC34" s="4" t="str">
        <f ca="1">_xlfn.XLOOKUP($C33&amp;"-"&amp;AB$8,状態!$C$2:$C$82,状態!$L$2:$L$82,0,0)</f>
        <v/>
      </c>
      <c r="AD34" s="5"/>
    </row>
    <row r="35" spans="3:30" ht="2.25" customHeight="1">
      <c r="C35">
        <v>9</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3:30"/>
    <row r="37" spans="3:30"/>
    <row r="38" spans="3:30" hidden="1"/>
    <row r="39" spans="3:30" hidden="1"/>
    <row r="40" spans="3:30" hidden="1"/>
    <row r="41" spans="3:30" hidden="1"/>
    <row r="42" spans="3:30" hidden="1"/>
    <row r="43" spans="3:30" hidden="1"/>
    <row r="44" spans="3:30" hidden="1"/>
  </sheetData>
  <sheetProtection sheet="1" objects="1" scenarios="1"/>
  <phoneticPr fontId="1"/>
  <conditionalFormatting sqref="D9:AD35">
    <cfRule type="cellIs" dxfId="60" priority="20" operator="equal">
      <formula>0</formula>
    </cfRule>
    <cfRule type="cellIs" dxfId="59" priority="24" stopIfTrue="1" operator="equal">
      <formula>1</formula>
    </cfRule>
    <cfRule type="cellIs" dxfId="58" priority="25" stopIfTrue="1" operator="equal">
      <formula>2</formula>
    </cfRule>
    <cfRule type="cellIs" dxfId="57" priority="26" stopIfTrue="1" operator="equal">
      <formula>3</formula>
    </cfRule>
    <cfRule type="cellIs" dxfId="56" priority="27" stopIfTrue="1" operator="equal">
      <formula>4</formula>
    </cfRule>
    <cfRule type="cellIs" dxfId="55" priority="28" stopIfTrue="1" operator="equal">
      <formula>5</formula>
    </cfRule>
    <cfRule type="cellIs" dxfId="54" priority="29" stopIfTrue="1" operator="equal">
      <formula>6</formula>
    </cfRule>
    <cfRule type="cellIs" dxfId="53" priority="30" stopIfTrue="1" operator="equal">
      <formula>7</formula>
    </cfRule>
    <cfRule type="cellIs" dxfId="52" priority="31" stopIfTrue="1" operator="equal">
      <formula>8</formula>
    </cfRule>
  </conditionalFormatting>
  <conditionalFormatting sqref="AH4">
    <cfRule type="expression" dxfId="51" priority="7">
      <formula>$AH$3=1</formula>
    </cfRule>
  </conditionalFormatting>
  <conditionalFormatting sqref="AH5">
    <cfRule type="expression" dxfId="50" priority="6">
      <formula>$AH$3=2</formula>
    </cfRule>
  </conditionalFormatting>
  <conditionalFormatting sqref="AH6">
    <cfRule type="expression" dxfId="49" priority="5">
      <formula>$AH$3=3</formula>
    </cfRule>
  </conditionalFormatting>
  <conditionalFormatting sqref="AH7">
    <cfRule type="expression" dxfId="48" priority="4">
      <formula>$AH$3=4</formula>
    </cfRule>
  </conditionalFormatting>
  <pageMargins left="0.7" right="0.7" top="0.75" bottom="0.75" header="0.3" footer="0.3"/>
  <pageSetup paperSize="9" orientation="portrait" horizontalDpi="0" verticalDpi="0" r:id="rId1"/>
  <drawing r:id="rId2"/>
  <legacyDrawing r:id="rId3"/>
  <picture r:id="rId4"/>
  <mc:AlternateContent xmlns:mc="http://schemas.openxmlformats.org/markup-compatibility/2006">
    <mc:Choice Requires="x14">
      <controls>
        <mc:AlternateContent xmlns:mc="http://schemas.openxmlformats.org/markup-compatibility/2006">
          <mc:Choice Requires="x14">
            <control shapeId="4143" r:id="rId5" name="Group Box 47">
              <controlPr defaultSize="0" autoFill="0" autoPict="0">
                <anchor moveWithCells="1">
                  <from>
                    <xdr:col>0</xdr:col>
                    <xdr:colOff>0</xdr:colOff>
                    <xdr:row>7</xdr:row>
                    <xdr:rowOff>123825</xdr:rowOff>
                  </from>
                  <to>
                    <xdr:col>30</xdr:col>
                    <xdr:colOff>85725</xdr:colOff>
                    <xdr:row>35</xdr:row>
                    <xdr:rowOff>123825</xdr:rowOff>
                  </to>
                </anchor>
              </controlPr>
            </control>
          </mc:Choice>
        </mc:AlternateContent>
        <mc:AlternateContent xmlns:mc="http://schemas.openxmlformats.org/markup-compatibility/2006">
          <mc:Choice Requires="x14">
            <control shapeId="4113" r:id="rId6" name="Group Box 17">
              <controlPr defaultSize="0" autoFill="0" autoPict="0">
                <anchor moveWithCells="1">
                  <from>
                    <xdr:col>32</xdr:col>
                    <xdr:colOff>0</xdr:colOff>
                    <xdr:row>2</xdr:row>
                    <xdr:rowOff>0</xdr:rowOff>
                  </from>
                  <to>
                    <xdr:col>35</xdr:col>
                    <xdr:colOff>0</xdr:colOff>
                    <xdr:row>8</xdr:row>
                    <xdr:rowOff>0</xdr:rowOff>
                  </to>
                </anchor>
              </controlPr>
            </control>
          </mc:Choice>
        </mc:AlternateContent>
        <mc:AlternateContent xmlns:mc="http://schemas.openxmlformats.org/markup-compatibility/2006">
          <mc:Choice Requires="x14">
            <control shapeId="4111" r:id="rId7" name="Option Button 15">
              <controlPr defaultSize="0" autoFill="0" autoLine="0" autoPict="0">
                <anchor moveWithCells="1">
                  <from>
                    <xdr:col>33</xdr:col>
                    <xdr:colOff>0</xdr:colOff>
                    <xdr:row>2</xdr:row>
                    <xdr:rowOff>228600</xdr:rowOff>
                  </from>
                  <to>
                    <xdr:col>33</xdr:col>
                    <xdr:colOff>552450</xdr:colOff>
                    <xdr:row>4</xdr:row>
                    <xdr:rowOff>0</xdr:rowOff>
                  </to>
                </anchor>
              </controlPr>
            </control>
          </mc:Choice>
        </mc:AlternateContent>
        <mc:AlternateContent xmlns:mc="http://schemas.openxmlformats.org/markup-compatibility/2006">
          <mc:Choice Requires="x14">
            <control shapeId="4112" r:id="rId8" name="Option Button 16">
              <controlPr defaultSize="0" autoFill="0" autoLine="0" autoPict="0">
                <anchor moveWithCells="1">
                  <from>
                    <xdr:col>33</xdr:col>
                    <xdr:colOff>0</xdr:colOff>
                    <xdr:row>4</xdr:row>
                    <xdr:rowOff>0</xdr:rowOff>
                  </from>
                  <to>
                    <xdr:col>33</xdr:col>
                    <xdr:colOff>552450</xdr:colOff>
                    <xdr:row>5</xdr:row>
                    <xdr:rowOff>19050</xdr:rowOff>
                  </to>
                </anchor>
              </controlPr>
            </control>
          </mc:Choice>
        </mc:AlternateContent>
        <mc:AlternateContent xmlns:mc="http://schemas.openxmlformats.org/markup-compatibility/2006">
          <mc:Choice Requires="x14">
            <control shapeId="4114" r:id="rId9" name="Option Button 18">
              <controlPr defaultSize="0" autoFill="0" autoLine="0" autoPict="0">
                <anchor moveWithCells="1">
                  <from>
                    <xdr:col>33</xdr:col>
                    <xdr:colOff>0</xdr:colOff>
                    <xdr:row>5</xdr:row>
                    <xdr:rowOff>0</xdr:rowOff>
                  </from>
                  <to>
                    <xdr:col>33</xdr:col>
                    <xdr:colOff>552450</xdr:colOff>
                    <xdr:row>6</xdr:row>
                    <xdr:rowOff>19050</xdr:rowOff>
                  </to>
                </anchor>
              </controlPr>
            </control>
          </mc:Choice>
        </mc:AlternateContent>
        <mc:AlternateContent xmlns:mc="http://schemas.openxmlformats.org/markup-compatibility/2006">
          <mc:Choice Requires="x14">
            <control shapeId="4115" r:id="rId10" name="Option Button 19">
              <controlPr defaultSize="0" autoFill="0" autoLine="0" autoPict="0">
                <anchor moveWithCells="1">
                  <from>
                    <xdr:col>33</xdr:col>
                    <xdr:colOff>0</xdr:colOff>
                    <xdr:row>6</xdr:row>
                    <xdr:rowOff>0</xdr:rowOff>
                  </from>
                  <to>
                    <xdr:col>33</xdr:col>
                    <xdr:colOff>552450</xdr:colOff>
                    <xdr:row>7</xdr:row>
                    <xdr:rowOff>9525</xdr:rowOff>
                  </to>
                </anchor>
              </controlPr>
            </control>
          </mc:Choice>
        </mc:AlternateContent>
        <mc:AlternateContent xmlns:mc="http://schemas.openxmlformats.org/markup-compatibility/2006">
          <mc:Choice Requires="x14">
            <control shapeId="4132" r:id="rId11" name="Option Button 36">
              <controlPr defaultSize="0" autoFill="0" autoLine="0" autoPict="0">
                <anchor moveWithCells="1">
                  <from>
                    <xdr:col>0</xdr:col>
                    <xdr:colOff>600075</xdr:colOff>
                    <xdr:row>5</xdr:row>
                    <xdr:rowOff>47625</xdr:rowOff>
                  </from>
                  <to>
                    <xdr:col>19</xdr:col>
                    <xdr:colOff>47625</xdr:colOff>
                    <xdr:row>6</xdr:row>
                    <xdr:rowOff>180975</xdr:rowOff>
                  </to>
                </anchor>
              </controlPr>
            </control>
          </mc:Choice>
        </mc:AlternateContent>
        <mc:AlternateContent xmlns:mc="http://schemas.openxmlformats.org/markup-compatibility/2006">
          <mc:Choice Requires="x14">
            <control shapeId="4144" r:id="rId12" name="Option Button 48">
              <controlPr defaultSize="0" autoFill="0" autoLine="0" autoPict="0">
                <anchor moveWithCells="1">
                  <from>
                    <xdr:col>0</xdr:col>
                    <xdr:colOff>57150</xdr:colOff>
                    <xdr:row>8</xdr:row>
                    <xdr:rowOff>0</xdr:rowOff>
                  </from>
                  <to>
                    <xdr:col>5</xdr:col>
                    <xdr:colOff>9525</xdr:colOff>
                    <xdr:row>11</xdr:row>
                    <xdr:rowOff>0</xdr:rowOff>
                  </to>
                </anchor>
              </controlPr>
            </control>
          </mc:Choice>
        </mc:AlternateContent>
        <mc:AlternateContent xmlns:mc="http://schemas.openxmlformats.org/markup-compatibility/2006">
          <mc:Choice Requires="x14">
            <control shapeId="4145" r:id="rId13" name="Option Button 49">
              <controlPr defaultSize="0" autoFill="0" autoLine="0" autoPict="0">
                <anchor moveWithCells="1">
                  <from>
                    <xdr:col>0</xdr:col>
                    <xdr:colOff>85725</xdr:colOff>
                    <xdr:row>11</xdr:row>
                    <xdr:rowOff>0</xdr:rowOff>
                  </from>
                  <to>
                    <xdr:col>5</xdr:col>
                    <xdr:colOff>9525</xdr:colOff>
                    <xdr:row>14</xdr:row>
                    <xdr:rowOff>0</xdr:rowOff>
                  </to>
                </anchor>
              </controlPr>
            </control>
          </mc:Choice>
        </mc:AlternateContent>
        <mc:AlternateContent xmlns:mc="http://schemas.openxmlformats.org/markup-compatibility/2006">
          <mc:Choice Requires="x14">
            <control shapeId="4146" r:id="rId14" name="Option Button 50">
              <controlPr defaultSize="0" autoFill="0" autoLine="0" autoPict="0">
                <anchor moveWithCells="1">
                  <from>
                    <xdr:col>0</xdr:col>
                    <xdr:colOff>85725</xdr:colOff>
                    <xdr:row>14</xdr:row>
                    <xdr:rowOff>0</xdr:rowOff>
                  </from>
                  <to>
                    <xdr:col>5</xdr:col>
                    <xdr:colOff>9525</xdr:colOff>
                    <xdr:row>16</xdr:row>
                    <xdr:rowOff>28575</xdr:rowOff>
                  </to>
                </anchor>
              </controlPr>
            </control>
          </mc:Choice>
        </mc:AlternateContent>
        <mc:AlternateContent xmlns:mc="http://schemas.openxmlformats.org/markup-compatibility/2006">
          <mc:Choice Requires="x14">
            <control shapeId="4147" r:id="rId15" name="Option Button 51">
              <controlPr defaultSize="0" autoFill="0" autoLine="0" autoPict="0">
                <anchor moveWithCells="1">
                  <from>
                    <xdr:col>0</xdr:col>
                    <xdr:colOff>85725</xdr:colOff>
                    <xdr:row>17</xdr:row>
                    <xdr:rowOff>0</xdr:rowOff>
                  </from>
                  <to>
                    <xdr:col>5</xdr:col>
                    <xdr:colOff>9525</xdr:colOff>
                    <xdr:row>20</xdr:row>
                    <xdr:rowOff>0</xdr:rowOff>
                  </to>
                </anchor>
              </controlPr>
            </control>
          </mc:Choice>
        </mc:AlternateContent>
        <mc:AlternateContent xmlns:mc="http://schemas.openxmlformats.org/markup-compatibility/2006">
          <mc:Choice Requires="x14">
            <control shapeId="4148" r:id="rId16" name="Option Button 52">
              <controlPr defaultSize="0" autoFill="0" autoLine="0" autoPict="0">
                <anchor moveWithCells="1">
                  <from>
                    <xdr:col>0</xdr:col>
                    <xdr:colOff>85725</xdr:colOff>
                    <xdr:row>20</xdr:row>
                    <xdr:rowOff>0</xdr:rowOff>
                  </from>
                  <to>
                    <xdr:col>5</xdr:col>
                    <xdr:colOff>9525</xdr:colOff>
                    <xdr:row>23</xdr:row>
                    <xdr:rowOff>0</xdr:rowOff>
                  </to>
                </anchor>
              </controlPr>
            </control>
          </mc:Choice>
        </mc:AlternateContent>
        <mc:AlternateContent xmlns:mc="http://schemas.openxmlformats.org/markup-compatibility/2006">
          <mc:Choice Requires="x14">
            <control shapeId="4149" r:id="rId17" name="Option Button 53">
              <controlPr defaultSize="0" autoFill="0" autoLine="0" autoPict="0">
                <anchor moveWithCells="1">
                  <from>
                    <xdr:col>0</xdr:col>
                    <xdr:colOff>57150</xdr:colOff>
                    <xdr:row>23</xdr:row>
                    <xdr:rowOff>0</xdr:rowOff>
                  </from>
                  <to>
                    <xdr:col>5</xdr:col>
                    <xdr:colOff>9525</xdr:colOff>
                    <xdr:row>26</xdr:row>
                    <xdr:rowOff>0</xdr:rowOff>
                  </to>
                </anchor>
              </controlPr>
            </control>
          </mc:Choice>
        </mc:AlternateContent>
        <mc:AlternateContent xmlns:mc="http://schemas.openxmlformats.org/markup-compatibility/2006">
          <mc:Choice Requires="x14">
            <control shapeId="4150" r:id="rId18" name="Option Button 54">
              <controlPr defaultSize="0" autoFill="0" autoLine="0" autoPict="0">
                <anchor moveWithCells="1">
                  <from>
                    <xdr:col>0</xdr:col>
                    <xdr:colOff>57150</xdr:colOff>
                    <xdr:row>26</xdr:row>
                    <xdr:rowOff>0</xdr:rowOff>
                  </from>
                  <to>
                    <xdr:col>5</xdr:col>
                    <xdr:colOff>9525</xdr:colOff>
                    <xdr:row>29</xdr:row>
                    <xdr:rowOff>0</xdr:rowOff>
                  </to>
                </anchor>
              </controlPr>
            </control>
          </mc:Choice>
        </mc:AlternateContent>
        <mc:AlternateContent xmlns:mc="http://schemas.openxmlformats.org/markup-compatibility/2006">
          <mc:Choice Requires="x14">
            <control shapeId="4151" r:id="rId19" name="Option Button 55">
              <controlPr defaultSize="0" autoFill="0" autoLine="0" autoPict="0">
                <anchor moveWithCells="1">
                  <from>
                    <xdr:col>0</xdr:col>
                    <xdr:colOff>85725</xdr:colOff>
                    <xdr:row>29</xdr:row>
                    <xdr:rowOff>0</xdr:rowOff>
                  </from>
                  <to>
                    <xdr:col>5</xdr:col>
                    <xdr:colOff>9525</xdr:colOff>
                    <xdr:row>32</xdr:row>
                    <xdr:rowOff>0</xdr:rowOff>
                  </to>
                </anchor>
              </controlPr>
            </control>
          </mc:Choice>
        </mc:AlternateContent>
        <mc:AlternateContent xmlns:mc="http://schemas.openxmlformats.org/markup-compatibility/2006">
          <mc:Choice Requires="x14">
            <control shapeId="4152" r:id="rId20" name="Option Button 56">
              <controlPr defaultSize="0" autoFill="0" autoLine="0" autoPict="0">
                <anchor moveWithCells="1">
                  <from>
                    <xdr:col>0</xdr:col>
                    <xdr:colOff>57150</xdr:colOff>
                    <xdr:row>32</xdr:row>
                    <xdr:rowOff>0</xdr:rowOff>
                  </from>
                  <to>
                    <xdr:col>5</xdr:col>
                    <xdr:colOff>9525</xdr:colOff>
                    <xdr:row>35</xdr:row>
                    <xdr:rowOff>0</xdr:rowOff>
                  </to>
                </anchor>
              </controlPr>
            </control>
          </mc:Choice>
        </mc:AlternateContent>
        <mc:AlternateContent xmlns:mc="http://schemas.openxmlformats.org/markup-compatibility/2006">
          <mc:Choice Requires="x14">
            <control shapeId="4153" r:id="rId21" name="Option Button 57">
              <controlPr defaultSize="0" autoFill="0" autoLine="0" autoPict="0">
                <anchor moveWithCells="1">
                  <from>
                    <xdr:col>0</xdr:col>
                    <xdr:colOff>333375</xdr:colOff>
                    <xdr:row>7</xdr:row>
                    <xdr:rowOff>200025</xdr:rowOff>
                  </from>
                  <to>
                    <xdr:col>8</xdr:col>
                    <xdr:colOff>9525</xdr:colOff>
                    <xdr:row>10</xdr:row>
                    <xdr:rowOff>28575</xdr:rowOff>
                  </to>
                </anchor>
              </controlPr>
            </control>
          </mc:Choice>
        </mc:AlternateContent>
        <mc:AlternateContent xmlns:mc="http://schemas.openxmlformats.org/markup-compatibility/2006">
          <mc:Choice Requires="x14">
            <control shapeId="4154" r:id="rId22" name="Option Button 58">
              <controlPr defaultSize="0" autoFill="0" autoLine="0" autoPict="0">
                <anchor moveWithCells="1">
                  <from>
                    <xdr:col>0</xdr:col>
                    <xdr:colOff>333375</xdr:colOff>
                    <xdr:row>10</xdr:row>
                    <xdr:rowOff>28575</xdr:rowOff>
                  </from>
                  <to>
                    <xdr:col>8</xdr:col>
                    <xdr:colOff>9525</xdr:colOff>
                    <xdr:row>13</xdr:row>
                    <xdr:rowOff>28575</xdr:rowOff>
                  </to>
                </anchor>
              </controlPr>
            </control>
          </mc:Choice>
        </mc:AlternateContent>
        <mc:AlternateContent xmlns:mc="http://schemas.openxmlformats.org/markup-compatibility/2006">
          <mc:Choice Requires="x14">
            <control shapeId="4155" r:id="rId23" name="Option Button 59">
              <controlPr defaultSize="0" autoFill="0" autoLine="0" autoPict="0">
                <anchor moveWithCells="1">
                  <from>
                    <xdr:col>0</xdr:col>
                    <xdr:colOff>333375</xdr:colOff>
                    <xdr:row>13</xdr:row>
                    <xdr:rowOff>28575</xdr:rowOff>
                  </from>
                  <to>
                    <xdr:col>8</xdr:col>
                    <xdr:colOff>9525</xdr:colOff>
                    <xdr:row>16</xdr:row>
                    <xdr:rowOff>28575</xdr:rowOff>
                  </to>
                </anchor>
              </controlPr>
            </control>
          </mc:Choice>
        </mc:AlternateContent>
        <mc:AlternateContent xmlns:mc="http://schemas.openxmlformats.org/markup-compatibility/2006">
          <mc:Choice Requires="x14">
            <control shapeId="4156" r:id="rId24" name="Option Button 60">
              <controlPr defaultSize="0" autoFill="0" autoLine="0" autoPict="0">
                <anchor moveWithCells="1">
                  <from>
                    <xdr:col>0</xdr:col>
                    <xdr:colOff>333375</xdr:colOff>
                    <xdr:row>16</xdr:row>
                    <xdr:rowOff>28575</xdr:rowOff>
                  </from>
                  <to>
                    <xdr:col>8</xdr:col>
                    <xdr:colOff>9525</xdr:colOff>
                    <xdr:row>19</xdr:row>
                    <xdr:rowOff>28575</xdr:rowOff>
                  </to>
                </anchor>
              </controlPr>
            </control>
          </mc:Choice>
        </mc:AlternateContent>
        <mc:AlternateContent xmlns:mc="http://schemas.openxmlformats.org/markup-compatibility/2006">
          <mc:Choice Requires="x14">
            <control shapeId="4157" r:id="rId25" name="Option Button 61">
              <controlPr defaultSize="0" autoFill="0" autoLine="0" autoPict="0">
                <anchor moveWithCells="1">
                  <from>
                    <xdr:col>0</xdr:col>
                    <xdr:colOff>333375</xdr:colOff>
                    <xdr:row>19</xdr:row>
                    <xdr:rowOff>28575</xdr:rowOff>
                  </from>
                  <to>
                    <xdr:col>8</xdr:col>
                    <xdr:colOff>9525</xdr:colOff>
                    <xdr:row>22</xdr:row>
                    <xdr:rowOff>28575</xdr:rowOff>
                  </to>
                </anchor>
              </controlPr>
            </control>
          </mc:Choice>
        </mc:AlternateContent>
        <mc:AlternateContent xmlns:mc="http://schemas.openxmlformats.org/markup-compatibility/2006">
          <mc:Choice Requires="x14">
            <control shapeId="4158" r:id="rId26" name="Option Button 62">
              <controlPr defaultSize="0" autoFill="0" autoLine="0" autoPict="0">
                <anchor moveWithCells="1">
                  <from>
                    <xdr:col>0</xdr:col>
                    <xdr:colOff>333375</xdr:colOff>
                    <xdr:row>22</xdr:row>
                    <xdr:rowOff>28575</xdr:rowOff>
                  </from>
                  <to>
                    <xdr:col>8</xdr:col>
                    <xdr:colOff>9525</xdr:colOff>
                    <xdr:row>25</xdr:row>
                    <xdr:rowOff>28575</xdr:rowOff>
                  </to>
                </anchor>
              </controlPr>
            </control>
          </mc:Choice>
        </mc:AlternateContent>
        <mc:AlternateContent xmlns:mc="http://schemas.openxmlformats.org/markup-compatibility/2006">
          <mc:Choice Requires="x14">
            <control shapeId="4159" r:id="rId27" name="Option Button 63">
              <controlPr defaultSize="0" autoFill="0" autoLine="0" autoPict="0">
                <anchor moveWithCells="1">
                  <from>
                    <xdr:col>0</xdr:col>
                    <xdr:colOff>333375</xdr:colOff>
                    <xdr:row>25</xdr:row>
                    <xdr:rowOff>28575</xdr:rowOff>
                  </from>
                  <to>
                    <xdr:col>8</xdr:col>
                    <xdr:colOff>9525</xdr:colOff>
                    <xdr:row>28</xdr:row>
                    <xdr:rowOff>28575</xdr:rowOff>
                  </to>
                </anchor>
              </controlPr>
            </control>
          </mc:Choice>
        </mc:AlternateContent>
        <mc:AlternateContent xmlns:mc="http://schemas.openxmlformats.org/markup-compatibility/2006">
          <mc:Choice Requires="x14">
            <control shapeId="4160" r:id="rId28" name="Option Button 64">
              <controlPr defaultSize="0" autoFill="0" autoLine="0" autoPict="0">
                <anchor moveWithCells="1">
                  <from>
                    <xdr:col>0</xdr:col>
                    <xdr:colOff>333375</xdr:colOff>
                    <xdr:row>28</xdr:row>
                    <xdr:rowOff>28575</xdr:rowOff>
                  </from>
                  <to>
                    <xdr:col>8</xdr:col>
                    <xdr:colOff>9525</xdr:colOff>
                    <xdr:row>31</xdr:row>
                    <xdr:rowOff>28575</xdr:rowOff>
                  </to>
                </anchor>
              </controlPr>
            </control>
          </mc:Choice>
        </mc:AlternateContent>
        <mc:AlternateContent xmlns:mc="http://schemas.openxmlformats.org/markup-compatibility/2006">
          <mc:Choice Requires="x14">
            <control shapeId="4161" r:id="rId29" name="Option Button 65">
              <controlPr defaultSize="0" autoFill="0" autoLine="0" autoPict="0">
                <anchor moveWithCells="1">
                  <from>
                    <xdr:col>0</xdr:col>
                    <xdr:colOff>333375</xdr:colOff>
                    <xdr:row>31</xdr:row>
                    <xdr:rowOff>28575</xdr:rowOff>
                  </from>
                  <to>
                    <xdr:col>8</xdr:col>
                    <xdr:colOff>9525</xdr:colOff>
                    <xdr:row>35</xdr:row>
                    <xdr:rowOff>0</xdr:rowOff>
                  </to>
                </anchor>
              </controlPr>
            </control>
          </mc:Choice>
        </mc:AlternateContent>
        <mc:AlternateContent xmlns:mc="http://schemas.openxmlformats.org/markup-compatibility/2006">
          <mc:Choice Requires="x14">
            <control shapeId="4162" r:id="rId30" name="Option Button 66">
              <controlPr defaultSize="0" autoFill="0" autoLine="0" autoPict="0">
                <anchor moveWithCells="1">
                  <from>
                    <xdr:col>0</xdr:col>
                    <xdr:colOff>581025</xdr:colOff>
                    <xdr:row>8</xdr:row>
                    <xdr:rowOff>0</xdr:rowOff>
                  </from>
                  <to>
                    <xdr:col>11</xdr:col>
                    <xdr:colOff>9525</xdr:colOff>
                    <xdr:row>11</xdr:row>
                    <xdr:rowOff>0</xdr:rowOff>
                  </to>
                </anchor>
              </controlPr>
            </control>
          </mc:Choice>
        </mc:AlternateContent>
        <mc:AlternateContent xmlns:mc="http://schemas.openxmlformats.org/markup-compatibility/2006">
          <mc:Choice Requires="x14">
            <control shapeId="4163" r:id="rId31" name="Option Button 67">
              <controlPr defaultSize="0" autoFill="0" autoLine="0" autoPict="0">
                <anchor moveWithCells="1">
                  <from>
                    <xdr:col>0</xdr:col>
                    <xdr:colOff>581025</xdr:colOff>
                    <xdr:row>11</xdr:row>
                    <xdr:rowOff>0</xdr:rowOff>
                  </from>
                  <to>
                    <xdr:col>11</xdr:col>
                    <xdr:colOff>9525</xdr:colOff>
                    <xdr:row>14</xdr:row>
                    <xdr:rowOff>0</xdr:rowOff>
                  </to>
                </anchor>
              </controlPr>
            </control>
          </mc:Choice>
        </mc:AlternateContent>
        <mc:AlternateContent xmlns:mc="http://schemas.openxmlformats.org/markup-compatibility/2006">
          <mc:Choice Requires="x14">
            <control shapeId="4164" r:id="rId32" name="Option Button 68">
              <controlPr defaultSize="0" autoFill="0" autoLine="0" autoPict="0">
                <anchor moveWithCells="1">
                  <from>
                    <xdr:col>0</xdr:col>
                    <xdr:colOff>581025</xdr:colOff>
                    <xdr:row>14</xdr:row>
                    <xdr:rowOff>0</xdr:rowOff>
                  </from>
                  <to>
                    <xdr:col>11</xdr:col>
                    <xdr:colOff>9525</xdr:colOff>
                    <xdr:row>17</xdr:row>
                    <xdr:rowOff>0</xdr:rowOff>
                  </to>
                </anchor>
              </controlPr>
            </control>
          </mc:Choice>
        </mc:AlternateContent>
        <mc:AlternateContent xmlns:mc="http://schemas.openxmlformats.org/markup-compatibility/2006">
          <mc:Choice Requires="x14">
            <control shapeId="4165" r:id="rId33" name="Option Button 69">
              <controlPr defaultSize="0" autoFill="0" autoLine="0" autoPict="0">
                <anchor moveWithCells="1">
                  <from>
                    <xdr:col>0</xdr:col>
                    <xdr:colOff>581025</xdr:colOff>
                    <xdr:row>17</xdr:row>
                    <xdr:rowOff>0</xdr:rowOff>
                  </from>
                  <to>
                    <xdr:col>11</xdr:col>
                    <xdr:colOff>9525</xdr:colOff>
                    <xdr:row>20</xdr:row>
                    <xdr:rowOff>0</xdr:rowOff>
                  </to>
                </anchor>
              </controlPr>
            </control>
          </mc:Choice>
        </mc:AlternateContent>
        <mc:AlternateContent xmlns:mc="http://schemas.openxmlformats.org/markup-compatibility/2006">
          <mc:Choice Requires="x14">
            <control shapeId="4166" r:id="rId34" name="Option Button 70">
              <controlPr defaultSize="0" autoFill="0" autoLine="0" autoPict="0">
                <anchor moveWithCells="1">
                  <from>
                    <xdr:col>0</xdr:col>
                    <xdr:colOff>581025</xdr:colOff>
                    <xdr:row>20</xdr:row>
                    <xdr:rowOff>0</xdr:rowOff>
                  </from>
                  <to>
                    <xdr:col>11</xdr:col>
                    <xdr:colOff>9525</xdr:colOff>
                    <xdr:row>23</xdr:row>
                    <xdr:rowOff>0</xdr:rowOff>
                  </to>
                </anchor>
              </controlPr>
            </control>
          </mc:Choice>
        </mc:AlternateContent>
        <mc:AlternateContent xmlns:mc="http://schemas.openxmlformats.org/markup-compatibility/2006">
          <mc:Choice Requires="x14">
            <control shapeId="4167" r:id="rId35" name="Option Button 71">
              <controlPr defaultSize="0" autoFill="0" autoLine="0" autoPict="0">
                <anchor moveWithCells="1">
                  <from>
                    <xdr:col>0</xdr:col>
                    <xdr:colOff>581025</xdr:colOff>
                    <xdr:row>23</xdr:row>
                    <xdr:rowOff>0</xdr:rowOff>
                  </from>
                  <to>
                    <xdr:col>11</xdr:col>
                    <xdr:colOff>9525</xdr:colOff>
                    <xdr:row>26</xdr:row>
                    <xdr:rowOff>0</xdr:rowOff>
                  </to>
                </anchor>
              </controlPr>
            </control>
          </mc:Choice>
        </mc:AlternateContent>
        <mc:AlternateContent xmlns:mc="http://schemas.openxmlformats.org/markup-compatibility/2006">
          <mc:Choice Requires="x14">
            <control shapeId="4168" r:id="rId36" name="Option Button 72">
              <controlPr defaultSize="0" autoFill="0" autoLine="0" autoPict="0">
                <anchor moveWithCells="1">
                  <from>
                    <xdr:col>0</xdr:col>
                    <xdr:colOff>581025</xdr:colOff>
                    <xdr:row>26</xdr:row>
                    <xdr:rowOff>0</xdr:rowOff>
                  </from>
                  <to>
                    <xdr:col>11</xdr:col>
                    <xdr:colOff>9525</xdr:colOff>
                    <xdr:row>29</xdr:row>
                    <xdr:rowOff>0</xdr:rowOff>
                  </to>
                </anchor>
              </controlPr>
            </control>
          </mc:Choice>
        </mc:AlternateContent>
        <mc:AlternateContent xmlns:mc="http://schemas.openxmlformats.org/markup-compatibility/2006">
          <mc:Choice Requires="x14">
            <control shapeId="4169" r:id="rId37" name="Option Button 73">
              <controlPr defaultSize="0" autoFill="0" autoLine="0" autoPict="0">
                <anchor moveWithCells="1">
                  <from>
                    <xdr:col>0</xdr:col>
                    <xdr:colOff>581025</xdr:colOff>
                    <xdr:row>29</xdr:row>
                    <xdr:rowOff>0</xdr:rowOff>
                  </from>
                  <to>
                    <xdr:col>11</xdr:col>
                    <xdr:colOff>9525</xdr:colOff>
                    <xdr:row>32</xdr:row>
                    <xdr:rowOff>0</xdr:rowOff>
                  </to>
                </anchor>
              </controlPr>
            </control>
          </mc:Choice>
        </mc:AlternateContent>
        <mc:AlternateContent xmlns:mc="http://schemas.openxmlformats.org/markup-compatibility/2006">
          <mc:Choice Requires="x14">
            <control shapeId="4170" r:id="rId38" name="Option Button 74">
              <controlPr defaultSize="0" autoFill="0" autoLine="0" autoPict="0">
                <anchor moveWithCells="1">
                  <from>
                    <xdr:col>0</xdr:col>
                    <xdr:colOff>581025</xdr:colOff>
                    <xdr:row>32</xdr:row>
                    <xdr:rowOff>0</xdr:rowOff>
                  </from>
                  <to>
                    <xdr:col>11</xdr:col>
                    <xdr:colOff>9525</xdr:colOff>
                    <xdr:row>35</xdr:row>
                    <xdr:rowOff>0</xdr:rowOff>
                  </to>
                </anchor>
              </controlPr>
            </control>
          </mc:Choice>
        </mc:AlternateContent>
        <mc:AlternateContent xmlns:mc="http://schemas.openxmlformats.org/markup-compatibility/2006">
          <mc:Choice Requires="x14">
            <control shapeId="4171" r:id="rId39" name="Option Button 75">
              <controlPr defaultSize="0" autoFill="0" autoLine="0" autoPict="0">
                <anchor moveWithCells="1">
                  <from>
                    <xdr:col>0</xdr:col>
                    <xdr:colOff>781050</xdr:colOff>
                    <xdr:row>7</xdr:row>
                    <xdr:rowOff>200025</xdr:rowOff>
                  </from>
                  <to>
                    <xdr:col>14</xdr:col>
                    <xdr:colOff>9525</xdr:colOff>
                    <xdr:row>11</xdr:row>
                    <xdr:rowOff>0</xdr:rowOff>
                  </to>
                </anchor>
              </controlPr>
            </control>
          </mc:Choice>
        </mc:AlternateContent>
        <mc:AlternateContent xmlns:mc="http://schemas.openxmlformats.org/markup-compatibility/2006">
          <mc:Choice Requires="x14">
            <control shapeId="4172" r:id="rId40" name="Option Button 76">
              <controlPr defaultSize="0" autoFill="0" autoLine="0" autoPict="0">
                <anchor moveWithCells="1">
                  <from>
                    <xdr:col>0</xdr:col>
                    <xdr:colOff>781050</xdr:colOff>
                    <xdr:row>11</xdr:row>
                    <xdr:rowOff>0</xdr:rowOff>
                  </from>
                  <to>
                    <xdr:col>14</xdr:col>
                    <xdr:colOff>9525</xdr:colOff>
                    <xdr:row>13</xdr:row>
                    <xdr:rowOff>28575</xdr:rowOff>
                  </to>
                </anchor>
              </controlPr>
            </control>
          </mc:Choice>
        </mc:AlternateContent>
        <mc:AlternateContent xmlns:mc="http://schemas.openxmlformats.org/markup-compatibility/2006">
          <mc:Choice Requires="x14">
            <control shapeId="4173" r:id="rId41" name="Option Button 77">
              <controlPr defaultSize="0" autoFill="0" autoLine="0" autoPict="0">
                <anchor moveWithCells="1">
                  <from>
                    <xdr:col>0</xdr:col>
                    <xdr:colOff>781050</xdr:colOff>
                    <xdr:row>13</xdr:row>
                    <xdr:rowOff>28575</xdr:rowOff>
                  </from>
                  <to>
                    <xdr:col>14</xdr:col>
                    <xdr:colOff>9525</xdr:colOff>
                    <xdr:row>16</xdr:row>
                    <xdr:rowOff>28575</xdr:rowOff>
                  </to>
                </anchor>
              </controlPr>
            </control>
          </mc:Choice>
        </mc:AlternateContent>
        <mc:AlternateContent xmlns:mc="http://schemas.openxmlformats.org/markup-compatibility/2006">
          <mc:Choice Requires="x14">
            <control shapeId="4174" r:id="rId42" name="Option Button 78">
              <controlPr defaultSize="0" autoFill="0" autoLine="0" autoPict="0">
                <anchor moveWithCells="1">
                  <from>
                    <xdr:col>0</xdr:col>
                    <xdr:colOff>781050</xdr:colOff>
                    <xdr:row>16</xdr:row>
                    <xdr:rowOff>28575</xdr:rowOff>
                  </from>
                  <to>
                    <xdr:col>14</xdr:col>
                    <xdr:colOff>9525</xdr:colOff>
                    <xdr:row>19</xdr:row>
                    <xdr:rowOff>28575</xdr:rowOff>
                  </to>
                </anchor>
              </controlPr>
            </control>
          </mc:Choice>
        </mc:AlternateContent>
        <mc:AlternateContent xmlns:mc="http://schemas.openxmlformats.org/markup-compatibility/2006">
          <mc:Choice Requires="x14">
            <control shapeId="4175" r:id="rId43" name="Option Button 79">
              <controlPr defaultSize="0" autoFill="0" autoLine="0" autoPict="0">
                <anchor moveWithCells="1">
                  <from>
                    <xdr:col>0</xdr:col>
                    <xdr:colOff>781050</xdr:colOff>
                    <xdr:row>19</xdr:row>
                    <xdr:rowOff>28575</xdr:rowOff>
                  </from>
                  <to>
                    <xdr:col>14</xdr:col>
                    <xdr:colOff>9525</xdr:colOff>
                    <xdr:row>22</xdr:row>
                    <xdr:rowOff>28575</xdr:rowOff>
                  </to>
                </anchor>
              </controlPr>
            </control>
          </mc:Choice>
        </mc:AlternateContent>
        <mc:AlternateContent xmlns:mc="http://schemas.openxmlformats.org/markup-compatibility/2006">
          <mc:Choice Requires="x14">
            <control shapeId="4176" r:id="rId44" name="Option Button 80">
              <controlPr defaultSize="0" autoFill="0" autoLine="0" autoPict="0">
                <anchor moveWithCells="1">
                  <from>
                    <xdr:col>0</xdr:col>
                    <xdr:colOff>781050</xdr:colOff>
                    <xdr:row>22</xdr:row>
                    <xdr:rowOff>28575</xdr:rowOff>
                  </from>
                  <to>
                    <xdr:col>14</xdr:col>
                    <xdr:colOff>9525</xdr:colOff>
                    <xdr:row>26</xdr:row>
                    <xdr:rowOff>0</xdr:rowOff>
                  </to>
                </anchor>
              </controlPr>
            </control>
          </mc:Choice>
        </mc:AlternateContent>
        <mc:AlternateContent xmlns:mc="http://schemas.openxmlformats.org/markup-compatibility/2006">
          <mc:Choice Requires="x14">
            <control shapeId="4177" r:id="rId45" name="Option Button 81">
              <controlPr defaultSize="0" autoFill="0" autoLine="0" autoPict="0">
                <anchor moveWithCells="1">
                  <from>
                    <xdr:col>0</xdr:col>
                    <xdr:colOff>781050</xdr:colOff>
                    <xdr:row>26</xdr:row>
                    <xdr:rowOff>0</xdr:rowOff>
                  </from>
                  <to>
                    <xdr:col>14</xdr:col>
                    <xdr:colOff>9525</xdr:colOff>
                    <xdr:row>29</xdr:row>
                    <xdr:rowOff>0</xdr:rowOff>
                  </to>
                </anchor>
              </controlPr>
            </control>
          </mc:Choice>
        </mc:AlternateContent>
        <mc:AlternateContent xmlns:mc="http://schemas.openxmlformats.org/markup-compatibility/2006">
          <mc:Choice Requires="x14">
            <control shapeId="4178" r:id="rId46" name="Option Button 82">
              <controlPr defaultSize="0" autoFill="0" autoLine="0" autoPict="0">
                <anchor moveWithCells="1">
                  <from>
                    <xdr:col>0</xdr:col>
                    <xdr:colOff>781050</xdr:colOff>
                    <xdr:row>29</xdr:row>
                    <xdr:rowOff>0</xdr:rowOff>
                  </from>
                  <to>
                    <xdr:col>14</xdr:col>
                    <xdr:colOff>9525</xdr:colOff>
                    <xdr:row>32</xdr:row>
                    <xdr:rowOff>9525</xdr:rowOff>
                  </to>
                </anchor>
              </controlPr>
            </control>
          </mc:Choice>
        </mc:AlternateContent>
        <mc:AlternateContent xmlns:mc="http://schemas.openxmlformats.org/markup-compatibility/2006">
          <mc:Choice Requires="x14">
            <control shapeId="4179" r:id="rId47" name="Option Button 83">
              <controlPr defaultSize="0" autoFill="0" autoLine="0" autoPict="0">
                <anchor moveWithCells="1">
                  <from>
                    <xdr:col>0</xdr:col>
                    <xdr:colOff>781050</xdr:colOff>
                    <xdr:row>32</xdr:row>
                    <xdr:rowOff>9525</xdr:rowOff>
                  </from>
                  <to>
                    <xdr:col>14</xdr:col>
                    <xdr:colOff>9525</xdr:colOff>
                    <xdr:row>35</xdr:row>
                    <xdr:rowOff>9525</xdr:rowOff>
                  </to>
                </anchor>
              </controlPr>
            </control>
          </mc:Choice>
        </mc:AlternateContent>
        <mc:AlternateContent xmlns:mc="http://schemas.openxmlformats.org/markup-compatibility/2006">
          <mc:Choice Requires="x14">
            <control shapeId="4180" r:id="rId48" name="Option Button 84">
              <controlPr defaultSize="0" autoFill="0" autoLine="0" autoPict="0">
                <anchor moveWithCells="1">
                  <from>
                    <xdr:col>0</xdr:col>
                    <xdr:colOff>1066800</xdr:colOff>
                    <xdr:row>8</xdr:row>
                    <xdr:rowOff>0</xdr:rowOff>
                  </from>
                  <to>
                    <xdr:col>17</xdr:col>
                    <xdr:colOff>9525</xdr:colOff>
                    <xdr:row>11</xdr:row>
                    <xdr:rowOff>0</xdr:rowOff>
                  </to>
                </anchor>
              </controlPr>
            </control>
          </mc:Choice>
        </mc:AlternateContent>
        <mc:AlternateContent xmlns:mc="http://schemas.openxmlformats.org/markup-compatibility/2006">
          <mc:Choice Requires="x14">
            <control shapeId="4181" r:id="rId49" name="Option Button 85">
              <controlPr defaultSize="0" autoFill="0" autoLine="0" autoPict="0">
                <anchor moveWithCells="1">
                  <from>
                    <xdr:col>0</xdr:col>
                    <xdr:colOff>1066800</xdr:colOff>
                    <xdr:row>11</xdr:row>
                    <xdr:rowOff>0</xdr:rowOff>
                  </from>
                  <to>
                    <xdr:col>17</xdr:col>
                    <xdr:colOff>9525</xdr:colOff>
                    <xdr:row>14</xdr:row>
                    <xdr:rowOff>0</xdr:rowOff>
                  </to>
                </anchor>
              </controlPr>
            </control>
          </mc:Choice>
        </mc:AlternateContent>
        <mc:AlternateContent xmlns:mc="http://schemas.openxmlformats.org/markup-compatibility/2006">
          <mc:Choice Requires="x14">
            <control shapeId="4182" r:id="rId50" name="Option Button 86">
              <controlPr defaultSize="0" autoFill="0" autoLine="0" autoPict="0">
                <anchor moveWithCells="1">
                  <from>
                    <xdr:col>0</xdr:col>
                    <xdr:colOff>1066800</xdr:colOff>
                    <xdr:row>14</xdr:row>
                    <xdr:rowOff>0</xdr:rowOff>
                  </from>
                  <to>
                    <xdr:col>17</xdr:col>
                    <xdr:colOff>9525</xdr:colOff>
                    <xdr:row>17</xdr:row>
                    <xdr:rowOff>0</xdr:rowOff>
                  </to>
                </anchor>
              </controlPr>
            </control>
          </mc:Choice>
        </mc:AlternateContent>
        <mc:AlternateContent xmlns:mc="http://schemas.openxmlformats.org/markup-compatibility/2006">
          <mc:Choice Requires="x14">
            <control shapeId="4183" r:id="rId51" name="Option Button 87">
              <controlPr defaultSize="0" autoFill="0" autoLine="0" autoPict="0">
                <anchor moveWithCells="1">
                  <from>
                    <xdr:col>0</xdr:col>
                    <xdr:colOff>1066800</xdr:colOff>
                    <xdr:row>17</xdr:row>
                    <xdr:rowOff>0</xdr:rowOff>
                  </from>
                  <to>
                    <xdr:col>17</xdr:col>
                    <xdr:colOff>9525</xdr:colOff>
                    <xdr:row>20</xdr:row>
                    <xdr:rowOff>0</xdr:rowOff>
                  </to>
                </anchor>
              </controlPr>
            </control>
          </mc:Choice>
        </mc:AlternateContent>
        <mc:AlternateContent xmlns:mc="http://schemas.openxmlformats.org/markup-compatibility/2006">
          <mc:Choice Requires="x14">
            <control shapeId="4184" r:id="rId52" name="Option Button 88">
              <controlPr defaultSize="0" autoFill="0" autoLine="0" autoPict="0">
                <anchor moveWithCells="1">
                  <from>
                    <xdr:col>0</xdr:col>
                    <xdr:colOff>1066800</xdr:colOff>
                    <xdr:row>20</xdr:row>
                    <xdr:rowOff>0</xdr:rowOff>
                  </from>
                  <to>
                    <xdr:col>17</xdr:col>
                    <xdr:colOff>9525</xdr:colOff>
                    <xdr:row>23</xdr:row>
                    <xdr:rowOff>0</xdr:rowOff>
                  </to>
                </anchor>
              </controlPr>
            </control>
          </mc:Choice>
        </mc:AlternateContent>
        <mc:AlternateContent xmlns:mc="http://schemas.openxmlformats.org/markup-compatibility/2006">
          <mc:Choice Requires="x14">
            <control shapeId="4185" r:id="rId53" name="Option Button 89">
              <controlPr defaultSize="0" autoFill="0" autoLine="0" autoPict="0">
                <anchor moveWithCells="1">
                  <from>
                    <xdr:col>0</xdr:col>
                    <xdr:colOff>1066800</xdr:colOff>
                    <xdr:row>23</xdr:row>
                    <xdr:rowOff>0</xdr:rowOff>
                  </from>
                  <to>
                    <xdr:col>17</xdr:col>
                    <xdr:colOff>9525</xdr:colOff>
                    <xdr:row>26</xdr:row>
                    <xdr:rowOff>0</xdr:rowOff>
                  </to>
                </anchor>
              </controlPr>
            </control>
          </mc:Choice>
        </mc:AlternateContent>
        <mc:AlternateContent xmlns:mc="http://schemas.openxmlformats.org/markup-compatibility/2006">
          <mc:Choice Requires="x14">
            <control shapeId="4186" r:id="rId54" name="Option Button 90">
              <controlPr defaultSize="0" autoFill="0" autoLine="0" autoPict="0">
                <anchor moveWithCells="1">
                  <from>
                    <xdr:col>0</xdr:col>
                    <xdr:colOff>1066800</xdr:colOff>
                    <xdr:row>26</xdr:row>
                    <xdr:rowOff>0</xdr:rowOff>
                  </from>
                  <to>
                    <xdr:col>17</xdr:col>
                    <xdr:colOff>9525</xdr:colOff>
                    <xdr:row>29</xdr:row>
                    <xdr:rowOff>0</xdr:rowOff>
                  </to>
                </anchor>
              </controlPr>
            </control>
          </mc:Choice>
        </mc:AlternateContent>
        <mc:AlternateContent xmlns:mc="http://schemas.openxmlformats.org/markup-compatibility/2006">
          <mc:Choice Requires="x14">
            <control shapeId="4187" r:id="rId55" name="Option Button 91">
              <controlPr defaultSize="0" autoFill="0" autoLine="0" autoPict="0">
                <anchor moveWithCells="1">
                  <from>
                    <xdr:col>0</xdr:col>
                    <xdr:colOff>1066800</xdr:colOff>
                    <xdr:row>29</xdr:row>
                    <xdr:rowOff>0</xdr:rowOff>
                  </from>
                  <to>
                    <xdr:col>17</xdr:col>
                    <xdr:colOff>9525</xdr:colOff>
                    <xdr:row>32</xdr:row>
                    <xdr:rowOff>9525</xdr:rowOff>
                  </to>
                </anchor>
              </controlPr>
            </control>
          </mc:Choice>
        </mc:AlternateContent>
        <mc:AlternateContent xmlns:mc="http://schemas.openxmlformats.org/markup-compatibility/2006">
          <mc:Choice Requires="x14">
            <control shapeId="4188" r:id="rId56" name="Option Button 92">
              <controlPr defaultSize="0" autoFill="0" autoLine="0" autoPict="0">
                <anchor moveWithCells="1">
                  <from>
                    <xdr:col>0</xdr:col>
                    <xdr:colOff>1066800</xdr:colOff>
                    <xdr:row>32</xdr:row>
                    <xdr:rowOff>9525</xdr:rowOff>
                  </from>
                  <to>
                    <xdr:col>17</xdr:col>
                    <xdr:colOff>9525</xdr:colOff>
                    <xdr:row>35</xdr:row>
                    <xdr:rowOff>9525</xdr:rowOff>
                  </to>
                </anchor>
              </controlPr>
            </control>
          </mc:Choice>
        </mc:AlternateContent>
        <mc:AlternateContent xmlns:mc="http://schemas.openxmlformats.org/markup-compatibility/2006">
          <mc:Choice Requires="x14">
            <control shapeId="4189" r:id="rId57" name="Option Button 93">
              <controlPr defaultSize="0" autoFill="0" autoLine="0" autoPict="0">
                <anchor moveWithCells="1">
                  <from>
                    <xdr:col>0</xdr:col>
                    <xdr:colOff>1314450</xdr:colOff>
                    <xdr:row>8</xdr:row>
                    <xdr:rowOff>0</xdr:rowOff>
                  </from>
                  <to>
                    <xdr:col>20</xdr:col>
                    <xdr:colOff>9525</xdr:colOff>
                    <xdr:row>11</xdr:row>
                    <xdr:rowOff>0</xdr:rowOff>
                  </to>
                </anchor>
              </controlPr>
            </control>
          </mc:Choice>
        </mc:AlternateContent>
        <mc:AlternateContent xmlns:mc="http://schemas.openxmlformats.org/markup-compatibility/2006">
          <mc:Choice Requires="x14">
            <control shapeId="4190" r:id="rId58" name="Option Button 94">
              <controlPr defaultSize="0" autoFill="0" autoLine="0" autoPict="0">
                <anchor moveWithCells="1">
                  <from>
                    <xdr:col>0</xdr:col>
                    <xdr:colOff>1314450</xdr:colOff>
                    <xdr:row>11</xdr:row>
                    <xdr:rowOff>0</xdr:rowOff>
                  </from>
                  <to>
                    <xdr:col>20</xdr:col>
                    <xdr:colOff>9525</xdr:colOff>
                    <xdr:row>14</xdr:row>
                    <xdr:rowOff>0</xdr:rowOff>
                  </to>
                </anchor>
              </controlPr>
            </control>
          </mc:Choice>
        </mc:AlternateContent>
        <mc:AlternateContent xmlns:mc="http://schemas.openxmlformats.org/markup-compatibility/2006">
          <mc:Choice Requires="x14">
            <control shapeId="4191" r:id="rId59" name="Option Button 95">
              <controlPr defaultSize="0" autoFill="0" autoLine="0" autoPict="0">
                <anchor moveWithCells="1">
                  <from>
                    <xdr:col>0</xdr:col>
                    <xdr:colOff>1314450</xdr:colOff>
                    <xdr:row>14</xdr:row>
                    <xdr:rowOff>0</xdr:rowOff>
                  </from>
                  <to>
                    <xdr:col>20</xdr:col>
                    <xdr:colOff>9525</xdr:colOff>
                    <xdr:row>17</xdr:row>
                    <xdr:rowOff>0</xdr:rowOff>
                  </to>
                </anchor>
              </controlPr>
            </control>
          </mc:Choice>
        </mc:AlternateContent>
        <mc:AlternateContent xmlns:mc="http://schemas.openxmlformats.org/markup-compatibility/2006">
          <mc:Choice Requires="x14">
            <control shapeId="4192" r:id="rId60" name="Option Button 96">
              <controlPr defaultSize="0" autoFill="0" autoLine="0" autoPict="0">
                <anchor moveWithCells="1">
                  <from>
                    <xdr:col>0</xdr:col>
                    <xdr:colOff>1314450</xdr:colOff>
                    <xdr:row>17</xdr:row>
                    <xdr:rowOff>0</xdr:rowOff>
                  </from>
                  <to>
                    <xdr:col>20</xdr:col>
                    <xdr:colOff>9525</xdr:colOff>
                    <xdr:row>20</xdr:row>
                    <xdr:rowOff>0</xdr:rowOff>
                  </to>
                </anchor>
              </controlPr>
            </control>
          </mc:Choice>
        </mc:AlternateContent>
        <mc:AlternateContent xmlns:mc="http://schemas.openxmlformats.org/markup-compatibility/2006">
          <mc:Choice Requires="x14">
            <control shapeId="4193" r:id="rId61" name="Option Button 97">
              <controlPr defaultSize="0" autoFill="0" autoLine="0" autoPict="0">
                <anchor moveWithCells="1">
                  <from>
                    <xdr:col>0</xdr:col>
                    <xdr:colOff>1314450</xdr:colOff>
                    <xdr:row>20</xdr:row>
                    <xdr:rowOff>0</xdr:rowOff>
                  </from>
                  <to>
                    <xdr:col>20</xdr:col>
                    <xdr:colOff>9525</xdr:colOff>
                    <xdr:row>23</xdr:row>
                    <xdr:rowOff>0</xdr:rowOff>
                  </to>
                </anchor>
              </controlPr>
            </control>
          </mc:Choice>
        </mc:AlternateContent>
        <mc:AlternateContent xmlns:mc="http://schemas.openxmlformats.org/markup-compatibility/2006">
          <mc:Choice Requires="x14">
            <control shapeId="4194" r:id="rId62" name="Option Button 98">
              <controlPr defaultSize="0" autoFill="0" autoLine="0" autoPict="0">
                <anchor moveWithCells="1">
                  <from>
                    <xdr:col>0</xdr:col>
                    <xdr:colOff>1314450</xdr:colOff>
                    <xdr:row>23</xdr:row>
                    <xdr:rowOff>0</xdr:rowOff>
                  </from>
                  <to>
                    <xdr:col>20</xdr:col>
                    <xdr:colOff>9525</xdr:colOff>
                    <xdr:row>26</xdr:row>
                    <xdr:rowOff>0</xdr:rowOff>
                  </to>
                </anchor>
              </controlPr>
            </control>
          </mc:Choice>
        </mc:AlternateContent>
        <mc:AlternateContent xmlns:mc="http://schemas.openxmlformats.org/markup-compatibility/2006">
          <mc:Choice Requires="x14">
            <control shapeId="4195" r:id="rId63" name="Option Button 99">
              <controlPr defaultSize="0" autoFill="0" autoLine="0" autoPict="0">
                <anchor moveWithCells="1">
                  <from>
                    <xdr:col>0</xdr:col>
                    <xdr:colOff>1314450</xdr:colOff>
                    <xdr:row>26</xdr:row>
                    <xdr:rowOff>0</xdr:rowOff>
                  </from>
                  <to>
                    <xdr:col>20</xdr:col>
                    <xdr:colOff>9525</xdr:colOff>
                    <xdr:row>29</xdr:row>
                    <xdr:rowOff>0</xdr:rowOff>
                  </to>
                </anchor>
              </controlPr>
            </control>
          </mc:Choice>
        </mc:AlternateContent>
        <mc:AlternateContent xmlns:mc="http://schemas.openxmlformats.org/markup-compatibility/2006">
          <mc:Choice Requires="x14">
            <control shapeId="4196" r:id="rId64" name="Option Button 100">
              <controlPr defaultSize="0" autoFill="0" autoLine="0" autoPict="0">
                <anchor moveWithCells="1">
                  <from>
                    <xdr:col>0</xdr:col>
                    <xdr:colOff>1314450</xdr:colOff>
                    <xdr:row>29</xdr:row>
                    <xdr:rowOff>0</xdr:rowOff>
                  </from>
                  <to>
                    <xdr:col>20</xdr:col>
                    <xdr:colOff>9525</xdr:colOff>
                    <xdr:row>32</xdr:row>
                    <xdr:rowOff>9525</xdr:rowOff>
                  </to>
                </anchor>
              </controlPr>
            </control>
          </mc:Choice>
        </mc:AlternateContent>
        <mc:AlternateContent xmlns:mc="http://schemas.openxmlformats.org/markup-compatibility/2006">
          <mc:Choice Requires="x14">
            <control shapeId="4197" r:id="rId65" name="Option Button 101">
              <controlPr defaultSize="0" autoFill="0" autoLine="0" autoPict="0">
                <anchor moveWithCells="1">
                  <from>
                    <xdr:col>0</xdr:col>
                    <xdr:colOff>1314450</xdr:colOff>
                    <xdr:row>32</xdr:row>
                    <xdr:rowOff>9525</xdr:rowOff>
                  </from>
                  <to>
                    <xdr:col>20</xdr:col>
                    <xdr:colOff>9525</xdr:colOff>
                    <xdr:row>35</xdr:row>
                    <xdr:rowOff>9525</xdr:rowOff>
                  </to>
                </anchor>
              </controlPr>
            </control>
          </mc:Choice>
        </mc:AlternateContent>
        <mc:AlternateContent xmlns:mc="http://schemas.openxmlformats.org/markup-compatibility/2006">
          <mc:Choice Requires="x14">
            <control shapeId="4198" r:id="rId66" name="Option Button 102">
              <controlPr defaultSize="0" autoFill="0" autoLine="0" autoPict="0">
                <anchor moveWithCells="1">
                  <from>
                    <xdr:col>0</xdr:col>
                    <xdr:colOff>1552575</xdr:colOff>
                    <xdr:row>8</xdr:row>
                    <xdr:rowOff>0</xdr:rowOff>
                  </from>
                  <to>
                    <xdr:col>23</xdr:col>
                    <xdr:colOff>9525</xdr:colOff>
                    <xdr:row>11</xdr:row>
                    <xdr:rowOff>0</xdr:rowOff>
                  </to>
                </anchor>
              </controlPr>
            </control>
          </mc:Choice>
        </mc:AlternateContent>
        <mc:AlternateContent xmlns:mc="http://schemas.openxmlformats.org/markup-compatibility/2006">
          <mc:Choice Requires="x14">
            <control shapeId="4199" r:id="rId67" name="Option Button 103">
              <controlPr defaultSize="0" autoFill="0" autoLine="0" autoPict="0">
                <anchor moveWithCells="1">
                  <from>
                    <xdr:col>0</xdr:col>
                    <xdr:colOff>1552575</xdr:colOff>
                    <xdr:row>11</xdr:row>
                    <xdr:rowOff>0</xdr:rowOff>
                  </from>
                  <to>
                    <xdr:col>23</xdr:col>
                    <xdr:colOff>9525</xdr:colOff>
                    <xdr:row>14</xdr:row>
                    <xdr:rowOff>0</xdr:rowOff>
                  </to>
                </anchor>
              </controlPr>
            </control>
          </mc:Choice>
        </mc:AlternateContent>
        <mc:AlternateContent xmlns:mc="http://schemas.openxmlformats.org/markup-compatibility/2006">
          <mc:Choice Requires="x14">
            <control shapeId="4200" r:id="rId68" name="Option Button 104">
              <controlPr defaultSize="0" autoFill="0" autoLine="0" autoPict="0">
                <anchor moveWithCells="1">
                  <from>
                    <xdr:col>0</xdr:col>
                    <xdr:colOff>1552575</xdr:colOff>
                    <xdr:row>14</xdr:row>
                    <xdr:rowOff>0</xdr:rowOff>
                  </from>
                  <to>
                    <xdr:col>23</xdr:col>
                    <xdr:colOff>9525</xdr:colOff>
                    <xdr:row>17</xdr:row>
                    <xdr:rowOff>0</xdr:rowOff>
                  </to>
                </anchor>
              </controlPr>
            </control>
          </mc:Choice>
        </mc:AlternateContent>
        <mc:AlternateContent xmlns:mc="http://schemas.openxmlformats.org/markup-compatibility/2006">
          <mc:Choice Requires="x14">
            <control shapeId="4201" r:id="rId69" name="Option Button 105">
              <controlPr defaultSize="0" autoFill="0" autoLine="0" autoPict="0">
                <anchor moveWithCells="1">
                  <from>
                    <xdr:col>0</xdr:col>
                    <xdr:colOff>1552575</xdr:colOff>
                    <xdr:row>17</xdr:row>
                    <xdr:rowOff>0</xdr:rowOff>
                  </from>
                  <to>
                    <xdr:col>23</xdr:col>
                    <xdr:colOff>9525</xdr:colOff>
                    <xdr:row>20</xdr:row>
                    <xdr:rowOff>0</xdr:rowOff>
                  </to>
                </anchor>
              </controlPr>
            </control>
          </mc:Choice>
        </mc:AlternateContent>
        <mc:AlternateContent xmlns:mc="http://schemas.openxmlformats.org/markup-compatibility/2006">
          <mc:Choice Requires="x14">
            <control shapeId="4202" r:id="rId70" name="Option Button 106">
              <controlPr defaultSize="0" autoFill="0" autoLine="0" autoPict="0">
                <anchor moveWithCells="1">
                  <from>
                    <xdr:col>0</xdr:col>
                    <xdr:colOff>1552575</xdr:colOff>
                    <xdr:row>20</xdr:row>
                    <xdr:rowOff>0</xdr:rowOff>
                  </from>
                  <to>
                    <xdr:col>23</xdr:col>
                    <xdr:colOff>9525</xdr:colOff>
                    <xdr:row>23</xdr:row>
                    <xdr:rowOff>0</xdr:rowOff>
                  </to>
                </anchor>
              </controlPr>
            </control>
          </mc:Choice>
        </mc:AlternateContent>
        <mc:AlternateContent xmlns:mc="http://schemas.openxmlformats.org/markup-compatibility/2006">
          <mc:Choice Requires="x14">
            <control shapeId="4203" r:id="rId71" name="Option Button 107">
              <controlPr defaultSize="0" autoFill="0" autoLine="0" autoPict="0">
                <anchor moveWithCells="1">
                  <from>
                    <xdr:col>0</xdr:col>
                    <xdr:colOff>1552575</xdr:colOff>
                    <xdr:row>23</xdr:row>
                    <xdr:rowOff>0</xdr:rowOff>
                  </from>
                  <to>
                    <xdr:col>23</xdr:col>
                    <xdr:colOff>9525</xdr:colOff>
                    <xdr:row>26</xdr:row>
                    <xdr:rowOff>0</xdr:rowOff>
                  </to>
                </anchor>
              </controlPr>
            </control>
          </mc:Choice>
        </mc:AlternateContent>
        <mc:AlternateContent xmlns:mc="http://schemas.openxmlformats.org/markup-compatibility/2006">
          <mc:Choice Requires="x14">
            <control shapeId="4204" r:id="rId72" name="Option Button 108">
              <controlPr defaultSize="0" autoFill="0" autoLine="0" autoPict="0">
                <anchor moveWithCells="1">
                  <from>
                    <xdr:col>0</xdr:col>
                    <xdr:colOff>1552575</xdr:colOff>
                    <xdr:row>26</xdr:row>
                    <xdr:rowOff>0</xdr:rowOff>
                  </from>
                  <to>
                    <xdr:col>23</xdr:col>
                    <xdr:colOff>9525</xdr:colOff>
                    <xdr:row>29</xdr:row>
                    <xdr:rowOff>0</xdr:rowOff>
                  </to>
                </anchor>
              </controlPr>
            </control>
          </mc:Choice>
        </mc:AlternateContent>
        <mc:AlternateContent xmlns:mc="http://schemas.openxmlformats.org/markup-compatibility/2006">
          <mc:Choice Requires="x14">
            <control shapeId="4205" r:id="rId73" name="Option Button 109">
              <controlPr defaultSize="0" autoFill="0" autoLine="0" autoPict="0">
                <anchor moveWithCells="1">
                  <from>
                    <xdr:col>0</xdr:col>
                    <xdr:colOff>1552575</xdr:colOff>
                    <xdr:row>29</xdr:row>
                    <xdr:rowOff>0</xdr:rowOff>
                  </from>
                  <to>
                    <xdr:col>23</xdr:col>
                    <xdr:colOff>9525</xdr:colOff>
                    <xdr:row>32</xdr:row>
                    <xdr:rowOff>9525</xdr:rowOff>
                  </to>
                </anchor>
              </controlPr>
            </control>
          </mc:Choice>
        </mc:AlternateContent>
        <mc:AlternateContent xmlns:mc="http://schemas.openxmlformats.org/markup-compatibility/2006">
          <mc:Choice Requires="x14">
            <control shapeId="4206" r:id="rId74" name="Option Button 110">
              <controlPr defaultSize="0" autoFill="0" autoLine="0" autoPict="0">
                <anchor moveWithCells="1">
                  <from>
                    <xdr:col>0</xdr:col>
                    <xdr:colOff>1552575</xdr:colOff>
                    <xdr:row>32</xdr:row>
                    <xdr:rowOff>9525</xdr:rowOff>
                  </from>
                  <to>
                    <xdr:col>23</xdr:col>
                    <xdr:colOff>9525</xdr:colOff>
                    <xdr:row>35</xdr:row>
                    <xdr:rowOff>9525</xdr:rowOff>
                  </to>
                </anchor>
              </controlPr>
            </control>
          </mc:Choice>
        </mc:AlternateContent>
        <mc:AlternateContent xmlns:mc="http://schemas.openxmlformats.org/markup-compatibility/2006">
          <mc:Choice Requires="x14">
            <control shapeId="4207" r:id="rId75" name="Option Button 111">
              <controlPr defaultSize="0" autoFill="0" autoLine="0" autoPict="0">
                <anchor moveWithCells="1">
                  <from>
                    <xdr:col>0</xdr:col>
                    <xdr:colOff>1800225</xdr:colOff>
                    <xdr:row>7</xdr:row>
                    <xdr:rowOff>190500</xdr:rowOff>
                  </from>
                  <to>
                    <xdr:col>26</xdr:col>
                    <xdr:colOff>9525</xdr:colOff>
                    <xdr:row>10</xdr:row>
                    <xdr:rowOff>19050</xdr:rowOff>
                  </to>
                </anchor>
              </controlPr>
            </control>
          </mc:Choice>
        </mc:AlternateContent>
        <mc:AlternateContent xmlns:mc="http://schemas.openxmlformats.org/markup-compatibility/2006">
          <mc:Choice Requires="x14">
            <control shapeId="4208" r:id="rId76" name="Option Button 112">
              <controlPr defaultSize="0" autoFill="0" autoLine="0" autoPict="0">
                <anchor moveWithCells="1">
                  <from>
                    <xdr:col>0</xdr:col>
                    <xdr:colOff>1800225</xdr:colOff>
                    <xdr:row>10</xdr:row>
                    <xdr:rowOff>19050</xdr:rowOff>
                  </from>
                  <to>
                    <xdr:col>26</xdr:col>
                    <xdr:colOff>9525</xdr:colOff>
                    <xdr:row>13</xdr:row>
                    <xdr:rowOff>19050</xdr:rowOff>
                  </to>
                </anchor>
              </controlPr>
            </control>
          </mc:Choice>
        </mc:AlternateContent>
        <mc:AlternateContent xmlns:mc="http://schemas.openxmlformats.org/markup-compatibility/2006">
          <mc:Choice Requires="x14">
            <control shapeId="4209" r:id="rId77" name="Option Button 113">
              <controlPr defaultSize="0" autoFill="0" autoLine="0" autoPict="0">
                <anchor moveWithCells="1">
                  <from>
                    <xdr:col>0</xdr:col>
                    <xdr:colOff>1800225</xdr:colOff>
                    <xdr:row>13</xdr:row>
                    <xdr:rowOff>19050</xdr:rowOff>
                  </from>
                  <to>
                    <xdr:col>26</xdr:col>
                    <xdr:colOff>9525</xdr:colOff>
                    <xdr:row>16</xdr:row>
                    <xdr:rowOff>19050</xdr:rowOff>
                  </to>
                </anchor>
              </controlPr>
            </control>
          </mc:Choice>
        </mc:AlternateContent>
        <mc:AlternateContent xmlns:mc="http://schemas.openxmlformats.org/markup-compatibility/2006">
          <mc:Choice Requires="x14">
            <control shapeId="4210" r:id="rId78" name="Option Button 114">
              <controlPr defaultSize="0" autoFill="0" autoLine="0" autoPict="0">
                <anchor moveWithCells="1">
                  <from>
                    <xdr:col>0</xdr:col>
                    <xdr:colOff>1800225</xdr:colOff>
                    <xdr:row>16</xdr:row>
                    <xdr:rowOff>19050</xdr:rowOff>
                  </from>
                  <to>
                    <xdr:col>26</xdr:col>
                    <xdr:colOff>9525</xdr:colOff>
                    <xdr:row>19</xdr:row>
                    <xdr:rowOff>19050</xdr:rowOff>
                  </to>
                </anchor>
              </controlPr>
            </control>
          </mc:Choice>
        </mc:AlternateContent>
        <mc:AlternateContent xmlns:mc="http://schemas.openxmlformats.org/markup-compatibility/2006">
          <mc:Choice Requires="x14">
            <control shapeId="4211" r:id="rId79" name="Option Button 115">
              <controlPr defaultSize="0" autoFill="0" autoLine="0" autoPict="0">
                <anchor moveWithCells="1">
                  <from>
                    <xdr:col>0</xdr:col>
                    <xdr:colOff>1800225</xdr:colOff>
                    <xdr:row>19</xdr:row>
                    <xdr:rowOff>19050</xdr:rowOff>
                  </from>
                  <to>
                    <xdr:col>26</xdr:col>
                    <xdr:colOff>9525</xdr:colOff>
                    <xdr:row>22</xdr:row>
                    <xdr:rowOff>19050</xdr:rowOff>
                  </to>
                </anchor>
              </controlPr>
            </control>
          </mc:Choice>
        </mc:AlternateContent>
        <mc:AlternateContent xmlns:mc="http://schemas.openxmlformats.org/markup-compatibility/2006">
          <mc:Choice Requires="x14">
            <control shapeId="4212" r:id="rId80" name="Option Button 116">
              <controlPr defaultSize="0" autoFill="0" autoLine="0" autoPict="0">
                <anchor moveWithCells="1">
                  <from>
                    <xdr:col>0</xdr:col>
                    <xdr:colOff>1800225</xdr:colOff>
                    <xdr:row>22</xdr:row>
                    <xdr:rowOff>19050</xdr:rowOff>
                  </from>
                  <to>
                    <xdr:col>26</xdr:col>
                    <xdr:colOff>9525</xdr:colOff>
                    <xdr:row>25</xdr:row>
                    <xdr:rowOff>19050</xdr:rowOff>
                  </to>
                </anchor>
              </controlPr>
            </control>
          </mc:Choice>
        </mc:AlternateContent>
        <mc:AlternateContent xmlns:mc="http://schemas.openxmlformats.org/markup-compatibility/2006">
          <mc:Choice Requires="x14">
            <control shapeId="4213" r:id="rId81" name="Option Button 117">
              <controlPr defaultSize="0" autoFill="0" autoLine="0" autoPict="0">
                <anchor moveWithCells="1">
                  <from>
                    <xdr:col>0</xdr:col>
                    <xdr:colOff>1800225</xdr:colOff>
                    <xdr:row>25</xdr:row>
                    <xdr:rowOff>19050</xdr:rowOff>
                  </from>
                  <to>
                    <xdr:col>26</xdr:col>
                    <xdr:colOff>9525</xdr:colOff>
                    <xdr:row>28</xdr:row>
                    <xdr:rowOff>19050</xdr:rowOff>
                  </to>
                </anchor>
              </controlPr>
            </control>
          </mc:Choice>
        </mc:AlternateContent>
        <mc:AlternateContent xmlns:mc="http://schemas.openxmlformats.org/markup-compatibility/2006">
          <mc:Choice Requires="x14">
            <control shapeId="4214" r:id="rId82" name="Option Button 118">
              <controlPr defaultSize="0" autoFill="0" autoLine="0" autoPict="0">
                <anchor moveWithCells="1">
                  <from>
                    <xdr:col>0</xdr:col>
                    <xdr:colOff>1800225</xdr:colOff>
                    <xdr:row>28</xdr:row>
                    <xdr:rowOff>19050</xdr:rowOff>
                  </from>
                  <to>
                    <xdr:col>26</xdr:col>
                    <xdr:colOff>9525</xdr:colOff>
                    <xdr:row>31</xdr:row>
                    <xdr:rowOff>28575</xdr:rowOff>
                  </to>
                </anchor>
              </controlPr>
            </control>
          </mc:Choice>
        </mc:AlternateContent>
        <mc:AlternateContent xmlns:mc="http://schemas.openxmlformats.org/markup-compatibility/2006">
          <mc:Choice Requires="x14">
            <control shapeId="4215" r:id="rId83" name="Option Button 119">
              <controlPr defaultSize="0" autoFill="0" autoLine="0" autoPict="0">
                <anchor moveWithCells="1">
                  <from>
                    <xdr:col>0</xdr:col>
                    <xdr:colOff>1800225</xdr:colOff>
                    <xdr:row>31</xdr:row>
                    <xdr:rowOff>28575</xdr:rowOff>
                  </from>
                  <to>
                    <xdr:col>26</xdr:col>
                    <xdr:colOff>9525</xdr:colOff>
                    <xdr:row>35</xdr:row>
                    <xdr:rowOff>0</xdr:rowOff>
                  </to>
                </anchor>
              </controlPr>
            </control>
          </mc:Choice>
        </mc:AlternateContent>
        <mc:AlternateContent xmlns:mc="http://schemas.openxmlformats.org/markup-compatibility/2006">
          <mc:Choice Requires="x14">
            <control shapeId="4216" r:id="rId84" name="Option Button 120">
              <controlPr defaultSize="0" autoFill="0" autoLine="0" autoPict="0">
                <anchor moveWithCells="1">
                  <from>
                    <xdr:col>0</xdr:col>
                    <xdr:colOff>2047875</xdr:colOff>
                    <xdr:row>7</xdr:row>
                    <xdr:rowOff>190500</xdr:rowOff>
                  </from>
                  <to>
                    <xdr:col>29</xdr:col>
                    <xdr:colOff>9525</xdr:colOff>
                    <xdr:row>10</xdr:row>
                    <xdr:rowOff>19050</xdr:rowOff>
                  </to>
                </anchor>
              </controlPr>
            </control>
          </mc:Choice>
        </mc:AlternateContent>
        <mc:AlternateContent xmlns:mc="http://schemas.openxmlformats.org/markup-compatibility/2006">
          <mc:Choice Requires="x14">
            <control shapeId="4217" r:id="rId85" name="Option Button 121">
              <controlPr defaultSize="0" autoFill="0" autoLine="0" autoPict="0">
                <anchor moveWithCells="1">
                  <from>
                    <xdr:col>0</xdr:col>
                    <xdr:colOff>2047875</xdr:colOff>
                    <xdr:row>10</xdr:row>
                    <xdr:rowOff>19050</xdr:rowOff>
                  </from>
                  <to>
                    <xdr:col>29</xdr:col>
                    <xdr:colOff>9525</xdr:colOff>
                    <xdr:row>13</xdr:row>
                    <xdr:rowOff>19050</xdr:rowOff>
                  </to>
                </anchor>
              </controlPr>
            </control>
          </mc:Choice>
        </mc:AlternateContent>
        <mc:AlternateContent xmlns:mc="http://schemas.openxmlformats.org/markup-compatibility/2006">
          <mc:Choice Requires="x14">
            <control shapeId="4218" r:id="rId86" name="Option Button 122">
              <controlPr defaultSize="0" autoFill="0" autoLine="0" autoPict="0">
                <anchor moveWithCells="1">
                  <from>
                    <xdr:col>0</xdr:col>
                    <xdr:colOff>2047875</xdr:colOff>
                    <xdr:row>13</xdr:row>
                    <xdr:rowOff>19050</xdr:rowOff>
                  </from>
                  <to>
                    <xdr:col>29</xdr:col>
                    <xdr:colOff>9525</xdr:colOff>
                    <xdr:row>16</xdr:row>
                    <xdr:rowOff>19050</xdr:rowOff>
                  </to>
                </anchor>
              </controlPr>
            </control>
          </mc:Choice>
        </mc:AlternateContent>
        <mc:AlternateContent xmlns:mc="http://schemas.openxmlformats.org/markup-compatibility/2006">
          <mc:Choice Requires="x14">
            <control shapeId="4219" r:id="rId87" name="Option Button 123">
              <controlPr defaultSize="0" autoFill="0" autoLine="0" autoPict="0">
                <anchor moveWithCells="1">
                  <from>
                    <xdr:col>0</xdr:col>
                    <xdr:colOff>2047875</xdr:colOff>
                    <xdr:row>16</xdr:row>
                    <xdr:rowOff>19050</xdr:rowOff>
                  </from>
                  <to>
                    <xdr:col>29</xdr:col>
                    <xdr:colOff>9525</xdr:colOff>
                    <xdr:row>19</xdr:row>
                    <xdr:rowOff>19050</xdr:rowOff>
                  </to>
                </anchor>
              </controlPr>
            </control>
          </mc:Choice>
        </mc:AlternateContent>
        <mc:AlternateContent xmlns:mc="http://schemas.openxmlformats.org/markup-compatibility/2006">
          <mc:Choice Requires="x14">
            <control shapeId="4220" r:id="rId88" name="Option Button 124">
              <controlPr defaultSize="0" autoFill="0" autoLine="0" autoPict="0">
                <anchor moveWithCells="1">
                  <from>
                    <xdr:col>0</xdr:col>
                    <xdr:colOff>2047875</xdr:colOff>
                    <xdr:row>19</xdr:row>
                    <xdr:rowOff>19050</xdr:rowOff>
                  </from>
                  <to>
                    <xdr:col>29</xdr:col>
                    <xdr:colOff>9525</xdr:colOff>
                    <xdr:row>22</xdr:row>
                    <xdr:rowOff>19050</xdr:rowOff>
                  </to>
                </anchor>
              </controlPr>
            </control>
          </mc:Choice>
        </mc:AlternateContent>
        <mc:AlternateContent xmlns:mc="http://schemas.openxmlformats.org/markup-compatibility/2006">
          <mc:Choice Requires="x14">
            <control shapeId="4221" r:id="rId89" name="Option Button 125">
              <controlPr defaultSize="0" autoFill="0" autoLine="0" autoPict="0">
                <anchor moveWithCells="1">
                  <from>
                    <xdr:col>0</xdr:col>
                    <xdr:colOff>2047875</xdr:colOff>
                    <xdr:row>22</xdr:row>
                    <xdr:rowOff>19050</xdr:rowOff>
                  </from>
                  <to>
                    <xdr:col>29</xdr:col>
                    <xdr:colOff>9525</xdr:colOff>
                    <xdr:row>25</xdr:row>
                    <xdr:rowOff>19050</xdr:rowOff>
                  </to>
                </anchor>
              </controlPr>
            </control>
          </mc:Choice>
        </mc:AlternateContent>
        <mc:AlternateContent xmlns:mc="http://schemas.openxmlformats.org/markup-compatibility/2006">
          <mc:Choice Requires="x14">
            <control shapeId="4222" r:id="rId90" name="Option Button 126">
              <controlPr defaultSize="0" autoFill="0" autoLine="0" autoPict="0">
                <anchor moveWithCells="1">
                  <from>
                    <xdr:col>0</xdr:col>
                    <xdr:colOff>2047875</xdr:colOff>
                    <xdr:row>25</xdr:row>
                    <xdr:rowOff>19050</xdr:rowOff>
                  </from>
                  <to>
                    <xdr:col>29</xdr:col>
                    <xdr:colOff>9525</xdr:colOff>
                    <xdr:row>28</xdr:row>
                    <xdr:rowOff>19050</xdr:rowOff>
                  </to>
                </anchor>
              </controlPr>
            </control>
          </mc:Choice>
        </mc:AlternateContent>
        <mc:AlternateContent xmlns:mc="http://schemas.openxmlformats.org/markup-compatibility/2006">
          <mc:Choice Requires="x14">
            <control shapeId="4223" r:id="rId91" name="Option Button 127">
              <controlPr defaultSize="0" autoFill="0" autoLine="0" autoPict="0">
                <anchor moveWithCells="1">
                  <from>
                    <xdr:col>0</xdr:col>
                    <xdr:colOff>2047875</xdr:colOff>
                    <xdr:row>28</xdr:row>
                    <xdr:rowOff>19050</xdr:rowOff>
                  </from>
                  <to>
                    <xdr:col>29</xdr:col>
                    <xdr:colOff>9525</xdr:colOff>
                    <xdr:row>31</xdr:row>
                    <xdr:rowOff>28575</xdr:rowOff>
                  </to>
                </anchor>
              </controlPr>
            </control>
          </mc:Choice>
        </mc:AlternateContent>
        <mc:AlternateContent xmlns:mc="http://schemas.openxmlformats.org/markup-compatibility/2006">
          <mc:Choice Requires="x14">
            <control shapeId="4226" r:id="rId92" name="Option Button 130">
              <controlPr defaultSize="0" autoFill="0" autoLine="0" autoPict="0">
                <anchor moveWithCells="1">
                  <from>
                    <xdr:col>0</xdr:col>
                    <xdr:colOff>2047875</xdr:colOff>
                    <xdr:row>32</xdr:row>
                    <xdr:rowOff>0</xdr:rowOff>
                  </from>
                  <to>
                    <xdr:col>29</xdr:col>
                    <xdr:colOff>9525</xdr:colOff>
                    <xdr:row>34</xdr:row>
                    <xdr:rowOff>28575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93" id="{E5493C2D-6DB6-41B5-904C-6897477C0B37}">
            <xm:f>AND(D9="💣",_xlfn.XLOOKUP($C8&amp;"-"&amp;C$8,状態!$C$2:$C$82,状態!$I$2:$I$82,0,0)&lt;&gt;0)</xm:f>
            <x14:dxf>
              <fill>
                <patternFill>
                  <bgColor rgb="FFFF0000"/>
                </patternFill>
              </fill>
            </x14:dxf>
          </x14:cfRule>
          <xm:sqref>D9:AD35</xm:sqref>
        </x14:conditionalFormatting>
        <x14:conditionalFormatting xmlns:xm="http://schemas.microsoft.com/office/excel/2006/main">
          <x14:cfRule type="expression" priority="694" stopIfTrue="1" id="{315BC8AC-2DB4-4A5C-A92F-535A9E06B1F7}">
            <xm:f>_xlfn.XLOOKUP($C10&amp;"-"&amp;D$8,状態!$C$2:$C$82,状態!$I$2:$I$82,0,0)=0</xm:f>
            <x14:dxf>
              <fill>
                <patternFill>
                  <bgColor rgb="FF7F7F7F"/>
                </patternFill>
              </fill>
            </x14:dxf>
          </x14:cfRule>
          <xm:sqref>F10 F13 F16 F19 F22 F25 F28 F31 F34 E11 E14 E17 E20 E23 E26 E29 E32 E35 L10 O10 R10 U10 X10 AA10 AD10 I13 L13 O13 R13 U13 X13 AA13 AD13 I16 L16 O16 R16 U16 X16 AA16 AD16 I19 L19 O19 R19 U19 X19 AA19 AD19 I22 L22 O22 R22 U22 X22 AA22 AD22 I25 L25 O25 R25 U25 X25 AA25 AD25 I28 L28 O28 R28 U28 X28 AA28 AD28 I31 L31 O31 R31 U31 X31 AA31 AD31 I34 L34 O34 R34 U34 X34 AA34 AD34 H11 K11 N11 Q11 T11 W11 Z11 AC11 H14 K14 N14 Q14 T14 W14 Z14 AC14 H17 K17 N17 Q17 T17 W17 Z17 AC17 H20 K20 N20 Q20 T20 W20 Z20 AC20 H23 K23 N23 Q23 T23 W23 Z23 AC23 H26 K26 N26 Q26 T26 W26 Z26 AC26 H29 K29 N29 Q29 T29 W29 Z29 AC29 H32 K32 N32 Q32 T32 W32 Z32 AC32 H35 K35 N35 Q35 T35 W35 Z35 AC35 I10</xm:sqref>
        </x14:conditionalFormatting>
        <x14:conditionalFormatting xmlns:xm="http://schemas.microsoft.com/office/excel/2006/main">
          <x14:cfRule type="expression" priority="856" stopIfTrue="1" id="{83ACB037-58C2-4F79-B97B-AEA95AFC5F42}">
            <xm:f>_xlfn.XLOOKUP($C9&amp;"-"&amp;D$8,状態!$C$2:$C$82,状態!$I$2:$I$82,0,0)=0</xm:f>
            <x14:dxf>
              <fill>
                <patternFill>
                  <bgColor theme="0"/>
                </patternFill>
              </fill>
            </x14:dxf>
          </x14:cfRule>
          <xm:sqref>D10 D13 D16 D19 D22 D25 D28 D31 D34 E9 E12 E15 E18 E21 E24 E27 E30 E33 J10 M10 P10 S10 V10 Y10 AB10 G13 J13 M13 P13 S13 V13 Y13 AB13 G16 J16 M16 P16 S16 V16 Y16 AB16 G19 J19 M19 P19 S19 V19 Y19 AB19 G22 J22 M22 P22 S22 V22 Y22 AB22 G25 J25 M25 P25 S25 V25 Y25 AB25 G28 J28 M28 P28 S28 V28 Y28 AB28 G31 J31 M31 P31 S31 V31 Y31 AB31 G34 J34 M34 P34 S34 V34 Y34 AB34 H9 K9 N9 Q9 T9 W9 Z9 AC9 H12 K12 N12 Q12 T12 W12 Z12 AC12 H15 K15 N15 Q15 T15 W15 Z15 AC15 H18 K18 N18 Q18 T18 W18 Z18 AC18 H21 K21 N21 Q21 T21 W21 Z21 AC21 H24 K24 N24 Q24 T24 W24 Z24 AC24 H27 K27 N27 Q27 T27 W27 Z27 AC27 H30 K30 N30 Q30 T30 W30 Z30 AC30 H33 K33 N33 Q33 T33 W33 Z33 AC33 G10</xm:sqref>
        </x14:conditionalFormatting>
        <x14:conditionalFormatting xmlns:xm="http://schemas.microsoft.com/office/excel/2006/main">
          <x14:cfRule type="expression" priority="1018" id="{0A662400-9328-452B-A6E0-C4A343FF1A83}">
            <xm:f>_xlfn.XLOOKUP($C9&amp;"-"&amp;D$8,状態!$C$2:$C$82,状態!$I$2:$I$82,0,0)=0</xm:f>
            <x14:dxf>
              <fill>
                <patternFill>
                  <bgColor rgb="FFC0C0C0"/>
                </patternFill>
              </fill>
            </x14:dxf>
          </x14:cfRule>
          <xm:sqref>E10 E13 E16 E19 E22 E25 E28 E31 E34 K10 N10 Q10 T10 W10 Z10 AC10 K13 N13 Q13 T13 W13 Z13 AC13 K16 N16 Q16 T16 W16 Z16 AC16 K19 N19 Q19 T19 W19 Z19 AC19 K22 N22 Q22 T22 W22 Z22 AC22 K25 N25 Q25 T25 W25 Z25 AC25 K28 N28 Q28 T28 W28 Z28 AC28 K31 N31 Q31 T31 W31 Z31 AC31 K34 N34 Q34 T34 W34 Z34 AC34 H34 H31 H28 H25 H22 H19 H16 H13 H10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C4E-A6C0-43B9-B495-6AED92B15CD3}">
  <dimension ref="A1:N2"/>
  <sheetViews>
    <sheetView zoomScale="85" zoomScaleNormal="85" workbookViewId="0"/>
  </sheetViews>
  <sheetFormatPr defaultRowHeight="18.75"/>
  <cols>
    <col min="1" max="1" width="5.625" bestFit="1" customWidth="1"/>
    <col min="2" max="2" width="13.25" bestFit="1" customWidth="1"/>
    <col min="3" max="3" width="21.5" bestFit="1" customWidth="1"/>
    <col min="4" max="4" width="11.25" bestFit="1" customWidth="1"/>
    <col min="5" max="5" width="15.25" customWidth="1"/>
    <col min="6" max="6" width="8.75" bestFit="1" customWidth="1"/>
    <col min="7" max="7" width="13.25" customWidth="1"/>
    <col min="8" max="8" width="18.5" bestFit="1" customWidth="1"/>
    <col min="9" max="9" width="26.75" bestFit="1" customWidth="1"/>
    <col min="10" max="10" width="16.375" bestFit="1" customWidth="1"/>
    <col min="11" max="11" width="12.25" bestFit="1" customWidth="1"/>
    <col min="12" max="12" width="15.25" bestFit="1" customWidth="1"/>
    <col min="13" max="13" width="9.375" bestFit="1" customWidth="1"/>
    <col min="17" max="18" width="5.875" bestFit="1" customWidth="1"/>
    <col min="19" max="19" width="9.375" customWidth="1"/>
    <col min="20" max="20" width="16.625" customWidth="1"/>
    <col min="22" max="22" width="9.375" bestFit="1" customWidth="1"/>
    <col min="23" max="23" width="15.25" bestFit="1" customWidth="1"/>
    <col min="24" max="24" width="15.25" customWidth="1"/>
    <col min="25" max="25" width="14.375" customWidth="1"/>
    <col min="26" max="26" width="16.25" customWidth="1"/>
    <col min="27" max="27" width="13.25" bestFit="1" customWidth="1"/>
    <col min="28" max="28" width="14.375" customWidth="1"/>
  </cols>
  <sheetData>
    <row r="1" spans="1:14">
      <c r="A1" t="s">
        <v>24</v>
      </c>
      <c r="B1" t="s">
        <v>1</v>
      </c>
      <c r="C1" t="s">
        <v>35</v>
      </c>
      <c r="D1" s="17" t="s">
        <v>7</v>
      </c>
      <c r="E1" s="17" t="s">
        <v>39</v>
      </c>
      <c r="F1" s="18" t="s">
        <v>56</v>
      </c>
      <c r="G1" s="2" t="s">
        <v>38</v>
      </c>
      <c r="H1" s="2" t="s">
        <v>36</v>
      </c>
      <c r="I1" s="2" t="s">
        <v>37</v>
      </c>
      <c r="J1" s="2" t="s">
        <v>55</v>
      </c>
      <c r="K1" s="2" t="s">
        <v>57</v>
      </c>
      <c r="M1" t="s">
        <v>49</v>
      </c>
      <c r="N1">
        <f>IF(操作!$A$2="",0,MAX(操作[id]))</f>
        <v>0</v>
      </c>
    </row>
    <row r="2" spans="1:14">
      <c r="A2" s="1"/>
      <c r="B2" s="1"/>
      <c r="C2" s="1"/>
      <c r="D2" s="1"/>
      <c r="E2" s="1"/>
      <c r="F2" s="15"/>
      <c r="G2" s="1"/>
      <c r="H2" s="1"/>
      <c r="I2" s="1"/>
      <c r="J2" s="1"/>
      <c r="K2" s="15"/>
    </row>
  </sheetData>
  <phoneticPr fontId="1"/>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AD9A-34B1-4BC3-834B-A58D785E18A4}">
  <dimension ref="A1:AB82"/>
  <sheetViews>
    <sheetView workbookViewId="0"/>
  </sheetViews>
  <sheetFormatPr defaultRowHeight="18.75"/>
  <cols>
    <col min="1" max="2" width="5.625" bestFit="1" customWidth="1"/>
    <col min="3" max="3" width="5.875" bestFit="1" customWidth="1"/>
    <col min="4" max="4" width="17.625" bestFit="1" customWidth="1"/>
    <col min="5" max="6" width="7.5" bestFit="1" customWidth="1"/>
    <col min="7" max="7" width="15.25" bestFit="1" customWidth="1"/>
    <col min="8" max="8" width="17.375" bestFit="1" customWidth="1"/>
    <col min="9" max="9" width="13.25" bestFit="1" customWidth="1"/>
    <col min="10" max="10" width="15.25" bestFit="1" customWidth="1"/>
    <col min="11" max="11" width="13.25" bestFit="1" customWidth="1"/>
    <col min="12" max="12" width="15.25" bestFit="1" customWidth="1"/>
    <col min="14" max="14" width="21.375" bestFit="1" customWidth="1"/>
    <col min="17" max="17" width="17.25" bestFit="1" customWidth="1"/>
    <col min="19" max="28" width="3.125" customWidth="1"/>
  </cols>
  <sheetData>
    <row r="1" spans="1:28">
      <c r="A1" t="s">
        <v>9</v>
      </c>
      <c r="B1" t="s">
        <v>10</v>
      </c>
      <c r="C1" t="s">
        <v>3</v>
      </c>
      <c r="D1" t="s">
        <v>4</v>
      </c>
      <c r="E1" t="s">
        <v>0</v>
      </c>
      <c r="F1" t="s">
        <v>2</v>
      </c>
      <c r="G1" t="s">
        <v>42</v>
      </c>
      <c r="H1" t="s">
        <v>43</v>
      </c>
      <c r="I1" t="s">
        <v>50</v>
      </c>
      <c r="J1" t="s">
        <v>44</v>
      </c>
      <c r="K1" t="s">
        <v>40</v>
      </c>
      <c r="L1" t="s">
        <v>14</v>
      </c>
      <c r="N1" t="s">
        <v>22</v>
      </c>
      <c r="O1">
        <f>設定_縦*設定_横-爆弾の数</f>
        <v>66</v>
      </c>
      <c r="Q1" t="s">
        <v>48</v>
      </c>
      <c r="R1" t="s">
        <v>45</v>
      </c>
    </row>
    <row r="2" spans="1:28">
      <c r="A2">
        <f t="shared" ref="A2:A33" si="0">MOD(ROW()-2,設定_縦)+1</f>
        <v>1</v>
      </c>
      <c r="B2">
        <f t="shared" ref="B2:B33" si="1">INT((ROW()-1.1)/設定_縦)+1</f>
        <v>1</v>
      </c>
      <c r="C2" t="str">
        <f>状態[[#This Row],[縦]]&amp;"-"&amp;状態[[#This Row],[横]]</f>
        <v>1-1</v>
      </c>
      <c r="D2">
        <f>(状態[[#This Row],[横]]-1)*設定_縦+状態[[#This Row],[縦]]</f>
        <v>1</v>
      </c>
      <c r="E2">
        <f ca="1">_xlfn.XLOOKUP(状態[[#This Row],[ラジオボタンID]],爆弾の位置[ラジオボタンID],爆弾の位置[爆弾か],FALSE,0)</f>
        <v>0</v>
      </c>
      <c r="F2" cm="1">
        <f t="array" aca="1" ref="F2" ca="1">SUM(_xlfn._xlws.FILTER(_xlfn._xlws.FILTER(状態[],(ABS(状態[縦]-状態[[#This Row],[縦]])&lt;=1)*(ABS(状態[横]-状態[[#This Row],[横]])&lt;=1)),状態[#Headers]="爆弾"))</f>
        <v>0</v>
      </c>
      <c r="G2">
        <f>(_xlfn.XLOOKUP(状態[[#This Row],[ラジオボタンID]]&amp;"-1",操作[対象_操作内容],操作[id],0)&gt;0)*1</f>
        <v>0</v>
      </c>
      <c r="H2" cm="1">
        <f t="array" aca="1" ref="H2" ca="1">(COUNT(_xlfn._xlws.FILTER(状態[],(ABS(状態[縦]-状態[[#This Row],[縦]])&lt;=1)*(ABS(状態[横]-状態[[#This Row],[横]])&lt;=1)*(状態[ID]&lt;&gt;状態[[#This Row],[ID]])*(状態[数字]=0)*(状態[開いた]=1)))&gt;0)*NOT(リセットフラグ)</f>
        <v>0</v>
      </c>
      <c r="I2">
        <f ca="1">MIN(状態[[#This Row],[押して開いた]]+状態[[#This Row],[自動的に開いた]],1)</f>
        <v>0</v>
      </c>
      <c r="J2">
        <f ca="1">IF(AND(状態[[#This Row],[爆弾]],状態[[#This Row],[開いた]]=1),1,0)</f>
        <v>0</v>
      </c>
      <c r="K2" s="1">
        <f ca="1">IF(AND(ゲームオーバーである,状態[[#This Row],[爆弾]]),5,IF(状態[[#This Row],[開いた]]=1,1,_xlfn.XLOOKUP(状態[[#This Row],[ラジオボタンID]],操作[対象_押したセル],操作[対象_押した選択中の項目],0,0,-1)))</f>
        <v>0</v>
      </c>
      <c r="L2" s="1" t="str">
        <f ca="1">CHOOSE(状態[[#This Row],[最新の状態]]+1,"",状態[[#This Row],[数字]],"🚩","？","","💣")</f>
        <v/>
      </c>
      <c r="N2" t="s">
        <v>23</v>
      </c>
      <c r="O2">
        <f ca="1">SUM(状態[開いた])</f>
        <v>0</v>
      </c>
      <c r="T2">
        <v>1</v>
      </c>
      <c r="U2">
        <v>2</v>
      </c>
      <c r="V2">
        <v>3</v>
      </c>
      <c r="W2">
        <v>4</v>
      </c>
      <c r="X2">
        <v>5</v>
      </c>
      <c r="Y2">
        <v>6</v>
      </c>
      <c r="Z2">
        <v>7</v>
      </c>
      <c r="AA2">
        <v>8</v>
      </c>
      <c r="AB2">
        <v>9</v>
      </c>
    </row>
    <row r="3" spans="1:28">
      <c r="A3">
        <f t="shared" si="0"/>
        <v>2</v>
      </c>
      <c r="B3">
        <f t="shared" si="1"/>
        <v>1</v>
      </c>
      <c r="C3" t="str">
        <f>状態[[#This Row],[縦]]&amp;"-"&amp;状態[[#This Row],[横]]</f>
        <v>2-1</v>
      </c>
      <c r="D3">
        <f>(状態[[#This Row],[横]]-1)*設定_縦+状態[[#This Row],[縦]]</f>
        <v>2</v>
      </c>
      <c r="E3">
        <f ca="1">_xlfn.XLOOKUP(状態[[#This Row],[ラジオボタンID]],爆弾の位置[ラジオボタンID],爆弾の位置[爆弾か],FALSE,0)</f>
        <v>0</v>
      </c>
      <c r="F3" cm="1">
        <f t="array" aca="1" ref="F3" ca="1">SUM(_xlfn._xlws.FILTER(_xlfn._xlws.FILTER(状態[],(ABS(状態[縦]-状態[[#This Row],[縦]])&lt;=1)*(ABS(状態[横]-状態[[#This Row],[横]])&lt;=1)),状態[#Headers]="爆弾"))</f>
        <v>1</v>
      </c>
      <c r="G3">
        <f>(_xlfn.XLOOKUP(状態[[#This Row],[ラジオボタンID]]&amp;"-1",操作[対象_操作内容],操作[id],0)&gt;0)*1</f>
        <v>0</v>
      </c>
      <c r="H3" cm="1">
        <f t="array" aca="1" ref="H3" ca="1">(COUNT(_xlfn._xlws.FILTER(状態[],(ABS(状態[縦]-状態[[#This Row],[縦]])&lt;=1)*(ABS(状態[横]-状態[[#This Row],[横]])&lt;=1)*(状態[ID]&lt;&gt;状態[[#This Row],[ID]])*(状態[数字]=0)*(状態[開いた]=1)))&gt;0)*NOT(リセットフラグ)</f>
        <v>0</v>
      </c>
      <c r="I3">
        <f ca="1">MIN(状態[[#This Row],[押して開いた]]+状態[[#This Row],[自動的に開いた]],1)</f>
        <v>0</v>
      </c>
      <c r="J3">
        <f ca="1">IF(AND(状態[[#This Row],[爆弾]],状態[[#This Row],[開いた]]=1),1,0)</f>
        <v>0</v>
      </c>
      <c r="K3">
        <f ca="1">IF(AND(ゲームオーバーである,状態[[#This Row],[爆弾]]),5,IF(状態[[#This Row],[開いた]]=1,1,_xlfn.XLOOKUP(状態[[#This Row],[ラジオボタンID]],操作[対象_押したセル],操作[対象_押した選択中の項目],0,0,-1)))</f>
        <v>0</v>
      </c>
      <c r="L3" t="str">
        <f ca="1">CHOOSE(状態[[#This Row],[最新の状態]]+1,"",状態[[#This Row],[数字]],"🚩","？","","💣")</f>
        <v/>
      </c>
      <c r="N3" t="s">
        <v>59</v>
      </c>
      <c r="O3" t="b">
        <f ca="1">爆弾以外の数-開いた数=0</f>
        <v>0</v>
      </c>
    </row>
    <row r="4" spans="1:28">
      <c r="A4">
        <f t="shared" si="0"/>
        <v>3</v>
      </c>
      <c r="B4">
        <f t="shared" si="1"/>
        <v>1</v>
      </c>
      <c r="C4" t="str">
        <f>状態[[#This Row],[縦]]&amp;"-"&amp;状態[[#This Row],[横]]</f>
        <v>3-1</v>
      </c>
      <c r="D4">
        <f>(状態[[#This Row],[横]]-1)*設定_縦+状態[[#This Row],[縦]]</f>
        <v>3</v>
      </c>
      <c r="E4">
        <f ca="1">_xlfn.XLOOKUP(状態[[#This Row],[ラジオボタンID]],爆弾の位置[ラジオボタンID],爆弾の位置[爆弾か],FALSE,0)</f>
        <v>1</v>
      </c>
      <c r="F4" cm="1">
        <f t="array" aca="1" ref="F4" ca="1">SUM(_xlfn._xlws.FILTER(_xlfn._xlws.FILTER(状態[],(ABS(状態[縦]-状態[[#This Row],[縦]])&lt;=1)*(ABS(状態[横]-状態[[#This Row],[横]])&lt;=1)),状態[#Headers]="爆弾"))</f>
        <v>1</v>
      </c>
      <c r="G4">
        <f>(_xlfn.XLOOKUP(状態[[#This Row],[ラジオボタンID]]&amp;"-1",操作[対象_操作内容],操作[id],0)&gt;0)*1</f>
        <v>0</v>
      </c>
      <c r="H4" cm="1">
        <f t="array" aca="1" ref="H4" ca="1">(COUNT(_xlfn._xlws.FILTER(状態[],(ABS(状態[縦]-状態[[#This Row],[縦]])&lt;=1)*(ABS(状態[横]-状態[[#This Row],[横]])&lt;=1)*(状態[ID]&lt;&gt;状態[[#This Row],[ID]])*(状態[数字]=0)*(状態[開いた]=1)))&gt;0)*NOT(リセットフラグ)</f>
        <v>0</v>
      </c>
      <c r="I4">
        <f ca="1">MIN(状態[[#This Row],[押して開いた]]+状態[[#This Row],[自動的に開いた]],1)</f>
        <v>0</v>
      </c>
      <c r="J4">
        <f ca="1">IF(AND(状態[[#This Row],[爆弾]],状態[[#This Row],[開いた]]=1),1,0)</f>
        <v>0</v>
      </c>
      <c r="K4">
        <f ca="1">IF(AND(ゲームオーバーである,状態[[#This Row],[爆弾]]),5,IF(状態[[#This Row],[開いた]]=1,1,_xlfn.XLOOKUP(状態[[#This Row],[ラジオボタンID]],操作[対象_押したセル],操作[対象_押した選択中の項目],0,0,-1)))</f>
        <v>0</v>
      </c>
      <c r="L4" t="str">
        <f ca="1">CHOOSE(状態[[#This Row],[最新の状態]]+1,"",状態[[#This Row],[数字]],"🚩","？","","💣")</f>
        <v/>
      </c>
      <c r="N4" t="s">
        <v>41</v>
      </c>
      <c r="O4" t="b">
        <f ca="1">SUM(状態[爆弾を開いた])&gt;0</f>
        <v>0</v>
      </c>
      <c r="R4">
        <v>1</v>
      </c>
      <c r="T4">
        <f ca="1">_xlfn.XLOOKUP($R4&amp;"-"&amp;T$2,状態[ID],状態[爆弾],0)</f>
        <v>0</v>
      </c>
      <c r="U4">
        <f ca="1">_xlfn.XLOOKUP($R4&amp;"-"&amp;U$2,状態[ID],状態[爆弾],0)</f>
        <v>0</v>
      </c>
      <c r="V4">
        <f ca="1">_xlfn.XLOOKUP($R4&amp;"-"&amp;V$2,状態[ID],状態[爆弾],0)</f>
        <v>0</v>
      </c>
      <c r="W4">
        <f ca="1">_xlfn.XLOOKUP($R4&amp;"-"&amp;W$2,状態[ID],状態[爆弾],0)</f>
        <v>0</v>
      </c>
      <c r="X4">
        <f ca="1">_xlfn.XLOOKUP($R4&amp;"-"&amp;X$2,状態[ID],状態[爆弾],0)</f>
        <v>1</v>
      </c>
      <c r="Y4">
        <f ca="1">_xlfn.XLOOKUP($R4&amp;"-"&amp;Y$2,状態[ID],状態[爆弾],0)</f>
        <v>0</v>
      </c>
      <c r="Z4">
        <f ca="1">_xlfn.XLOOKUP($R4&amp;"-"&amp;Z$2,状態[ID],状態[爆弾],0)</f>
        <v>0</v>
      </c>
      <c r="AA4">
        <f ca="1">_xlfn.XLOOKUP($R4&amp;"-"&amp;AA$2,状態[ID],状態[爆弾],0)</f>
        <v>0</v>
      </c>
      <c r="AB4">
        <f ca="1">_xlfn.XLOOKUP($R4&amp;"-"&amp;AB$2,状態[ID],状態[爆弾],0)</f>
        <v>0</v>
      </c>
    </row>
    <row r="5" spans="1:28">
      <c r="A5">
        <f t="shared" si="0"/>
        <v>4</v>
      </c>
      <c r="B5">
        <f t="shared" si="1"/>
        <v>1</v>
      </c>
      <c r="C5" t="str">
        <f>状態[[#This Row],[縦]]&amp;"-"&amp;状態[[#This Row],[横]]</f>
        <v>4-1</v>
      </c>
      <c r="D5">
        <f>(状態[[#This Row],[横]]-1)*設定_縦+状態[[#This Row],[縦]]</f>
        <v>4</v>
      </c>
      <c r="E5">
        <f ca="1">_xlfn.XLOOKUP(状態[[#This Row],[ラジオボタンID]],爆弾の位置[ラジオボタンID],爆弾の位置[爆弾か],FALSE,0)</f>
        <v>0</v>
      </c>
      <c r="F5" cm="1">
        <f t="array" aca="1" ref="F5" ca="1">SUM(_xlfn._xlws.FILTER(_xlfn._xlws.FILTER(状態[],(ABS(状態[縦]-状態[[#This Row],[縦]])&lt;=1)*(ABS(状態[横]-状態[[#This Row],[横]])&lt;=1)),状態[#Headers]="爆弾"))</f>
        <v>1</v>
      </c>
      <c r="G5">
        <f>(_xlfn.XLOOKUP(状態[[#This Row],[ラジオボタンID]]&amp;"-1",操作[対象_操作内容],操作[id],0)&gt;0)*1</f>
        <v>0</v>
      </c>
      <c r="H5" cm="1">
        <f t="array" aca="1" ref="H5" ca="1">(COUNT(_xlfn._xlws.FILTER(状態[],(ABS(状態[縦]-状態[[#This Row],[縦]])&lt;=1)*(ABS(状態[横]-状態[[#This Row],[横]])&lt;=1)*(状態[ID]&lt;&gt;状態[[#This Row],[ID]])*(状態[数字]=0)*(状態[開いた]=1)))&gt;0)*NOT(リセットフラグ)</f>
        <v>0</v>
      </c>
      <c r="I5">
        <f ca="1">MIN(状態[[#This Row],[押して開いた]]+状態[[#This Row],[自動的に開いた]],1)</f>
        <v>0</v>
      </c>
      <c r="J5">
        <f ca="1">IF(AND(状態[[#This Row],[爆弾]],状態[[#This Row],[開いた]]=1),1,0)</f>
        <v>0</v>
      </c>
      <c r="K5">
        <f ca="1">IF(AND(ゲームオーバーである,状態[[#This Row],[爆弾]]),5,IF(状態[[#This Row],[開いた]]=1,1,_xlfn.XLOOKUP(状態[[#This Row],[ラジオボタンID]],操作[対象_押したセル],操作[対象_押した選択中の項目],0,0,-1)))</f>
        <v>0</v>
      </c>
      <c r="L5" t="str">
        <f ca="1">CHOOSE(状態[[#This Row],[最新の状態]]+1,"",状態[[#This Row],[数字]],"🚩","？","","💣")</f>
        <v/>
      </c>
      <c r="N5" t="s">
        <v>54</v>
      </c>
      <c r="O5" t="b">
        <f>OR(_xlfn.XLOOKUP(操作回数,操作[id],操作[リセット],0,0)=1,操作回数=0)</f>
        <v>1</v>
      </c>
      <c r="R5">
        <v>2</v>
      </c>
      <c r="T5">
        <f ca="1">_xlfn.XLOOKUP($R5&amp;"-"&amp;T$2,状態[ID],状態[爆弾],0)</f>
        <v>0</v>
      </c>
      <c r="U5">
        <f ca="1">_xlfn.XLOOKUP($R5&amp;"-"&amp;U$2,状態[ID],状態[爆弾],0)</f>
        <v>0</v>
      </c>
      <c r="V5">
        <f ca="1">_xlfn.XLOOKUP($R5&amp;"-"&amp;V$2,状態[ID],状態[爆弾],0)</f>
        <v>0</v>
      </c>
      <c r="W5">
        <f ca="1">_xlfn.XLOOKUP($R5&amp;"-"&amp;W$2,状態[ID],状態[爆弾],0)</f>
        <v>1</v>
      </c>
      <c r="X5">
        <f ca="1">_xlfn.XLOOKUP($R5&amp;"-"&amp;X$2,状態[ID],状態[爆弾],0)</f>
        <v>1</v>
      </c>
      <c r="Y5">
        <f ca="1">_xlfn.XLOOKUP($R5&amp;"-"&amp;Y$2,状態[ID],状態[爆弾],0)</f>
        <v>0</v>
      </c>
      <c r="Z5">
        <f ca="1">_xlfn.XLOOKUP($R5&amp;"-"&amp;Z$2,状態[ID],状態[爆弾],0)</f>
        <v>0</v>
      </c>
      <c r="AA5">
        <f ca="1">_xlfn.XLOOKUP($R5&amp;"-"&amp;AA$2,状態[ID],状態[爆弾],0)</f>
        <v>0</v>
      </c>
      <c r="AB5">
        <f ca="1">_xlfn.XLOOKUP($R5&amp;"-"&amp;AB$2,状態[ID],状態[爆弾],0)</f>
        <v>0</v>
      </c>
    </row>
    <row r="6" spans="1:28">
      <c r="A6">
        <f t="shared" si="0"/>
        <v>5</v>
      </c>
      <c r="B6">
        <f t="shared" si="1"/>
        <v>1</v>
      </c>
      <c r="C6" t="str">
        <f>状態[[#This Row],[縦]]&amp;"-"&amp;状態[[#This Row],[横]]</f>
        <v>5-1</v>
      </c>
      <c r="D6">
        <f>(状態[[#This Row],[横]]-1)*設定_縦+状態[[#This Row],[縦]]</f>
        <v>5</v>
      </c>
      <c r="E6">
        <f ca="1">_xlfn.XLOOKUP(状態[[#This Row],[ラジオボタンID]],爆弾の位置[ラジオボタンID],爆弾の位置[爆弾か],FALSE,0)</f>
        <v>0</v>
      </c>
      <c r="F6" cm="1">
        <f t="array" aca="1" ref="F6" ca="1">SUM(_xlfn._xlws.FILTER(_xlfn._xlws.FILTER(状態[],(ABS(状態[縦]-状態[[#This Row],[縦]])&lt;=1)*(ABS(状態[横]-状態[[#This Row],[横]])&lt;=1)),状態[#Headers]="爆弾"))</f>
        <v>1</v>
      </c>
      <c r="G6">
        <f>(_xlfn.XLOOKUP(状態[[#This Row],[ラジオボタンID]]&amp;"-1",操作[対象_操作内容],操作[id],0)&gt;0)*1</f>
        <v>0</v>
      </c>
      <c r="H6" cm="1">
        <f t="array" aca="1" ref="H6" ca="1">(COUNT(_xlfn._xlws.FILTER(状態[],(ABS(状態[縦]-状態[[#This Row],[縦]])&lt;=1)*(ABS(状態[横]-状態[[#This Row],[横]])&lt;=1)*(状態[ID]&lt;&gt;状態[[#This Row],[ID]])*(状態[数字]=0)*(状態[開いた]=1)))&gt;0)*NOT(リセットフラグ)</f>
        <v>0</v>
      </c>
      <c r="I6">
        <f ca="1">MIN(状態[[#This Row],[押して開いた]]+状態[[#This Row],[自動的に開いた]],1)</f>
        <v>0</v>
      </c>
      <c r="J6">
        <f ca="1">IF(AND(状態[[#This Row],[爆弾]],状態[[#This Row],[開いた]]=1),1,0)</f>
        <v>0</v>
      </c>
      <c r="K6">
        <f ca="1">IF(AND(ゲームオーバーである,状態[[#This Row],[爆弾]]),5,IF(状態[[#This Row],[開いた]]=1,1,_xlfn.XLOOKUP(状態[[#This Row],[ラジオボタンID]],操作[対象_押したセル],操作[対象_押した選択中の項目],0,0,-1)))</f>
        <v>0</v>
      </c>
      <c r="L6" t="str">
        <f ca="1">CHOOSE(状態[[#This Row],[最新の状態]]+1,"",状態[[#This Row],[数字]],"🚩","？","","💣")</f>
        <v/>
      </c>
      <c r="R6">
        <v>3</v>
      </c>
      <c r="T6">
        <f ca="1">_xlfn.XLOOKUP($R6&amp;"-"&amp;T$2,状態[ID],状態[爆弾],0)</f>
        <v>1</v>
      </c>
      <c r="U6">
        <f ca="1">_xlfn.XLOOKUP($R6&amp;"-"&amp;U$2,状態[ID],状態[爆弾],0)</f>
        <v>0</v>
      </c>
      <c r="V6">
        <f ca="1">_xlfn.XLOOKUP($R6&amp;"-"&amp;V$2,状態[ID],状態[爆弾],0)</f>
        <v>1</v>
      </c>
      <c r="W6">
        <f ca="1">_xlfn.XLOOKUP($R6&amp;"-"&amp;W$2,状態[ID],状態[爆弾],0)</f>
        <v>0</v>
      </c>
      <c r="X6">
        <f ca="1">_xlfn.XLOOKUP($R6&amp;"-"&amp;X$2,状態[ID],状態[爆弾],0)</f>
        <v>0</v>
      </c>
      <c r="Y6">
        <f ca="1">_xlfn.XLOOKUP($R6&amp;"-"&amp;Y$2,状態[ID],状態[爆弾],0)</f>
        <v>0</v>
      </c>
      <c r="Z6">
        <f ca="1">_xlfn.XLOOKUP($R6&amp;"-"&amp;Z$2,状態[ID],状態[爆弾],0)</f>
        <v>0</v>
      </c>
      <c r="AA6">
        <f ca="1">_xlfn.XLOOKUP($R6&amp;"-"&amp;AA$2,状態[ID],状態[爆弾],0)</f>
        <v>0</v>
      </c>
      <c r="AB6">
        <f ca="1">_xlfn.XLOOKUP($R6&amp;"-"&amp;AB$2,状態[ID],状態[爆弾],0)</f>
        <v>0</v>
      </c>
    </row>
    <row r="7" spans="1:28">
      <c r="A7">
        <f t="shared" si="0"/>
        <v>6</v>
      </c>
      <c r="B7">
        <f t="shared" si="1"/>
        <v>1</v>
      </c>
      <c r="C7" t="str">
        <f>状態[[#This Row],[縦]]&amp;"-"&amp;状態[[#This Row],[横]]</f>
        <v>6-1</v>
      </c>
      <c r="D7">
        <f>(状態[[#This Row],[横]]-1)*設定_縦+状態[[#This Row],[縦]]</f>
        <v>6</v>
      </c>
      <c r="E7">
        <f ca="1">_xlfn.XLOOKUP(状態[[#This Row],[ラジオボタンID]],爆弾の位置[ラジオボタンID],爆弾の位置[爆弾か],FALSE,0)</f>
        <v>1</v>
      </c>
      <c r="F7" cm="1">
        <f t="array" aca="1" ref="F7" ca="1">SUM(_xlfn._xlws.FILTER(_xlfn._xlws.FILTER(状態[],(ABS(状態[縦]-状態[[#This Row],[縦]])&lt;=1)*(ABS(状態[横]-状態[[#This Row],[横]])&lt;=1)),状態[#Headers]="爆弾"))</f>
        <v>1</v>
      </c>
      <c r="G7">
        <f>(_xlfn.XLOOKUP(状態[[#This Row],[ラジオボタンID]]&amp;"-1",操作[対象_操作内容],操作[id],0)&gt;0)*1</f>
        <v>0</v>
      </c>
      <c r="H7" cm="1">
        <f t="array" aca="1" ref="H7" ca="1">(COUNT(_xlfn._xlws.FILTER(状態[],(ABS(状態[縦]-状態[[#This Row],[縦]])&lt;=1)*(ABS(状態[横]-状態[[#This Row],[横]])&lt;=1)*(状態[ID]&lt;&gt;状態[[#This Row],[ID]])*(状態[数字]=0)*(状態[開いた]=1)))&gt;0)*NOT(リセットフラグ)</f>
        <v>0</v>
      </c>
      <c r="I7">
        <f ca="1">MIN(状態[[#This Row],[押して開いた]]+状態[[#This Row],[自動的に開いた]],1)</f>
        <v>0</v>
      </c>
      <c r="J7">
        <f ca="1">IF(AND(状態[[#This Row],[爆弾]],状態[[#This Row],[開いた]]=1),1,0)</f>
        <v>0</v>
      </c>
      <c r="K7">
        <f ca="1">IF(AND(ゲームオーバーである,状態[[#This Row],[爆弾]]),5,IF(状態[[#This Row],[開いた]]=1,1,_xlfn.XLOOKUP(状態[[#This Row],[ラジオボタンID]],操作[対象_押したセル],操作[対象_押した選択中の項目],0,0,-1)))</f>
        <v>0</v>
      </c>
      <c r="L7" t="str">
        <f ca="1">CHOOSE(状態[[#This Row],[最新の状態]]+1,"",状態[[#This Row],[数字]],"🚩","？","","💣")</f>
        <v/>
      </c>
      <c r="N7" t="s">
        <v>58</v>
      </c>
      <c r="O7" t="str">
        <f ca="1">IF(OR(ゲームオーバーである,クリアである),"☠☠☠☠☠☠☠☠☠☠☠☠☠☠☠☠☠☠☠☠☠☠☠☠☠☠☠☠☠☠☠☠☠☠☠☠☠☠☠☠☠☠☠☠☠☠☠☠☠☠☠☠☠☠☠☠☠☠☠☠☠☠☠☠☠☠☠☠☠☠","")</f>
        <v/>
      </c>
      <c r="R7">
        <v>4</v>
      </c>
      <c r="T7">
        <f ca="1">_xlfn.XLOOKUP($R7&amp;"-"&amp;T$2,状態[ID],状態[爆弾],0)</f>
        <v>0</v>
      </c>
      <c r="U7">
        <f ca="1">_xlfn.XLOOKUP($R7&amp;"-"&amp;U$2,状態[ID],状態[爆弾],0)</f>
        <v>0</v>
      </c>
      <c r="V7">
        <f ca="1">_xlfn.XLOOKUP($R7&amp;"-"&amp;V$2,状態[ID],状態[爆弾],0)</f>
        <v>0</v>
      </c>
      <c r="W7">
        <f ca="1">_xlfn.XLOOKUP($R7&amp;"-"&amp;W$2,状態[ID],状態[爆弾],0)</f>
        <v>0</v>
      </c>
      <c r="X7">
        <f ca="1">_xlfn.XLOOKUP($R7&amp;"-"&amp;X$2,状態[ID],状態[爆弾],0)</f>
        <v>0</v>
      </c>
      <c r="Y7">
        <f ca="1">_xlfn.XLOOKUP($R7&amp;"-"&amp;Y$2,状態[ID],状態[爆弾],0)</f>
        <v>0</v>
      </c>
      <c r="Z7">
        <f ca="1">_xlfn.XLOOKUP($R7&amp;"-"&amp;Z$2,状態[ID],状態[爆弾],0)</f>
        <v>1</v>
      </c>
      <c r="AA7">
        <f ca="1">_xlfn.XLOOKUP($R7&amp;"-"&amp;AA$2,状態[ID],状態[爆弾],0)</f>
        <v>1</v>
      </c>
      <c r="AB7">
        <f ca="1">_xlfn.XLOOKUP($R7&amp;"-"&amp;AB$2,状態[ID],状態[爆弾],0)</f>
        <v>0</v>
      </c>
    </row>
    <row r="8" spans="1:28">
      <c r="A8">
        <f t="shared" si="0"/>
        <v>7</v>
      </c>
      <c r="B8">
        <f t="shared" si="1"/>
        <v>1</v>
      </c>
      <c r="C8" t="str">
        <f>状態[[#This Row],[縦]]&amp;"-"&amp;状態[[#This Row],[横]]</f>
        <v>7-1</v>
      </c>
      <c r="D8">
        <f>(状態[[#This Row],[横]]-1)*設定_縦+状態[[#This Row],[縦]]</f>
        <v>7</v>
      </c>
      <c r="E8">
        <f ca="1">_xlfn.XLOOKUP(状態[[#This Row],[ラジオボタンID]],爆弾の位置[ラジオボタンID],爆弾の位置[爆弾か],FALSE,0)</f>
        <v>0</v>
      </c>
      <c r="F8" cm="1">
        <f t="array" aca="1" ref="F8" ca="1">SUM(_xlfn._xlws.FILTER(_xlfn._xlws.FILTER(状態[],(ABS(状態[縦]-状態[[#This Row],[縦]])&lt;=1)*(ABS(状態[横]-状態[[#This Row],[横]])&lt;=1)),状態[#Headers]="爆弾"))</f>
        <v>1</v>
      </c>
      <c r="G8">
        <f>(_xlfn.XLOOKUP(状態[[#This Row],[ラジオボタンID]]&amp;"-1",操作[対象_操作内容],操作[id],0)&gt;0)*1</f>
        <v>0</v>
      </c>
      <c r="H8" cm="1">
        <f t="array" aca="1" ref="H8" ca="1">(COUNT(_xlfn._xlws.FILTER(状態[],(ABS(状態[縦]-状態[[#This Row],[縦]])&lt;=1)*(ABS(状態[横]-状態[[#This Row],[横]])&lt;=1)*(状態[ID]&lt;&gt;状態[[#This Row],[ID]])*(状態[数字]=0)*(状態[開いた]=1)))&gt;0)*NOT(リセットフラグ)</f>
        <v>0</v>
      </c>
      <c r="I8">
        <f ca="1">MIN(状態[[#This Row],[押して開いた]]+状態[[#This Row],[自動的に開いた]],1)</f>
        <v>0</v>
      </c>
      <c r="J8">
        <f ca="1">IF(AND(状態[[#This Row],[爆弾]],状態[[#This Row],[開いた]]=1),1,0)</f>
        <v>0</v>
      </c>
      <c r="K8">
        <f ca="1">IF(AND(ゲームオーバーである,状態[[#This Row],[爆弾]]),5,IF(状態[[#This Row],[開いた]]=1,1,_xlfn.XLOOKUP(状態[[#This Row],[ラジオボタンID]],操作[対象_押したセル],操作[対象_押した選択中の項目],0,0,-1)))</f>
        <v>0</v>
      </c>
      <c r="L8" t="str">
        <f ca="1">CHOOSE(状態[[#This Row],[最新の状態]]+1,"",状態[[#This Row],[数字]],"🚩","？","","💣")</f>
        <v/>
      </c>
      <c r="R8">
        <v>5</v>
      </c>
      <c r="T8">
        <f ca="1">_xlfn.XLOOKUP($R8&amp;"-"&amp;T$2,状態[ID],状態[爆弾],0)</f>
        <v>0</v>
      </c>
      <c r="U8">
        <f ca="1">_xlfn.XLOOKUP($R8&amp;"-"&amp;U$2,状態[ID],状態[爆弾],0)</f>
        <v>0</v>
      </c>
      <c r="V8">
        <f ca="1">_xlfn.XLOOKUP($R8&amp;"-"&amp;V$2,状態[ID],状態[爆弾],0)</f>
        <v>0</v>
      </c>
      <c r="W8">
        <f ca="1">_xlfn.XLOOKUP($R8&amp;"-"&amp;W$2,状態[ID],状態[爆弾],0)</f>
        <v>0</v>
      </c>
      <c r="X8">
        <f ca="1">_xlfn.XLOOKUP($R8&amp;"-"&amp;X$2,状態[ID],状態[爆弾],0)</f>
        <v>0</v>
      </c>
      <c r="Y8">
        <f ca="1">_xlfn.XLOOKUP($R8&amp;"-"&amp;Y$2,状態[ID],状態[爆弾],0)</f>
        <v>0</v>
      </c>
      <c r="Z8">
        <f ca="1">_xlfn.XLOOKUP($R8&amp;"-"&amp;Z$2,状態[ID],状態[爆弾],0)</f>
        <v>1</v>
      </c>
      <c r="AA8">
        <f ca="1">_xlfn.XLOOKUP($R8&amp;"-"&amp;AA$2,状態[ID],状態[爆弾],0)</f>
        <v>0</v>
      </c>
      <c r="AB8">
        <f ca="1">_xlfn.XLOOKUP($R8&amp;"-"&amp;AB$2,状態[ID],状態[爆弾],0)</f>
        <v>0</v>
      </c>
    </row>
    <row r="9" spans="1:28">
      <c r="A9">
        <f t="shared" si="0"/>
        <v>8</v>
      </c>
      <c r="B9">
        <f t="shared" si="1"/>
        <v>1</v>
      </c>
      <c r="C9" t="str">
        <f>状態[[#This Row],[縦]]&amp;"-"&amp;状態[[#This Row],[横]]</f>
        <v>8-1</v>
      </c>
      <c r="D9">
        <f>(状態[[#This Row],[横]]-1)*設定_縦+状態[[#This Row],[縦]]</f>
        <v>8</v>
      </c>
      <c r="E9">
        <f ca="1">_xlfn.XLOOKUP(状態[[#This Row],[ラジオボタンID]],爆弾の位置[ラジオボタンID],爆弾の位置[爆弾か],FALSE,0)</f>
        <v>0</v>
      </c>
      <c r="F9" cm="1">
        <f t="array" aca="1" ref="F9" ca="1">SUM(_xlfn._xlws.FILTER(_xlfn._xlws.FILTER(状態[],(ABS(状態[縦]-状態[[#This Row],[縦]])&lt;=1)*(ABS(状態[横]-状態[[#This Row],[横]])&lt;=1)),状態[#Headers]="爆弾"))</f>
        <v>0</v>
      </c>
      <c r="G9">
        <f>(_xlfn.XLOOKUP(状態[[#This Row],[ラジオボタンID]]&amp;"-1",操作[対象_操作内容],操作[id],0)&gt;0)*1</f>
        <v>0</v>
      </c>
      <c r="H9" cm="1">
        <f t="array" aca="1" ref="H9" ca="1">(COUNT(_xlfn._xlws.FILTER(状態[],(ABS(状態[縦]-状態[[#This Row],[縦]])&lt;=1)*(ABS(状態[横]-状態[[#This Row],[横]])&lt;=1)*(状態[ID]&lt;&gt;状態[[#This Row],[ID]])*(状態[数字]=0)*(状態[開いた]=1)))&gt;0)*NOT(リセットフラグ)</f>
        <v>0</v>
      </c>
      <c r="I9">
        <f ca="1">MIN(状態[[#This Row],[押して開いた]]+状態[[#This Row],[自動的に開いた]],1)</f>
        <v>0</v>
      </c>
      <c r="J9">
        <f ca="1">IF(AND(状態[[#This Row],[爆弾]],状態[[#This Row],[開いた]]=1),1,0)</f>
        <v>0</v>
      </c>
      <c r="K9">
        <f ca="1">IF(AND(ゲームオーバーである,状態[[#This Row],[爆弾]]),5,IF(状態[[#This Row],[開いた]]=1,1,_xlfn.XLOOKUP(状態[[#This Row],[ラジオボタンID]],操作[対象_押したセル],操作[対象_押した選択中の項目],0,0,-1)))</f>
        <v>0</v>
      </c>
      <c r="L9" t="str">
        <f ca="1">CHOOSE(状態[[#This Row],[最新の状態]]+1,"",状態[[#This Row],[数字]],"🚩","？","","💣")</f>
        <v/>
      </c>
      <c r="R9">
        <v>6</v>
      </c>
      <c r="T9">
        <f ca="1">_xlfn.XLOOKUP($R9&amp;"-"&amp;T$2,状態[ID],状態[爆弾],0)</f>
        <v>1</v>
      </c>
      <c r="U9">
        <f ca="1">_xlfn.XLOOKUP($R9&amp;"-"&amp;U$2,状態[ID],状態[爆弾],0)</f>
        <v>0</v>
      </c>
      <c r="V9">
        <f ca="1">_xlfn.XLOOKUP($R9&amp;"-"&amp;V$2,状態[ID],状態[爆弾],0)</f>
        <v>0</v>
      </c>
      <c r="W9">
        <f ca="1">_xlfn.XLOOKUP($R9&amp;"-"&amp;W$2,状態[ID],状態[爆弾],0)</f>
        <v>0</v>
      </c>
      <c r="X9">
        <f ca="1">_xlfn.XLOOKUP($R9&amp;"-"&amp;X$2,状態[ID],状態[爆弾],0)</f>
        <v>0</v>
      </c>
      <c r="Y9">
        <f ca="1">_xlfn.XLOOKUP($R9&amp;"-"&amp;Y$2,状態[ID],状態[爆弾],0)</f>
        <v>0</v>
      </c>
      <c r="Z9">
        <f ca="1">_xlfn.XLOOKUP($R9&amp;"-"&amp;Z$2,状態[ID],状態[爆弾],0)</f>
        <v>0</v>
      </c>
      <c r="AA9">
        <f ca="1">_xlfn.XLOOKUP($R9&amp;"-"&amp;AA$2,状態[ID],状態[爆弾],0)</f>
        <v>0</v>
      </c>
      <c r="AB9">
        <f ca="1">_xlfn.XLOOKUP($R9&amp;"-"&amp;AB$2,状態[ID],状態[爆弾],0)</f>
        <v>0</v>
      </c>
    </row>
    <row r="10" spans="1:28">
      <c r="A10">
        <f t="shared" si="0"/>
        <v>9</v>
      </c>
      <c r="B10">
        <f t="shared" si="1"/>
        <v>1</v>
      </c>
      <c r="C10" t="str">
        <f>状態[[#This Row],[縦]]&amp;"-"&amp;状態[[#This Row],[横]]</f>
        <v>9-1</v>
      </c>
      <c r="D10">
        <f>(状態[[#This Row],[横]]-1)*設定_縦+状態[[#This Row],[縦]]</f>
        <v>9</v>
      </c>
      <c r="E10">
        <f ca="1">_xlfn.XLOOKUP(状態[[#This Row],[ラジオボタンID]],爆弾の位置[ラジオボタンID],爆弾の位置[爆弾か],FALSE,0)</f>
        <v>0</v>
      </c>
      <c r="F10" cm="1">
        <f t="array" aca="1" ref="F10" ca="1">SUM(_xlfn._xlws.FILTER(_xlfn._xlws.FILTER(状態[],(ABS(状態[縦]-状態[[#This Row],[縦]])&lt;=1)*(ABS(状態[横]-状態[[#This Row],[横]])&lt;=1)),状態[#Headers]="爆弾"))</f>
        <v>0</v>
      </c>
      <c r="G10">
        <f>(_xlfn.XLOOKUP(状態[[#This Row],[ラジオボタンID]]&amp;"-1",操作[対象_操作内容],操作[id],0)&gt;0)*1</f>
        <v>0</v>
      </c>
      <c r="H10" cm="1">
        <f t="array" aca="1" ref="H10" ca="1">(COUNT(_xlfn._xlws.FILTER(状態[],(ABS(状態[縦]-状態[[#This Row],[縦]])&lt;=1)*(ABS(状態[横]-状態[[#This Row],[横]])&lt;=1)*(状態[ID]&lt;&gt;状態[[#This Row],[ID]])*(状態[数字]=0)*(状態[開いた]=1)))&gt;0)*NOT(リセットフラグ)</f>
        <v>0</v>
      </c>
      <c r="I10">
        <f ca="1">MIN(状態[[#This Row],[押して開いた]]+状態[[#This Row],[自動的に開いた]],1)</f>
        <v>0</v>
      </c>
      <c r="J10">
        <f ca="1">IF(AND(状態[[#This Row],[爆弾]],状態[[#This Row],[開いた]]=1),1,0)</f>
        <v>0</v>
      </c>
      <c r="K10">
        <f ca="1">IF(AND(ゲームオーバーである,状態[[#This Row],[爆弾]]),5,IF(状態[[#This Row],[開いた]]=1,1,_xlfn.XLOOKUP(状態[[#This Row],[ラジオボタンID]],操作[対象_押したセル],操作[対象_押した選択中の項目],0,0,-1)))</f>
        <v>0</v>
      </c>
      <c r="L10" t="str">
        <f ca="1">CHOOSE(状態[[#This Row],[最新の状態]]+1,"",状態[[#This Row],[数字]],"🚩","？","","💣")</f>
        <v/>
      </c>
      <c r="R10">
        <v>7</v>
      </c>
      <c r="T10">
        <f ca="1">_xlfn.XLOOKUP($R10&amp;"-"&amp;T$2,状態[ID],状態[爆弾],0)</f>
        <v>0</v>
      </c>
      <c r="U10">
        <f ca="1">_xlfn.XLOOKUP($R10&amp;"-"&amp;U$2,状態[ID],状態[爆弾],0)</f>
        <v>0</v>
      </c>
      <c r="V10">
        <f ca="1">_xlfn.XLOOKUP($R10&amp;"-"&amp;V$2,状態[ID],状態[爆弾],0)</f>
        <v>0</v>
      </c>
      <c r="W10">
        <f ca="1">_xlfn.XLOOKUP($R10&amp;"-"&amp;W$2,状態[ID],状態[爆弾],0)</f>
        <v>0</v>
      </c>
      <c r="X10">
        <f ca="1">_xlfn.XLOOKUP($R10&amp;"-"&amp;X$2,状態[ID],状態[爆弾],0)</f>
        <v>0</v>
      </c>
      <c r="Y10">
        <f ca="1">_xlfn.XLOOKUP($R10&amp;"-"&amp;Y$2,状態[ID],状態[爆弾],0)</f>
        <v>0</v>
      </c>
      <c r="Z10">
        <f ca="1">_xlfn.XLOOKUP($R10&amp;"-"&amp;Z$2,状態[ID],状態[爆弾],0)</f>
        <v>0</v>
      </c>
      <c r="AA10">
        <f ca="1">_xlfn.XLOOKUP($R10&amp;"-"&amp;AA$2,状態[ID],状態[爆弾],0)</f>
        <v>0</v>
      </c>
      <c r="AB10">
        <f ca="1">_xlfn.XLOOKUP($R10&amp;"-"&amp;AB$2,状態[ID],状態[爆弾],0)</f>
        <v>0</v>
      </c>
    </row>
    <row r="11" spans="1:28">
      <c r="A11">
        <f t="shared" si="0"/>
        <v>1</v>
      </c>
      <c r="B11">
        <f t="shared" si="1"/>
        <v>2</v>
      </c>
      <c r="C11" t="str">
        <f>状態[[#This Row],[縦]]&amp;"-"&amp;状態[[#This Row],[横]]</f>
        <v>1-2</v>
      </c>
      <c r="D11">
        <f>(状態[[#This Row],[横]]-1)*設定_縦+状態[[#This Row],[縦]]</f>
        <v>10</v>
      </c>
      <c r="E11">
        <f ca="1">_xlfn.XLOOKUP(状態[[#This Row],[ラジオボタンID]],爆弾の位置[ラジオボタンID],爆弾の位置[爆弾か],FALSE,0)</f>
        <v>0</v>
      </c>
      <c r="F11" cm="1">
        <f t="array" aca="1" ref="F11" ca="1">SUM(_xlfn._xlws.FILTER(_xlfn._xlws.FILTER(状態[],(ABS(状態[縦]-状態[[#This Row],[縦]])&lt;=1)*(ABS(状態[横]-状態[[#This Row],[横]])&lt;=1)),状態[#Headers]="爆弾"))</f>
        <v>0</v>
      </c>
      <c r="G11">
        <f>(_xlfn.XLOOKUP(状態[[#This Row],[ラジオボタンID]]&amp;"-1",操作[対象_操作内容],操作[id],0)&gt;0)*1</f>
        <v>0</v>
      </c>
      <c r="H11" cm="1">
        <f t="array" aca="1" ref="H11" ca="1">(COUNT(_xlfn._xlws.FILTER(状態[],(ABS(状態[縦]-状態[[#This Row],[縦]])&lt;=1)*(ABS(状態[横]-状態[[#This Row],[横]])&lt;=1)*(状態[ID]&lt;&gt;状態[[#This Row],[ID]])*(状態[数字]=0)*(状態[開いた]=1)))&gt;0)*NOT(リセットフラグ)</f>
        <v>0</v>
      </c>
      <c r="I11">
        <f ca="1">MIN(状態[[#This Row],[押して開いた]]+状態[[#This Row],[自動的に開いた]],1)</f>
        <v>0</v>
      </c>
      <c r="J11">
        <f ca="1">IF(AND(状態[[#This Row],[爆弾]],状態[[#This Row],[開いた]]=1),1,0)</f>
        <v>0</v>
      </c>
      <c r="K11">
        <f ca="1">IF(AND(ゲームオーバーである,状態[[#This Row],[爆弾]]),5,IF(状態[[#This Row],[開いた]]=1,1,_xlfn.XLOOKUP(状態[[#This Row],[ラジオボタンID]],操作[対象_押したセル],操作[対象_押した選択中の項目],0,0,-1)))</f>
        <v>0</v>
      </c>
      <c r="L11" t="str">
        <f ca="1">CHOOSE(状態[[#This Row],[最新の状態]]+1,"",状態[[#This Row],[数字]],"🚩","？","","💣")</f>
        <v/>
      </c>
      <c r="R11">
        <v>8</v>
      </c>
      <c r="T11">
        <f ca="1">_xlfn.XLOOKUP($R11&amp;"-"&amp;T$2,状態[ID],状態[爆弾],0)</f>
        <v>0</v>
      </c>
      <c r="U11">
        <f ca="1">_xlfn.XLOOKUP($R11&amp;"-"&amp;U$2,状態[ID],状態[爆弾],0)</f>
        <v>0</v>
      </c>
      <c r="V11">
        <f ca="1">_xlfn.XLOOKUP($R11&amp;"-"&amp;V$2,状態[ID],状態[爆弾],0)</f>
        <v>0</v>
      </c>
      <c r="W11">
        <f ca="1">_xlfn.XLOOKUP($R11&amp;"-"&amp;W$2,状態[ID],状態[爆弾],0)</f>
        <v>0</v>
      </c>
      <c r="X11">
        <f ca="1">_xlfn.XLOOKUP($R11&amp;"-"&amp;X$2,状態[ID],状態[爆弾],0)</f>
        <v>0</v>
      </c>
      <c r="Y11">
        <f ca="1">_xlfn.XLOOKUP($R11&amp;"-"&amp;Y$2,状態[ID],状態[爆弾],0)</f>
        <v>0</v>
      </c>
      <c r="Z11">
        <f ca="1">_xlfn.XLOOKUP($R11&amp;"-"&amp;Z$2,状態[ID],状態[爆弾],0)</f>
        <v>0</v>
      </c>
      <c r="AA11">
        <f ca="1">_xlfn.XLOOKUP($R11&amp;"-"&amp;AA$2,状態[ID],状態[爆弾],0)</f>
        <v>1</v>
      </c>
      <c r="AB11">
        <f ca="1">_xlfn.XLOOKUP($R11&amp;"-"&amp;AB$2,状態[ID],状態[爆弾],0)</f>
        <v>1</v>
      </c>
    </row>
    <row r="12" spans="1:28">
      <c r="A12">
        <f t="shared" si="0"/>
        <v>2</v>
      </c>
      <c r="B12">
        <f t="shared" si="1"/>
        <v>2</v>
      </c>
      <c r="C12" t="str">
        <f>状態[[#This Row],[縦]]&amp;"-"&amp;状態[[#This Row],[横]]</f>
        <v>2-2</v>
      </c>
      <c r="D12">
        <f>(状態[[#This Row],[横]]-1)*設定_縦+状態[[#This Row],[縦]]</f>
        <v>11</v>
      </c>
      <c r="E12">
        <f ca="1">_xlfn.XLOOKUP(状態[[#This Row],[ラジオボタンID]],爆弾の位置[ラジオボタンID],爆弾の位置[爆弾か],FALSE,0)</f>
        <v>0</v>
      </c>
      <c r="F12" cm="1">
        <f t="array" aca="1" ref="F12" ca="1">SUM(_xlfn._xlws.FILTER(_xlfn._xlws.FILTER(状態[],(ABS(状態[縦]-状態[[#This Row],[縦]])&lt;=1)*(ABS(状態[横]-状態[[#This Row],[横]])&lt;=1)),状態[#Headers]="爆弾"))</f>
        <v>2</v>
      </c>
      <c r="G12">
        <f>(_xlfn.XLOOKUP(状態[[#This Row],[ラジオボタンID]]&amp;"-1",操作[対象_操作内容],操作[id],0)&gt;0)*1</f>
        <v>0</v>
      </c>
      <c r="H12" cm="1">
        <f t="array" aca="1" ref="H12" ca="1">(COUNT(_xlfn._xlws.FILTER(状態[],(ABS(状態[縦]-状態[[#This Row],[縦]])&lt;=1)*(ABS(状態[横]-状態[[#This Row],[横]])&lt;=1)*(状態[ID]&lt;&gt;状態[[#This Row],[ID]])*(状態[数字]=0)*(状態[開いた]=1)))&gt;0)*NOT(リセットフラグ)</f>
        <v>0</v>
      </c>
      <c r="I12">
        <f ca="1">MIN(状態[[#This Row],[押して開いた]]+状態[[#This Row],[自動的に開いた]],1)</f>
        <v>0</v>
      </c>
      <c r="J12">
        <f ca="1">IF(AND(状態[[#This Row],[爆弾]],状態[[#This Row],[開いた]]=1),1,0)</f>
        <v>0</v>
      </c>
      <c r="K12">
        <f ca="1">IF(AND(ゲームオーバーである,状態[[#This Row],[爆弾]]),5,IF(状態[[#This Row],[開いた]]=1,1,_xlfn.XLOOKUP(状態[[#This Row],[ラジオボタンID]],操作[対象_押したセル],操作[対象_押した選択中の項目],0,0,-1)))</f>
        <v>0</v>
      </c>
      <c r="L12" t="str">
        <f ca="1">CHOOSE(状態[[#This Row],[最新の状態]]+1,"",状態[[#This Row],[数字]],"🚩","？","","💣")</f>
        <v/>
      </c>
      <c r="R12">
        <v>9</v>
      </c>
      <c r="T12">
        <f ca="1">_xlfn.XLOOKUP($R12&amp;"-"&amp;T$2,状態[ID],状態[爆弾],0)</f>
        <v>0</v>
      </c>
      <c r="U12">
        <f ca="1">_xlfn.XLOOKUP($R12&amp;"-"&amp;U$2,状態[ID],状態[爆弾],0)</f>
        <v>0</v>
      </c>
      <c r="V12">
        <f ca="1">_xlfn.XLOOKUP($R12&amp;"-"&amp;V$2,状態[ID],状態[爆弾],0)</f>
        <v>1</v>
      </c>
      <c r="W12">
        <f ca="1">_xlfn.XLOOKUP($R12&amp;"-"&amp;W$2,状態[ID],状態[爆弾],0)</f>
        <v>1</v>
      </c>
      <c r="X12">
        <f ca="1">_xlfn.XLOOKUP($R12&amp;"-"&amp;X$2,状態[ID],状態[爆弾],0)</f>
        <v>0</v>
      </c>
      <c r="Y12">
        <f ca="1">_xlfn.XLOOKUP($R12&amp;"-"&amp;Y$2,状態[ID],状態[爆弾],0)</f>
        <v>0</v>
      </c>
      <c r="Z12">
        <f ca="1">_xlfn.XLOOKUP($R12&amp;"-"&amp;Z$2,状態[ID],状態[爆弾],0)</f>
        <v>1</v>
      </c>
      <c r="AA12">
        <f ca="1">_xlfn.XLOOKUP($R12&amp;"-"&amp;AA$2,状態[ID],状態[爆弾],0)</f>
        <v>1</v>
      </c>
      <c r="AB12">
        <f ca="1">_xlfn.XLOOKUP($R12&amp;"-"&amp;AB$2,状態[ID],状態[爆弾],0)</f>
        <v>0</v>
      </c>
    </row>
    <row r="13" spans="1:28">
      <c r="A13">
        <f t="shared" si="0"/>
        <v>3</v>
      </c>
      <c r="B13">
        <f t="shared" si="1"/>
        <v>2</v>
      </c>
      <c r="C13" t="str">
        <f>状態[[#This Row],[縦]]&amp;"-"&amp;状態[[#This Row],[横]]</f>
        <v>3-2</v>
      </c>
      <c r="D13">
        <f>(状態[[#This Row],[横]]-1)*設定_縦+状態[[#This Row],[縦]]</f>
        <v>12</v>
      </c>
      <c r="E13">
        <f ca="1">_xlfn.XLOOKUP(状態[[#This Row],[ラジオボタンID]],爆弾の位置[ラジオボタンID],爆弾の位置[爆弾か],FALSE,0)</f>
        <v>0</v>
      </c>
      <c r="F13" cm="1">
        <f t="array" aca="1" ref="F13" ca="1">SUM(_xlfn._xlws.FILTER(_xlfn._xlws.FILTER(状態[],(ABS(状態[縦]-状態[[#This Row],[縦]])&lt;=1)*(ABS(状態[横]-状態[[#This Row],[横]])&lt;=1)),状態[#Headers]="爆弾"))</f>
        <v>2</v>
      </c>
      <c r="G13">
        <f>(_xlfn.XLOOKUP(状態[[#This Row],[ラジオボタンID]]&amp;"-1",操作[対象_操作内容],操作[id],0)&gt;0)*1</f>
        <v>0</v>
      </c>
      <c r="H13" cm="1">
        <f t="array" aca="1" ref="H13" ca="1">(COUNT(_xlfn._xlws.FILTER(状態[],(ABS(状態[縦]-状態[[#This Row],[縦]])&lt;=1)*(ABS(状態[横]-状態[[#This Row],[横]])&lt;=1)*(状態[ID]&lt;&gt;状態[[#This Row],[ID]])*(状態[数字]=0)*(状態[開いた]=1)))&gt;0)*NOT(リセットフラグ)</f>
        <v>0</v>
      </c>
      <c r="I13">
        <f ca="1">MIN(状態[[#This Row],[押して開いた]]+状態[[#This Row],[自動的に開いた]],1)</f>
        <v>0</v>
      </c>
      <c r="J13">
        <f ca="1">IF(AND(状態[[#This Row],[爆弾]],状態[[#This Row],[開いた]]=1),1,0)</f>
        <v>0</v>
      </c>
      <c r="K13">
        <f ca="1">IF(AND(ゲームオーバーである,状態[[#This Row],[爆弾]]),5,IF(状態[[#This Row],[開いた]]=1,1,_xlfn.XLOOKUP(状態[[#This Row],[ラジオボタンID]],操作[対象_押したセル],操作[対象_押した選択中の項目],0,0,-1)))</f>
        <v>0</v>
      </c>
      <c r="L13" t="str">
        <f ca="1">CHOOSE(状態[[#This Row],[最新の状態]]+1,"",状態[[#This Row],[数字]],"🚩","？","","💣")</f>
        <v/>
      </c>
    </row>
    <row r="14" spans="1:28">
      <c r="A14">
        <f t="shared" si="0"/>
        <v>4</v>
      </c>
      <c r="B14">
        <f t="shared" si="1"/>
        <v>2</v>
      </c>
      <c r="C14" t="str">
        <f>状態[[#This Row],[縦]]&amp;"-"&amp;状態[[#This Row],[横]]</f>
        <v>4-2</v>
      </c>
      <c r="D14">
        <f>(状態[[#This Row],[横]]-1)*設定_縦+状態[[#This Row],[縦]]</f>
        <v>13</v>
      </c>
      <c r="E14">
        <f ca="1">_xlfn.XLOOKUP(状態[[#This Row],[ラジオボタンID]],爆弾の位置[ラジオボタンID],爆弾の位置[爆弾か],FALSE,0)</f>
        <v>0</v>
      </c>
      <c r="F14" cm="1">
        <f t="array" aca="1" ref="F14" ca="1">SUM(_xlfn._xlws.FILTER(_xlfn._xlws.FILTER(状態[],(ABS(状態[縦]-状態[[#This Row],[縦]])&lt;=1)*(ABS(状態[横]-状態[[#This Row],[横]])&lt;=1)),状態[#Headers]="爆弾"))</f>
        <v>2</v>
      </c>
      <c r="G14">
        <f>(_xlfn.XLOOKUP(状態[[#This Row],[ラジオボタンID]]&amp;"-1",操作[対象_操作内容],操作[id],0)&gt;0)*1</f>
        <v>0</v>
      </c>
      <c r="H14" cm="1">
        <f t="array" aca="1" ref="H14" ca="1">(COUNT(_xlfn._xlws.FILTER(状態[],(ABS(状態[縦]-状態[[#This Row],[縦]])&lt;=1)*(ABS(状態[横]-状態[[#This Row],[横]])&lt;=1)*(状態[ID]&lt;&gt;状態[[#This Row],[ID]])*(状態[数字]=0)*(状態[開いた]=1)))&gt;0)*NOT(リセットフラグ)</f>
        <v>0</v>
      </c>
      <c r="I14">
        <f ca="1">MIN(状態[[#This Row],[押して開いた]]+状態[[#This Row],[自動的に開いた]],1)</f>
        <v>0</v>
      </c>
      <c r="J14">
        <f ca="1">IF(AND(状態[[#This Row],[爆弾]],状態[[#This Row],[開いた]]=1),1,0)</f>
        <v>0</v>
      </c>
      <c r="K14">
        <f ca="1">IF(AND(ゲームオーバーである,状態[[#This Row],[爆弾]]),5,IF(状態[[#This Row],[開いた]]=1,1,_xlfn.XLOOKUP(状態[[#This Row],[ラジオボタンID]],操作[対象_押したセル],操作[対象_押した選択中の項目],0,0,-1)))</f>
        <v>0</v>
      </c>
      <c r="L14" t="str">
        <f ca="1">CHOOSE(状態[[#This Row],[最新の状態]]+1,"",状態[[#This Row],[数字]],"🚩","？","","💣")</f>
        <v/>
      </c>
      <c r="R14" t="s">
        <v>46</v>
      </c>
    </row>
    <row r="15" spans="1:28">
      <c r="A15">
        <f t="shared" si="0"/>
        <v>5</v>
      </c>
      <c r="B15">
        <f t="shared" si="1"/>
        <v>2</v>
      </c>
      <c r="C15" t="str">
        <f>状態[[#This Row],[縦]]&amp;"-"&amp;状態[[#This Row],[横]]</f>
        <v>5-2</v>
      </c>
      <c r="D15">
        <f>(状態[[#This Row],[横]]-1)*設定_縦+状態[[#This Row],[縦]]</f>
        <v>14</v>
      </c>
      <c r="E15">
        <f ca="1">_xlfn.XLOOKUP(状態[[#This Row],[ラジオボタンID]],爆弾の位置[ラジオボタンID],爆弾の位置[爆弾か],FALSE,0)</f>
        <v>0</v>
      </c>
      <c r="F15" cm="1">
        <f t="array" aca="1" ref="F15" ca="1">SUM(_xlfn._xlws.FILTER(_xlfn._xlws.FILTER(状態[],(ABS(状態[縦]-状態[[#This Row],[縦]])&lt;=1)*(ABS(状態[横]-状態[[#This Row],[横]])&lt;=1)),状態[#Headers]="爆弾"))</f>
        <v>1</v>
      </c>
      <c r="G15">
        <f>(_xlfn.XLOOKUP(状態[[#This Row],[ラジオボタンID]]&amp;"-1",操作[対象_操作内容],操作[id],0)&gt;0)*1</f>
        <v>0</v>
      </c>
      <c r="H15" cm="1">
        <f t="array" aca="1" ref="H15" ca="1">(COUNT(_xlfn._xlws.FILTER(状態[],(ABS(状態[縦]-状態[[#This Row],[縦]])&lt;=1)*(ABS(状態[横]-状態[[#This Row],[横]])&lt;=1)*(状態[ID]&lt;&gt;状態[[#This Row],[ID]])*(状態[数字]=0)*(状態[開いた]=1)))&gt;0)*NOT(リセットフラグ)</f>
        <v>0</v>
      </c>
      <c r="I15">
        <f ca="1">MIN(状態[[#This Row],[押して開いた]]+状態[[#This Row],[自動的に開いた]],1)</f>
        <v>0</v>
      </c>
      <c r="J15">
        <f ca="1">IF(AND(状態[[#This Row],[爆弾]],状態[[#This Row],[開いた]]=1),1,0)</f>
        <v>0</v>
      </c>
      <c r="K15">
        <f ca="1">IF(AND(ゲームオーバーである,状態[[#This Row],[爆弾]]),5,IF(状態[[#This Row],[開いた]]=1,1,_xlfn.XLOOKUP(状態[[#This Row],[ラジオボタンID]],操作[対象_押したセル],操作[対象_押した選択中の項目],0,0,-1)))</f>
        <v>0</v>
      </c>
      <c r="L15" t="str">
        <f ca="1">CHOOSE(状態[[#This Row],[最新の状態]]+1,"",状態[[#This Row],[数字]],"🚩","？","","💣")</f>
        <v/>
      </c>
      <c r="T15">
        <v>1</v>
      </c>
      <c r="U15">
        <v>2</v>
      </c>
      <c r="V15">
        <v>3</v>
      </c>
      <c r="W15">
        <v>4</v>
      </c>
      <c r="X15">
        <v>5</v>
      </c>
      <c r="Y15">
        <v>6</v>
      </c>
      <c r="Z15">
        <v>7</v>
      </c>
      <c r="AA15">
        <v>8</v>
      </c>
      <c r="AB15">
        <v>9</v>
      </c>
    </row>
    <row r="16" spans="1:28">
      <c r="A16">
        <f t="shared" si="0"/>
        <v>6</v>
      </c>
      <c r="B16">
        <f t="shared" si="1"/>
        <v>2</v>
      </c>
      <c r="C16" t="str">
        <f>状態[[#This Row],[縦]]&amp;"-"&amp;状態[[#This Row],[横]]</f>
        <v>6-2</v>
      </c>
      <c r="D16">
        <f>(状態[[#This Row],[横]]-1)*設定_縦+状態[[#This Row],[縦]]</f>
        <v>15</v>
      </c>
      <c r="E16">
        <f ca="1">_xlfn.XLOOKUP(状態[[#This Row],[ラジオボタンID]],爆弾の位置[ラジオボタンID],爆弾の位置[爆弾か],FALSE,0)</f>
        <v>0</v>
      </c>
      <c r="F16" cm="1">
        <f t="array" aca="1" ref="F16" ca="1">SUM(_xlfn._xlws.FILTER(_xlfn._xlws.FILTER(状態[],(ABS(状態[縦]-状態[[#This Row],[縦]])&lt;=1)*(ABS(状態[横]-状態[[#This Row],[横]])&lt;=1)),状態[#Headers]="爆弾"))</f>
        <v>1</v>
      </c>
      <c r="G16">
        <f>(_xlfn.XLOOKUP(状態[[#This Row],[ラジオボタンID]]&amp;"-1",操作[対象_操作内容],操作[id],0)&gt;0)*1</f>
        <v>0</v>
      </c>
      <c r="H16" cm="1">
        <f t="array" aca="1" ref="H16" ca="1">(COUNT(_xlfn._xlws.FILTER(状態[],(ABS(状態[縦]-状態[[#This Row],[縦]])&lt;=1)*(ABS(状態[横]-状態[[#This Row],[横]])&lt;=1)*(状態[ID]&lt;&gt;状態[[#This Row],[ID]])*(状態[数字]=0)*(状態[開いた]=1)))&gt;0)*NOT(リセットフラグ)</f>
        <v>0</v>
      </c>
      <c r="I16">
        <f ca="1">MIN(状態[[#This Row],[押して開いた]]+状態[[#This Row],[自動的に開いた]],1)</f>
        <v>0</v>
      </c>
      <c r="J16">
        <f ca="1">IF(AND(状態[[#This Row],[爆弾]],状態[[#This Row],[開いた]]=1),1,0)</f>
        <v>0</v>
      </c>
      <c r="K16">
        <f ca="1">IF(AND(ゲームオーバーである,状態[[#This Row],[爆弾]]),5,IF(状態[[#This Row],[開いた]]=1,1,_xlfn.XLOOKUP(状態[[#This Row],[ラジオボタンID]],操作[対象_押したセル],操作[対象_押した選択中の項目],0,0,-1)))</f>
        <v>0</v>
      </c>
      <c r="L16" t="str">
        <f ca="1">CHOOSE(状態[[#This Row],[最新の状態]]+1,"",状態[[#This Row],[数字]],"🚩","？","","💣")</f>
        <v/>
      </c>
    </row>
    <row r="17" spans="1:28">
      <c r="A17">
        <f t="shared" si="0"/>
        <v>7</v>
      </c>
      <c r="B17">
        <f t="shared" si="1"/>
        <v>2</v>
      </c>
      <c r="C17" t="str">
        <f>状態[[#This Row],[縦]]&amp;"-"&amp;状態[[#This Row],[横]]</f>
        <v>7-2</v>
      </c>
      <c r="D17">
        <f>(状態[[#This Row],[横]]-1)*設定_縦+状態[[#This Row],[縦]]</f>
        <v>16</v>
      </c>
      <c r="E17">
        <f ca="1">_xlfn.XLOOKUP(状態[[#This Row],[ラジオボタンID]],爆弾の位置[ラジオボタンID],爆弾の位置[爆弾か],FALSE,0)</f>
        <v>0</v>
      </c>
      <c r="F17" cm="1">
        <f t="array" aca="1" ref="F17" ca="1">SUM(_xlfn._xlws.FILTER(_xlfn._xlws.FILTER(状態[],(ABS(状態[縦]-状態[[#This Row],[縦]])&lt;=1)*(ABS(状態[横]-状態[[#This Row],[横]])&lt;=1)),状態[#Headers]="爆弾"))</f>
        <v>1</v>
      </c>
      <c r="G17">
        <f>(_xlfn.XLOOKUP(状態[[#This Row],[ラジオボタンID]]&amp;"-1",操作[対象_操作内容],操作[id],0)&gt;0)*1</f>
        <v>0</v>
      </c>
      <c r="H17" cm="1">
        <f t="array" aca="1" ref="H17" ca="1">(COUNT(_xlfn._xlws.FILTER(状態[],(ABS(状態[縦]-状態[[#This Row],[縦]])&lt;=1)*(ABS(状態[横]-状態[[#This Row],[横]])&lt;=1)*(状態[ID]&lt;&gt;状態[[#This Row],[ID]])*(状態[数字]=0)*(状態[開いた]=1)))&gt;0)*NOT(リセットフラグ)</f>
        <v>0</v>
      </c>
      <c r="I17">
        <f ca="1">MIN(状態[[#This Row],[押して開いた]]+状態[[#This Row],[自動的に開いた]],1)</f>
        <v>0</v>
      </c>
      <c r="J17">
        <f ca="1">IF(AND(状態[[#This Row],[爆弾]],状態[[#This Row],[開いた]]=1),1,0)</f>
        <v>0</v>
      </c>
      <c r="K17">
        <f ca="1">IF(AND(ゲームオーバーである,状態[[#This Row],[爆弾]]),5,IF(状態[[#This Row],[開いた]]=1,1,_xlfn.XLOOKUP(状態[[#This Row],[ラジオボタンID]],操作[対象_押したセル],操作[対象_押した選択中の項目],0,0,-1)))</f>
        <v>0</v>
      </c>
      <c r="L17" t="str">
        <f ca="1">CHOOSE(状態[[#This Row],[最新の状態]]+1,"",状態[[#This Row],[数字]],"🚩","？","","💣")</f>
        <v/>
      </c>
      <c r="R17">
        <v>1</v>
      </c>
      <c r="T17">
        <f ca="1">IF(T4=1,"💣",_xlfn.XLOOKUP($R17&amp;"-"&amp;T$15,状態[ID],状態[数字]))</f>
        <v>0</v>
      </c>
      <c r="U17">
        <f ca="1">IF(U4=1,"💣",_xlfn.XLOOKUP($R17&amp;"-"&amp;U$15,状態[ID],状態[数字]))</f>
        <v>0</v>
      </c>
      <c r="V17">
        <f ca="1">IF(V4=1,"💣",_xlfn.XLOOKUP($R17&amp;"-"&amp;V$15,状態[ID],状態[数字]))</f>
        <v>1</v>
      </c>
      <c r="W17">
        <f ca="1">IF(W4=1,"💣",_xlfn.XLOOKUP($R17&amp;"-"&amp;W$15,状態[ID],状態[数字]))</f>
        <v>3</v>
      </c>
      <c r="X17" t="str">
        <f ca="1">IF(X4=1,"💣",_xlfn.XLOOKUP($R17&amp;"-"&amp;X$15,状態[ID],状態[数字]))</f>
        <v>💣</v>
      </c>
      <c r="Y17">
        <f ca="1">IF(Y4=1,"💣",_xlfn.XLOOKUP($R17&amp;"-"&amp;Y$15,状態[ID],状態[数字]))</f>
        <v>2</v>
      </c>
      <c r="Z17">
        <f ca="1">IF(Z4=1,"💣",_xlfn.XLOOKUP($R17&amp;"-"&amp;Z$15,状態[ID],状態[数字]))</f>
        <v>0</v>
      </c>
      <c r="AA17">
        <f ca="1">IF(AA4=1,"💣",_xlfn.XLOOKUP($R17&amp;"-"&amp;AA$15,状態[ID],状態[数字]))</f>
        <v>0</v>
      </c>
      <c r="AB17">
        <f ca="1">IF(AB4=1,"💣",_xlfn.XLOOKUP($R17&amp;"-"&amp;AB$15,状態[ID],状態[数字]))</f>
        <v>0</v>
      </c>
    </row>
    <row r="18" spans="1:28">
      <c r="A18">
        <f t="shared" si="0"/>
        <v>8</v>
      </c>
      <c r="B18">
        <f t="shared" si="1"/>
        <v>2</v>
      </c>
      <c r="C18" t="str">
        <f>状態[[#This Row],[縦]]&amp;"-"&amp;状態[[#This Row],[横]]</f>
        <v>8-2</v>
      </c>
      <c r="D18">
        <f>(状態[[#This Row],[横]]-1)*設定_縦+状態[[#This Row],[縦]]</f>
        <v>17</v>
      </c>
      <c r="E18">
        <f ca="1">_xlfn.XLOOKUP(状態[[#This Row],[ラジオボタンID]],爆弾の位置[ラジオボタンID],爆弾の位置[爆弾か],FALSE,0)</f>
        <v>0</v>
      </c>
      <c r="F18" cm="1">
        <f t="array" aca="1" ref="F18" ca="1">SUM(_xlfn._xlws.FILTER(_xlfn._xlws.FILTER(状態[],(ABS(状態[縦]-状態[[#This Row],[縦]])&lt;=1)*(ABS(状態[横]-状態[[#This Row],[横]])&lt;=1)),状態[#Headers]="爆弾"))</f>
        <v>1</v>
      </c>
      <c r="G18">
        <f>(_xlfn.XLOOKUP(状態[[#This Row],[ラジオボタンID]]&amp;"-1",操作[対象_操作内容],操作[id],0)&gt;0)*1</f>
        <v>0</v>
      </c>
      <c r="H18" cm="1">
        <f t="array" aca="1" ref="H18" ca="1">(COUNT(_xlfn._xlws.FILTER(状態[],(ABS(状態[縦]-状態[[#This Row],[縦]])&lt;=1)*(ABS(状態[横]-状態[[#This Row],[横]])&lt;=1)*(状態[ID]&lt;&gt;状態[[#This Row],[ID]])*(状態[数字]=0)*(状態[開いた]=1)))&gt;0)*NOT(リセットフラグ)</f>
        <v>0</v>
      </c>
      <c r="I18">
        <f ca="1">MIN(状態[[#This Row],[押して開いた]]+状態[[#This Row],[自動的に開いた]],1)</f>
        <v>0</v>
      </c>
      <c r="J18">
        <f ca="1">IF(AND(状態[[#This Row],[爆弾]],状態[[#This Row],[開いた]]=1),1,0)</f>
        <v>0</v>
      </c>
      <c r="K18">
        <f ca="1">IF(AND(ゲームオーバーである,状態[[#This Row],[爆弾]]),5,IF(状態[[#This Row],[開いた]]=1,1,_xlfn.XLOOKUP(状態[[#This Row],[ラジオボタンID]],操作[対象_押したセル],操作[対象_押した選択中の項目],0,0,-1)))</f>
        <v>0</v>
      </c>
      <c r="L18" t="str">
        <f ca="1">CHOOSE(状態[[#This Row],[最新の状態]]+1,"",状態[[#This Row],[数字]],"🚩","？","","💣")</f>
        <v/>
      </c>
      <c r="R18">
        <v>2</v>
      </c>
      <c r="T18">
        <f ca="1">IF(T5=1,"💣",_xlfn.XLOOKUP($R18&amp;"-"&amp;T$15,状態[ID],状態[数字]))</f>
        <v>1</v>
      </c>
      <c r="U18">
        <f ca="1">IF(U5=1,"💣",_xlfn.XLOOKUP($R18&amp;"-"&amp;U$15,状態[ID],状態[数字]))</f>
        <v>2</v>
      </c>
      <c r="V18">
        <f ca="1">IF(V5=1,"💣",_xlfn.XLOOKUP($R18&amp;"-"&amp;V$15,状態[ID],状態[数字]))</f>
        <v>2</v>
      </c>
      <c r="W18" t="str">
        <f ca="1">IF(W5=1,"💣",_xlfn.XLOOKUP($R18&amp;"-"&amp;W$15,状態[ID],状態[数字]))</f>
        <v>💣</v>
      </c>
      <c r="X18" t="str">
        <f ca="1">IF(X5=1,"💣",_xlfn.XLOOKUP($R18&amp;"-"&amp;X$15,状態[ID],状態[数字]))</f>
        <v>💣</v>
      </c>
      <c r="Y18">
        <f ca="1">IF(Y5=1,"💣",_xlfn.XLOOKUP($R18&amp;"-"&amp;Y$15,状態[ID],状態[数字]))</f>
        <v>2</v>
      </c>
      <c r="Z18">
        <f ca="1">IF(Z5=1,"💣",_xlfn.XLOOKUP($R18&amp;"-"&amp;Z$15,状態[ID],状態[数字]))</f>
        <v>0</v>
      </c>
      <c r="AA18">
        <f ca="1">IF(AA5=1,"💣",_xlfn.XLOOKUP($R18&amp;"-"&amp;AA$15,状態[ID],状態[数字]))</f>
        <v>0</v>
      </c>
      <c r="AB18">
        <f ca="1">IF(AB5=1,"💣",_xlfn.XLOOKUP($R18&amp;"-"&amp;AB$15,状態[ID],状態[数字]))</f>
        <v>0</v>
      </c>
    </row>
    <row r="19" spans="1:28">
      <c r="A19">
        <f t="shared" si="0"/>
        <v>9</v>
      </c>
      <c r="B19">
        <f t="shared" si="1"/>
        <v>2</v>
      </c>
      <c r="C19" t="str">
        <f>状態[[#This Row],[縦]]&amp;"-"&amp;状態[[#This Row],[横]]</f>
        <v>9-2</v>
      </c>
      <c r="D19">
        <f>(状態[[#This Row],[横]]-1)*設定_縦+状態[[#This Row],[縦]]</f>
        <v>18</v>
      </c>
      <c r="E19">
        <f ca="1">_xlfn.XLOOKUP(状態[[#This Row],[ラジオボタンID]],爆弾の位置[ラジオボタンID],爆弾の位置[爆弾か],FALSE,0)</f>
        <v>0</v>
      </c>
      <c r="F19" cm="1">
        <f t="array" aca="1" ref="F19" ca="1">SUM(_xlfn._xlws.FILTER(_xlfn._xlws.FILTER(状態[],(ABS(状態[縦]-状態[[#This Row],[縦]])&lt;=1)*(ABS(状態[横]-状態[[#This Row],[横]])&lt;=1)),状態[#Headers]="爆弾"))</f>
        <v>1</v>
      </c>
      <c r="G19">
        <f>(_xlfn.XLOOKUP(状態[[#This Row],[ラジオボタンID]]&amp;"-1",操作[対象_操作内容],操作[id],0)&gt;0)*1</f>
        <v>0</v>
      </c>
      <c r="H19" cm="1">
        <f t="array" aca="1" ref="H19" ca="1">(COUNT(_xlfn._xlws.FILTER(状態[],(ABS(状態[縦]-状態[[#This Row],[縦]])&lt;=1)*(ABS(状態[横]-状態[[#This Row],[横]])&lt;=1)*(状態[ID]&lt;&gt;状態[[#This Row],[ID]])*(状態[数字]=0)*(状態[開いた]=1)))&gt;0)*NOT(リセットフラグ)</f>
        <v>0</v>
      </c>
      <c r="I19">
        <f ca="1">MIN(状態[[#This Row],[押して開いた]]+状態[[#This Row],[自動的に開いた]],1)</f>
        <v>0</v>
      </c>
      <c r="J19">
        <f ca="1">IF(AND(状態[[#This Row],[爆弾]],状態[[#This Row],[開いた]]=1),1,0)</f>
        <v>0</v>
      </c>
      <c r="K19">
        <f ca="1">IF(AND(ゲームオーバーである,状態[[#This Row],[爆弾]]),5,IF(状態[[#This Row],[開いた]]=1,1,_xlfn.XLOOKUP(状態[[#This Row],[ラジオボタンID]],操作[対象_押したセル],操作[対象_押した選択中の項目],0,0,-1)))</f>
        <v>0</v>
      </c>
      <c r="L19" t="str">
        <f ca="1">CHOOSE(状態[[#This Row],[最新の状態]]+1,"",状態[[#This Row],[数字]],"🚩","？","","💣")</f>
        <v/>
      </c>
      <c r="R19">
        <v>3</v>
      </c>
      <c r="T19" t="str">
        <f ca="1">IF(T6=1,"💣",_xlfn.XLOOKUP($R19&amp;"-"&amp;T$15,状態[ID],状態[数字]))</f>
        <v>💣</v>
      </c>
      <c r="U19">
        <f ca="1">IF(U6=1,"💣",_xlfn.XLOOKUP($R19&amp;"-"&amp;U$15,状態[ID],状態[数字]))</f>
        <v>2</v>
      </c>
      <c r="V19" t="str">
        <f ca="1">IF(V6=1,"💣",_xlfn.XLOOKUP($R19&amp;"-"&amp;V$15,状態[ID],状態[数字]))</f>
        <v>💣</v>
      </c>
      <c r="W19">
        <f ca="1">IF(W6=1,"💣",_xlfn.XLOOKUP($R19&amp;"-"&amp;W$15,状態[ID],状態[数字]))</f>
        <v>3</v>
      </c>
      <c r="X19">
        <f ca="1">IF(X6=1,"💣",_xlfn.XLOOKUP($R19&amp;"-"&amp;X$15,状態[ID],状態[数字]))</f>
        <v>2</v>
      </c>
      <c r="Y19">
        <f ca="1">IF(Y6=1,"💣",_xlfn.XLOOKUP($R19&amp;"-"&amp;Y$15,状態[ID],状態[数字]))</f>
        <v>2</v>
      </c>
      <c r="Z19">
        <f ca="1">IF(Z6=1,"💣",_xlfn.XLOOKUP($R19&amp;"-"&amp;Z$15,状態[ID],状態[数字]))</f>
        <v>2</v>
      </c>
      <c r="AA19">
        <f ca="1">IF(AA6=1,"💣",_xlfn.XLOOKUP($R19&amp;"-"&amp;AA$15,状態[ID],状態[数字]))</f>
        <v>2</v>
      </c>
      <c r="AB19">
        <f ca="1">IF(AB6=1,"💣",_xlfn.XLOOKUP($R19&amp;"-"&amp;AB$15,状態[ID],状態[数字]))</f>
        <v>1</v>
      </c>
    </row>
    <row r="20" spans="1:28">
      <c r="A20">
        <f t="shared" si="0"/>
        <v>1</v>
      </c>
      <c r="B20">
        <f t="shared" si="1"/>
        <v>3</v>
      </c>
      <c r="C20" t="str">
        <f>状態[[#This Row],[縦]]&amp;"-"&amp;状態[[#This Row],[横]]</f>
        <v>1-3</v>
      </c>
      <c r="D20">
        <f>(状態[[#This Row],[横]]-1)*設定_縦+状態[[#This Row],[縦]]</f>
        <v>19</v>
      </c>
      <c r="E20">
        <f ca="1">_xlfn.XLOOKUP(状態[[#This Row],[ラジオボタンID]],爆弾の位置[ラジオボタンID],爆弾の位置[爆弾か],FALSE,0)</f>
        <v>0</v>
      </c>
      <c r="F20" cm="1">
        <f t="array" aca="1" ref="F20" ca="1">SUM(_xlfn._xlws.FILTER(_xlfn._xlws.FILTER(状態[],(ABS(状態[縦]-状態[[#This Row],[縦]])&lt;=1)*(ABS(状態[横]-状態[[#This Row],[横]])&lt;=1)),状態[#Headers]="爆弾"))</f>
        <v>1</v>
      </c>
      <c r="G20">
        <f>(_xlfn.XLOOKUP(状態[[#This Row],[ラジオボタンID]]&amp;"-1",操作[対象_操作内容],操作[id],0)&gt;0)*1</f>
        <v>0</v>
      </c>
      <c r="H20" cm="1">
        <f t="array" aca="1" ref="H20" ca="1">(COUNT(_xlfn._xlws.FILTER(状態[],(ABS(状態[縦]-状態[[#This Row],[縦]])&lt;=1)*(ABS(状態[横]-状態[[#This Row],[横]])&lt;=1)*(状態[ID]&lt;&gt;状態[[#This Row],[ID]])*(状態[数字]=0)*(状態[開いた]=1)))&gt;0)*NOT(リセットフラグ)</f>
        <v>0</v>
      </c>
      <c r="I20">
        <f ca="1">MIN(状態[[#This Row],[押して開いた]]+状態[[#This Row],[自動的に開いた]],1)</f>
        <v>0</v>
      </c>
      <c r="J20">
        <f ca="1">IF(AND(状態[[#This Row],[爆弾]],状態[[#This Row],[開いた]]=1),1,0)</f>
        <v>0</v>
      </c>
      <c r="K20">
        <f ca="1">IF(AND(ゲームオーバーである,状態[[#This Row],[爆弾]]),5,IF(状態[[#This Row],[開いた]]=1,1,_xlfn.XLOOKUP(状態[[#This Row],[ラジオボタンID]],操作[対象_押したセル],操作[対象_押した選択中の項目],0,0,-1)))</f>
        <v>0</v>
      </c>
      <c r="L20" t="str">
        <f ca="1">CHOOSE(状態[[#This Row],[最新の状態]]+1,"",状態[[#This Row],[数字]],"🚩","？","","💣")</f>
        <v/>
      </c>
      <c r="R20">
        <v>4</v>
      </c>
      <c r="T20">
        <f ca="1">IF(T7=1,"💣",_xlfn.XLOOKUP($R20&amp;"-"&amp;T$15,状態[ID],状態[数字]))</f>
        <v>1</v>
      </c>
      <c r="U20">
        <f ca="1">IF(U7=1,"💣",_xlfn.XLOOKUP($R20&amp;"-"&amp;U$15,状態[ID],状態[数字]))</f>
        <v>2</v>
      </c>
      <c r="V20">
        <f ca="1">IF(V7=1,"💣",_xlfn.XLOOKUP($R20&amp;"-"&amp;V$15,状態[ID],状態[数字]))</f>
        <v>1</v>
      </c>
      <c r="W20">
        <f ca="1">IF(W7=1,"💣",_xlfn.XLOOKUP($R20&amp;"-"&amp;W$15,状態[ID],状態[数字]))</f>
        <v>1</v>
      </c>
      <c r="X20">
        <f ca="1">IF(X7=1,"💣",_xlfn.XLOOKUP($R20&amp;"-"&amp;X$15,状態[ID],状態[数字]))</f>
        <v>0</v>
      </c>
      <c r="Y20">
        <f ca="1">IF(Y7=1,"💣",_xlfn.XLOOKUP($R20&amp;"-"&amp;Y$15,状態[ID],状態[数字]))</f>
        <v>2</v>
      </c>
      <c r="Z20" t="str">
        <f ca="1">IF(Z7=1,"💣",_xlfn.XLOOKUP($R20&amp;"-"&amp;Z$15,状態[ID],状態[数字]))</f>
        <v>💣</v>
      </c>
      <c r="AA20" t="str">
        <f ca="1">IF(AA7=1,"💣",_xlfn.XLOOKUP($R20&amp;"-"&amp;AA$15,状態[ID],状態[数字]))</f>
        <v>💣</v>
      </c>
      <c r="AB20">
        <f ca="1">IF(AB7=1,"💣",_xlfn.XLOOKUP($R20&amp;"-"&amp;AB$15,状態[ID],状態[数字]))</f>
        <v>1</v>
      </c>
    </row>
    <row r="21" spans="1:28">
      <c r="A21">
        <f t="shared" si="0"/>
        <v>2</v>
      </c>
      <c r="B21">
        <f t="shared" si="1"/>
        <v>3</v>
      </c>
      <c r="C21" t="str">
        <f>状態[[#This Row],[縦]]&amp;"-"&amp;状態[[#This Row],[横]]</f>
        <v>2-3</v>
      </c>
      <c r="D21">
        <f>(状態[[#This Row],[横]]-1)*設定_縦+状態[[#This Row],[縦]]</f>
        <v>20</v>
      </c>
      <c r="E21">
        <f ca="1">_xlfn.XLOOKUP(状態[[#This Row],[ラジオボタンID]],爆弾の位置[ラジオボタンID],爆弾の位置[爆弾か],FALSE,0)</f>
        <v>0</v>
      </c>
      <c r="F21" cm="1">
        <f t="array" aca="1" ref="F21" ca="1">SUM(_xlfn._xlws.FILTER(_xlfn._xlws.FILTER(状態[],(ABS(状態[縦]-状態[[#This Row],[縦]])&lt;=1)*(ABS(状態[横]-状態[[#This Row],[横]])&lt;=1)),状態[#Headers]="爆弾"))</f>
        <v>2</v>
      </c>
      <c r="G21">
        <f>(_xlfn.XLOOKUP(状態[[#This Row],[ラジオボタンID]]&amp;"-1",操作[対象_操作内容],操作[id],0)&gt;0)*1</f>
        <v>0</v>
      </c>
      <c r="H21" cm="1">
        <f t="array" aca="1" ref="H21" ca="1">(COUNT(_xlfn._xlws.FILTER(状態[],(ABS(状態[縦]-状態[[#This Row],[縦]])&lt;=1)*(ABS(状態[横]-状態[[#This Row],[横]])&lt;=1)*(状態[ID]&lt;&gt;状態[[#This Row],[ID]])*(状態[数字]=0)*(状態[開いた]=1)))&gt;0)*NOT(リセットフラグ)</f>
        <v>0</v>
      </c>
      <c r="I21">
        <f ca="1">MIN(状態[[#This Row],[押して開いた]]+状態[[#This Row],[自動的に開いた]],1)</f>
        <v>0</v>
      </c>
      <c r="J21">
        <f ca="1">IF(AND(状態[[#This Row],[爆弾]],状態[[#This Row],[開いた]]=1),1,0)</f>
        <v>0</v>
      </c>
      <c r="K21">
        <f ca="1">IF(AND(ゲームオーバーである,状態[[#This Row],[爆弾]]),5,IF(状態[[#This Row],[開いた]]=1,1,_xlfn.XLOOKUP(状態[[#This Row],[ラジオボタンID]],操作[対象_押したセル],操作[対象_押した選択中の項目],0,0,-1)))</f>
        <v>0</v>
      </c>
      <c r="L21" t="str">
        <f ca="1">CHOOSE(状態[[#This Row],[最新の状態]]+1,"",状態[[#This Row],[数字]],"🚩","？","","💣")</f>
        <v/>
      </c>
      <c r="R21">
        <v>5</v>
      </c>
      <c r="T21">
        <f ca="1">IF(T8=1,"💣",_xlfn.XLOOKUP($R21&amp;"-"&amp;T$15,状態[ID],状態[数字]))</f>
        <v>1</v>
      </c>
      <c r="U21">
        <f ca="1">IF(U8=1,"💣",_xlfn.XLOOKUP($R21&amp;"-"&amp;U$15,状態[ID],状態[数字]))</f>
        <v>1</v>
      </c>
      <c r="V21">
        <f ca="1">IF(V8=1,"💣",_xlfn.XLOOKUP($R21&amp;"-"&amp;V$15,状態[ID],状態[数字]))</f>
        <v>0</v>
      </c>
      <c r="W21">
        <f ca="1">IF(W8=1,"💣",_xlfn.XLOOKUP($R21&amp;"-"&amp;W$15,状態[ID],状態[数字]))</f>
        <v>0</v>
      </c>
      <c r="X21">
        <f ca="1">IF(X8=1,"💣",_xlfn.XLOOKUP($R21&amp;"-"&amp;X$15,状態[ID],状態[数字]))</f>
        <v>0</v>
      </c>
      <c r="Y21">
        <f ca="1">IF(Y8=1,"💣",_xlfn.XLOOKUP($R21&amp;"-"&amp;Y$15,状態[ID],状態[数字]))</f>
        <v>2</v>
      </c>
      <c r="Z21" t="str">
        <f ca="1">IF(Z8=1,"💣",_xlfn.XLOOKUP($R21&amp;"-"&amp;Z$15,状態[ID],状態[数字]))</f>
        <v>💣</v>
      </c>
      <c r="AA21">
        <f ca="1">IF(AA8=1,"💣",_xlfn.XLOOKUP($R21&amp;"-"&amp;AA$15,状態[ID],状態[数字]))</f>
        <v>3</v>
      </c>
      <c r="AB21">
        <f ca="1">IF(AB8=1,"💣",_xlfn.XLOOKUP($R21&amp;"-"&amp;AB$15,状態[ID],状態[数字]))</f>
        <v>1</v>
      </c>
    </row>
    <row r="22" spans="1:28">
      <c r="A22">
        <f t="shared" si="0"/>
        <v>3</v>
      </c>
      <c r="B22">
        <f t="shared" si="1"/>
        <v>3</v>
      </c>
      <c r="C22" t="str">
        <f>状態[[#This Row],[縦]]&amp;"-"&amp;状態[[#This Row],[横]]</f>
        <v>3-3</v>
      </c>
      <c r="D22">
        <f>(状態[[#This Row],[横]]-1)*設定_縦+状態[[#This Row],[縦]]</f>
        <v>21</v>
      </c>
      <c r="E22">
        <f ca="1">_xlfn.XLOOKUP(状態[[#This Row],[ラジオボタンID]],爆弾の位置[ラジオボタンID],爆弾の位置[爆弾か],FALSE,0)</f>
        <v>1</v>
      </c>
      <c r="F22" cm="1">
        <f t="array" aca="1" ref="F22" ca="1">SUM(_xlfn._xlws.FILTER(_xlfn._xlws.FILTER(状態[],(ABS(状態[縦]-状態[[#This Row],[縦]])&lt;=1)*(ABS(状態[横]-状態[[#This Row],[横]])&lt;=1)),状態[#Headers]="爆弾"))</f>
        <v>2</v>
      </c>
      <c r="G22">
        <f>(_xlfn.XLOOKUP(状態[[#This Row],[ラジオボタンID]]&amp;"-1",操作[対象_操作内容],操作[id],0)&gt;0)*1</f>
        <v>0</v>
      </c>
      <c r="H22" cm="1">
        <f t="array" aca="1" ref="H22" ca="1">(COUNT(_xlfn._xlws.FILTER(状態[],(ABS(状態[縦]-状態[[#This Row],[縦]])&lt;=1)*(ABS(状態[横]-状態[[#This Row],[横]])&lt;=1)*(状態[ID]&lt;&gt;状態[[#This Row],[ID]])*(状態[数字]=0)*(状態[開いた]=1)))&gt;0)*NOT(リセットフラグ)</f>
        <v>0</v>
      </c>
      <c r="I22">
        <f ca="1">MIN(状態[[#This Row],[押して開いた]]+状態[[#This Row],[自動的に開いた]],1)</f>
        <v>0</v>
      </c>
      <c r="J22">
        <f ca="1">IF(AND(状態[[#This Row],[爆弾]],状態[[#This Row],[開いた]]=1),1,0)</f>
        <v>0</v>
      </c>
      <c r="K22">
        <f ca="1">IF(AND(ゲームオーバーである,状態[[#This Row],[爆弾]]),5,IF(状態[[#This Row],[開いた]]=1,1,_xlfn.XLOOKUP(状態[[#This Row],[ラジオボタンID]],操作[対象_押したセル],操作[対象_押した選択中の項目],0,0,-1)))</f>
        <v>0</v>
      </c>
      <c r="L22" t="str">
        <f ca="1">CHOOSE(状態[[#This Row],[最新の状態]]+1,"",状態[[#This Row],[数字]],"🚩","？","","💣")</f>
        <v/>
      </c>
      <c r="R22">
        <v>6</v>
      </c>
      <c r="T22" t="str">
        <f ca="1">IF(T9=1,"💣",_xlfn.XLOOKUP($R22&amp;"-"&amp;T$15,状態[ID],状態[数字]))</f>
        <v>💣</v>
      </c>
      <c r="U22">
        <f ca="1">IF(U9=1,"💣",_xlfn.XLOOKUP($R22&amp;"-"&amp;U$15,状態[ID],状態[数字]))</f>
        <v>1</v>
      </c>
      <c r="V22">
        <f ca="1">IF(V9=1,"💣",_xlfn.XLOOKUP($R22&amp;"-"&amp;V$15,状態[ID],状態[数字]))</f>
        <v>0</v>
      </c>
      <c r="W22">
        <f ca="1">IF(W9=1,"💣",_xlfn.XLOOKUP($R22&amp;"-"&amp;W$15,状態[ID],状態[数字]))</f>
        <v>0</v>
      </c>
      <c r="X22">
        <f ca="1">IF(X9=1,"💣",_xlfn.XLOOKUP($R22&amp;"-"&amp;X$15,状態[ID],状態[数字]))</f>
        <v>0</v>
      </c>
      <c r="Y22">
        <f ca="1">IF(Y9=1,"💣",_xlfn.XLOOKUP($R22&amp;"-"&amp;Y$15,状態[ID],状態[数字]))</f>
        <v>1</v>
      </c>
      <c r="Z22">
        <f ca="1">IF(Z9=1,"💣",_xlfn.XLOOKUP($R22&amp;"-"&amp;Z$15,状態[ID],状態[数字]))</f>
        <v>1</v>
      </c>
      <c r="AA22">
        <f ca="1">IF(AA9=1,"💣",_xlfn.XLOOKUP($R22&amp;"-"&amp;AA$15,状態[ID],状態[数字]))</f>
        <v>1</v>
      </c>
      <c r="AB22">
        <f ca="1">IF(AB9=1,"💣",_xlfn.XLOOKUP($R22&amp;"-"&amp;AB$15,状態[ID],状態[数字]))</f>
        <v>0</v>
      </c>
    </row>
    <row r="23" spans="1:28">
      <c r="A23">
        <f t="shared" si="0"/>
        <v>4</v>
      </c>
      <c r="B23">
        <f t="shared" si="1"/>
        <v>3</v>
      </c>
      <c r="C23" t="str">
        <f>状態[[#This Row],[縦]]&amp;"-"&amp;状態[[#This Row],[横]]</f>
        <v>4-3</v>
      </c>
      <c r="D23">
        <f>(状態[[#This Row],[横]]-1)*設定_縦+状態[[#This Row],[縦]]</f>
        <v>22</v>
      </c>
      <c r="E23">
        <f ca="1">_xlfn.XLOOKUP(状態[[#This Row],[ラジオボタンID]],爆弾の位置[ラジオボタンID],爆弾の位置[爆弾か],FALSE,0)</f>
        <v>0</v>
      </c>
      <c r="F23" cm="1">
        <f t="array" aca="1" ref="F23" ca="1">SUM(_xlfn._xlws.FILTER(_xlfn._xlws.FILTER(状態[],(ABS(状態[縦]-状態[[#This Row],[縦]])&lt;=1)*(ABS(状態[横]-状態[[#This Row],[横]])&lt;=1)),状態[#Headers]="爆弾"))</f>
        <v>1</v>
      </c>
      <c r="G23">
        <f>(_xlfn.XLOOKUP(状態[[#This Row],[ラジオボタンID]]&amp;"-1",操作[対象_操作内容],操作[id],0)&gt;0)*1</f>
        <v>0</v>
      </c>
      <c r="H23" cm="1">
        <f t="array" aca="1" ref="H23" ca="1">(COUNT(_xlfn._xlws.FILTER(状態[],(ABS(状態[縦]-状態[[#This Row],[縦]])&lt;=1)*(ABS(状態[横]-状態[[#This Row],[横]])&lt;=1)*(状態[ID]&lt;&gt;状態[[#This Row],[ID]])*(状態[数字]=0)*(状態[開いた]=1)))&gt;0)*NOT(リセットフラグ)</f>
        <v>0</v>
      </c>
      <c r="I23">
        <f ca="1">MIN(状態[[#This Row],[押して開いた]]+状態[[#This Row],[自動的に開いた]],1)</f>
        <v>0</v>
      </c>
      <c r="J23">
        <f ca="1">IF(AND(状態[[#This Row],[爆弾]],状態[[#This Row],[開いた]]=1),1,0)</f>
        <v>0</v>
      </c>
      <c r="K23">
        <f ca="1">IF(AND(ゲームオーバーである,状態[[#This Row],[爆弾]]),5,IF(状態[[#This Row],[開いた]]=1,1,_xlfn.XLOOKUP(状態[[#This Row],[ラジオボタンID]],操作[対象_押したセル],操作[対象_押した選択中の項目],0,0,-1)))</f>
        <v>0</v>
      </c>
      <c r="L23" t="str">
        <f ca="1">CHOOSE(状態[[#This Row],[最新の状態]]+1,"",状態[[#This Row],[数字]],"🚩","？","","💣")</f>
        <v/>
      </c>
      <c r="R23">
        <v>7</v>
      </c>
      <c r="T23">
        <f ca="1">IF(T10=1,"💣",_xlfn.XLOOKUP($R23&amp;"-"&amp;T$15,状態[ID],状態[数字]))</f>
        <v>1</v>
      </c>
      <c r="U23">
        <f ca="1">IF(U10=1,"💣",_xlfn.XLOOKUP($R23&amp;"-"&amp;U$15,状態[ID],状態[数字]))</f>
        <v>1</v>
      </c>
      <c r="V23">
        <f ca="1">IF(V10=1,"💣",_xlfn.XLOOKUP($R23&amp;"-"&amp;V$15,状態[ID],状態[数字]))</f>
        <v>0</v>
      </c>
      <c r="W23">
        <f ca="1">IF(W10=1,"💣",_xlfn.XLOOKUP($R23&amp;"-"&amp;W$15,状態[ID],状態[数字]))</f>
        <v>0</v>
      </c>
      <c r="X23">
        <f ca="1">IF(X10=1,"💣",_xlfn.XLOOKUP($R23&amp;"-"&amp;X$15,状態[ID],状態[数字]))</f>
        <v>0</v>
      </c>
      <c r="Y23">
        <f ca="1">IF(Y10=1,"💣",_xlfn.XLOOKUP($R23&amp;"-"&amp;Y$15,状態[ID],状態[数字]))</f>
        <v>0</v>
      </c>
      <c r="Z23">
        <f ca="1">IF(Z10=1,"💣",_xlfn.XLOOKUP($R23&amp;"-"&amp;Z$15,状態[ID],状態[数字]))</f>
        <v>1</v>
      </c>
      <c r="AA23">
        <f ca="1">IF(AA10=1,"💣",_xlfn.XLOOKUP($R23&amp;"-"&amp;AA$15,状態[ID],状態[数字]))</f>
        <v>2</v>
      </c>
      <c r="AB23">
        <f ca="1">IF(AB10=1,"💣",_xlfn.XLOOKUP($R23&amp;"-"&amp;AB$15,状態[ID],状態[数字]))</f>
        <v>2</v>
      </c>
    </row>
    <row r="24" spans="1:28">
      <c r="A24">
        <f t="shared" si="0"/>
        <v>5</v>
      </c>
      <c r="B24">
        <f t="shared" si="1"/>
        <v>3</v>
      </c>
      <c r="C24" t="str">
        <f>状態[[#This Row],[縦]]&amp;"-"&amp;状態[[#This Row],[横]]</f>
        <v>5-3</v>
      </c>
      <c r="D24">
        <f>(状態[[#This Row],[横]]-1)*設定_縦+状態[[#This Row],[縦]]</f>
        <v>23</v>
      </c>
      <c r="E24">
        <f ca="1">_xlfn.XLOOKUP(状態[[#This Row],[ラジオボタンID]],爆弾の位置[ラジオボタンID],爆弾の位置[爆弾か],FALSE,0)</f>
        <v>0</v>
      </c>
      <c r="F24" cm="1">
        <f t="array" aca="1" ref="F24" ca="1">SUM(_xlfn._xlws.FILTER(_xlfn._xlws.FILTER(状態[],(ABS(状態[縦]-状態[[#This Row],[縦]])&lt;=1)*(ABS(状態[横]-状態[[#This Row],[横]])&lt;=1)),状態[#Headers]="爆弾"))</f>
        <v>0</v>
      </c>
      <c r="G24">
        <f>(_xlfn.XLOOKUP(状態[[#This Row],[ラジオボタンID]]&amp;"-1",操作[対象_操作内容],操作[id],0)&gt;0)*1</f>
        <v>0</v>
      </c>
      <c r="H24" cm="1">
        <f t="array" aca="1" ref="H24" ca="1">(COUNT(_xlfn._xlws.FILTER(状態[],(ABS(状態[縦]-状態[[#This Row],[縦]])&lt;=1)*(ABS(状態[横]-状態[[#This Row],[横]])&lt;=1)*(状態[ID]&lt;&gt;状態[[#This Row],[ID]])*(状態[数字]=0)*(状態[開いた]=1)))&gt;0)*NOT(リセットフラグ)</f>
        <v>0</v>
      </c>
      <c r="I24">
        <f ca="1">MIN(状態[[#This Row],[押して開いた]]+状態[[#This Row],[自動的に開いた]],1)</f>
        <v>0</v>
      </c>
      <c r="J24">
        <f ca="1">IF(AND(状態[[#This Row],[爆弾]],状態[[#This Row],[開いた]]=1),1,0)</f>
        <v>0</v>
      </c>
      <c r="K24">
        <f ca="1">IF(AND(ゲームオーバーである,状態[[#This Row],[爆弾]]),5,IF(状態[[#This Row],[開いた]]=1,1,_xlfn.XLOOKUP(状態[[#This Row],[ラジオボタンID]],操作[対象_押したセル],操作[対象_押した選択中の項目],0,0,-1)))</f>
        <v>0</v>
      </c>
      <c r="L24" t="str">
        <f ca="1">CHOOSE(状態[[#This Row],[最新の状態]]+1,"",状態[[#This Row],[数字]],"🚩","？","","💣")</f>
        <v/>
      </c>
      <c r="R24">
        <v>8</v>
      </c>
      <c r="T24">
        <f ca="1">IF(T11=1,"💣",_xlfn.XLOOKUP($R24&amp;"-"&amp;T$15,状態[ID],状態[数字]))</f>
        <v>0</v>
      </c>
      <c r="U24">
        <f ca="1">IF(U11=1,"💣",_xlfn.XLOOKUP($R24&amp;"-"&amp;U$15,状態[ID],状態[数字]))</f>
        <v>1</v>
      </c>
      <c r="V24">
        <f ca="1">IF(V11=1,"💣",_xlfn.XLOOKUP($R24&amp;"-"&amp;V$15,状態[ID],状態[数字]))</f>
        <v>2</v>
      </c>
      <c r="W24">
        <f ca="1">IF(W11=1,"💣",_xlfn.XLOOKUP($R24&amp;"-"&amp;W$15,状態[ID],状態[数字]))</f>
        <v>2</v>
      </c>
      <c r="X24">
        <f ca="1">IF(X11=1,"💣",_xlfn.XLOOKUP($R24&amp;"-"&amp;X$15,状態[ID],状態[数字]))</f>
        <v>1</v>
      </c>
      <c r="Y24">
        <f ca="1">IF(Y11=1,"💣",_xlfn.XLOOKUP($R24&amp;"-"&amp;Y$15,状態[ID],状態[数字]))</f>
        <v>1</v>
      </c>
      <c r="Z24">
        <f ca="1">IF(Z11=1,"💣",_xlfn.XLOOKUP($R24&amp;"-"&amp;Z$15,状態[ID],状態[数字]))</f>
        <v>3</v>
      </c>
      <c r="AA24" t="str">
        <f ca="1">IF(AA11=1,"💣",_xlfn.XLOOKUP($R24&amp;"-"&amp;AA$15,状態[ID],状態[数字]))</f>
        <v>💣</v>
      </c>
      <c r="AB24" t="str">
        <f ca="1">IF(AB11=1,"💣",_xlfn.XLOOKUP($R24&amp;"-"&amp;AB$15,状態[ID],状態[数字]))</f>
        <v>💣</v>
      </c>
    </row>
    <row r="25" spans="1:28">
      <c r="A25">
        <f t="shared" si="0"/>
        <v>6</v>
      </c>
      <c r="B25">
        <f t="shared" si="1"/>
        <v>3</v>
      </c>
      <c r="C25" t="str">
        <f>状態[[#This Row],[縦]]&amp;"-"&amp;状態[[#This Row],[横]]</f>
        <v>6-3</v>
      </c>
      <c r="D25">
        <f>(状態[[#This Row],[横]]-1)*設定_縦+状態[[#This Row],[縦]]</f>
        <v>24</v>
      </c>
      <c r="E25">
        <f ca="1">_xlfn.XLOOKUP(状態[[#This Row],[ラジオボタンID]],爆弾の位置[ラジオボタンID],爆弾の位置[爆弾か],FALSE,0)</f>
        <v>0</v>
      </c>
      <c r="F25" cm="1">
        <f t="array" aca="1" ref="F25" ca="1">SUM(_xlfn._xlws.FILTER(_xlfn._xlws.FILTER(状態[],(ABS(状態[縦]-状態[[#This Row],[縦]])&lt;=1)*(ABS(状態[横]-状態[[#This Row],[横]])&lt;=1)),状態[#Headers]="爆弾"))</f>
        <v>0</v>
      </c>
      <c r="G25">
        <f>(_xlfn.XLOOKUP(状態[[#This Row],[ラジオボタンID]]&amp;"-1",操作[対象_操作内容],操作[id],0)&gt;0)*1</f>
        <v>0</v>
      </c>
      <c r="H25" cm="1">
        <f t="array" aca="1" ref="H25" ca="1">(COUNT(_xlfn._xlws.FILTER(状態[],(ABS(状態[縦]-状態[[#This Row],[縦]])&lt;=1)*(ABS(状態[横]-状態[[#This Row],[横]])&lt;=1)*(状態[ID]&lt;&gt;状態[[#This Row],[ID]])*(状態[数字]=0)*(状態[開いた]=1)))&gt;0)*NOT(リセットフラグ)</f>
        <v>0</v>
      </c>
      <c r="I25">
        <f ca="1">MIN(状態[[#This Row],[押して開いた]]+状態[[#This Row],[自動的に開いた]],1)</f>
        <v>0</v>
      </c>
      <c r="J25">
        <f ca="1">IF(AND(状態[[#This Row],[爆弾]],状態[[#This Row],[開いた]]=1),1,0)</f>
        <v>0</v>
      </c>
      <c r="K25">
        <f ca="1">IF(AND(ゲームオーバーである,状態[[#This Row],[爆弾]]),5,IF(状態[[#This Row],[開いた]]=1,1,_xlfn.XLOOKUP(状態[[#This Row],[ラジオボタンID]],操作[対象_押したセル],操作[対象_押した選択中の項目],0,0,-1)))</f>
        <v>0</v>
      </c>
      <c r="L25" t="str">
        <f ca="1">CHOOSE(状態[[#This Row],[最新の状態]]+1,"",状態[[#This Row],[数字]],"🚩","？","","💣")</f>
        <v/>
      </c>
      <c r="R25">
        <v>9</v>
      </c>
      <c r="T25">
        <f ca="1">IF(T12=1,"💣",_xlfn.XLOOKUP($R25&amp;"-"&amp;T$15,状態[ID],状態[数字]))</f>
        <v>0</v>
      </c>
      <c r="U25">
        <f ca="1">IF(U12=1,"💣",_xlfn.XLOOKUP($R25&amp;"-"&amp;U$15,状態[ID],状態[数字]))</f>
        <v>1</v>
      </c>
      <c r="V25" t="str">
        <f ca="1">IF(V12=1,"💣",_xlfn.XLOOKUP($R25&amp;"-"&amp;V$15,状態[ID],状態[数字]))</f>
        <v>💣</v>
      </c>
      <c r="W25" t="str">
        <f ca="1">IF(W12=1,"💣",_xlfn.XLOOKUP($R25&amp;"-"&amp;W$15,状態[ID],状態[数字]))</f>
        <v>💣</v>
      </c>
      <c r="X25">
        <f ca="1">IF(X12=1,"💣",_xlfn.XLOOKUP($R25&amp;"-"&amp;X$15,状態[ID],状態[数字]))</f>
        <v>1</v>
      </c>
      <c r="Y25">
        <f ca="1">IF(Y12=1,"💣",_xlfn.XLOOKUP($R25&amp;"-"&amp;Y$15,状態[ID],状態[数字]))</f>
        <v>1</v>
      </c>
      <c r="Z25" t="str">
        <f ca="1">IF(Z12=1,"💣",_xlfn.XLOOKUP($R25&amp;"-"&amp;Z$15,状態[ID],状態[数字]))</f>
        <v>💣</v>
      </c>
      <c r="AA25" t="str">
        <f ca="1">IF(AA12=1,"💣",_xlfn.XLOOKUP($R25&amp;"-"&amp;AA$15,状態[ID],状態[数字]))</f>
        <v>💣</v>
      </c>
      <c r="AB25">
        <f ca="1">IF(AB12=1,"💣",_xlfn.XLOOKUP($R25&amp;"-"&amp;AB$15,状態[ID],状態[数字]))</f>
        <v>3</v>
      </c>
    </row>
    <row r="26" spans="1:28">
      <c r="A26">
        <f t="shared" si="0"/>
        <v>7</v>
      </c>
      <c r="B26">
        <f t="shared" si="1"/>
        <v>3</v>
      </c>
      <c r="C26" t="str">
        <f>状態[[#This Row],[縦]]&amp;"-"&amp;状態[[#This Row],[横]]</f>
        <v>7-3</v>
      </c>
      <c r="D26">
        <f>(状態[[#This Row],[横]]-1)*設定_縦+状態[[#This Row],[縦]]</f>
        <v>25</v>
      </c>
      <c r="E26">
        <f ca="1">_xlfn.XLOOKUP(状態[[#This Row],[ラジオボタンID]],爆弾の位置[ラジオボタンID],爆弾の位置[爆弾か],FALSE,0)</f>
        <v>0</v>
      </c>
      <c r="F26" cm="1">
        <f t="array" aca="1" ref="F26" ca="1">SUM(_xlfn._xlws.FILTER(_xlfn._xlws.FILTER(状態[],(ABS(状態[縦]-状態[[#This Row],[縦]])&lt;=1)*(ABS(状態[横]-状態[[#This Row],[横]])&lt;=1)),状態[#Headers]="爆弾"))</f>
        <v>0</v>
      </c>
      <c r="G26">
        <f>(_xlfn.XLOOKUP(状態[[#This Row],[ラジオボタンID]]&amp;"-1",操作[対象_操作内容],操作[id],0)&gt;0)*1</f>
        <v>0</v>
      </c>
      <c r="H26" cm="1">
        <f t="array" aca="1" ref="H26" ca="1">(COUNT(_xlfn._xlws.FILTER(状態[],(ABS(状態[縦]-状態[[#This Row],[縦]])&lt;=1)*(ABS(状態[横]-状態[[#This Row],[横]])&lt;=1)*(状態[ID]&lt;&gt;状態[[#This Row],[ID]])*(状態[数字]=0)*(状態[開いた]=1)))&gt;0)*NOT(リセットフラグ)</f>
        <v>0</v>
      </c>
      <c r="I26">
        <f ca="1">MIN(状態[[#This Row],[押して開いた]]+状態[[#This Row],[自動的に開いた]],1)</f>
        <v>0</v>
      </c>
      <c r="J26">
        <f ca="1">IF(AND(状態[[#This Row],[爆弾]],状態[[#This Row],[開いた]]=1),1,0)</f>
        <v>0</v>
      </c>
      <c r="K26">
        <f ca="1">IF(AND(ゲームオーバーである,状態[[#This Row],[爆弾]]),5,IF(状態[[#This Row],[開いた]]=1,1,_xlfn.XLOOKUP(状態[[#This Row],[ラジオボタンID]],操作[対象_押したセル],操作[対象_押した選択中の項目],0,0,-1)))</f>
        <v>0</v>
      </c>
      <c r="L26" t="str">
        <f ca="1">CHOOSE(状態[[#This Row],[最新の状態]]+1,"",状態[[#This Row],[数字]],"🚩","？","","💣")</f>
        <v/>
      </c>
    </row>
    <row r="27" spans="1:28">
      <c r="A27">
        <f t="shared" si="0"/>
        <v>8</v>
      </c>
      <c r="B27">
        <f t="shared" si="1"/>
        <v>3</v>
      </c>
      <c r="C27" t="str">
        <f>状態[[#This Row],[縦]]&amp;"-"&amp;状態[[#This Row],[横]]</f>
        <v>8-3</v>
      </c>
      <c r="D27">
        <f>(状態[[#This Row],[横]]-1)*設定_縦+状態[[#This Row],[縦]]</f>
        <v>26</v>
      </c>
      <c r="E27">
        <f ca="1">_xlfn.XLOOKUP(状態[[#This Row],[ラジオボタンID]],爆弾の位置[ラジオボタンID],爆弾の位置[爆弾か],FALSE,0)</f>
        <v>0</v>
      </c>
      <c r="F27" cm="1">
        <f t="array" aca="1" ref="F27" ca="1">SUM(_xlfn._xlws.FILTER(_xlfn._xlws.FILTER(状態[],(ABS(状態[縦]-状態[[#This Row],[縦]])&lt;=1)*(ABS(状態[横]-状態[[#This Row],[横]])&lt;=1)),状態[#Headers]="爆弾"))</f>
        <v>2</v>
      </c>
      <c r="G27">
        <f>(_xlfn.XLOOKUP(状態[[#This Row],[ラジオボタンID]]&amp;"-1",操作[対象_操作内容],操作[id],0)&gt;0)*1</f>
        <v>0</v>
      </c>
      <c r="H27" cm="1">
        <f t="array" aca="1" ref="H27" ca="1">(COUNT(_xlfn._xlws.FILTER(状態[],(ABS(状態[縦]-状態[[#This Row],[縦]])&lt;=1)*(ABS(状態[横]-状態[[#This Row],[横]])&lt;=1)*(状態[ID]&lt;&gt;状態[[#This Row],[ID]])*(状態[数字]=0)*(状態[開いた]=1)))&gt;0)*NOT(リセットフラグ)</f>
        <v>0</v>
      </c>
      <c r="I27">
        <f ca="1">MIN(状態[[#This Row],[押して開いた]]+状態[[#This Row],[自動的に開いた]],1)</f>
        <v>0</v>
      </c>
      <c r="J27">
        <f ca="1">IF(AND(状態[[#This Row],[爆弾]],状態[[#This Row],[開いた]]=1),1,0)</f>
        <v>0</v>
      </c>
      <c r="K27">
        <f ca="1">IF(AND(ゲームオーバーである,状態[[#This Row],[爆弾]]),5,IF(状態[[#This Row],[開いた]]=1,1,_xlfn.XLOOKUP(状態[[#This Row],[ラジオボタンID]],操作[対象_押したセル],操作[対象_押した選択中の項目],0,0,-1)))</f>
        <v>0</v>
      </c>
      <c r="L27" t="str">
        <f ca="1">CHOOSE(状態[[#This Row],[最新の状態]]+1,"",状態[[#This Row],[数字]],"🚩","？","","💣")</f>
        <v/>
      </c>
      <c r="R27" t="s">
        <v>47</v>
      </c>
    </row>
    <row r="28" spans="1:28">
      <c r="A28">
        <f t="shared" si="0"/>
        <v>9</v>
      </c>
      <c r="B28">
        <f t="shared" si="1"/>
        <v>3</v>
      </c>
      <c r="C28" t="str">
        <f>状態[[#This Row],[縦]]&amp;"-"&amp;状態[[#This Row],[横]]</f>
        <v>9-3</v>
      </c>
      <c r="D28">
        <f>(状態[[#This Row],[横]]-1)*設定_縦+状態[[#This Row],[縦]]</f>
        <v>27</v>
      </c>
      <c r="E28">
        <f ca="1">_xlfn.XLOOKUP(状態[[#This Row],[ラジオボタンID]],爆弾の位置[ラジオボタンID],爆弾の位置[爆弾か],FALSE,0)</f>
        <v>1</v>
      </c>
      <c r="F28" cm="1">
        <f t="array" aca="1" ref="F28" ca="1">SUM(_xlfn._xlws.FILTER(_xlfn._xlws.FILTER(状態[],(ABS(状態[縦]-状態[[#This Row],[縦]])&lt;=1)*(ABS(状態[横]-状態[[#This Row],[横]])&lt;=1)),状態[#Headers]="爆弾"))</f>
        <v>2</v>
      </c>
      <c r="G28">
        <f>(_xlfn.XLOOKUP(状態[[#This Row],[ラジオボタンID]]&amp;"-1",操作[対象_操作内容],操作[id],0)&gt;0)*1</f>
        <v>0</v>
      </c>
      <c r="H28" cm="1">
        <f t="array" aca="1" ref="H28" ca="1">(COUNT(_xlfn._xlws.FILTER(状態[],(ABS(状態[縦]-状態[[#This Row],[縦]])&lt;=1)*(ABS(状態[横]-状態[[#This Row],[横]])&lt;=1)*(状態[ID]&lt;&gt;状態[[#This Row],[ID]])*(状態[数字]=0)*(状態[開いた]=1)))&gt;0)*NOT(リセットフラグ)</f>
        <v>0</v>
      </c>
      <c r="I28">
        <f ca="1">MIN(状態[[#This Row],[押して開いた]]+状態[[#This Row],[自動的に開いた]],1)</f>
        <v>0</v>
      </c>
      <c r="J28">
        <f ca="1">IF(AND(状態[[#This Row],[爆弾]],状態[[#This Row],[開いた]]=1),1,0)</f>
        <v>0</v>
      </c>
      <c r="K28">
        <f ca="1">IF(AND(ゲームオーバーである,状態[[#This Row],[爆弾]]),5,IF(状態[[#This Row],[開いた]]=1,1,_xlfn.XLOOKUP(状態[[#This Row],[ラジオボタンID]],操作[対象_押したセル],操作[対象_押した選択中の項目],0,0,-1)))</f>
        <v>0</v>
      </c>
      <c r="L28" t="str">
        <f ca="1">CHOOSE(状態[[#This Row],[最新の状態]]+1,"",状態[[#This Row],[数字]],"🚩","？","","💣")</f>
        <v/>
      </c>
      <c r="T28">
        <v>1</v>
      </c>
      <c r="U28">
        <v>2</v>
      </c>
      <c r="V28">
        <v>3</v>
      </c>
      <c r="W28">
        <v>4</v>
      </c>
      <c r="X28">
        <v>5</v>
      </c>
      <c r="Y28">
        <v>6</v>
      </c>
      <c r="Z28">
        <v>7</v>
      </c>
      <c r="AA28">
        <v>8</v>
      </c>
      <c r="AB28">
        <v>9</v>
      </c>
    </row>
    <row r="29" spans="1:28">
      <c r="A29">
        <f t="shared" si="0"/>
        <v>1</v>
      </c>
      <c r="B29">
        <f t="shared" si="1"/>
        <v>4</v>
      </c>
      <c r="C29" t="str">
        <f>状態[[#This Row],[縦]]&amp;"-"&amp;状態[[#This Row],[横]]</f>
        <v>1-4</v>
      </c>
      <c r="D29">
        <f>(状態[[#This Row],[横]]-1)*設定_縦+状態[[#This Row],[縦]]</f>
        <v>28</v>
      </c>
      <c r="E29">
        <f ca="1">_xlfn.XLOOKUP(状態[[#This Row],[ラジオボタンID]],爆弾の位置[ラジオボタンID],爆弾の位置[爆弾か],FALSE,0)</f>
        <v>0</v>
      </c>
      <c r="F29" cm="1">
        <f t="array" aca="1" ref="F29" ca="1">SUM(_xlfn._xlws.FILTER(_xlfn._xlws.FILTER(状態[],(ABS(状態[縦]-状態[[#This Row],[縦]])&lt;=1)*(ABS(状態[横]-状態[[#This Row],[横]])&lt;=1)),状態[#Headers]="爆弾"))</f>
        <v>3</v>
      </c>
      <c r="G29">
        <f>(_xlfn.XLOOKUP(状態[[#This Row],[ラジオボタンID]]&amp;"-1",操作[対象_操作内容],操作[id],0)&gt;0)*1</f>
        <v>0</v>
      </c>
      <c r="H29" cm="1">
        <f t="array" aca="1" ref="H29" ca="1">(COUNT(_xlfn._xlws.FILTER(状態[],(ABS(状態[縦]-状態[[#This Row],[縦]])&lt;=1)*(ABS(状態[横]-状態[[#This Row],[横]])&lt;=1)*(状態[ID]&lt;&gt;状態[[#This Row],[ID]])*(状態[数字]=0)*(状態[開いた]=1)))&gt;0)*NOT(リセットフラグ)</f>
        <v>0</v>
      </c>
      <c r="I29">
        <f ca="1">MIN(状態[[#This Row],[押して開いた]]+状態[[#This Row],[自動的に開いた]],1)</f>
        <v>0</v>
      </c>
      <c r="J29">
        <f ca="1">IF(AND(状態[[#This Row],[爆弾]],状態[[#This Row],[開いた]]=1),1,0)</f>
        <v>0</v>
      </c>
      <c r="K29">
        <f ca="1">IF(AND(ゲームオーバーである,状態[[#This Row],[爆弾]]),5,IF(状態[[#This Row],[開いた]]=1,1,_xlfn.XLOOKUP(状態[[#This Row],[ラジオボタンID]],操作[対象_押したセル],操作[対象_押した選択中の項目],0,0,-1)))</f>
        <v>0</v>
      </c>
      <c r="L29" t="str">
        <f ca="1">CHOOSE(状態[[#This Row],[最新の状態]]+1,"",状態[[#This Row],[数字]],"🚩","？","","💣")</f>
        <v/>
      </c>
    </row>
    <row r="30" spans="1:28">
      <c r="A30">
        <f t="shared" si="0"/>
        <v>2</v>
      </c>
      <c r="B30">
        <f t="shared" si="1"/>
        <v>4</v>
      </c>
      <c r="C30" t="str">
        <f>状態[[#This Row],[縦]]&amp;"-"&amp;状態[[#This Row],[横]]</f>
        <v>2-4</v>
      </c>
      <c r="D30">
        <f>(状態[[#This Row],[横]]-1)*設定_縦+状態[[#This Row],[縦]]</f>
        <v>29</v>
      </c>
      <c r="E30">
        <f ca="1">_xlfn.XLOOKUP(状態[[#This Row],[ラジオボタンID]],爆弾の位置[ラジオボタンID],爆弾の位置[爆弾か],FALSE,0)</f>
        <v>1</v>
      </c>
      <c r="F30" cm="1">
        <f t="array" aca="1" ref="F30" ca="1">SUM(_xlfn._xlws.FILTER(_xlfn._xlws.FILTER(状態[],(ABS(状態[縦]-状態[[#This Row],[縦]])&lt;=1)*(ABS(状態[横]-状態[[#This Row],[横]])&lt;=1)),状態[#Headers]="爆弾"))</f>
        <v>4</v>
      </c>
      <c r="G30">
        <f>(_xlfn.XLOOKUP(状態[[#This Row],[ラジオボタンID]]&amp;"-1",操作[対象_操作内容],操作[id],0)&gt;0)*1</f>
        <v>0</v>
      </c>
      <c r="H30" cm="1">
        <f t="array" aca="1" ref="H30" ca="1">(COUNT(_xlfn._xlws.FILTER(状態[],(ABS(状態[縦]-状態[[#This Row],[縦]])&lt;=1)*(ABS(状態[横]-状態[[#This Row],[横]])&lt;=1)*(状態[ID]&lt;&gt;状態[[#This Row],[ID]])*(状態[数字]=0)*(状態[開いた]=1)))&gt;0)*NOT(リセットフラグ)</f>
        <v>0</v>
      </c>
      <c r="I30">
        <f ca="1">MIN(状態[[#This Row],[押して開いた]]+状態[[#This Row],[自動的に開いた]],1)</f>
        <v>0</v>
      </c>
      <c r="J30">
        <f ca="1">IF(AND(状態[[#This Row],[爆弾]],状態[[#This Row],[開いた]]=1),1,0)</f>
        <v>0</v>
      </c>
      <c r="K30">
        <f ca="1">IF(AND(ゲームオーバーである,状態[[#This Row],[爆弾]]),5,IF(状態[[#This Row],[開いた]]=1,1,_xlfn.XLOOKUP(状態[[#This Row],[ラジオボタンID]],操作[対象_押したセル],操作[対象_押した選択中の項目],0,0,-1)))</f>
        <v>0</v>
      </c>
      <c r="L30" t="str">
        <f ca="1">CHOOSE(状態[[#This Row],[最新の状態]]+1,"",状態[[#This Row],[数字]],"🚩","？","","💣")</f>
        <v/>
      </c>
      <c r="R30">
        <v>1</v>
      </c>
      <c r="T30">
        <f ca="1">_xlfn.XLOOKUP($R30&amp;"-"&amp;T$28,状態[ID],状態[開いた],0)</f>
        <v>0</v>
      </c>
      <c r="U30">
        <f ca="1">_xlfn.XLOOKUP($R30&amp;"-"&amp;U$28,状態[ID],状態[開いた],0)</f>
        <v>0</v>
      </c>
      <c r="V30">
        <f ca="1">_xlfn.XLOOKUP($R30&amp;"-"&amp;V$28,状態[ID],状態[開いた],0)</f>
        <v>0</v>
      </c>
      <c r="W30">
        <f ca="1">_xlfn.XLOOKUP($R30&amp;"-"&amp;W$28,状態[ID],状態[開いた],0)</f>
        <v>0</v>
      </c>
      <c r="X30">
        <f ca="1">_xlfn.XLOOKUP($R30&amp;"-"&amp;X$28,状態[ID],状態[開いた],0)</f>
        <v>0</v>
      </c>
      <c r="Y30">
        <f ca="1">_xlfn.XLOOKUP($R30&amp;"-"&amp;Y$28,状態[ID],状態[開いた],0)</f>
        <v>0</v>
      </c>
      <c r="Z30">
        <f ca="1">_xlfn.XLOOKUP($R30&amp;"-"&amp;Z$28,状態[ID],状態[開いた],0)</f>
        <v>0</v>
      </c>
      <c r="AA30">
        <f ca="1">_xlfn.XLOOKUP($R30&amp;"-"&amp;AA$28,状態[ID],状態[開いた],0)</f>
        <v>0</v>
      </c>
      <c r="AB30">
        <f ca="1">_xlfn.XLOOKUP($R30&amp;"-"&amp;AB$28,状態[ID],状態[開いた],0)</f>
        <v>0</v>
      </c>
    </row>
    <row r="31" spans="1:28">
      <c r="A31">
        <f t="shared" si="0"/>
        <v>3</v>
      </c>
      <c r="B31">
        <f t="shared" si="1"/>
        <v>4</v>
      </c>
      <c r="C31" t="str">
        <f>状態[[#This Row],[縦]]&amp;"-"&amp;状態[[#This Row],[横]]</f>
        <v>3-4</v>
      </c>
      <c r="D31">
        <f>(状態[[#This Row],[横]]-1)*設定_縦+状態[[#This Row],[縦]]</f>
        <v>30</v>
      </c>
      <c r="E31">
        <f ca="1">_xlfn.XLOOKUP(状態[[#This Row],[ラジオボタンID]],爆弾の位置[ラジオボタンID],爆弾の位置[爆弾か],FALSE,0)</f>
        <v>0</v>
      </c>
      <c r="F31" cm="1">
        <f t="array" aca="1" ref="F31" ca="1">SUM(_xlfn._xlws.FILTER(_xlfn._xlws.FILTER(状態[],(ABS(状態[縦]-状態[[#This Row],[縦]])&lt;=1)*(ABS(状態[横]-状態[[#This Row],[横]])&lt;=1)),状態[#Headers]="爆弾"))</f>
        <v>3</v>
      </c>
      <c r="G31">
        <f>(_xlfn.XLOOKUP(状態[[#This Row],[ラジオボタンID]]&amp;"-1",操作[対象_操作内容],操作[id],0)&gt;0)*1</f>
        <v>0</v>
      </c>
      <c r="H31" cm="1">
        <f t="array" aca="1" ref="H31" ca="1">(COUNT(_xlfn._xlws.FILTER(状態[],(ABS(状態[縦]-状態[[#This Row],[縦]])&lt;=1)*(ABS(状態[横]-状態[[#This Row],[横]])&lt;=1)*(状態[ID]&lt;&gt;状態[[#This Row],[ID]])*(状態[数字]=0)*(状態[開いた]=1)))&gt;0)*NOT(リセットフラグ)</f>
        <v>0</v>
      </c>
      <c r="I31">
        <f ca="1">MIN(状態[[#This Row],[押して開いた]]+状態[[#This Row],[自動的に開いた]],1)</f>
        <v>0</v>
      </c>
      <c r="J31">
        <f ca="1">IF(AND(状態[[#This Row],[爆弾]],状態[[#This Row],[開いた]]=1),1,0)</f>
        <v>0</v>
      </c>
      <c r="K31">
        <f ca="1">IF(AND(ゲームオーバーである,状態[[#This Row],[爆弾]]),5,IF(状態[[#This Row],[開いた]]=1,1,_xlfn.XLOOKUP(状態[[#This Row],[ラジオボタンID]],操作[対象_押したセル],操作[対象_押した選択中の項目],0,0,-1)))</f>
        <v>0</v>
      </c>
      <c r="L31" t="str">
        <f ca="1">CHOOSE(状態[[#This Row],[最新の状態]]+1,"",状態[[#This Row],[数字]],"🚩","？","","💣")</f>
        <v/>
      </c>
      <c r="R31">
        <v>2</v>
      </c>
      <c r="T31">
        <f ca="1">_xlfn.XLOOKUP($R31&amp;"-"&amp;T$28,状態[ID],状態[開いた],0)</f>
        <v>0</v>
      </c>
      <c r="U31">
        <f ca="1">_xlfn.XLOOKUP($R31&amp;"-"&amp;U$28,状態[ID],状態[開いた],0)</f>
        <v>0</v>
      </c>
      <c r="V31">
        <f ca="1">_xlfn.XLOOKUP($R31&amp;"-"&amp;V$28,状態[ID],状態[開いた],0)</f>
        <v>0</v>
      </c>
      <c r="W31">
        <f ca="1">_xlfn.XLOOKUP($R31&amp;"-"&amp;W$28,状態[ID],状態[開いた],0)</f>
        <v>0</v>
      </c>
      <c r="X31">
        <f ca="1">_xlfn.XLOOKUP($R31&amp;"-"&amp;X$28,状態[ID],状態[開いた],0)</f>
        <v>0</v>
      </c>
      <c r="Y31">
        <f ca="1">_xlfn.XLOOKUP($R31&amp;"-"&amp;Y$28,状態[ID],状態[開いた],0)</f>
        <v>0</v>
      </c>
      <c r="Z31">
        <f ca="1">_xlfn.XLOOKUP($R31&amp;"-"&amp;Z$28,状態[ID],状態[開いた],0)</f>
        <v>0</v>
      </c>
      <c r="AA31">
        <f ca="1">_xlfn.XLOOKUP($R31&amp;"-"&amp;AA$28,状態[ID],状態[開いた],0)</f>
        <v>0</v>
      </c>
      <c r="AB31">
        <f ca="1">_xlfn.XLOOKUP($R31&amp;"-"&amp;AB$28,状態[ID],状態[開いた],0)</f>
        <v>0</v>
      </c>
    </row>
    <row r="32" spans="1:28">
      <c r="A32">
        <f t="shared" si="0"/>
        <v>4</v>
      </c>
      <c r="B32">
        <f t="shared" si="1"/>
        <v>4</v>
      </c>
      <c r="C32" t="str">
        <f>状態[[#This Row],[縦]]&amp;"-"&amp;状態[[#This Row],[横]]</f>
        <v>4-4</v>
      </c>
      <c r="D32">
        <f>(状態[[#This Row],[横]]-1)*設定_縦+状態[[#This Row],[縦]]</f>
        <v>31</v>
      </c>
      <c r="E32">
        <f ca="1">_xlfn.XLOOKUP(状態[[#This Row],[ラジオボタンID]],爆弾の位置[ラジオボタンID],爆弾の位置[爆弾か],FALSE,0)</f>
        <v>0</v>
      </c>
      <c r="F32" cm="1">
        <f t="array" aca="1" ref="F32" ca="1">SUM(_xlfn._xlws.FILTER(_xlfn._xlws.FILTER(状態[],(ABS(状態[縦]-状態[[#This Row],[縦]])&lt;=1)*(ABS(状態[横]-状態[[#This Row],[横]])&lt;=1)),状態[#Headers]="爆弾"))</f>
        <v>1</v>
      </c>
      <c r="G32">
        <f>(_xlfn.XLOOKUP(状態[[#This Row],[ラジオボタンID]]&amp;"-1",操作[対象_操作内容],操作[id],0)&gt;0)*1</f>
        <v>0</v>
      </c>
      <c r="H32" cm="1">
        <f t="array" aca="1" ref="H32" ca="1">(COUNT(_xlfn._xlws.FILTER(状態[],(ABS(状態[縦]-状態[[#This Row],[縦]])&lt;=1)*(ABS(状態[横]-状態[[#This Row],[横]])&lt;=1)*(状態[ID]&lt;&gt;状態[[#This Row],[ID]])*(状態[数字]=0)*(状態[開いた]=1)))&gt;0)*NOT(リセットフラグ)</f>
        <v>0</v>
      </c>
      <c r="I32">
        <f ca="1">MIN(状態[[#This Row],[押して開いた]]+状態[[#This Row],[自動的に開いた]],1)</f>
        <v>0</v>
      </c>
      <c r="J32">
        <f ca="1">IF(AND(状態[[#This Row],[爆弾]],状態[[#This Row],[開いた]]=1),1,0)</f>
        <v>0</v>
      </c>
      <c r="K32">
        <f ca="1">IF(AND(ゲームオーバーである,状態[[#This Row],[爆弾]]),5,IF(状態[[#This Row],[開いた]]=1,1,_xlfn.XLOOKUP(状態[[#This Row],[ラジオボタンID]],操作[対象_押したセル],操作[対象_押した選択中の項目],0,0,-1)))</f>
        <v>0</v>
      </c>
      <c r="L32" t="str">
        <f ca="1">CHOOSE(状態[[#This Row],[最新の状態]]+1,"",状態[[#This Row],[数字]],"🚩","？","","💣")</f>
        <v/>
      </c>
      <c r="R32">
        <v>3</v>
      </c>
      <c r="T32">
        <f ca="1">_xlfn.XLOOKUP($R32&amp;"-"&amp;T$28,状態[ID],状態[開いた],0)</f>
        <v>0</v>
      </c>
      <c r="U32">
        <f ca="1">_xlfn.XLOOKUP($R32&amp;"-"&amp;U$28,状態[ID],状態[開いた],0)</f>
        <v>0</v>
      </c>
      <c r="V32">
        <f ca="1">_xlfn.XLOOKUP($R32&amp;"-"&amp;V$28,状態[ID],状態[開いた],0)</f>
        <v>0</v>
      </c>
      <c r="W32">
        <f ca="1">_xlfn.XLOOKUP($R32&amp;"-"&amp;W$28,状態[ID],状態[開いた],0)</f>
        <v>0</v>
      </c>
      <c r="X32">
        <f ca="1">_xlfn.XLOOKUP($R32&amp;"-"&amp;X$28,状態[ID],状態[開いた],0)</f>
        <v>0</v>
      </c>
      <c r="Y32">
        <f ca="1">_xlfn.XLOOKUP($R32&amp;"-"&amp;Y$28,状態[ID],状態[開いた],0)</f>
        <v>0</v>
      </c>
      <c r="Z32">
        <f ca="1">_xlfn.XLOOKUP($R32&amp;"-"&amp;Z$28,状態[ID],状態[開いた],0)</f>
        <v>0</v>
      </c>
      <c r="AA32">
        <f ca="1">_xlfn.XLOOKUP($R32&amp;"-"&amp;AA$28,状態[ID],状態[開いた],0)</f>
        <v>0</v>
      </c>
      <c r="AB32">
        <f ca="1">_xlfn.XLOOKUP($R32&amp;"-"&amp;AB$28,状態[ID],状態[開いた],0)</f>
        <v>0</v>
      </c>
    </row>
    <row r="33" spans="1:28">
      <c r="A33">
        <f t="shared" si="0"/>
        <v>5</v>
      </c>
      <c r="B33">
        <f t="shared" si="1"/>
        <v>4</v>
      </c>
      <c r="C33" t="str">
        <f>状態[[#This Row],[縦]]&amp;"-"&amp;状態[[#This Row],[横]]</f>
        <v>5-4</v>
      </c>
      <c r="D33">
        <f>(状態[[#This Row],[横]]-1)*設定_縦+状態[[#This Row],[縦]]</f>
        <v>32</v>
      </c>
      <c r="E33">
        <f ca="1">_xlfn.XLOOKUP(状態[[#This Row],[ラジオボタンID]],爆弾の位置[ラジオボタンID],爆弾の位置[爆弾か],FALSE,0)</f>
        <v>0</v>
      </c>
      <c r="F33" cm="1">
        <f t="array" aca="1" ref="F33" ca="1">SUM(_xlfn._xlws.FILTER(_xlfn._xlws.FILTER(状態[],(ABS(状態[縦]-状態[[#This Row],[縦]])&lt;=1)*(ABS(状態[横]-状態[[#This Row],[横]])&lt;=1)),状態[#Headers]="爆弾"))</f>
        <v>0</v>
      </c>
      <c r="G33">
        <f>(_xlfn.XLOOKUP(状態[[#This Row],[ラジオボタンID]]&amp;"-1",操作[対象_操作内容],操作[id],0)&gt;0)*1</f>
        <v>0</v>
      </c>
      <c r="H33" cm="1">
        <f t="array" aca="1" ref="H33" ca="1">(COUNT(_xlfn._xlws.FILTER(状態[],(ABS(状態[縦]-状態[[#This Row],[縦]])&lt;=1)*(ABS(状態[横]-状態[[#This Row],[横]])&lt;=1)*(状態[ID]&lt;&gt;状態[[#This Row],[ID]])*(状態[数字]=0)*(状態[開いた]=1)))&gt;0)*NOT(リセットフラグ)</f>
        <v>0</v>
      </c>
      <c r="I33">
        <f ca="1">MIN(状態[[#This Row],[押して開いた]]+状態[[#This Row],[自動的に開いた]],1)</f>
        <v>0</v>
      </c>
      <c r="J33">
        <f ca="1">IF(AND(状態[[#This Row],[爆弾]],状態[[#This Row],[開いた]]=1),1,0)</f>
        <v>0</v>
      </c>
      <c r="K33">
        <f ca="1">IF(AND(ゲームオーバーである,状態[[#This Row],[爆弾]]),5,IF(状態[[#This Row],[開いた]]=1,1,_xlfn.XLOOKUP(状態[[#This Row],[ラジオボタンID]],操作[対象_押したセル],操作[対象_押した選択中の項目],0,0,-1)))</f>
        <v>0</v>
      </c>
      <c r="L33" t="str">
        <f ca="1">CHOOSE(状態[[#This Row],[最新の状態]]+1,"",状態[[#This Row],[数字]],"🚩","？","","💣")</f>
        <v/>
      </c>
      <c r="R33">
        <v>4</v>
      </c>
      <c r="T33">
        <f ca="1">_xlfn.XLOOKUP($R33&amp;"-"&amp;T$28,状態[ID],状態[開いた],0)</f>
        <v>0</v>
      </c>
      <c r="U33">
        <f ca="1">_xlfn.XLOOKUP($R33&amp;"-"&amp;U$28,状態[ID],状態[開いた],0)</f>
        <v>0</v>
      </c>
      <c r="V33">
        <f ca="1">_xlfn.XLOOKUP($R33&amp;"-"&amp;V$28,状態[ID],状態[開いた],0)</f>
        <v>0</v>
      </c>
      <c r="W33">
        <f ca="1">_xlfn.XLOOKUP($R33&amp;"-"&amp;W$28,状態[ID],状態[開いた],0)</f>
        <v>0</v>
      </c>
      <c r="X33">
        <f ca="1">_xlfn.XLOOKUP($R33&amp;"-"&amp;X$28,状態[ID],状態[開いた],0)</f>
        <v>0</v>
      </c>
      <c r="Y33">
        <f ca="1">_xlfn.XLOOKUP($R33&amp;"-"&amp;Y$28,状態[ID],状態[開いた],0)</f>
        <v>0</v>
      </c>
      <c r="Z33">
        <f ca="1">_xlfn.XLOOKUP($R33&amp;"-"&amp;Z$28,状態[ID],状態[開いた],0)</f>
        <v>0</v>
      </c>
      <c r="AA33">
        <f ca="1">_xlfn.XLOOKUP($R33&amp;"-"&amp;AA$28,状態[ID],状態[開いた],0)</f>
        <v>0</v>
      </c>
      <c r="AB33">
        <f ca="1">_xlfn.XLOOKUP($R33&amp;"-"&amp;AB$28,状態[ID],状態[開いた],0)</f>
        <v>0</v>
      </c>
    </row>
    <row r="34" spans="1:28">
      <c r="A34">
        <f t="shared" ref="A34:A65" si="2">MOD(ROW()-2,設定_縦)+1</f>
        <v>6</v>
      </c>
      <c r="B34">
        <f t="shared" ref="B34:B65" si="3">INT((ROW()-1.1)/設定_縦)+1</f>
        <v>4</v>
      </c>
      <c r="C34" t="str">
        <f>状態[[#This Row],[縦]]&amp;"-"&amp;状態[[#This Row],[横]]</f>
        <v>6-4</v>
      </c>
      <c r="D34">
        <f>(状態[[#This Row],[横]]-1)*設定_縦+状態[[#This Row],[縦]]</f>
        <v>33</v>
      </c>
      <c r="E34">
        <f ca="1">_xlfn.XLOOKUP(状態[[#This Row],[ラジオボタンID]],爆弾の位置[ラジオボタンID],爆弾の位置[爆弾か],FALSE,0)</f>
        <v>0</v>
      </c>
      <c r="F34" cm="1">
        <f t="array" aca="1" ref="F34" ca="1">SUM(_xlfn._xlws.FILTER(_xlfn._xlws.FILTER(状態[],(ABS(状態[縦]-状態[[#This Row],[縦]])&lt;=1)*(ABS(状態[横]-状態[[#This Row],[横]])&lt;=1)),状態[#Headers]="爆弾"))</f>
        <v>0</v>
      </c>
      <c r="G34">
        <f>(_xlfn.XLOOKUP(状態[[#This Row],[ラジオボタンID]]&amp;"-1",操作[対象_操作内容],操作[id],0)&gt;0)*1</f>
        <v>0</v>
      </c>
      <c r="H34" cm="1">
        <f t="array" aca="1" ref="H34" ca="1">(COUNT(_xlfn._xlws.FILTER(状態[],(ABS(状態[縦]-状態[[#This Row],[縦]])&lt;=1)*(ABS(状態[横]-状態[[#This Row],[横]])&lt;=1)*(状態[ID]&lt;&gt;状態[[#This Row],[ID]])*(状態[数字]=0)*(状態[開いた]=1)))&gt;0)*NOT(リセットフラグ)</f>
        <v>0</v>
      </c>
      <c r="I34">
        <f ca="1">MIN(状態[[#This Row],[押して開いた]]+状態[[#This Row],[自動的に開いた]],1)</f>
        <v>0</v>
      </c>
      <c r="J34">
        <f ca="1">IF(AND(状態[[#This Row],[爆弾]],状態[[#This Row],[開いた]]=1),1,0)</f>
        <v>0</v>
      </c>
      <c r="K34">
        <f ca="1">IF(AND(ゲームオーバーである,状態[[#This Row],[爆弾]]),5,IF(状態[[#This Row],[開いた]]=1,1,_xlfn.XLOOKUP(状態[[#This Row],[ラジオボタンID]],操作[対象_押したセル],操作[対象_押した選択中の項目],0,0,-1)))</f>
        <v>0</v>
      </c>
      <c r="L34" t="str">
        <f ca="1">CHOOSE(状態[[#This Row],[最新の状態]]+1,"",状態[[#This Row],[数字]],"🚩","？","","💣")</f>
        <v/>
      </c>
      <c r="R34">
        <v>5</v>
      </c>
      <c r="T34">
        <f ca="1">_xlfn.XLOOKUP($R34&amp;"-"&amp;T$28,状態[ID],状態[開いた],0)</f>
        <v>0</v>
      </c>
      <c r="U34">
        <f ca="1">_xlfn.XLOOKUP($R34&amp;"-"&amp;U$28,状態[ID],状態[開いた],0)</f>
        <v>0</v>
      </c>
      <c r="V34">
        <f ca="1">_xlfn.XLOOKUP($R34&amp;"-"&amp;V$28,状態[ID],状態[開いた],0)</f>
        <v>0</v>
      </c>
      <c r="W34">
        <f ca="1">_xlfn.XLOOKUP($R34&amp;"-"&amp;W$28,状態[ID],状態[開いた],0)</f>
        <v>0</v>
      </c>
      <c r="X34">
        <f ca="1">_xlfn.XLOOKUP($R34&amp;"-"&amp;X$28,状態[ID],状態[開いた],0)</f>
        <v>0</v>
      </c>
      <c r="Y34">
        <f ca="1">_xlfn.XLOOKUP($R34&amp;"-"&amp;Y$28,状態[ID],状態[開いた],0)</f>
        <v>0</v>
      </c>
      <c r="Z34">
        <f ca="1">_xlfn.XLOOKUP($R34&amp;"-"&amp;Z$28,状態[ID],状態[開いた],0)</f>
        <v>0</v>
      </c>
      <c r="AA34">
        <f ca="1">_xlfn.XLOOKUP($R34&amp;"-"&amp;AA$28,状態[ID],状態[開いた],0)</f>
        <v>0</v>
      </c>
      <c r="AB34">
        <f ca="1">_xlfn.XLOOKUP($R34&amp;"-"&amp;AB$28,状態[ID],状態[開いた],0)</f>
        <v>0</v>
      </c>
    </row>
    <row r="35" spans="1:28">
      <c r="A35">
        <f t="shared" si="2"/>
        <v>7</v>
      </c>
      <c r="B35">
        <f t="shared" si="3"/>
        <v>4</v>
      </c>
      <c r="C35" t="str">
        <f>状態[[#This Row],[縦]]&amp;"-"&amp;状態[[#This Row],[横]]</f>
        <v>7-4</v>
      </c>
      <c r="D35">
        <f>(状態[[#This Row],[横]]-1)*設定_縦+状態[[#This Row],[縦]]</f>
        <v>34</v>
      </c>
      <c r="E35">
        <f ca="1">_xlfn.XLOOKUP(状態[[#This Row],[ラジオボタンID]],爆弾の位置[ラジオボタンID],爆弾の位置[爆弾か],FALSE,0)</f>
        <v>0</v>
      </c>
      <c r="F35" cm="1">
        <f t="array" aca="1" ref="F35" ca="1">SUM(_xlfn._xlws.FILTER(_xlfn._xlws.FILTER(状態[],(ABS(状態[縦]-状態[[#This Row],[縦]])&lt;=1)*(ABS(状態[横]-状態[[#This Row],[横]])&lt;=1)),状態[#Headers]="爆弾"))</f>
        <v>0</v>
      </c>
      <c r="G35">
        <f>(_xlfn.XLOOKUP(状態[[#This Row],[ラジオボタンID]]&amp;"-1",操作[対象_操作内容],操作[id],0)&gt;0)*1</f>
        <v>0</v>
      </c>
      <c r="H35" cm="1">
        <f t="array" aca="1" ref="H35" ca="1">(COUNT(_xlfn._xlws.FILTER(状態[],(ABS(状態[縦]-状態[[#This Row],[縦]])&lt;=1)*(ABS(状態[横]-状態[[#This Row],[横]])&lt;=1)*(状態[ID]&lt;&gt;状態[[#This Row],[ID]])*(状態[数字]=0)*(状態[開いた]=1)))&gt;0)*NOT(リセットフラグ)</f>
        <v>0</v>
      </c>
      <c r="I35">
        <f ca="1">MIN(状態[[#This Row],[押して開いた]]+状態[[#This Row],[自動的に開いた]],1)</f>
        <v>0</v>
      </c>
      <c r="J35">
        <f ca="1">IF(AND(状態[[#This Row],[爆弾]],状態[[#This Row],[開いた]]=1),1,0)</f>
        <v>0</v>
      </c>
      <c r="K35">
        <f ca="1">IF(AND(ゲームオーバーである,状態[[#This Row],[爆弾]]),5,IF(状態[[#This Row],[開いた]]=1,1,_xlfn.XLOOKUP(状態[[#This Row],[ラジオボタンID]],操作[対象_押したセル],操作[対象_押した選択中の項目],0,0,-1)))</f>
        <v>0</v>
      </c>
      <c r="L35" t="str">
        <f ca="1">CHOOSE(状態[[#This Row],[最新の状態]]+1,"",状態[[#This Row],[数字]],"🚩","？","","💣")</f>
        <v/>
      </c>
      <c r="R35">
        <v>6</v>
      </c>
      <c r="T35">
        <f ca="1">_xlfn.XLOOKUP($R35&amp;"-"&amp;T$28,状態[ID],状態[開いた],0)</f>
        <v>0</v>
      </c>
      <c r="U35">
        <f ca="1">_xlfn.XLOOKUP($R35&amp;"-"&amp;U$28,状態[ID],状態[開いた],0)</f>
        <v>0</v>
      </c>
      <c r="V35">
        <f ca="1">_xlfn.XLOOKUP($R35&amp;"-"&amp;V$28,状態[ID],状態[開いた],0)</f>
        <v>0</v>
      </c>
      <c r="W35">
        <f ca="1">_xlfn.XLOOKUP($R35&amp;"-"&amp;W$28,状態[ID],状態[開いた],0)</f>
        <v>0</v>
      </c>
      <c r="X35">
        <f ca="1">_xlfn.XLOOKUP($R35&amp;"-"&amp;X$28,状態[ID],状態[開いた],0)</f>
        <v>0</v>
      </c>
      <c r="Y35">
        <f ca="1">_xlfn.XLOOKUP($R35&amp;"-"&amp;Y$28,状態[ID],状態[開いた],0)</f>
        <v>0</v>
      </c>
      <c r="Z35">
        <f ca="1">_xlfn.XLOOKUP($R35&amp;"-"&amp;Z$28,状態[ID],状態[開いた],0)</f>
        <v>0</v>
      </c>
      <c r="AA35">
        <f ca="1">_xlfn.XLOOKUP($R35&amp;"-"&amp;AA$28,状態[ID],状態[開いた],0)</f>
        <v>0</v>
      </c>
      <c r="AB35">
        <f ca="1">_xlfn.XLOOKUP($R35&amp;"-"&amp;AB$28,状態[ID],状態[開いた],0)</f>
        <v>0</v>
      </c>
    </row>
    <row r="36" spans="1:28">
      <c r="A36">
        <f t="shared" si="2"/>
        <v>8</v>
      </c>
      <c r="B36">
        <f t="shared" si="3"/>
        <v>4</v>
      </c>
      <c r="C36" t="str">
        <f>状態[[#This Row],[縦]]&amp;"-"&amp;状態[[#This Row],[横]]</f>
        <v>8-4</v>
      </c>
      <c r="D36">
        <f>(状態[[#This Row],[横]]-1)*設定_縦+状態[[#This Row],[縦]]</f>
        <v>35</v>
      </c>
      <c r="E36">
        <f ca="1">_xlfn.XLOOKUP(状態[[#This Row],[ラジオボタンID]],爆弾の位置[ラジオボタンID],爆弾の位置[爆弾か],FALSE,0)</f>
        <v>0</v>
      </c>
      <c r="F36" cm="1">
        <f t="array" aca="1" ref="F36" ca="1">SUM(_xlfn._xlws.FILTER(_xlfn._xlws.FILTER(状態[],(ABS(状態[縦]-状態[[#This Row],[縦]])&lt;=1)*(ABS(状態[横]-状態[[#This Row],[横]])&lt;=1)),状態[#Headers]="爆弾"))</f>
        <v>2</v>
      </c>
      <c r="G36">
        <f>(_xlfn.XLOOKUP(状態[[#This Row],[ラジオボタンID]]&amp;"-1",操作[対象_操作内容],操作[id],0)&gt;0)*1</f>
        <v>0</v>
      </c>
      <c r="H36" cm="1">
        <f t="array" aca="1" ref="H36" ca="1">(COUNT(_xlfn._xlws.FILTER(状態[],(ABS(状態[縦]-状態[[#This Row],[縦]])&lt;=1)*(ABS(状態[横]-状態[[#This Row],[横]])&lt;=1)*(状態[ID]&lt;&gt;状態[[#This Row],[ID]])*(状態[数字]=0)*(状態[開いた]=1)))&gt;0)*NOT(リセットフラグ)</f>
        <v>0</v>
      </c>
      <c r="I36">
        <f ca="1">MIN(状態[[#This Row],[押して開いた]]+状態[[#This Row],[自動的に開いた]],1)</f>
        <v>0</v>
      </c>
      <c r="J36">
        <f ca="1">IF(AND(状態[[#This Row],[爆弾]],状態[[#This Row],[開いた]]=1),1,0)</f>
        <v>0</v>
      </c>
      <c r="K36">
        <f ca="1">IF(AND(ゲームオーバーである,状態[[#This Row],[爆弾]]),5,IF(状態[[#This Row],[開いた]]=1,1,_xlfn.XLOOKUP(状態[[#This Row],[ラジオボタンID]],操作[対象_押したセル],操作[対象_押した選択中の項目],0,0,-1)))</f>
        <v>0</v>
      </c>
      <c r="L36" t="str">
        <f ca="1">CHOOSE(状態[[#This Row],[最新の状態]]+1,"",状態[[#This Row],[数字]],"🚩","？","","💣")</f>
        <v/>
      </c>
      <c r="R36">
        <v>7</v>
      </c>
      <c r="T36">
        <f ca="1">_xlfn.XLOOKUP($R36&amp;"-"&amp;T$28,状態[ID],状態[開いた],0)</f>
        <v>0</v>
      </c>
      <c r="U36">
        <f ca="1">_xlfn.XLOOKUP($R36&amp;"-"&amp;U$28,状態[ID],状態[開いた],0)</f>
        <v>0</v>
      </c>
      <c r="V36">
        <f ca="1">_xlfn.XLOOKUP($R36&amp;"-"&amp;V$28,状態[ID],状態[開いた],0)</f>
        <v>0</v>
      </c>
      <c r="W36">
        <f ca="1">_xlfn.XLOOKUP($R36&amp;"-"&amp;W$28,状態[ID],状態[開いた],0)</f>
        <v>0</v>
      </c>
      <c r="X36">
        <f ca="1">_xlfn.XLOOKUP($R36&amp;"-"&amp;X$28,状態[ID],状態[開いた],0)</f>
        <v>0</v>
      </c>
      <c r="Y36">
        <f ca="1">_xlfn.XLOOKUP($R36&amp;"-"&amp;Y$28,状態[ID],状態[開いた],0)</f>
        <v>0</v>
      </c>
      <c r="Z36">
        <f ca="1">_xlfn.XLOOKUP($R36&amp;"-"&amp;Z$28,状態[ID],状態[開いた],0)</f>
        <v>0</v>
      </c>
      <c r="AA36">
        <f ca="1">_xlfn.XLOOKUP($R36&amp;"-"&amp;AA$28,状態[ID],状態[開いた],0)</f>
        <v>0</v>
      </c>
      <c r="AB36">
        <f ca="1">_xlfn.XLOOKUP($R36&amp;"-"&amp;AB$28,状態[ID],状態[開いた],0)</f>
        <v>0</v>
      </c>
    </row>
    <row r="37" spans="1:28">
      <c r="A37">
        <f t="shared" si="2"/>
        <v>9</v>
      </c>
      <c r="B37">
        <f t="shared" si="3"/>
        <v>4</v>
      </c>
      <c r="C37" t="str">
        <f>状態[[#This Row],[縦]]&amp;"-"&amp;状態[[#This Row],[横]]</f>
        <v>9-4</v>
      </c>
      <c r="D37">
        <f>(状態[[#This Row],[横]]-1)*設定_縦+状態[[#This Row],[縦]]</f>
        <v>36</v>
      </c>
      <c r="E37">
        <f ca="1">_xlfn.XLOOKUP(状態[[#This Row],[ラジオボタンID]],爆弾の位置[ラジオボタンID],爆弾の位置[爆弾か],FALSE,0)</f>
        <v>1</v>
      </c>
      <c r="F37" cm="1">
        <f t="array" aca="1" ref="F37" ca="1">SUM(_xlfn._xlws.FILTER(_xlfn._xlws.FILTER(状態[],(ABS(状態[縦]-状態[[#This Row],[縦]])&lt;=1)*(ABS(状態[横]-状態[[#This Row],[横]])&lt;=1)),状態[#Headers]="爆弾"))</f>
        <v>2</v>
      </c>
      <c r="G37">
        <f>(_xlfn.XLOOKUP(状態[[#This Row],[ラジオボタンID]]&amp;"-1",操作[対象_操作内容],操作[id],0)&gt;0)*1</f>
        <v>0</v>
      </c>
      <c r="H37" cm="1">
        <f t="array" aca="1" ref="H37" ca="1">(COUNT(_xlfn._xlws.FILTER(状態[],(ABS(状態[縦]-状態[[#This Row],[縦]])&lt;=1)*(ABS(状態[横]-状態[[#This Row],[横]])&lt;=1)*(状態[ID]&lt;&gt;状態[[#This Row],[ID]])*(状態[数字]=0)*(状態[開いた]=1)))&gt;0)*NOT(リセットフラグ)</f>
        <v>0</v>
      </c>
      <c r="I37">
        <f ca="1">MIN(状態[[#This Row],[押して開いた]]+状態[[#This Row],[自動的に開いた]],1)</f>
        <v>0</v>
      </c>
      <c r="J37">
        <f ca="1">IF(AND(状態[[#This Row],[爆弾]],状態[[#This Row],[開いた]]=1),1,0)</f>
        <v>0</v>
      </c>
      <c r="K37">
        <f ca="1">IF(AND(ゲームオーバーである,状態[[#This Row],[爆弾]]),5,IF(状態[[#This Row],[開いた]]=1,1,_xlfn.XLOOKUP(状態[[#This Row],[ラジオボタンID]],操作[対象_押したセル],操作[対象_押した選択中の項目],0,0,-1)))</f>
        <v>0</v>
      </c>
      <c r="L37" t="str">
        <f ca="1">CHOOSE(状態[[#This Row],[最新の状態]]+1,"",状態[[#This Row],[数字]],"🚩","？","","💣")</f>
        <v/>
      </c>
      <c r="R37">
        <v>8</v>
      </c>
      <c r="T37">
        <f ca="1">_xlfn.XLOOKUP($R37&amp;"-"&amp;T$28,状態[ID],状態[開いた],0)</f>
        <v>0</v>
      </c>
      <c r="U37">
        <f ca="1">_xlfn.XLOOKUP($R37&amp;"-"&amp;U$28,状態[ID],状態[開いた],0)</f>
        <v>0</v>
      </c>
      <c r="V37">
        <f ca="1">_xlfn.XLOOKUP($R37&amp;"-"&amp;V$28,状態[ID],状態[開いた],0)</f>
        <v>0</v>
      </c>
      <c r="W37">
        <f ca="1">_xlfn.XLOOKUP($R37&amp;"-"&amp;W$28,状態[ID],状態[開いた],0)</f>
        <v>0</v>
      </c>
      <c r="X37">
        <f ca="1">_xlfn.XLOOKUP($R37&amp;"-"&amp;X$28,状態[ID],状態[開いた],0)</f>
        <v>0</v>
      </c>
      <c r="Y37">
        <f ca="1">_xlfn.XLOOKUP($R37&amp;"-"&amp;Y$28,状態[ID],状態[開いた],0)</f>
        <v>0</v>
      </c>
      <c r="Z37">
        <f ca="1">_xlfn.XLOOKUP($R37&amp;"-"&amp;Z$28,状態[ID],状態[開いた],0)</f>
        <v>0</v>
      </c>
      <c r="AA37">
        <f ca="1">_xlfn.XLOOKUP($R37&amp;"-"&amp;AA$28,状態[ID],状態[開いた],0)</f>
        <v>0</v>
      </c>
      <c r="AB37">
        <f ca="1">_xlfn.XLOOKUP($R37&amp;"-"&amp;AB$28,状態[ID],状態[開いた],0)</f>
        <v>0</v>
      </c>
    </row>
    <row r="38" spans="1:28">
      <c r="A38">
        <f t="shared" si="2"/>
        <v>1</v>
      </c>
      <c r="B38">
        <f t="shared" si="3"/>
        <v>5</v>
      </c>
      <c r="C38" t="str">
        <f>状態[[#This Row],[縦]]&amp;"-"&amp;状態[[#This Row],[横]]</f>
        <v>1-5</v>
      </c>
      <c r="D38">
        <f>(状態[[#This Row],[横]]-1)*設定_縦+状態[[#This Row],[縦]]</f>
        <v>37</v>
      </c>
      <c r="E38">
        <f ca="1">_xlfn.XLOOKUP(状態[[#This Row],[ラジオボタンID]],爆弾の位置[ラジオボタンID],爆弾の位置[爆弾か],FALSE,0)</f>
        <v>1</v>
      </c>
      <c r="F38" cm="1">
        <f t="array" aca="1" ref="F38" ca="1">SUM(_xlfn._xlws.FILTER(_xlfn._xlws.FILTER(状態[],(ABS(状態[縦]-状態[[#This Row],[縦]])&lt;=1)*(ABS(状態[横]-状態[[#This Row],[横]])&lt;=1)),状態[#Headers]="爆弾"))</f>
        <v>3</v>
      </c>
      <c r="G38">
        <f>(_xlfn.XLOOKUP(状態[[#This Row],[ラジオボタンID]]&amp;"-1",操作[対象_操作内容],操作[id],0)&gt;0)*1</f>
        <v>0</v>
      </c>
      <c r="H38" cm="1">
        <f t="array" aca="1" ref="H38" ca="1">(COUNT(_xlfn._xlws.FILTER(状態[],(ABS(状態[縦]-状態[[#This Row],[縦]])&lt;=1)*(ABS(状態[横]-状態[[#This Row],[横]])&lt;=1)*(状態[ID]&lt;&gt;状態[[#This Row],[ID]])*(状態[数字]=0)*(状態[開いた]=1)))&gt;0)*NOT(リセットフラグ)</f>
        <v>0</v>
      </c>
      <c r="I38">
        <f ca="1">MIN(状態[[#This Row],[押して開いた]]+状態[[#This Row],[自動的に開いた]],1)</f>
        <v>0</v>
      </c>
      <c r="J38">
        <f ca="1">IF(AND(状態[[#This Row],[爆弾]],状態[[#This Row],[開いた]]=1),1,0)</f>
        <v>0</v>
      </c>
      <c r="K38">
        <f ca="1">IF(AND(ゲームオーバーである,状態[[#This Row],[爆弾]]),5,IF(状態[[#This Row],[開いた]]=1,1,_xlfn.XLOOKUP(状態[[#This Row],[ラジオボタンID]],操作[対象_押したセル],操作[対象_押した選択中の項目],0,0,-1)))</f>
        <v>0</v>
      </c>
      <c r="L38" t="str">
        <f ca="1">CHOOSE(状態[[#This Row],[最新の状態]]+1,"",状態[[#This Row],[数字]],"🚩","？","","💣")</f>
        <v/>
      </c>
      <c r="R38">
        <v>9</v>
      </c>
      <c r="T38">
        <f ca="1">_xlfn.XLOOKUP($R38&amp;"-"&amp;T$28,状態[ID],状態[開いた],0)</f>
        <v>0</v>
      </c>
      <c r="U38">
        <f ca="1">_xlfn.XLOOKUP($R38&amp;"-"&amp;U$28,状態[ID],状態[開いた],0)</f>
        <v>0</v>
      </c>
      <c r="V38">
        <f ca="1">_xlfn.XLOOKUP($R38&amp;"-"&amp;V$28,状態[ID],状態[開いた],0)</f>
        <v>0</v>
      </c>
      <c r="W38">
        <f ca="1">_xlfn.XLOOKUP($R38&amp;"-"&amp;W$28,状態[ID],状態[開いた],0)</f>
        <v>0</v>
      </c>
      <c r="X38">
        <f ca="1">_xlfn.XLOOKUP($R38&amp;"-"&amp;X$28,状態[ID],状態[開いた],0)</f>
        <v>0</v>
      </c>
      <c r="Y38">
        <f ca="1">_xlfn.XLOOKUP($R38&amp;"-"&amp;Y$28,状態[ID],状態[開いた],0)</f>
        <v>0</v>
      </c>
      <c r="Z38">
        <f ca="1">_xlfn.XLOOKUP($R38&amp;"-"&amp;Z$28,状態[ID],状態[開いた],0)</f>
        <v>0</v>
      </c>
      <c r="AA38">
        <f ca="1">_xlfn.XLOOKUP($R38&amp;"-"&amp;AA$28,状態[ID],状態[開いた],0)</f>
        <v>0</v>
      </c>
      <c r="AB38">
        <f ca="1">_xlfn.XLOOKUP($R38&amp;"-"&amp;AB$28,状態[ID],状態[開いた],0)</f>
        <v>0</v>
      </c>
    </row>
    <row r="39" spans="1:28">
      <c r="A39">
        <f t="shared" si="2"/>
        <v>2</v>
      </c>
      <c r="B39">
        <f t="shared" si="3"/>
        <v>5</v>
      </c>
      <c r="C39" t="str">
        <f>状態[[#This Row],[縦]]&amp;"-"&amp;状態[[#This Row],[横]]</f>
        <v>2-5</v>
      </c>
      <c r="D39">
        <f>(状態[[#This Row],[横]]-1)*設定_縦+状態[[#This Row],[縦]]</f>
        <v>38</v>
      </c>
      <c r="E39">
        <f ca="1">_xlfn.XLOOKUP(状態[[#This Row],[ラジオボタンID]],爆弾の位置[ラジオボタンID],爆弾の位置[爆弾か],FALSE,0)</f>
        <v>1</v>
      </c>
      <c r="F39" cm="1">
        <f t="array" aca="1" ref="F39" ca="1">SUM(_xlfn._xlws.FILTER(_xlfn._xlws.FILTER(状態[],(ABS(状態[縦]-状態[[#This Row],[縦]])&lt;=1)*(ABS(状態[横]-状態[[#This Row],[横]])&lt;=1)),状態[#Headers]="爆弾"))</f>
        <v>3</v>
      </c>
      <c r="G39">
        <f>(_xlfn.XLOOKUP(状態[[#This Row],[ラジオボタンID]]&amp;"-1",操作[対象_操作内容],操作[id],0)&gt;0)*1</f>
        <v>0</v>
      </c>
      <c r="H39" cm="1">
        <f t="array" aca="1" ref="H39" ca="1">(COUNT(_xlfn._xlws.FILTER(状態[],(ABS(状態[縦]-状態[[#This Row],[縦]])&lt;=1)*(ABS(状態[横]-状態[[#This Row],[横]])&lt;=1)*(状態[ID]&lt;&gt;状態[[#This Row],[ID]])*(状態[数字]=0)*(状態[開いた]=1)))&gt;0)*NOT(リセットフラグ)</f>
        <v>0</v>
      </c>
      <c r="I39">
        <f ca="1">MIN(状態[[#This Row],[押して開いた]]+状態[[#This Row],[自動的に開いた]],1)</f>
        <v>0</v>
      </c>
      <c r="J39">
        <f ca="1">IF(AND(状態[[#This Row],[爆弾]],状態[[#This Row],[開いた]]=1),1,0)</f>
        <v>0</v>
      </c>
      <c r="K39">
        <f ca="1">IF(AND(ゲームオーバーである,状態[[#This Row],[爆弾]]),5,IF(状態[[#This Row],[開いた]]=1,1,_xlfn.XLOOKUP(状態[[#This Row],[ラジオボタンID]],操作[対象_押したセル],操作[対象_押した選択中の項目],0,0,-1)))</f>
        <v>0</v>
      </c>
      <c r="L39" t="str">
        <f ca="1">CHOOSE(状態[[#This Row],[最新の状態]]+1,"",状態[[#This Row],[数字]],"🚩","？","","💣")</f>
        <v/>
      </c>
    </row>
    <row r="40" spans="1:28">
      <c r="A40">
        <f t="shared" si="2"/>
        <v>3</v>
      </c>
      <c r="B40">
        <f t="shared" si="3"/>
        <v>5</v>
      </c>
      <c r="C40" t="str">
        <f>状態[[#This Row],[縦]]&amp;"-"&amp;状態[[#This Row],[横]]</f>
        <v>3-5</v>
      </c>
      <c r="D40">
        <f>(状態[[#This Row],[横]]-1)*設定_縦+状態[[#This Row],[縦]]</f>
        <v>39</v>
      </c>
      <c r="E40">
        <f ca="1">_xlfn.XLOOKUP(状態[[#This Row],[ラジオボタンID]],爆弾の位置[ラジオボタンID],爆弾の位置[爆弾か],FALSE,0)</f>
        <v>0</v>
      </c>
      <c r="F40" cm="1">
        <f t="array" aca="1" ref="F40" ca="1">SUM(_xlfn._xlws.FILTER(_xlfn._xlws.FILTER(状態[],(ABS(状態[縦]-状態[[#This Row],[縦]])&lt;=1)*(ABS(状態[横]-状態[[#This Row],[横]])&lt;=1)),状態[#Headers]="爆弾"))</f>
        <v>2</v>
      </c>
      <c r="G40">
        <f>(_xlfn.XLOOKUP(状態[[#This Row],[ラジオボタンID]]&amp;"-1",操作[対象_操作内容],操作[id],0)&gt;0)*1</f>
        <v>0</v>
      </c>
      <c r="H40" cm="1">
        <f t="array" aca="1" ref="H40" ca="1">(COUNT(_xlfn._xlws.FILTER(状態[],(ABS(状態[縦]-状態[[#This Row],[縦]])&lt;=1)*(ABS(状態[横]-状態[[#This Row],[横]])&lt;=1)*(状態[ID]&lt;&gt;状態[[#This Row],[ID]])*(状態[数字]=0)*(状態[開いた]=1)))&gt;0)*NOT(リセットフラグ)</f>
        <v>0</v>
      </c>
      <c r="I40">
        <f ca="1">MIN(状態[[#This Row],[押して開いた]]+状態[[#This Row],[自動的に開いた]],1)</f>
        <v>0</v>
      </c>
      <c r="J40">
        <f ca="1">IF(AND(状態[[#This Row],[爆弾]],状態[[#This Row],[開いた]]=1),1,0)</f>
        <v>0</v>
      </c>
      <c r="K40">
        <f ca="1">IF(AND(ゲームオーバーである,状態[[#This Row],[爆弾]]),5,IF(状態[[#This Row],[開いた]]=1,1,_xlfn.XLOOKUP(状態[[#This Row],[ラジオボタンID]],操作[対象_押したセル],操作[対象_押した選択中の項目],0,0,-1)))</f>
        <v>0</v>
      </c>
      <c r="L40" t="str">
        <f ca="1">CHOOSE(状態[[#This Row],[最新の状態]]+1,"",状態[[#This Row],[数字]],"🚩","？","","💣")</f>
        <v/>
      </c>
      <c r="R40" t="s">
        <v>40</v>
      </c>
    </row>
    <row r="41" spans="1:28">
      <c r="A41">
        <f t="shared" si="2"/>
        <v>4</v>
      </c>
      <c r="B41">
        <f t="shared" si="3"/>
        <v>5</v>
      </c>
      <c r="C41" t="str">
        <f>状態[[#This Row],[縦]]&amp;"-"&amp;状態[[#This Row],[横]]</f>
        <v>4-5</v>
      </c>
      <c r="D41">
        <f>(状態[[#This Row],[横]]-1)*設定_縦+状態[[#This Row],[縦]]</f>
        <v>40</v>
      </c>
      <c r="E41">
        <f ca="1">_xlfn.XLOOKUP(状態[[#This Row],[ラジオボタンID]],爆弾の位置[ラジオボタンID],爆弾の位置[爆弾か],FALSE,0)</f>
        <v>0</v>
      </c>
      <c r="F41" cm="1">
        <f t="array" aca="1" ref="F41" ca="1">SUM(_xlfn._xlws.FILTER(_xlfn._xlws.FILTER(状態[],(ABS(状態[縦]-状態[[#This Row],[縦]])&lt;=1)*(ABS(状態[横]-状態[[#This Row],[横]])&lt;=1)),状態[#Headers]="爆弾"))</f>
        <v>0</v>
      </c>
      <c r="G41">
        <f>(_xlfn.XLOOKUP(状態[[#This Row],[ラジオボタンID]]&amp;"-1",操作[対象_操作内容],操作[id],0)&gt;0)*1</f>
        <v>0</v>
      </c>
      <c r="H41" cm="1">
        <f t="array" aca="1" ref="H41" ca="1">(COUNT(_xlfn._xlws.FILTER(状態[],(ABS(状態[縦]-状態[[#This Row],[縦]])&lt;=1)*(ABS(状態[横]-状態[[#This Row],[横]])&lt;=1)*(状態[ID]&lt;&gt;状態[[#This Row],[ID]])*(状態[数字]=0)*(状態[開いた]=1)))&gt;0)*NOT(リセットフラグ)</f>
        <v>0</v>
      </c>
      <c r="I41">
        <f ca="1">MIN(状態[[#This Row],[押して開いた]]+状態[[#This Row],[自動的に開いた]],1)</f>
        <v>0</v>
      </c>
      <c r="J41">
        <f ca="1">IF(AND(状態[[#This Row],[爆弾]],状態[[#This Row],[開いた]]=1),1,0)</f>
        <v>0</v>
      </c>
      <c r="K41">
        <f ca="1">IF(AND(ゲームオーバーである,状態[[#This Row],[爆弾]]),5,IF(状態[[#This Row],[開いた]]=1,1,_xlfn.XLOOKUP(状態[[#This Row],[ラジオボタンID]],操作[対象_押したセル],操作[対象_押した選択中の項目],0,0,-1)))</f>
        <v>0</v>
      </c>
      <c r="L41" t="str">
        <f ca="1">CHOOSE(状態[[#This Row],[最新の状態]]+1,"",状態[[#This Row],[数字]],"🚩","？","","💣")</f>
        <v/>
      </c>
      <c r="T41">
        <v>1</v>
      </c>
      <c r="U41">
        <v>2</v>
      </c>
      <c r="V41">
        <v>3</v>
      </c>
      <c r="W41">
        <v>4</v>
      </c>
      <c r="X41">
        <v>5</v>
      </c>
      <c r="Y41">
        <v>6</v>
      </c>
      <c r="Z41">
        <v>7</v>
      </c>
      <c r="AA41">
        <v>8</v>
      </c>
      <c r="AB41">
        <v>9</v>
      </c>
    </row>
    <row r="42" spans="1:28">
      <c r="A42">
        <f t="shared" si="2"/>
        <v>5</v>
      </c>
      <c r="B42">
        <f t="shared" si="3"/>
        <v>5</v>
      </c>
      <c r="C42" t="str">
        <f>状態[[#This Row],[縦]]&amp;"-"&amp;状態[[#This Row],[横]]</f>
        <v>5-5</v>
      </c>
      <c r="D42">
        <f>(状態[[#This Row],[横]]-1)*設定_縦+状態[[#This Row],[縦]]</f>
        <v>41</v>
      </c>
      <c r="E42">
        <f ca="1">_xlfn.XLOOKUP(状態[[#This Row],[ラジオボタンID]],爆弾の位置[ラジオボタンID],爆弾の位置[爆弾か],FALSE,0)</f>
        <v>0</v>
      </c>
      <c r="F42" cm="1">
        <f t="array" aca="1" ref="F42" ca="1">SUM(_xlfn._xlws.FILTER(_xlfn._xlws.FILTER(状態[],(ABS(状態[縦]-状態[[#This Row],[縦]])&lt;=1)*(ABS(状態[横]-状態[[#This Row],[横]])&lt;=1)),状態[#Headers]="爆弾"))</f>
        <v>0</v>
      </c>
      <c r="G42">
        <f>(_xlfn.XLOOKUP(状態[[#This Row],[ラジオボタンID]]&amp;"-1",操作[対象_操作内容],操作[id],0)&gt;0)*1</f>
        <v>0</v>
      </c>
      <c r="H42" cm="1">
        <f t="array" aca="1" ref="H42" ca="1">(COUNT(_xlfn._xlws.FILTER(状態[],(ABS(状態[縦]-状態[[#This Row],[縦]])&lt;=1)*(ABS(状態[横]-状態[[#This Row],[横]])&lt;=1)*(状態[ID]&lt;&gt;状態[[#This Row],[ID]])*(状態[数字]=0)*(状態[開いた]=1)))&gt;0)*NOT(リセットフラグ)</f>
        <v>0</v>
      </c>
      <c r="I42">
        <f ca="1">MIN(状態[[#This Row],[押して開いた]]+状態[[#This Row],[自動的に開いた]],1)</f>
        <v>0</v>
      </c>
      <c r="J42">
        <f ca="1">IF(AND(状態[[#This Row],[爆弾]],状態[[#This Row],[開いた]]=1),1,0)</f>
        <v>0</v>
      </c>
      <c r="K42">
        <f ca="1">IF(AND(ゲームオーバーである,状態[[#This Row],[爆弾]]),5,IF(状態[[#This Row],[開いた]]=1,1,_xlfn.XLOOKUP(状態[[#This Row],[ラジオボタンID]],操作[対象_押したセル],操作[対象_押した選択中の項目],0,0,-1)))</f>
        <v>0</v>
      </c>
      <c r="L42" t="str">
        <f ca="1">CHOOSE(状態[[#This Row],[最新の状態]]+1,"",状態[[#This Row],[数字]],"🚩","？","","💣")</f>
        <v/>
      </c>
    </row>
    <row r="43" spans="1:28">
      <c r="A43">
        <f t="shared" si="2"/>
        <v>6</v>
      </c>
      <c r="B43">
        <f t="shared" si="3"/>
        <v>5</v>
      </c>
      <c r="C43" t="str">
        <f>状態[[#This Row],[縦]]&amp;"-"&amp;状態[[#This Row],[横]]</f>
        <v>6-5</v>
      </c>
      <c r="D43">
        <f>(状態[[#This Row],[横]]-1)*設定_縦+状態[[#This Row],[縦]]</f>
        <v>42</v>
      </c>
      <c r="E43">
        <f ca="1">_xlfn.XLOOKUP(状態[[#This Row],[ラジオボタンID]],爆弾の位置[ラジオボタンID],爆弾の位置[爆弾か],FALSE,0)</f>
        <v>0</v>
      </c>
      <c r="F43" cm="1">
        <f t="array" aca="1" ref="F43" ca="1">SUM(_xlfn._xlws.FILTER(_xlfn._xlws.FILTER(状態[],(ABS(状態[縦]-状態[[#This Row],[縦]])&lt;=1)*(ABS(状態[横]-状態[[#This Row],[横]])&lt;=1)),状態[#Headers]="爆弾"))</f>
        <v>0</v>
      </c>
      <c r="G43">
        <f>(_xlfn.XLOOKUP(状態[[#This Row],[ラジオボタンID]]&amp;"-1",操作[対象_操作内容],操作[id],0)&gt;0)*1</f>
        <v>0</v>
      </c>
      <c r="H43" cm="1">
        <f t="array" aca="1" ref="H43" ca="1">(COUNT(_xlfn._xlws.FILTER(状態[],(ABS(状態[縦]-状態[[#This Row],[縦]])&lt;=1)*(ABS(状態[横]-状態[[#This Row],[横]])&lt;=1)*(状態[ID]&lt;&gt;状態[[#This Row],[ID]])*(状態[数字]=0)*(状態[開いた]=1)))&gt;0)*NOT(リセットフラグ)</f>
        <v>0</v>
      </c>
      <c r="I43">
        <f ca="1">MIN(状態[[#This Row],[押して開いた]]+状態[[#This Row],[自動的に開いた]],1)</f>
        <v>0</v>
      </c>
      <c r="J43">
        <f ca="1">IF(AND(状態[[#This Row],[爆弾]],状態[[#This Row],[開いた]]=1),1,0)</f>
        <v>0</v>
      </c>
      <c r="K43">
        <f ca="1">IF(AND(ゲームオーバーである,状態[[#This Row],[爆弾]]),5,IF(状態[[#This Row],[開いた]]=1,1,_xlfn.XLOOKUP(状態[[#This Row],[ラジオボタンID]],操作[対象_押したセル],操作[対象_押した選択中の項目],0,0,-1)))</f>
        <v>0</v>
      </c>
      <c r="L43" t="str">
        <f ca="1">CHOOSE(状態[[#This Row],[最新の状態]]+1,"",状態[[#This Row],[数字]],"🚩","？","","💣")</f>
        <v/>
      </c>
      <c r="R43">
        <v>1</v>
      </c>
      <c r="T43">
        <f ca="1">_xlfn.XLOOKUP($R43&amp;"-"&amp;T$41,状態[ID],状態[最新の状態],0)</f>
        <v>0</v>
      </c>
      <c r="U43">
        <f ca="1">_xlfn.XLOOKUP($R43&amp;"-"&amp;U$41,状態[ID],状態[最新の状態],0)</f>
        <v>0</v>
      </c>
      <c r="V43">
        <f ca="1">_xlfn.XLOOKUP($R43&amp;"-"&amp;V$41,状態[ID],状態[最新の状態],0)</f>
        <v>0</v>
      </c>
      <c r="W43">
        <f ca="1">_xlfn.XLOOKUP($R43&amp;"-"&amp;W$41,状態[ID],状態[最新の状態],0)</f>
        <v>0</v>
      </c>
      <c r="X43">
        <f ca="1">_xlfn.XLOOKUP($R43&amp;"-"&amp;X$41,状態[ID],状態[最新の状態],0)</f>
        <v>0</v>
      </c>
      <c r="Y43">
        <f ca="1">_xlfn.XLOOKUP($R43&amp;"-"&amp;Y$41,状態[ID],状態[最新の状態],0)</f>
        <v>0</v>
      </c>
      <c r="Z43">
        <f ca="1">_xlfn.XLOOKUP($R43&amp;"-"&amp;Z$41,状態[ID],状態[最新の状態],0)</f>
        <v>0</v>
      </c>
      <c r="AA43">
        <f ca="1">_xlfn.XLOOKUP($R43&amp;"-"&amp;AA$41,状態[ID],状態[最新の状態],0)</f>
        <v>0</v>
      </c>
      <c r="AB43">
        <f ca="1">_xlfn.XLOOKUP($R43&amp;"-"&amp;AB$41,状態[ID],状態[最新の状態],0)</f>
        <v>0</v>
      </c>
    </row>
    <row r="44" spans="1:28">
      <c r="A44">
        <f t="shared" si="2"/>
        <v>7</v>
      </c>
      <c r="B44">
        <f t="shared" si="3"/>
        <v>5</v>
      </c>
      <c r="C44" t="str">
        <f>状態[[#This Row],[縦]]&amp;"-"&amp;状態[[#This Row],[横]]</f>
        <v>7-5</v>
      </c>
      <c r="D44">
        <f>(状態[[#This Row],[横]]-1)*設定_縦+状態[[#This Row],[縦]]</f>
        <v>43</v>
      </c>
      <c r="E44">
        <f ca="1">_xlfn.XLOOKUP(状態[[#This Row],[ラジオボタンID]],爆弾の位置[ラジオボタンID],爆弾の位置[爆弾か],FALSE,0)</f>
        <v>0</v>
      </c>
      <c r="F44" cm="1">
        <f t="array" aca="1" ref="F44" ca="1">SUM(_xlfn._xlws.FILTER(_xlfn._xlws.FILTER(状態[],(ABS(状態[縦]-状態[[#This Row],[縦]])&lt;=1)*(ABS(状態[横]-状態[[#This Row],[横]])&lt;=1)),状態[#Headers]="爆弾"))</f>
        <v>0</v>
      </c>
      <c r="G44">
        <f>(_xlfn.XLOOKUP(状態[[#This Row],[ラジオボタンID]]&amp;"-1",操作[対象_操作内容],操作[id],0)&gt;0)*1</f>
        <v>0</v>
      </c>
      <c r="H44" cm="1">
        <f t="array" aca="1" ref="H44" ca="1">(COUNT(_xlfn._xlws.FILTER(状態[],(ABS(状態[縦]-状態[[#This Row],[縦]])&lt;=1)*(ABS(状態[横]-状態[[#This Row],[横]])&lt;=1)*(状態[ID]&lt;&gt;状態[[#This Row],[ID]])*(状態[数字]=0)*(状態[開いた]=1)))&gt;0)*NOT(リセットフラグ)</f>
        <v>0</v>
      </c>
      <c r="I44">
        <f ca="1">MIN(状態[[#This Row],[押して開いた]]+状態[[#This Row],[自動的に開いた]],1)</f>
        <v>0</v>
      </c>
      <c r="J44">
        <f ca="1">IF(AND(状態[[#This Row],[爆弾]],状態[[#This Row],[開いた]]=1),1,0)</f>
        <v>0</v>
      </c>
      <c r="K44">
        <f ca="1">IF(AND(ゲームオーバーである,状態[[#This Row],[爆弾]]),5,IF(状態[[#This Row],[開いた]]=1,1,_xlfn.XLOOKUP(状態[[#This Row],[ラジオボタンID]],操作[対象_押したセル],操作[対象_押した選択中の項目],0,0,-1)))</f>
        <v>0</v>
      </c>
      <c r="L44" t="str">
        <f ca="1">CHOOSE(状態[[#This Row],[最新の状態]]+1,"",状態[[#This Row],[数字]],"🚩","？","","💣")</f>
        <v/>
      </c>
      <c r="R44">
        <v>2</v>
      </c>
      <c r="T44">
        <f ca="1">_xlfn.XLOOKUP($R44&amp;"-"&amp;T$41,状態[ID],状態[最新の状態],0)</f>
        <v>0</v>
      </c>
      <c r="U44">
        <f ca="1">_xlfn.XLOOKUP($R44&amp;"-"&amp;U$41,状態[ID],状態[最新の状態],0)</f>
        <v>0</v>
      </c>
      <c r="V44">
        <f ca="1">_xlfn.XLOOKUP($R44&amp;"-"&amp;V$41,状態[ID],状態[最新の状態],0)</f>
        <v>0</v>
      </c>
      <c r="W44">
        <f ca="1">_xlfn.XLOOKUP($R44&amp;"-"&amp;W$41,状態[ID],状態[最新の状態],0)</f>
        <v>0</v>
      </c>
      <c r="X44">
        <f ca="1">_xlfn.XLOOKUP($R44&amp;"-"&amp;X$41,状態[ID],状態[最新の状態],0)</f>
        <v>0</v>
      </c>
      <c r="Y44">
        <f ca="1">_xlfn.XLOOKUP($R44&amp;"-"&amp;Y$41,状態[ID],状態[最新の状態],0)</f>
        <v>0</v>
      </c>
      <c r="Z44">
        <f ca="1">_xlfn.XLOOKUP($R44&amp;"-"&amp;Z$41,状態[ID],状態[最新の状態],0)</f>
        <v>0</v>
      </c>
      <c r="AA44">
        <f ca="1">_xlfn.XLOOKUP($R44&amp;"-"&amp;AA$41,状態[ID],状態[最新の状態],0)</f>
        <v>0</v>
      </c>
      <c r="AB44">
        <f ca="1">_xlfn.XLOOKUP($R44&amp;"-"&amp;AB$41,状態[ID],状態[最新の状態],0)</f>
        <v>0</v>
      </c>
    </row>
    <row r="45" spans="1:28">
      <c r="A45">
        <f t="shared" si="2"/>
        <v>8</v>
      </c>
      <c r="B45">
        <f t="shared" si="3"/>
        <v>5</v>
      </c>
      <c r="C45" t="str">
        <f>状態[[#This Row],[縦]]&amp;"-"&amp;状態[[#This Row],[横]]</f>
        <v>8-5</v>
      </c>
      <c r="D45">
        <f>(状態[[#This Row],[横]]-1)*設定_縦+状態[[#This Row],[縦]]</f>
        <v>44</v>
      </c>
      <c r="E45">
        <f ca="1">_xlfn.XLOOKUP(状態[[#This Row],[ラジオボタンID]],爆弾の位置[ラジオボタンID],爆弾の位置[爆弾か],FALSE,0)</f>
        <v>0</v>
      </c>
      <c r="F45" cm="1">
        <f t="array" aca="1" ref="F45" ca="1">SUM(_xlfn._xlws.FILTER(_xlfn._xlws.FILTER(状態[],(ABS(状態[縦]-状態[[#This Row],[縦]])&lt;=1)*(ABS(状態[横]-状態[[#This Row],[横]])&lt;=1)),状態[#Headers]="爆弾"))</f>
        <v>1</v>
      </c>
      <c r="G45">
        <f>(_xlfn.XLOOKUP(状態[[#This Row],[ラジオボタンID]]&amp;"-1",操作[対象_操作内容],操作[id],0)&gt;0)*1</f>
        <v>0</v>
      </c>
      <c r="H45" cm="1">
        <f t="array" aca="1" ref="H45" ca="1">(COUNT(_xlfn._xlws.FILTER(状態[],(ABS(状態[縦]-状態[[#This Row],[縦]])&lt;=1)*(ABS(状態[横]-状態[[#This Row],[横]])&lt;=1)*(状態[ID]&lt;&gt;状態[[#This Row],[ID]])*(状態[数字]=0)*(状態[開いた]=1)))&gt;0)*NOT(リセットフラグ)</f>
        <v>0</v>
      </c>
      <c r="I45">
        <f ca="1">MIN(状態[[#This Row],[押して開いた]]+状態[[#This Row],[自動的に開いた]],1)</f>
        <v>0</v>
      </c>
      <c r="J45">
        <f ca="1">IF(AND(状態[[#This Row],[爆弾]],状態[[#This Row],[開いた]]=1),1,0)</f>
        <v>0</v>
      </c>
      <c r="K45">
        <f ca="1">IF(AND(ゲームオーバーである,状態[[#This Row],[爆弾]]),5,IF(状態[[#This Row],[開いた]]=1,1,_xlfn.XLOOKUP(状態[[#This Row],[ラジオボタンID]],操作[対象_押したセル],操作[対象_押した選択中の項目],0,0,-1)))</f>
        <v>0</v>
      </c>
      <c r="L45" t="str">
        <f ca="1">CHOOSE(状態[[#This Row],[最新の状態]]+1,"",状態[[#This Row],[数字]],"🚩","？","","💣")</f>
        <v/>
      </c>
      <c r="R45">
        <v>3</v>
      </c>
      <c r="T45">
        <f ca="1">_xlfn.XLOOKUP($R45&amp;"-"&amp;T$41,状態[ID],状態[最新の状態],0)</f>
        <v>0</v>
      </c>
      <c r="U45">
        <f ca="1">_xlfn.XLOOKUP($R45&amp;"-"&amp;U$41,状態[ID],状態[最新の状態],0)</f>
        <v>0</v>
      </c>
      <c r="V45">
        <f ca="1">_xlfn.XLOOKUP($R45&amp;"-"&amp;V$41,状態[ID],状態[最新の状態],0)</f>
        <v>0</v>
      </c>
      <c r="W45">
        <f ca="1">_xlfn.XLOOKUP($R45&amp;"-"&amp;W$41,状態[ID],状態[最新の状態],0)</f>
        <v>0</v>
      </c>
      <c r="X45">
        <f ca="1">_xlfn.XLOOKUP($R45&amp;"-"&amp;X$41,状態[ID],状態[最新の状態],0)</f>
        <v>0</v>
      </c>
      <c r="Y45">
        <f ca="1">_xlfn.XLOOKUP($R45&amp;"-"&amp;Y$41,状態[ID],状態[最新の状態],0)</f>
        <v>0</v>
      </c>
      <c r="Z45">
        <f ca="1">_xlfn.XLOOKUP($R45&amp;"-"&amp;Z$41,状態[ID],状態[最新の状態],0)</f>
        <v>0</v>
      </c>
      <c r="AA45">
        <f ca="1">_xlfn.XLOOKUP($R45&amp;"-"&amp;AA$41,状態[ID],状態[最新の状態],0)</f>
        <v>0</v>
      </c>
      <c r="AB45">
        <f ca="1">_xlfn.XLOOKUP($R45&amp;"-"&amp;AB$41,状態[ID],状態[最新の状態],0)</f>
        <v>0</v>
      </c>
    </row>
    <row r="46" spans="1:28">
      <c r="A46">
        <f t="shared" si="2"/>
        <v>9</v>
      </c>
      <c r="B46">
        <f t="shared" si="3"/>
        <v>5</v>
      </c>
      <c r="C46" t="str">
        <f>状態[[#This Row],[縦]]&amp;"-"&amp;状態[[#This Row],[横]]</f>
        <v>9-5</v>
      </c>
      <c r="D46">
        <f>(状態[[#This Row],[横]]-1)*設定_縦+状態[[#This Row],[縦]]</f>
        <v>45</v>
      </c>
      <c r="E46">
        <f ca="1">_xlfn.XLOOKUP(状態[[#This Row],[ラジオボタンID]],爆弾の位置[ラジオボタンID],爆弾の位置[爆弾か],FALSE,0)</f>
        <v>0</v>
      </c>
      <c r="F46" cm="1">
        <f t="array" aca="1" ref="F46" ca="1">SUM(_xlfn._xlws.FILTER(_xlfn._xlws.FILTER(状態[],(ABS(状態[縦]-状態[[#This Row],[縦]])&lt;=1)*(ABS(状態[横]-状態[[#This Row],[横]])&lt;=1)),状態[#Headers]="爆弾"))</f>
        <v>1</v>
      </c>
      <c r="G46">
        <f>(_xlfn.XLOOKUP(状態[[#This Row],[ラジオボタンID]]&amp;"-1",操作[対象_操作内容],操作[id],0)&gt;0)*1</f>
        <v>0</v>
      </c>
      <c r="H46" cm="1">
        <f t="array" aca="1" ref="H46" ca="1">(COUNT(_xlfn._xlws.FILTER(状態[],(ABS(状態[縦]-状態[[#This Row],[縦]])&lt;=1)*(ABS(状態[横]-状態[[#This Row],[横]])&lt;=1)*(状態[ID]&lt;&gt;状態[[#This Row],[ID]])*(状態[数字]=0)*(状態[開いた]=1)))&gt;0)*NOT(リセットフラグ)</f>
        <v>0</v>
      </c>
      <c r="I46">
        <f ca="1">MIN(状態[[#This Row],[押して開いた]]+状態[[#This Row],[自動的に開いた]],1)</f>
        <v>0</v>
      </c>
      <c r="J46">
        <f ca="1">IF(AND(状態[[#This Row],[爆弾]],状態[[#This Row],[開いた]]=1),1,0)</f>
        <v>0</v>
      </c>
      <c r="K46">
        <f ca="1">IF(AND(ゲームオーバーである,状態[[#This Row],[爆弾]]),5,IF(状態[[#This Row],[開いた]]=1,1,_xlfn.XLOOKUP(状態[[#This Row],[ラジオボタンID]],操作[対象_押したセル],操作[対象_押した選択中の項目],0,0,-1)))</f>
        <v>0</v>
      </c>
      <c r="L46" t="str">
        <f ca="1">CHOOSE(状態[[#This Row],[最新の状態]]+1,"",状態[[#This Row],[数字]],"🚩","？","","💣")</f>
        <v/>
      </c>
      <c r="R46">
        <v>4</v>
      </c>
      <c r="T46">
        <f ca="1">_xlfn.XLOOKUP($R46&amp;"-"&amp;T$41,状態[ID],状態[最新の状態],0)</f>
        <v>0</v>
      </c>
      <c r="U46">
        <f ca="1">_xlfn.XLOOKUP($R46&amp;"-"&amp;U$41,状態[ID],状態[最新の状態],0)</f>
        <v>0</v>
      </c>
      <c r="V46">
        <f ca="1">_xlfn.XLOOKUP($R46&amp;"-"&amp;V$41,状態[ID],状態[最新の状態],0)</f>
        <v>0</v>
      </c>
      <c r="W46">
        <f ca="1">_xlfn.XLOOKUP($R46&amp;"-"&amp;W$41,状態[ID],状態[最新の状態],0)</f>
        <v>0</v>
      </c>
      <c r="X46">
        <f ca="1">_xlfn.XLOOKUP($R46&amp;"-"&amp;X$41,状態[ID],状態[最新の状態],0)</f>
        <v>0</v>
      </c>
      <c r="Y46">
        <f ca="1">_xlfn.XLOOKUP($R46&amp;"-"&amp;Y$41,状態[ID],状態[最新の状態],0)</f>
        <v>0</v>
      </c>
      <c r="Z46">
        <f ca="1">_xlfn.XLOOKUP($R46&amp;"-"&amp;Z$41,状態[ID],状態[最新の状態],0)</f>
        <v>0</v>
      </c>
      <c r="AA46">
        <f ca="1">_xlfn.XLOOKUP($R46&amp;"-"&amp;AA$41,状態[ID],状態[最新の状態],0)</f>
        <v>0</v>
      </c>
      <c r="AB46">
        <f ca="1">_xlfn.XLOOKUP($R46&amp;"-"&amp;AB$41,状態[ID],状態[最新の状態],0)</f>
        <v>0</v>
      </c>
    </row>
    <row r="47" spans="1:28">
      <c r="A47">
        <f t="shared" si="2"/>
        <v>1</v>
      </c>
      <c r="B47">
        <f t="shared" si="3"/>
        <v>6</v>
      </c>
      <c r="C47" t="str">
        <f>状態[[#This Row],[縦]]&amp;"-"&amp;状態[[#This Row],[横]]</f>
        <v>1-6</v>
      </c>
      <c r="D47">
        <f>(状態[[#This Row],[横]]-1)*設定_縦+状態[[#This Row],[縦]]</f>
        <v>46</v>
      </c>
      <c r="E47">
        <f ca="1">_xlfn.XLOOKUP(状態[[#This Row],[ラジオボタンID]],爆弾の位置[ラジオボタンID],爆弾の位置[爆弾か],FALSE,0)</f>
        <v>0</v>
      </c>
      <c r="F47" cm="1">
        <f t="array" aca="1" ref="F47" ca="1">SUM(_xlfn._xlws.FILTER(_xlfn._xlws.FILTER(状態[],(ABS(状態[縦]-状態[[#This Row],[縦]])&lt;=1)*(ABS(状態[横]-状態[[#This Row],[横]])&lt;=1)),状態[#Headers]="爆弾"))</f>
        <v>2</v>
      </c>
      <c r="G47">
        <f>(_xlfn.XLOOKUP(状態[[#This Row],[ラジオボタンID]]&amp;"-1",操作[対象_操作内容],操作[id],0)&gt;0)*1</f>
        <v>0</v>
      </c>
      <c r="H47" cm="1">
        <f t="array" aca="1" ref="H47" ca="1">(COUNT(_xlfn._xlws.FILTER(状態[],(ABS(状態[縦]-状態[[#This Row],[縦]])&lt;=1)*(ABS(状態[横]-状態[[#This Row],[横]])&lt;=1)*(状態[ID]&lt;&gt;状態[[#This Row],[ID]])*(状態[数字]=0)*(状態[開いた]=1)))&gt;0)*NOT(リセットフラグ)</f>
        <v>0</v>
      </c>
      <c r="I47">
        <f ca="1">MIN(状態[[#This Row],[押して開いた]]+状態[[#This Row],[自動的に開いた]],1)</f>
        <v>0</v>
      </c>
      <c r="J47">
        <f ca="1">IF(AND(状態[[#This Row],[爆弾]],状態[[#This Row],[開いた]]=1),1,0)</f>
        <v>0</v>
      </c>
      <c r="K47">
        <f ca="1">IF(AND(ゲームオーバーである,状態[[#This Row],[爆弾]]),5,IF(状態[[#This Row],[開いた]]=1,1,_xlfn.XLOOKUP(状態[[#This Row],[ラジオボタンID]],操作[対象_押したセル],操作[対象_押した選択中の項目],0,0,-1)))</f>
        <v>0</v>
      </c>
      <c r="L47" t="str">
        <f ca="1">CHOOSE(状態[[#This Row],[最新の状態]]+1,"",状態[[#This Row],[数字]],"🚩","？","","💣")</f>
        <v/>
      </c>
      <c r="R47">
        <v>5</v>
      </c>
      <c r="T47">
        <f ca="1">_xlfn.XLOOKUP($R47&amp;"-"&amp;T$41,状態[ID],状態[最新の状態],0)</f>
        <v>0</v>
      </c>
      <c r="U47">
        <f ca="1">_xlfn.XLOOKUP($R47&amp;"-"&amp;U$41,状態[ID],状態[最新の状態],0)</f>
        <v>0</v>
      </c>
      <c r="V47">
        <f ca="1">_xlfn.XLOOKUP($R47&amp;"-"&amp;V$41,状態[ID],状態[最新の状態],0)</f>
        <v>0</v>
      </c>
      <c r="W47">
        <f ca="1">_xlfn.XLOOKUP($R47&amp;"-"&amp;W$41,状態[ID],状態[最新の状態],0)</f>
        <v>0</v>
      </c>
      <c r="X47">
        <f ca="1">_xlfn.XLOOKUP($R47&amp;"-"&amp;X$41,状態[ID],状態[最新の状態],0)</f>
        <v>0</v>
      </c>
      <c r="Y47">
        <f ca="1">_xlfn.XLOOKUP($R47&amp;"-"&amp;Y$41,状態[ID],状態[最新の状態],0)</f>
        <v>0</v>
      </c>
      <c r="Z47">
        <f ca="1">_xlfn.XLOOKUP($R47&amp;"-"&amp;Z$41,状態[ID],状態[最新の状態],0)</f>
        <v>0</v>
      </c>
      <c r="AA47">
        <f ca="1">_xlfn.XLOOKUP($R47&amp;"-"&amp;AA$41,状態[ID],状態[最新の状態],0)</f>
        <v>0</v>
      </c>
      <c r="AB47">
        <f ca="1">_xlfn.XLOOKUP($R47&amp;"-"&amp;AB$41,状態[ID],状態[最新の状態],0)</f>
        <v>0</v>
      </c>
    </row>
    <row r="48" spans="1:28">
      <c r="A48">
        <f t="shared" si="2"/>
        <v>2</v>
      </c>
      <c r="B48">
        <f t="shared" si="3"/>
        <v>6</v>
      </c>
      <c r="C48" t="str">
        <f>状態[[#This Row],[縦]]&amp;"-"&amp;状態[[#This Row],[横]]</f>
        <v>2-6</v>
      </c>
      <c r="D48">
        <f>(状態[[#This Row],[横]]-1)*設定_縦+状態[[#This Row],[縦]]</f>
        <v>47</v>
      </c>
      <c r="E48">
        <f ca="1">_xlfn.XLOOKUP(状態[[#This Row],[ラジオボタンID]],爆弾の位置[ラジオボタンID],爆弾の位置[爆弾か],FALSE,0)</f>
        <v>0</v>
      </c>
      <c r="F48" cm="1">
        <f t="array" aca="1" ref="F48" ca="1">SUM(_xlfn._xlws.FILTER(_xlfn._xlws.FILTER(状態[],(ABS(状態[縦]-状態[[#This Row],[縦]])&lt;=1)*(ABS(状態[横]-状態[[#This Row],[横]])&lt;=1)),状態[#Headers]="爆弾"))</f>
        <v>2</v>
      </c>
      <c r="G48">
        <f>(_xlfn.XLOOKUP(状態[[#This Row],[ラジオボタンID]]&amp;"-1",操作[対象_操作内容],操作[id],0)&gt;0)*1</f>
        <v>0</v>
      </c>
      <c r="H48" cm="1">
        <f t="array" aca="1" ref="H48" ca="1">(COUNT(_xlfn._xlws.FILTER(状態[],(ABS(状態[縦]-状態[[#This Row],[縦]])&lt;=1)*(ABS(状態[横]-状態[[#This Row],[横]])&lt;=1)*(状態[ID]&lt;&gt;状態[[#This Row],[ID]])*(状態[数字]=0)*(状態[開いた]=1)))&gt;0)*NOT(リセットフラグ)</f>
        <v>0</v>
      </c>
      <c r="I48">
        <f ca="1">MIN(状態[[#This Row],[押して開いた]]+状態[[#This Row],[自動的に開いた]],1)</f>
        <v>0</v>
      </c>
      <c r="J48">
        <f ca="1">IF(AND(状態[[#This Row],[爆弾]],状態[[#This Row],[開いた]]=1),1,0)</f>
        <v>0</v>
      </c>
      <c r="K48">
        <f ca="1">IF(AND(ゲームオーバーである,状態[[#This Row],[爆弾]]),5,IF(状態[[#This Row],[開いた]]=1,1,_xlfn.XLOOKUP(状態[[#This Row],[ラジオボタンID]],操作[対象_押したセル],操作[対象_押した選択中の項目],0,0,-1)))</f>
        <v>0</v>
      </c>
      <c r="L48" t="str">
        <f ca="1">CHOOSE(状態[[#This Row],[最新の状態]]+1,"",状態[[#This Row],[数字]],"🚩","？","","💣")</f>
        <v/>
      </c>
      <c r="R48">
        <v>6</v>
      </c>
      <c r="T48">
        <f ca="1">_xlfn.XLOOKUP($R48&amp;"-"&amp;T$41,状態[ID],状態[最新の状態],0)</f>
        <v>0</v>
      </c>
      <c r="U48">
        <f ca="1">_xlfn.XLOOKUP($R48&amp;"-"&amp;U$41,状態[ID],状態[最新の状態],0)</f>
        <v>0</v>
      </c>
      <c r="V48">
        <f ca="1">_xlfn.XLOOKUP($R48&amp;"-"&amp;V$41,状態[ID],状態[最新の状態],0)</f>
        <v>0</v>
      </c>
      <c r="W48">
        <f ca="1">_xlfn.XLOOKUP($R48&amp;"-"&amp;W$41,状態[ID],状態[最新の状態],0)</f>
        <v>0</v>
      </c>
      <c r="X48">
        <f ca="1">_xlfn.XLOOKUP($R48&amp;"-"&amp;X$41,状態[ID],状態[最新の状態],0)</f>
        <v>0</v>
      </c>
      <c r="Y48">
        <f ca="1">_xlfn.XLOOKUP($R48&amp;"-"&amp;Y$41,状態[ID],状態[最新の状態],0)</f>
        <v>0</v>
      </c>
      <c r="Z48">
        <f ca="1">_xlfn.XLOOKUP($R48&amp;"-"&amp;Z$41,状態[ID],状態[最新の状態],0)</f>
        <v>0</v>
      </c>
      <c r="AA48">
        <f ca="1">_xlfn.XLOOKUP($R48&amp;"-"&amp;AA$41,状態[ID],状態[最新の状態],0)</f>
        <v>0</v>
      </c>
      <c r="AB48">
        <f ca="1">_xlfn.XLOOKUP($R48&amp;"-"&amp;AB$41,状態[ID],状態[最新の状態],0)</f>
        <v>0</v>
      </c>
    </row>
    <row r="49" spans="1:28">
      <c r="A49">
        <f t="shared" si="2"/>
        <v>3</v>
      </c>
      <c r="B49">
        <f t="shared" si="3"/>
        <v>6</v>
      </c>
      <c r="C49" t="str">
        <f>状態[[#This Row],[縦]]&amp;"-"&amp;状態[[#This Row],[横]]</f>
        <v>3-6</v>
      </c>
      <c r="D49">
        <f>(状態[[#This Row],[横]]-1)*設定_縦+状態[[#This Row],[縦]]</f>
        <v>48</v>
      </c>
      <c r="E49">
        <f ca="1">_xlfn.XLOOKUP(状態[[#This Row],[ラジオボタンID]],爆弾の位置[ラジオボタンID],爆弾の位置[爆弾か],FALSE,0)</f>
        <v>0</v>
      </c>
      <c r="F49" cm="1">
        <f t="array" aca="1" ref="F49" ca="1">SUM(_xlfn._xlws.FILTER(_xlfn._xlws.FILTER(状態[],(ABS(状態[縦]-状態[[#This Row],[縦]])&lt;=1)*(ABS(状態[横]-状態[[#This Row],[横]])&lt;=1)),状態[#Headers]="爆弾"))</f>
        <v>2</v>
      </c>
      <c r="G49">
        <f>(_xlfn.XLOOKUP(状態[[#This Row],[ラジオボタンID]]&amp;"-1",操作[対象_操作内容],操作[id],0)&gt;0)*1</f>
        <v>0</v>
      </c>
      <c r="H49" cm="1">
        <f t="array" aca="1" ref="H49" ca="1">(COUNT(_xlfn._xlws.FILTER(状態[],(ABS(状態[縦]-状態[[#This Row],[縦]])&lt;=1)*(ABS(状態[横]-状態[[#This Row],[横]])&lt;=1)*(状態[ID]&lt;&gt;状態[[#This Row],[ID]])*(状態[数字]=0)*(状態[開いた]=1)))&gt;0)*NOT(リセットフラグ)</f>
        <v>0</v>
      </c>
      <c r="I49">
        <f ca="1">MIN(状態[[#This Row],[押して開いた]]+状態[[#This Row],[自動的に開いた]],1)</f>
        <v>0</v>
      </c>
      <c r="J49">
        <f ca="1">IF(AND(状態[[#This Row],[爆弾]],状態[[#This Row],[開いた]]=1),1,0)</f>
        <v>0</v>
      </c>
      <c r="K49">
        <f ca="1">IF(AND(ゲームオーバーである,状態[[#This Row],[爆弾]]),5,IF(状態[[#This Row],[開いた]]=1,1,_xlfn.XLOOKUP(状態[[#This Row],[ラジオボタンID]],操作[対象_押したセル],操作[対象_押した選択中の項目],0,0,-1)))</f>
        <v>0</v>
      </c>
      <c r="L49" t="str">
        <f ca="1">CHOOSE(状態[[#This Row],[最新の状態]]+1,"",状態[[#This Row],[数字]],"🚩","？","","💣")</f>
        <v/>
      </c>
      <c r="R49">
        <v>7</v>
      </c>
      <c r="T49">
        <f ca="1">_xlfn.XLOOKUP($R49&amp;"-"&amp;T$41,状態[ID],状態[最新の状態],0)</f>
        <v>0</v>
      </c>
      <c r="U49">
        <f ca="1">_xlfn.XLOOKUP($R49&amp;"-"&amp;U$41,状態[ID],状態[最新の状態],0)</f>
        <v>0</v>
      </c>
      <c r="V49">
        <f ca="1">_xlfn.XLOOKUP($R49&amp;"-"&amp;V$41,状態[ID],状態[最新の状態],0)</f>
        <v>0</v>
      </c>
      <c r="W49">
        <f ca="1">_xlfn.XLOOKUP($R49&amp;"-"&amp;W$41,状態[ID],状態[最新の状態],0)</f>
        <v>0</v>
      </c>
      <c r="X49">
        <f ca="1">_xlfn.XLOOKUP($R49&amp;"-"&amp;X$41,状態[ID],状態[最新の状態],0)</f>
        <v>0</v>
      </c>
      <c r="Y49">
        <f ca="1">_xlfn.XLOOKUP($R49&amp;"-"&amp;Y$41,状態[ID],状態[最新の状態],0)</f>
        <v>0</v>
      </c>
      <c r="Z49">
        <f ca="1">_xlfn.XLOOKUP($R49&amp;"-"&amp;Z$41,状態[ID],状態[最新の状態],0)</f>
        <v>0</v>
      </c>
      <c r="AA49">
        <f ca="1">_xlfn.XLOOKUP($R49&amp;"-"&amp;AA$41,状態[ID],状態[最新の状態],0)</f>
        <v>0</v>
      </c>
      <c r="AB49">
        <f ca="1">_xlfn.XLOOKUP($R49&amp;"-"&amp;AB$41,状態[ID],状態[最新の状態],0)</f>
        <v>0</v>
      </c>
    </row>
    <row r="50" spans="1:28">
      <c r="A50">
        <f t="shared" si="2"/>
        <v>4</v>
      </c>
      <c r="B50">
        <f t="shared" si="3"/>
        <v>6</v>
      </c>
      <c r="C50" t="str">
        <f>状態[[#This Row],[縦]]&amp;"-"&amp;状態[[#This Row],[横]]</f>
        <v>4-6</v>
      </c>
      <c r="D50">
        <f>(状態[[#This Row],[横]]-1)*設定_縦+状態[[#This Row],[縦]]</f>
        <v>49</v>
      </c>
      <c r="E50">
        <f ca="1">_xlfn.XLOOKUP(状態[[#This Row],[ラジオボタンID]],爆弾の位置[ラジオボタンID],爆弾の位置[爆弾か],FALSE,0)</f>
        <v>0</v>
      </c>
      <c r="F50" cm="1">
        <f t="array" aca="1" ref="F50" ca="1">SUM(_xlfn._xlws.FILTER(_xlfn._xlws.FILTER(状態[],(ABS(状態[縦]-状態[[#This Row],[縦]])&lt;=1)*(ABS(状態[横]-状態[[#This Row],[横]])&lt;=1)),状態[#Headers]="爆弾"))</f>
        <v>2</v>
      </c>
      <c r="G50">
        <f>(_xlfn.XLOOKUP(状態[[#This Row],[ラジオボタンID]]&amp;"-1",操作[対象_操作内容],操作[id],0)&gt;0)*1</f>
        <v>0</v>
      </c>
      <c r="H50" cm="1">
        <f t="array" aca="1" ref="H50" ca="1">(COUNT(_xlfn._xlws.FILTER(状態[],(ABS(状態[縦]-状態[[#This Row],[縦]])&lt;=1)*(ABS(状態[横]-状態[[#This Row],[横]])&lt;=1)*(状態[ID]&lt;&gt;状態[[#This Row],[ID]])*(状態[数字]=0)*(状態[開いた]=1)))&gt;0)*NOT(リセットフラグ)</f>
        <v>0</v>
      </c>
      <c r="I50">
        <f ca="1">MIN(状態[[#This Row],[押して開いた]]+状態[[#This Row],[自動的に開いた]],1)</f>
        <v>0</v>
      </c>
      <c r="J50">
        <f ca="1">IF(AND(状態[[#This Row],[爆弾]],状態[[#This Row],[開いた]]=1),1,0)</f>
        <v>0</v>
      </c>
      <c r="K50">
        <f ca="1">IF(AND(ゲームオーバーである,状態[[#This Row],[爆弾]]),5,IF(状態[[#This Row],[開いた]]=1,1,_xlfn.XLOOKUP(状態[[#This Row],[ラジオボタンID]],操作[対象_押したセル],操作[対象_押した選択中の項目],0,0,-1)))</f>
        <v>0</v>
      </c>
      <c r="L50" t="str">
        <f ca="1">CHOOSE(状態[[#This Row],[最新の状態]]+1,"",状態[[#This Row],[数字]],"🚩","？","","💣")</f>
        <v/>
      </c>
      <c r="R50">
        <v>8</v>
      </c>
      <c r="T50">
        <f ca="1">_xlfn.XLOOKUP($R50&amp;"-"&amp;T$41,状態[ID],状態[最新の状態],0)</f>
        <v>0</v>
      </c>
      <c r="U50">
        <f ca="1">_xlfn.XLOOKUP($R50&amp;"-"&amp;U$41,状態[ID],状態[最新の状態],0)</f>
        <v>0</v>
      </c>
      <c r="V50">
        <f ca="1">_xlfn.XLOOKUP($R50&amp;"-"&amp;V$41,状態[ID],状態[最新の状態],0)</f>
        <v>0</v>
      </c>
      <c r="W50">
        <f ca="1">_xlfn.XLOOKUP($R50&amp;"-"&amp;W$41,状態[ID],状態[最新の状態],0)</f>
        <v>0</v>
      </c>
      <c r="X50">
        <f ca="1">_xlfn.XLOOKUP($R50&amp;"-"&amp;X$41,状態[ID],状態[最新の状態],0)</f>
        <v>0</v>
      </c>
      <c r="Y50">
        <f ca="1">_xlfn.XLOOKUP($R50&amp;"-"&amp;Y$41,状態[ID],状態[最新の状態],0)</f>
        <v>0</v>
      </c>
      <c r="Z50">
        <f ca="1">_xlfn.XLOOKUP($R50&amp;"-"&amp;Z$41,状態[ID],状態[最新の状態],0)</f>
        <v>0</v>
      </c>
      <c r="AA50">
        <f ca="1">_xlfn.XLOOKUP($R50&amp;"-"&amp;AA$41,状態[ID],状態[最新の状態],0)</f>
        <v>0</v>
      </c>
      <c r="AB50">
        <f ca="1">_xlfn.XLOOKUP($R50&amp;"-"&amp;AB$41,状態[ID],状態[最新の状態],0)</f>
        <v>0</v>
      </c>
    </row>
    <row r="51" spans="1:28">
      <c r="A51">
        <f t="shared" si="2"/>
        <v>5</v>
      </c>
      <c r="B51">
        <f t="shared" si="3"/>
        <v>6</v>
      </c>
      <c r="C51" t="str">
        <f>状態[[#This Row],[縦]]&amp;"-"&amp;状態[[#This Row],[横]]</f>
        <v>5-6</v>
      </c>
      <c r="D51">
        <f>(状態[[#This Row],[横]]-1)*設定_縦+状態[[#This Row],[縦]]</f>
        <v>50</v>
      </c>
      <c r="E51">
        <f ca="1">_xlfn.XLOOKUP(状態[[#This Row],[ラジオボタンID]],爆弾の位置[ラジオボタンID],爆弾の位置[爆弾か],FALSE,0)</f>
        <v>0</v>
      </c>
      <c r="F51" cm="1">
        <f t="array" aca="1" ref="F51" ca="1">SUM(_xlfn._xlws.FILTER(_xlfn._xlws.FILTER(状態[],(ABS(状態[縦]-状態[[#This Row],[縦]])&lt;=1)*(ABS(状態[横]-状態[[#This Row],[横]])&lt;=1)),状態[#Headers]="爆弾"))</f>
        <v>2</v>
      </c>
      <c r="G51">
        <f>(_xlfn.XLOOKUP(状態[[#This Row],[ラジオボタンID]]&amp;"-1",操作[対象_操作内容],操作[id],0)&gt;0)*1</f>
        <v>0</v>
      </c>
      <c r="H51" cm="1">
        <f t="array" aca="1" ref="H51" ca="1">(COUNT(_xlfn._xlws.FILTER(状態[],(ABS(状態[縦]-状態[[#This Row],[縦]])&lt;=1)*(ABS(状態[横]-状態[[#This Row],[横]])&lt;=1)*(状態[ID]&lt;&gt;状態[[#This Row],[ID]])*(状態[数字]=0)*(状態[開いた]=1)))&gt;0)*NOT(リセットフラグ)</f>
        <v>0</v>
      </c>
      <c r="I51">
        <f ca="1">MIN(状態[[#This Row],[押して開いた]]+状態[[#This Row],[自動的に開いた]],1)</f>
        <v>0</v>
      </c>
      <c r="J51">
        <f ca="1">IF(AND(状態[[#This Row],[爆弾]],状態[[#This Row],[開いた]]=1),1,0)</f>
        <v>0</v>
      </c>
      <c r="K51">
        <f ca="1">IF(AND(ゲームオーバーである,状態[[#This Row],[爆弾]]),5,IF(状態[[#This Row],[開いた]]=1,1,_xlfn.XLOOKUP(状態[[#This Row],[ラジオボタンID]],操作[対象_押したセル],操作[対象_押した選択中の項目],0,0,-1)))</f>
        <v>0</v>
      </c>
      <c r="L51" t="str">
        <f ca="1">CHOOSE(状態[[#This Row],[最新の状態]]+1,"",状態[[#This Row],[数字]],"🚩","？","","💣")</f>
        <v/>
      </c>
      <c r="R51">
        <v>9</v>
      </c>
      <c r="T51">
        <f ca="1">_xlfn.XLOOKUP($R51&amp;"-"&amp;T$41,状態[ID],状態[最新の状態],0)</f>
        <v>0</v>
      </c>
      <c r="U51">
        <f ca="1">_xlfn.XLOOKUP($R51&amp;"-"&amp;U$41,状態[ID],状態[最新の状態],0)</f>
        <v>0</v>
      </c>
      <c r="V51">
        <f ca="1">_xlfn.XLOOKUP($R51&amp;"-"&amp;V$41,状態[ID],状態[最新の状態],0)</f>
        <v>0</v>
      </c>
      <c r="W51">
        <f ca="1">_xlfn.XLOOKUP($R51&amp;"-"&amp;W$41,状態[ID],状態[最新の状態],0)</f>
        <v>0</v>
      </c>
      <c r="X51">
        <f ca="1">_xlfn.XLOOKUP($R51&amp;"-"&amp;X$41,状態[ID],状態[最新の状態],0)</f>
        <v>0</v>
      </c>
      <c r="Y51">
        <f ca="1">_xlfn.XLOOKUP($R51&amp;"-"&amp;Y$41,状態[ID],状態[最新の状態],0)</f>
        <v>0</v>
      </c>
      <c r="Z51">
        <f ca="1">_xlfn.XLOOKUP($R51&amp;"-"&amp;Z$41,状態[ID],状態[最新の状態],0)</f>
        <v>0</v>
      </c>
      <c r="AA51">
        <f ca="1">_xlfn.XLOOKUP($R51&amp;"-"&amp;AA$41,状態[ID],状態[最新の状態],0)</f>
        <v>0</v>
      </c>
      <c r="AB51">
        <f ca="1">_xlfn.XLOOKUP($R51&amp;"-"&amp;AB$41,状態[ID],状態[最新の状態],0)</f>
        <v>0</v>
      </c>
    </row>
    <row r="52" spans="1:28">
      <c r="A52">
        <f t="shared" si="2"/>
        <v>6</v>
      </c>
      <c r="B52">
        <f t="shared" si="3"/>
        <v>6</v>
      </c>
      <c r="C52" t="str">
        <f>状態[[#This Row],[縦]]&amp;"-"&amp;状態[[#This Row],[横]]</f>
        <v>6-6</v>
      </c>
      <c r="D52">
        <f>(状態[[#This Row],[横]]-1)*設定_縦+状態[[#This Row],[縦]]</f>
        <v>51</v>
      </c>
      <c r="E52">
        <f ca="1">_xlfn.XLOOKUP(状態[[#This Row],[ラジオボタンID]],爆弾の位置[ラジオボタンID],爆弾の位置[爆弾か],FALSE,0)</f>
        <v>0</v>
      </c>
      <c r="F52" cm="1">
        <f t="array" aca="1" ref="F52" ca="1">SUM(_xlfn._xlws.FILTER(_xlfn._xlws.FILTER(状態[],(ABS(状態[縦]-状態[[#This Row],[縦]])&lt;=1)*(ABS(状態[横]-状態[[#This Row],[横]])&lt;=1)),状態[#Headers]="爆弾"))</f>
        <v>1</v>
      </c>
      <c r="G52">
        <f>(_xlfn.XLOOKUP(状態[[#This Row],[ラジオボタンID]]&amp;"-1",操作[対象_操作内容],操作[id],0)&gt;0)*1</f>
        <v>0</v>
      </c>
      <c r="H52" cm="1">
        <f t="array" aca="1" ref="H52" ca="1">(COUNT(_xlfn._xlws.FILTER(状態[],(ABS(状態[縦]-状態[[#This Row],[縦]])&lt;=1)*(ABS(状態[横]-状態[[#This Row],[横]])&lt;=1)*(状態[ID]&lt;&gt;状態[[#This Row],[ID]])*(状態[数字]=0)*(状態[開いた]=1)))&gt;0)*NOT(リセットフラグ)</f>
        <v>0</v>
      </c>
      <c r="I52">
        <f ca="1">MIN(状態[[#This Row],[押して開いた]]+状態[[#This Row],[自動的に開いた]],1)</f>
        <v>0</v>
      </c>
      <c r="J52">
        <f ca="1">IF(AND(状態[[#This Row],[爆弾]],状態[[#This Row],[開いた]]=1),1,0)</f>
        <v>0</v>
      </c>
      <c r="K52">
        <f ca="1">IF(AND(ゲームオーバーである,状態[[#This Row],[爆弾]]),5,IF(状態[[#This Row],[開いた]]=1,1,_xlfn.XLOOKUP(状態[[#This Row],[ラジオボタンID]],操作[対象_押したセル],操作[対象_押した選択中の項目],0,0,-1)))</f>
        <v>0</v>
      </c>
      <c r="L52" t="str">
        <f ca="1">CHOOSE(状態[[#This Row],[最新の状態]]+1,"",状態[[#This Row],[数字]],"🚩","？","","💣")</f>
        <v/>
      </c>
    </row>
    <row r="53" spans="1:28">
      <c r="A53">
        <f t="shared" si="2"/>
        <v>7</v>
      </c>
      <c r="B53">
        <f t="shared" si="3"/>
        <v>6</v>
      </c>
      <c r="C53" t="str">
        <f>状態[[#This Row],[縦]]&amp;"-"&amp;状態[[#This Row],[横]]</f>
        <v>7-6</v>
      </c>
      <c r="D53">
        <f>(状態[[#This Row],[横]]-1)*設定_縦+状態[[#This Row],[縦]]</f>
        <v>52</v>
      </c>
      <c r="E53">
        <f ca="1">_xlfn.XLOOKUP(状態[[#This Row],[ラジオボタンID]],爆弾の位置[ラジオボタンID],爆弾の位置[爆弾か],FALSE,0)</f>
        <v>0</v>
      </c>
      <c r="F53" cm="1">
        <f t="array" aca="1" ref="F53" ca="1">SUM(_xlfn._xlws.FILTER(_xlfn._xlws.FILTER(状態[],(ABS(状態[縦]-状態[[#This Row],[縦]])&lt;=1)*(ABS(状態[横]-状態[[#This Row],[横]])&lt;=1)),状態[#Headers]="爆弾"))</f>
        <v>0</v>
      </c>
      <c r="G53">
        <f>(_xlfn.XLOOKUP(状態[[#This Row],[ラジオボタンID]]&amp;"-1",操作[対象_操作内容],操作[id],0)&gt;0)*1</f>
        <v>0</v>
      </c>
      <c r="H53" cm="1">
        <f t="array" aca="1" ref="H53" ca="1">(COUNT(_xlfn._xlws.FILTER(状態[],(ABS(状態[縦]-状態[[#This Row],[縦]])&lt;=1)*(ABS(状態[横]-状態[[#This Row],[横]])&lt;=1)*(状態[ID]&lt;&gt;状態[[#This Row],[ID]])*(状態[数字]=0)*(状態[開いた]=1)))&gt;0)*NOT(リセットフラグ)</f>
        <v>0</v>
      </c>
      <c r="I53">
        <f ca="1">MIN(状態[[#This Row],[押して開いた]]+状態[[#This Row],[自動的に開いた]],1)</f>
        <v>0</v>
      </c>
      <c r="J53">
        <f ca="1">IF(AND(状態[[#This Row],[爆弾]],状態[[#This Row],[開いた]]=1),1,0)</f>
        <v>0</v>
      </c>
      <c r="K53">
        <f ca="1">IF(AND(ゲームオーバーである,状態[[#This Row],[爆弾]]),5,IF(状態[[#This Row],[開いた]]=1,1,_xlfn.XLOOKUP(状態[[#This Row],[ラジオボタンID]],操作[対象_押したセル],操作[対象_押した選択中の項目],0,0,-1)))</f>
        <v>0</v>
      </c>
      <c r="L53" t="str">
        <f ca="1">CHOOSE(状態[[#This Row],[最新の状態]]+1,"",状態[[#This Row],[数字]],"🚩","？","","💣")</f>
        <v/>
      </c>
    </row>
    <row r="54" spans="1:28">
      <c r="A54">
        <f t="shared" si="2"/>
        <v>8</v>
      </c>
      <c r="B54">
        <f t="shared" si="3"/>
        <v>6</v>
      </c>
      <c r="C54" t="str">
        <f>状態[[#This Row],[縦]]&amp;"-"&amp;状態[[#This Row],[横]]</f>
        <v>8-6</v>
      </c>
      <c r="D54">
        <f>(状態[[#This Row],[横]]-1)*設定_縦+状態[[#This Row],[縦]]</f>
        <v>53</v>
      </c>
      <c r="E54">
        <f ca="1">_xlfn.XLOOKUP(状態[[#This Row],[ラジオボタンID]],爆弾の位置[ラジオボタンID],爆弾の位置[爆弾か],FALSE,0)</f>
        <v>0</v>
      </c>
      <c r="F54" cm="1">
        <f t="array" aca="1" ref="F54" ca="1">SUM(_xlfn._xlws.FILTER(_xlfn._xlws.FILTER(状態[],(ABS(状態[縦]-状態[[#This Row],[縦]])&lt;=1)*(ABS(状態[横]-状態[[#This Row],[横]])&lt;=1)),状態[#Headers]="爆弾"))</f>
        <v>1</v>
      </c>
      <c r="G54">
        <f>(_xlfn.XLOOKUP(状態[[#This Row],[ラジオボタンID]]&amp;"-1",操作[対象_操作内容],操作[id],0)&gt;0)*1</f>
        <v>0</v>
      </c>
      <c r="H54" cm="1">
        <f t="array" aca="1" ref="H54" ca="1">(COUNT(_xlfn._xlws.FILTER(状態[],(ABS(状態[縦]-状態[[#This Row],[縦]])&lt;=1)*(ABS(状態[横]-状態[[#This Row],[横]])&lt;=1)*(状態[ID]&lt;&gt;状態[[#This Row],[ID]])*(状態[数字]=0)*(状態[開いた]=1)))&gt;0)*NOT(リセットフラグ)</f>
        <v>0</v>
      </c>
      <c r="I54">
        <f ca="1">MIN(状態[[#This Row],[押して開いた]]+状態[[#This Row],[自動的に開いた]],1)</f>
        <v>0</v>
      </c>
      <c r="J54">
        <f ca="1">IF(AND(状態[[#This Row],[爆弾]],状態[[#This Row],[開いた]]=1),1,0)</f>
        <v>0</v>
      </c>
      <c r="K54">
        <f ca="1">IF(AND(ゲームオーバーである,状態[[#This Row],[爆弾]]),5,IF(状態[[#This Row],[開いた]]=1,1,_xlfn.XLOOKUP(状態[[#This Row],[ラジオボタンID]],操作[対象_押したセル],操作[対象_押した選択中の項目],0,0,-1)))</f>
        <v>0</v>
      </c>
      <c r="L54" t="str">
        <f ca="1">CHOOSE(状態[[#This Row],[最新の状態]]+1,"",状態[[#This Row],[数字]],"🚩","？","","💣")</f>
        <v/>
      </c>
    </row>
    <row r="55" spans="1:28">
      <c r="A55">
        <f t="shared" si="2"/>
        <v>9</v>
      </c>
      <c r="B55">
        <f t="shared" si="3"/>
        <v>6</v>
      </c>
      <c r="C55" t="str">
        <f>状態[[#This Row],[縦]]&amp;"-"&amp;状態[[#This Row],[横]]</f>
        <v>9-6</v>
      </c>
      <c r="D55">
        <f>(状態[[#This Row],[横]]-1)*設定_縦+状態[[#This Row],[縦]]</f>
        <v>54</v>
      </c>
      <c r="E55">
        <f ca="1">_xlfn.XLOOKUP(状態[[#This Row],[ラジオボタンID]],爆弾の位置[ラジオボタンID],爆弾の位置[爆弾か],FALSE,0)</f>
        <v>0</v>
      </c>
      <c r="F55" cm="1">
        <f t="array" aca="1" ref="F55" ca="1">SUM(_xlfn._xlws.FILTER(_xlfn._xlws.FILTER(状態[],(ABS(状態[縦]-状態[[#This Row],[縦]])&lt;=1)*(ABS(状態[横]-状態[[#This Row],[横]])&lt;=1)),状態[#Headers]="爆弾"))</f>
        <v>1</v>
      </c>
      <c r="G55">
        <f>(_xlfn.XLOOKUP(状態[[#This Row],[ラジオボタンID]]&amp;"-1",操作[対象_操作内容],操作[id],0)&gt;0)*1</f>
        <v>0</v>
      </c>
      <c r="H55" cm="1">
        <f t="array" aca="1" ref="H55" ca="1">(COUNT(_xlfn._xlws.FILTER(状態[],(ABS(状態[縦]-状態[[#This Row],[縦]])&lt;=1)*(ABS(状態[横]-状態[[#This Row],[横]])&lt;=1)*(状態[ID]&lt;&gt;状態[[#This Row],[ID]])*(状態[数字]=0)*(状態[開いた]=1)))&gt;0)*NOT(リセットフラグ)</f>
        <v>0</v>
      </c>
      <c r="I55">
        <f ca="1">MIN(状態[[#This Row],[押して開いた]]+状態[[#This Row],[自動的に開いた]],1)</f>
        <v>0</v>
      </c>
      <c r="J55">
        <f ca="1">IF(AND(状態[[#This Row],[爆弾]],状態[[#This Row],[開いた]]=1),1,0)</f>
        <v>0</v>
      </c>
      <c r="K55">
        <f ca="1">IF(AND(ゲームオーバーである,状態[[#This Row],[爆弾]]),5,IF(状態[[#This Row],[開いた]]=1,1,_xlfn.XLOOKUP(状態[[#This Row],[ラジオボタンID]],操作[対象_押したセル],操作[対象_押した選択中の項目],0,0,-1)))</f>
        <v>0</v>
      </c>
      <c r="L55" t="str">
        <f ca="1">CHOOSE(状態[[#This Row],[最新の状態]]+1,"",状態[[#This Row],[数字]],"🚩","？","","💣")</f>
        <v/>
      </c>
    </row>
    <row r="56" spans="1:28">
      <c r="A56">
        <f t="shared" si="2"/>
        <v>1</v>
      </c>
      <c r="B56">
        <f t="shared" si="3"/>
        <v>7</v>
      </c>
      <c r="C56" t="str">
        <f>状態[[#This Row],[縦]]&amp;"-"&amp;状態[[#This Row],[横]]</f>
        <v>1-7</v>
      </c>
      <c r="D56">
        <f>(状態[[#This Row],[横]]-1)*設定_縦+状態[[#This Row],[縦]]</f>
        <v>55</v>
      </c>
      <c r="E56">
        <f ca="1">_xlfn.XLOOKUP(状態[[#This Row],[ラジオボタンID]],爆弾の位置[ラジオボタンID],爆弾の位置[爆弾か],FALSE,0)</f>
        <v>0</v>
      </c>
      <c r="F56" cm="1">
        <f t="array" aca="1" ref="F56" ca="1">SUM(_xlfn._xlws.FILTER(_xlfn._xlws.FILTER(状態[],(ABS(状態[縦]-状態[[#This Row],[縦]])&lt;=1)*(ABS(状態[横]-状態[[#This Row],[横]])&lt;=1)),状態[#Headers]="爆弾"))</f>
        <v>0</v>
      </c>
      <c r="G56">
        <f>(_xlfn.XLOOKUP(状態[[#This Row],[ラジオボタンID]]&amp;"-1",操作[対象_操作内容],操作[id],0)&gt;0)*1</f>
        <v>0</v>
      </c>
      <c r="H56" cm="1">
        <f t="array" aca="1" ref="H56" ca="1">(COUNT(_xlfn._xlws.FILTER(状態[],(ABS(状態[縦]-状態[[#This Row],[縦]])&lt;=1)*(ABS(状態[横]-状態[[#This Row],[横]])&lt;=1)*(状態[ID]&lt;&gt;状態[[#This Row],[ID]])*(状態[数字]=0)*(状態[開いた]=1)))&gt;0)*NOT(リセットフラグ)</f>
        <v>0</v>
      </c>
      <c r="I56">
        <f ca="1">MIN(状態[[#This Row],[押して開いた]]+状態[[#This Row],[自動的に開いた]],1)</f>
        <v>0</v>
      </c>
      <c r="J56">
        <f ca="1">IF(AND(状態[[#This Row],[爆弾]],状態[[#This Row],[開いた]]=1),1,0)</f>
        <v>0</v>
      </c>
      <c r="K56">
        <f ca="1">IF(AND(ゲームオーバーである,状態[[#This Row],[爆弾]]),5,IF(状態[[#This Row],[開いた]]=1,1,_xlfn.XLOOKUP(状態[[#This Row],[ラジオボタンID]],操作[対象_押したセル],操作[対象_押した選択中の項目],0,0,-1)))</f>
        <v>0</v>
      </c>
      <c r="L56" t="str">
        <f ca="1">CHOOSE(状態[[#This Row],[最新の状態]]+1,"",状態[[#This Row],[数字]],"🚩","？","","💣")</f>
        <v/>
      </c>
    </row>
    <row r="57" spans="1:28">
      <c r="A57">
        <f t="shared" si="2"/>
        <v>2</v>
      </c>
      <c r="B57">
        <f t="shared" si="3"/>
        <v>7</v>
      </c>
      <c r="C57" t="str">
        <f>状態[[#This Row],[縦]]&amp;"-"&amp;状態[[#This Row],[横]]</f>
        <v>2-7</v>
      </c>
      <c r="D57">
        <f>(状態[[#This Row],[横]]-1)*設定_縦+状態[[#This Row],[縦]]</f>
        <v>56</v>
      </c>
      <c r="E57">
        <f ca="1">_xlfn.XLOOKUP(状態[[#This Row],[ラジオボタンID]],爆弾の位置[ラジオボタンID],爆弾の位置[爆弾か],FALSE,0)</f>
        <v>0</v>
      </c>
      <c r="F57" cm="1">
        <f t="array" aca="1" ref="F57" ca="1">SUM(_xlfn._xlws.FILTER(_xlfn._xlws.FILTER(状態[],(ABS(状態[縦]-状態[[#This Row],[縦]])&lt;=1)*(ABS(状態[横]-状態[[#This Row],[横]])&lt;=1)),状態[#Headers]="爆弾"))</f>
        <v>0</v>
      </c>
      <c r="G57">
        <f>(_xlfn.XLOOKUP(状態[[#This Row],[ラジオボタンID]]&amp;"-1",操作[対象_操作内容],操作[id],0)&gt;0)*1</f>
        <v>0</v>
      </c>
      <c r="H57" cm="1">
        <f t="array" aca="1" ref="H57" ca="1">(COUNT(_xlfn._xlws.FILTER(状態[],(ABS(状態[縦]-状態[[#This Row],[縦]])&lt;=1)*(ABS(状態[横]-状態[[#This Row],[横]])&lt;=1)*(状態[ID]&lt;&gt;状態[[#This Row],[ID]])*(状態[数字]=0)*(状態[開いた]=1)))&gt;0)*NOT(リセットフラグ)</f>
        <v>0</v>
      </c>
      <c r="I57">
        <f ca="1">MIN(状態[[#This Row],[押して開いた]]+状態[[#This Row],[自動的に開いた]],1)</f>
        <v>0</v>
      </c>
      <c r="J57">
        <f ca="1">IF(AND(状態[[#This Row],[爆弾]],状態[[#This Row],[開いた]]=1),1,0)</f>
        <v>0</v>
      </c>
      <c r="K57">
        <f ca="1">IF(AND(ゲームオーバーである,状態[[#This Row],[爆弾]]),5,IF(状態[[#This Row],[開いた]]=1,1,_xlfn.XLOOKUP(状態[[#This Row],[ラジオボタンID]],操作[対象_押したセル],操作[対象_押した選択中の項目],0,0,-1)))</f>
        <v>0</v>
      </c>
      <c r="L57" t="str">
        <f ca="1">CHOOSE(状態[[#This Row],[最新の状態]]+1,"",状態[[#This Row],[数字]],"🚩","？","","💣")</f>
        <v/>
      </c>
    </row>
    <row r="58" spans="1:28">
      <c r="A58">
        <f t="shared" si="2"/>
        <v>3</v>
      </c>
      <c r="B58">
        <f t="shared" si="3"/>
        <v>7</v>
      </c>
      <c r="C58" t="str">
        <f>状態[[#This Row],[縦]]&amp;"-"&amp;状態[[#This Row],[横]]</f>
        <v>3-7</v>
      </c>
      <c r="D58">
        <f>(状態[[#This Row],[横]]-1)*設定_縦+状態[[#This Row],[縦]]</f>
        <v>57</v>
      </c>
      <c r="E58">
        <f ca="1">_xlfn.XLOOKUP(状態[[#This Row],[ラジオボタンID]],爆弾の位置[ラジオボタンID],爆弾の位置[爆弾か],FALSE,0)</f>
        <v>0</v>
      </c>
      <c r="F58" cm="1">
        <f t="array" aca="1" ref="F58" ca="1">SUM(_xlfn._xlws.FILTER(_xlfn._xlws.FILTER(状態[],(ABS(状態[縦]-状態[[#This Row],[縦]])&lt;=1)*(ABS(状態[横]-状態[[#This Row],[横]])&lt;=1)),状態[#Headers]="爆弾"))</f>
        <v>2</v>
      </c>
      <c r="G58">
        <f>(_xlfn.XLOOKUP(状態[[#This Row],[ラジオボタンID]]&amp;"-1",操作[対象_操作内容],操作[id],0)&gt;0)*1</f>
        <v>0</v>
      </c>
      <c r="H58" cm="1">
        <f t="array" aca="1" ref="H58" ca="1">(COUNT(_xlfn._xlws.FILTER(状態[],(ABS(状態[縦]-状態[[#This Row],[縦]])&lt;=1)*(ABS(状態[横]-状態[[#This Row],[横]])&lt;=1)*(状態[ID]&lt;&gt;状態[[#This Row],[ID]])*(状態[数字]=0)*(状態[開いた]=1)))&gt;0)*NOT(リセットフラグ)</f>
        <v>0</v>
      </c>
      <c r="I58">
        <f ca="1">MIN(状態[[#This Row],[押して開いた]]+状態[[#This Row],[自動的に開いた]],1)</f>
        <v>0</v>
      </c>
      <c r="J58">
        <f ca="1">IF(AND(状態[[#This Row],[爆弾]],状態[[#This Row],[開いた]]=1),1,0)</f>
        <v>0</v>
      </c>
      <c r="K58">
        <f ca="1">IF(AND(ゲームオーバーである,状態[[#This Row],[爆弾]]),5,IF(状態[[#This Row],[開いた]]=1,1,_xlfn.XLOOKUP(状態[[#This Row],[ラジオボタンID]],操作[対象_押したセル],操作[対象_押した選択中の項目],0,0,-1)))</f>
        <v>0</v>
      </c>
      <c r="L58" t="str">
        <f ca="1">CHOOSE(状態[[#This Row],[最新の状態]]+1,"",状態[[#This Row],[数字]],"🚩","？","","💣")</f>
        <v/>
      </c>
    </row>
    <row r="59" spans="1:28">
      <c r="A59">
        <f t="shared" si="2"/>
        <v>4</v>
      </c>
      <c r="B59">
        <f t="shared" si="3"/>
        <v>7</v>
      </c>
      <c r="C59" t="str">
        <f>状態[[#This Row],[縦]]&amp;"-"&amp;状態[[#This Row],[横]]</f>
        <v>4-7</v>
      </c>
      <c r="D59">
        <f>(状態[[#This Row],[横]]-1)*設定_縦+状態[[#This Row],[縦]]</f>
        <v>58</v>
      </c>
      <c r="E59">
        <f ca="1">_xlfn.XLOOKUP(状態[[#This Row],[ラジオボタンID]],爆弾の位置[ラジオボタンID],爆弾の位置[爆弾か],FALSE,0)</f>
        <v>1</v>
      </c>
      <c r="F59" cm="1">
        <f t="array" aca="1" ref="F59" ca="1">SUM(_xlfn._xlws.FILTER(_xlfn._xlws.FILTER(状態[],(ABS(状態[縦]-状態[[#This Row],[縦]])&lt;=1)*(ABS(状態[横]-状態[[#This Row],[横]])&lt;=1)),状態[#Headers]="爆弾"))</f>
        <v>3</v>
      </c>
      <c r="G59">
        <f>(_xlfn.XLOOKUP(状態[[#This Row],[ラジオボタンID]]&amp;"-1",操作[対象_操作内容],操作[id],0)&gt;0)*1</f>
        <v>0</v>
      </c>
      <c r="H59" cm="1">
        <f t="array" aca="1" ref="H59" ca="1">(COUNT(_xlfn._xlws.FILTER(状態[],(ABS(状態[縦]-状態[[#This Row],[縦]])&lt;=1)*(ABS(状態[横]-状態[[#This Row],[横]])&lt;=1)*(状態[ID]&lt;&gt;状態[[#This Row],[ID]])*(状態[数字]=0)*(状態[開いた]=1)))&gt;0)*NOT(リセットフラグ)</f>
        <v>0</v>
      </c>
      <c r="I59">
        <f ca="1">MIN(状態[[#This Row],[押して開いた]]+状態[[#This Row],[自動的に開いた]],1)</f>
        <v>0</v>
      </c>
      <c r="J59">
        <f ca="1">IF(AND(状態[[#This Row],[爆弾]],状態[[#This Row],[開いた]]=1),1,0)</f>
        <v>0</v>
      </c>
      <c r="K59">
        <f ca="1">IF(AND(ゲームオーバーである,状態[[#This Row],[爆弾]]),5,IF(状態[[#This Row],[開いた]]=1,1,_xlfn.XLOOKUP(状態[[#This Row],[ラジオボタンID]],操作[対象_押したセル],操作[対象_押した選択中の項目],0,0,-1)))</f>
        <v>0</v>
      </c>
      <c r="L59" t="str">
        <f ca="1">CHOOSE(状態[[#This Row],[最新の状態]]+1,"",状態[[#This Row],[数字]],"🚩","？","","💣")</f>
        <v/>
      </c>
    </row>
    <row r="60" spans="1:28">
      <c r="A60">
        <f t="shared" si="2"/>
        <v>5</v>
      </c>
      <c r="B60">
        <f t="shared" si="3"/>
        <v>7</v>
      </c>
      <c r="C60" t="str">
        <f>状態[[#This Row],[縦]]&amp;"-"&amp;状態[[#This Row],[横]]</f>
        <v>5-7</v>
      </c>
      <c r="D60">
        <f>(状態[[#This Row],[横]]-1)*設定_縦+状態[[#This Row],[縦]]</f>
        <v>59</v>
      </c>
      <c r="E60">
        <f ca="1">_xlfn.XLOOKUP(状態[[#This Row],[ラジオボタンID]],爆弾の位置[ラジオボタンID],爆弾の位置[爆弾か],FALSE,0)</f>
        <v>1</v>
      </c>
      <c r="F60" cm="1">
        <f t="array" aca="1" ref="F60" ca="1">SUM(_xlfn._xlws.FILTER(_xlfn._xlws.FILTER(状態[],(ABS(状態[縦]-状態[[#This Row],[縦]])&lt;=1)*(ABS(状態[横]-状態[[#This Row],[横]])&lt;=1)),状態[#Headers]="爆弾"))</f>
        <v>3</v>
      </c>
      <c r="G60">
        <f>(_xlfn.XLOOKUP(状態[[#This Row],[ラジオボタンID]]&amp;"-1",操作[対象_操作内容],操作[id],0)&gt;0)*1</f>
        <v>0</v>
      </c>
      <c r="H60" cm="1">
        <f t="array" aca="1" ref="H60" ca="1">(COUNT(_xlfn._xlws.FILTER(状態[],(ABS(状態[縦]-状態[[#This Row],[縦]])&lt;=1)*(ABS(状態[横]-状態[[#This Row],[横]])&lt;=1)*(状態[ID]&lt;&gt;状態[[#This Row],[ID]])*(状態[数字]=0)*(状態[開いた]=1)))&gt;0)*NOT(リセットフラグ)</f>
        <v>0</v>
      </c>
      <c r="I60">
        <f ca="1">MIN(状態[[#This Row],[押して開いた]]+状態[[#This Row],[自動的に開いた]],1)</f>
        <v>0</v>
      </c>
      <c r="J60">
        <f ca="1">IF(AND(状態[[#This Row],[爆弾]],状態[[#This Row],[開いた]]=1),1,0)</f>
        <v>0</v>
      </c>
      <c r="K60">
        <f ca="1">IF(AND(ゲームオーバーである,状態[[#This Row],[爆弾]]),5,IF(状態[[#This Row],[開いた]]=1,1,_xlfn.XLOOKUP(状態[[#This Row],[ラジオボタンID]],操作[対象_押したセル],操作[対象_押した選択中の項目],0,0,-1)))</f>
        <v>0</v>
      </c>
      <c r="L60" t="str">
        <f ca="1">CHOOSE(状態[[#This Row],[最新の状態]]+1,"",状態[[#This Row],[数字]],"🚩","？","","💣")</f>
        <v/>
      </c>
    </row>
    <row r="61" spans="1:28">
      <c r="A61">
        <f t="shared" si="2"/>
        <v>6</v>
      </c>
      <c r="B61">
        <f t="shared" si="3"/>
        <v>7</v>
      </c>
      <c r="C61" t="str">
        <f>状態[[#This Row],[縦]]&amp;"-"&amp;状態[[#This Row],[横]]</f>
        <v>6-7</v>
      </c>
      <c r="D61">
        <f>(状態[[#This Row],[横]]-1)*設定_縦+状態[[#This Row],[縦]]</f>
        <v>60</v>
      </c>
      <c r="E61">
        <f ca="1">_xlfn.XLOOKUP(状態[[#This Row],[ラジオボタンID]],爆弾の位置[ラジオボタンID],爆弾の位置[爆弾か],FALSE,0)</f>
        <v>0</v>
      </c>
      <c r="F61" cm="1">
        <f t="array" aca="1" ref="F61" ca="1">SUM(_xlfn._xlws.FILTER(_xlfn._xlws.FILTER(状態[],(ABS(状態[縦]-状態[[#This Row],[縦]])&lt;=1)*(ABS(状態[横]-状態[[#This Row],[横]])&lt;=1)),状態[#Headers]="爆弾"))</f>
        <v>1</v>
      </c>
      <c r="G61">
        <f>(_xlfn.XLOOKUP(状態[[#This Row],[ラジオボタンID]]&amp;"-1",操作[対象_操作内容],操作[id],0)&gt;0)*1</f>
        <v>0</v>
      </c>
      <c r="H61" cm="1">
        <f t="array" aca="1" ref="H61" ca="1">(COUNT(_xlfn._xlws.FILTER(状態[],(ABS(状態[縦]-状態[[#This Row],[縦]])&lt;=1)*(ABS(状態[横]-状態[[#This Row],[横]])&lt;=1)*(状態[ID]&lt;&gt;状態[[#This Row],[ID]])*(状態[数字]=0)*(状態[開いた]=1)))&gt;0)*NOT(リセットフラグ)</f>
        <v>0</v>
      </c>
      <c r="I61">
        <f ca="1">MIN(状態[[#This Row],[押して開いた]]+状態[[#This Row],[自動的に開いた]],1)</f>
        <v>0</v>
      </c>
      <c r="J61">
        <f ca="1">IF(AND(状態[[#This Row],[爆弾]],状態[[#This Row],[開いた]]=1),1,0)</f>
        <v>0</v>
      </c>
      <c r="K61">
        <f ca="1">IF(AND(ゲームオーバーである,状態[[#This Row],[爆弾]]),5,IF(状態[[#This Row],[開いた]]=1,1,_xlfn.XLOOKUP(状態[[#This Row],[ラジオボタンID]],操作[対象_押したセル],操作[対象_押した選択中の項目],0,0,-1)))</f>
        <v>0</v>
      </c>
      <c r="L61" t="str">
        <f ca="1">CHOOSE(状態[[#This Row],[最新の状態]]+1,"",状態[[#This Row],[数字]],"🚩","？","","💣")</f>
        <v/>
      </c>
    </row>
    <row r="62" spans="1:28">
      <c r="A62">
        <f t="shared" si="2"/>
        <v>7</v>
      </c>
      <c r="B62">
        <f t="shared" si="3"/>
        <v>7</v>
      </c>
      <c r="C62" t="str">
        <f>状態[[#This Row],[縦]]&amp;"-"&amp;状態[[#This Row],[横]]</f>
        <v>7-7</v>
      </c>
      <c r="D62">
        <f>(状態[[#This Row],[横]]-1)*設定_縦+状態[[#This Row],[縦]]</f>
        <v>61</v>
      </c>
      <c r="E62">
        <f ca="1">_xlfn.XLOOKUP(状態[[#This Row],[ラジオボタンID]],爆弾の位置[ラジオボタンID],爆弾の位置[爆弾か],FALSE,0)</f>
        <v>0</v>
      </c>
      <c r="F62" cm="1">
        <f t="array" aca="1" ref="F62" ca="1">SUM(_xlfn._xlws.FILTER(_xlfn._xlws.FILTER(状態[],(ABS(状態[縦]-状態[[#This Row],[縦]])&lt;=1)*(ABS(状態[横]-状態[[#This Row],[横]])&lt;=1)),状態[#Headers]="爆弾"))</f>
        <v>1</v>
      </c>
      <c r="G62">
        <f>(_xlfn.XLOOKUP(状態[[#This Row],[ラジオボタンID]]&amp;"-1",操作[対象_操作内容],操作[id],0)&gt;0)*1</f>
        <v>0</v>
      </c>
      <c r="H62" cm="1">
        <f t="array" aca="1" ref="H62" ca="1">(COUNT(_xlfn._xlws.FILTER(状態[],(ABS(状態[縦]-状態[[#This Row],[縦]])&lt;=1)*(ABS(状態[横]-状態[[#This Row],[横]])&lt;=1)*(状態[ID]&lt;&gt;状態[[#This Row],[ID]])*(状態[数字]=0)*(状態[開いた]=1)))&gt;0)*NOT(リセットフラグ)</f>
        <v>0</v>
      </c>
      <c r="I62">
        <f ca="1">MIN(状態[[#This Row],[押して開いた]]+状態[[#This Row],[自動的に開いた]],1)</f>
        <v>0</v>
      </c>
      <c r="J62">
        <f ca="1">IF(AND(状態[[#This Row],[爆弾]],状態[[#This Row],[開いた]]=1),1,0)</f>
        <v>0</v>
      </c>
      <c r="K62">
        <f ca="1">IF(AND(ゲームオーバーである,状態[[#This Row],[爆弾]]),5,IF(状態[[#This Row],[開いた]]=1,1,_xlfn.XLOOKUP(状態[[#This Row],[ラジオボタンID]],操作[対象_押したセル],操作[対象_押した選択中の項目],0,0,-1)))</f>
        <v>0</v>
      </c>
      <c r="L62" t="str">
        <f ca="1">CHOOSE(状態[[#This Row],[最新の状態]]+1,"",状態[[#This Row],[数字]],"🚩","？","","💣")</f>
        <v/>
      </c>
    </row>
    <row r="63" spans="1:28">
      <c r="A63">
        <f t="shared" si="2"/>
        <v>8</v>
      </c>
      <c r="B63">
        <f t="shared" si="3"/>
        <v>7</v>
      </c>
      <c r="C63" t="str">
        <f>状態[[#This Row],[縦]]&amp;"-"&amp;状態[[#This Row],[横]]</f>
        <v>8-7</v>
      </c>
      <c r="D63">
        <f>(状態[[#This Row],[横]]-1)*設定_縦+状態[[#This Row],[縦]]</f>
        <v>62</v>
      </c>
      <c r="E63">
        <f ca="1">_xlfn.XLOOKUP(状態[[#This Row],[ラジオボタンID]],爆弾の位置[ラジオボタンID],爆弾の位置[爆弾か],FALSE,0)</f>
        <v>0</v>
      </c>
      <c r="F63" cm="1">
        <f t="array" aca="1" ref="F63" ca="1">SUM(_xlfn._xlws.FILTER(_xlfn._xlws.FILTER(状態[],(ABS(状態[縦]-状態[[#This Row],[縦]])&lt;=1)*(ABS(状態[横]-状態[[#This Row],[横]])&lt;=1)),状態[#Headers]="爆弾"))</f>
        <v>3</v>
      </c>
      <c r="G63">
        <f>(_xlfn.XLOOKUP(状態[[#This Row],[ラジオボタンID]]&amp;"-1",操作[対象_操作内容],操作[id],0)&gt;0)*1</f>
        <v>0</v>
      </c>
      <c r="H63" cm="1">
        <f t="array" aca="1" ref="H63" ca="1">(COUNT(_xlfn._xlws.FILTER(状態[],(ABS(状態[縦]-状態[[#This Row],[縦]])&lt;=1)*(ABS(状態[横]-状態[[#This Row],[横]])&lt;=1)*(状態[ID]&lt;&gt;状態[[#This Row],[ID]])*(状態[数字]=0)*(状態[開いた]=1)))&gt;0)*NOT(リセットフラグ)</f>
        <v>0</v>
      </c>
      <c r="I63">
        <f ca="1">MIN(状態[[#This Row],[押して開いた]]+状態[[#This Row],[自動的に開いた]],1)</f>
        <v>0</v>
      </c>
      <c r="J63">
        <f ca="1">IF(AND(状態[[#This Row],[爆弾]],状態[[#This Row],[開いた]]=1),1,0)</f>
        <v>0</v>
      </c>
      <c r="K63">
        <f ca="1">IF(AND(ゲームオーバーである,状態[[#This Row],[爆弾]]),5,IF(状態[[#This Row],[開いた]]=1,1,_xlfn.XLOOKUP(状態[[#This Row],[ラジオボタンID]],操作[対象_押したセル],操作[対象_押した選択中の項目],0,0,-1)))</f>
        <v>0</v>
      </c>
      <c r="L63" t="str">
        <f ca="1">CHOOSE(状態[[#This Row],[最新の状態]]+1,"",状態[[#This Row],[数字]],"🚩","？","","💣")</f>
        <v/>
      </c>
    </row>
    <row r="64" spans="1:28">
      <c r="A64">
        <f t="shared" si="2"/>
        <v>9</v>
      </c>
      <c r="B64">
        <f t="shared" si="3"/>
        <v>7</v>
      </c>
      <c r="C64" t="str">
        <f>状態[[#This Row],[縦]]&amp;"-"&amp;状態[[#This Row],[横]]</f>
        <v>9-7</v>
      </c>
      <c r="D64">
        <f>(状態[[#This Row],[横]]-1)*設定_縦+状態[[#This Row],[縦]]</f>
        <v>63</v>
      </c>
      <c r="E64">
        <f ca="1">_xlfn.XLOOKUP(状態[[#This Row],[ラジオボタンID]],爆弾の位置[ラジオボタンID],爆弾の位置[爆弾か],FALSE,0)</f>
        <v>1</v>
      </c>
      <c r="F64" cm="1">
        <f t="array" aca="1" ref="F64" ca="1">SUM(_xlfn._xlws.FILTER(_xlfn._xlws.FILTER(状態[],(ABS(状態[縦]-状態[[#This Row],[縦]])&lt;=1)*(ABS(状態[横]-状態[[#This Row],[横]])&lt;=1)),状態[#Headers]="爆弾"))</f>
        <v>3</v>
      </c>
      <c r="G64">
        <f>(_xlfn.XLOOKUP(状態[[#This Row],[ラジオボタンID]]&amp;"-1",操作[対象_操作内容],操作[id],0)&gt;0)*1</f>
        <v>0</v>
      </c>
      <c r="H64" cm="1">
        <f t="array" aca="1" ref="H64" ca="1">(COUNT(_xlfn._xlws.FILTER(状態[],(ABS(状態[縦]-状態[[#This Row],[縦]])&lt;=1)*(ABS(状態[横]-状態[[#This Row],[横]])&lt;=1)*(状態[ID]&lt;&gt;状態[[#This Row],[ID]])*(状態[数字]=0)*(状態[開いた]=1)))&gt;0)*NOT(リセットフラグ)</f>
        <v>0</v>
      </c>
      <c r="I64">
        <f ca="1">MIN(状態[[#This Row],[押して開いた]]+状態[[#This Row],[自動的に開いた]],1)</f>
        <v>0</v>
      </c>
      <c r="J64">
        <f ca="1">IF(AND(状態[[#This Row],[爆弾]],状態[[#This Row],[開いた]]=1),1,0)</f>
        <v>0</v>
      </c>
      <c r="K64">
        <f ca="1">IF(AND(ゲームオーバーである,状態[[#This Row],[爆弾]]),5,IF(状態[[#This Row],[開いた]]=1,1,_xlfn.XLOOKUP(状態[[#This Row],[ラジオボタンID]],操作[対象_押したセル],操作[対象_押した選択中の項目],0,0,-1)))</f>
        <v>0</v>
      </c>
      <c r="L64" t="str">
        <f ca="1">CHOOSE(状態[[#This Row],[最新の状態]]+1,"",状態[[#This Row],[数字]],"🚩","？","","💣")</f>
        <v/>
      </c>
    </row>
    <row r="65" spans="1:12">
      <c r="A65">
        <f t="shared" si="2"/>
        <v>1</v>
      </c>
      <c r="B65">
        <f t="shared" si="3"/>
        <v>8</v>
      </c>
      <c r="C65" t="str">
        <f>状態[[#This Row],[縦]]&amp;"-"&amp;状態[[#This Row],[横]]</f>
        <v>1-8</v>
      </c>
      <c r="D65">
        <f>(状態[[#This Row],[横]]-1)*設定_縦+状態[[#This Row],[縦]]</f>
        <v>64</v>
      </c>
      <c r="E65">
        <f ca="1">_xlfn.XLOOKUP(状態[[#This Row],[ラジオボタンID]],爆弾の位置[ラジオボタンID],爆弾の位置[爆弾か],FALSE,0)</f>
        <v>0</v>
      </c>
      <c r="F65" cm="1">
        <f t="array" aca="1" ref="F65" ca="1">SUM(_xlfn._xlws.FILTER(_xlfn._xlws.FILTER(状態[],(ABS(状態[縦]-状態[[#This Row],[縦]])&lt;=1)*(ABS(状態[横]-状態[[#This Row],[横]])&lt;=1)),状態[#Headers]="爆弾"))</f>
        <v>0</v>
      </c>
      <c r="G65">
        <f>(_xlfn.XLOOKUP(状態[[#This Row],[ラジオボタンID]]&amp;"-1",操作[対象_操作内容],操作[id],0)&gt;0)*1</f>
        <v>0</v>
      </c>
      <c r="H65" cm="1">
        <f t="array" aca="1" ref="H65" ca="1">(COUNT(_xlfn._xlws.FILTER(状態[],(ABS(状態[縦]-状態[[#This Row],[縦]])&lt;=1)*(ABS(状態[横]-状態[[#This Row],[横]])&lt;=1)*(状態[ID]&lt;&gt;状態[[#This Row],[ID]])*(状態[数字]=0)*(状態[開いた]=1)))&gt;0)*NOT(リセットフラグ)</f>
        <v>0</v>
      </c>
      <c r="I65">
        <f ca="1">MIN(状態[[#This Row],[押して開いた]]+状態[[#This Row],[自動的に開いた]],1)</f>
        <v>0</v>
      </c>
      <c r="J65">
        <f ca="1">IF(AND(状態[[#This Row],[爆弾]],状態[[#This Row],[開いた]]=1),1,0)</f>
        <v>0</v>
      </c>
      <c r="K65">
        <f ca="1">IF(AND(ゲームオーバーである,状態[[#This Row],[爆弾]]),5,IF(状態[[#This Row],[開いた]]=1,1,_xlfn.XLOOKUP(状態[[#This Row],[ラジオボタンID]],操作[対象_押したセル],操作[対象_押した選択中の項目],0,0,-1)))</f>
        <v>0</v>
      </c>
      <c r="L65" t="str">
        <f ca="1">CHOOSE(状態[[#This Row],[最新の状態]]+1,"",状態[[#This Row],[数字]],"🚩","？","","💣")</f>
        <v/>
      </c>
    </row>
    <row r="66" spans="1:12">
      <c r="A66">
        <f t="shared" ref="A66:A82" si="4">MOD(ROW()-2,設定_縦)+1</f>
        <v>2</v>
      </c>
      <c r="B66">
        <f t="shared" ref="B66:B82" si="5">INT((ROW()-1.1)/設定_縦)+1</f>
        <v>8</v>
      </c>
      <c r="C66" t="str">
        <f>状態[[#This Row],[縦]]&amp;"-"&amp;状態[[#This Row],[横]]</f>
        <v>2-8</v>
      </c>
      <c r="D66">
        <f>(状態[[#This Row],[横]]-1)*設定_縦+状態[[#This Row],[縦]]</f>
        <v>65</v>
      </c>
      <c r="E66">
        <f ca="1">_xlfn.XLOOKUP(状態[[#This Row],[ラジオボタンID]],爆弾の位置[ラジオボタンID],爆弾の位置[爆弾か],FALSE,0)</f>
        <v>0</v>
      </c>
      <c r="F66" cm="1">
        <f t="array" aca="1" ref="F66" ca="1">SUM(_xlfn._xlws.FILTER(_xlfn._xlws.FILTER(状態[],(ABS(状態[縦]-状態[[#This Row],[縦]])&lt;=1)*(ABS(状態[横]-状態[[#This Row],[横]])&lt;=1)),状態[#Headers]="爆弾"))</f>
        <v>0</v>
      </c>
      <c r="G66">
        <f>(_xlfn.XLOOKUP(状態[[#This Row],[ラジオボタンID]]&amp;"-1",操作[対象_操作内容],操作[id],0)&gt;0)*1</f>
        <v>0</v>
      </c>
      <c r="H66" cm="1">
        <f t="array" aca="1" ref="H66" ca="1">(COUNT(_xlfn._xlws.FILTER(状態[],(ABS(状態[縦]-状態[[#This Row],[縦]])&lt;=1)*(ABS(状態[横]-状態[[#This Row],[横]])&lt;=1)*(状態[ID]&lt;&gt;状態[[#This Row],[ID]])*(状態[数字]=0)*(状態[開いた]=1)))&gt;0)*NOT(リセットフラグ)</f>
        <v>0</v>
      </c>
      <c r="I66">
        <f ca="1">MIN(状態[[#This Row],[押して開いた]]+状態[[#This Row],[自動的に開いた]],1)</f>
        <v>0</v>
      </c>
      <c r="J66">
        <f ca="1">IF(AND(状態[[#This Row],[爆弾]],状態[[#This Row],[開いた]]=1),1,0)</f>
        <v>0</v>
      </c>
      <c r="K66">
        <f ca="1">IF(AND(ゲームオーバーである,状態[[#This Row],[爆弾]]),5,IF(状態[[#This Row],[開いた]]=1,1,_xlfn.XLOOKUP(状態[[#This Row],[ラジオボタンID]],操作[対象_押したセル],操作[対象_押した選択中の項目],0,0,-1)))</f>
        <v>0</v>
      </c>
      <c r="L66" t="str">
        <f ca="1">CHOOSE(状態[[#This Row],[最新の状態]]+1,"",状態[[#This Row],[数字]],"🚩","？","","💣")</f>
        <v/>
      </c>
    </row>
    <row r="67" spans="1:12">
      <c r="A67">
        <f t="shared" si="4"/>
        <v>3</v>
      </c>
      <c r="B67">
        <f t="shared" si="5"/>
        <v>8</v>
      </c>
      <c r="C67" t="str">
        <f>状態[[#This Row],[縦]]&amp;"-"&amp;状態[[#This Row],[横]]</f>
        <v>3-8</v>
      </c>
      <c r="D67">
        <f>(状態[[#This Row],[横]]-1)*設定_縦+状態[[#This Row],[縦]]</f>
        <v>66</v>
      </c>
      <c r="E67">
        <f ca="1">_xlfn.XLOOKUP(状態[[#This Row],[ラジオボタンID]],爆弾の位置[ラジオボタンID],爆弾の位置[爆弾か],FALSE,0)</f>
        <v>0</v>
      </c>
      <c r="F67" cm="1">
        <f t="array" aca="1" ref="F67" ca="1">SUM(_xlfn._xlws.FILTER(_xlfn._xlws.FILTER(状態[],(ABS(状態[縦]-状態[[#This Row],[縦]])&lt;=1)*(ABS(状態[横]-状態[[#This Row],[横]])&lt;=1)),状態[#Headers]="爆弾"))</f>
        <v>2</v>
      </c>
      <c r="G67">
        <f>(_xlfn.XLOOKUP(状態[[#This Row],[ラジオボタンID]]&amp;"-1",操作[対象_操作内容],操作[id],0)&gt;0)*1</f>
        <v>0</v>
      </c>
      <c r="H67" cm="1">
        <f t="array" aca="1" ref="H67" ca="1">(COUNT(_xlfn._xlws.FILTER(状態[],(ABS(状態[縦]-状態[[#This Row],[縦]])&lt;=1)*(ABS(状態[横]-状態[[#This Row],[横]])&lt;=1)*(状態[ID]&lt;&gt;状態[[#This Row],[ID]])*(状態[数字]=0)*(状態[開いた]=1)))&gt;0)*NOT(リセットフラグ)</f>
        <v>0</v>
      </c>
      <c r="I67">
        <f ca="1">MIN(状態[[#This Row],[押して開いた]]+状態[[#This Row],[自動的に開いた]],1)</f>
        <v>0</v>
      </c>
      <c r="J67">
        <f ca="1">IF(AND(状態[[#This Row],[爆弾]],状態[[#This Row],[開いた]]=1),1,0)</f>
        <v>0</v>
      </c>
      <c r="K67">
        <f ca="1">IF(AND(ゲームオーバーである,状態[[#This Row],[爆弾]]),5,IF(状態[[#This Row],[開いた]]=1,1,_xlfn.XLOOKUP(状態[[#This Row],[ラジオボタンID]],操作[対象_押したセル],操作[対象_押した選択中の項目],0,0,-1)))</f>
        <v>0</v>
      </c>
      <c r="L67" t="str">
        <f ca="1">CHOOSE(状態[[#This Row],[最新の状態]]+1,"",状態[[#This Row],[数字]],"🚩","？","","💣")</f>
        <v/>
      </c>
    </row>
    <row r="68" spans="1:12">
      <c r="A68">
        <f t="shared" si="4"/>
        <v>4</v>
      </c>
      <c r="B68">
        <f t="shared" si="5"/>
        <v>8</v>
      </c>
      <c r="C68" t="str">
        <f>状態[[#This Row],[縦]]&amp;"-"&amp;状態[[#This Row],[横]]</f>
        <v>4-8</v>
      </c>
      <c r="D68">
        <f>(状態[[#This Row],[横]]-1)*設定_縦+状態[[#This Row],[縦]]</f>
        <v>67</v>
      </c>
      <c r="E68">
        <f ca="1">_xlfn.XLOOKUP(状態[[#This Row],[ラジオボタンID]],爆弾の位置[ラジオボタンID],爆弾の位置[爆弾か],FALSE,0)</f>
        <v>1</v>
      </c>
      <c r="F68" cm="1">
        <f t="array" aca="1" ref="F68" ca="1">SUM(_xlfn._xlws.FILTER(_xlfn._xlws.FILTER(状態[],(ABS(状態[縦]-状態[[#This Row],[縦]])&lt;=1)*(ABS(状態[横]-状態[[#This Row],[横]])&lt;=1)),状態[#Headers]="爆弾"))</f>
        <v>3</v>
      </c>
      <c r="G68">
        <f>(_xlfn.XLOOKUP(状態[[#This Row],[ラジオボタンID]]&amp;"-1",操作[対象_操作内容],操作[id],0)&gt;0)*1</f>
        <v>0</v>
      </c>
      <c r="H68" cm="1">
        <f t="array" aca="1" ref="H68" ca="1">(COUNT(_xlfn._xlws.FILTER(状態[],(ABS(状態[縦]-状態[[#This Row],[縦]])&lt;=1)*(ABS(状態[横]-状態[[#This Row],[横]])&lt;=1)*(状態[ID]&lt;&gt;状態[[#This Row],[ID]])*(状態[数字]=0)*(状態[開いた]=1)))&gt;0)*NOT(リセットフラグ)</f>
        <v>0</v>
      </c>
      <c r="I68">
        <f ca="1">MIN(状態[[#This Row],[押して開いた]]+状態[[#This Row],[自動的に開いた]],1)</f>
        <v>0</v>
      </c>
      <c r="J68">
        <f ca="1">IF(AND(状態[[#This Row],[爆弾]],状態[[#This Row],[開いた]]=1),1,0)</f>
        <v>0</v>
      </c>
      <c r="K68">
        <f ca="1">IF(AND(ゲームオーバーである,状態[[#This Row],[爆弾]]),5,IF(状態[[#This Row],[開いた]]=1,1,_xlfn.XLOOKUP(状態[[#This Row],[ラジオボタンID]],操作[対象_押したセル],操作[対象_押した選択中の項目],0,0,-1)))</f>
        <v>0</v>
      </c>
      <c r="L68" t="str">
        <f ca="1">CHOOSE(状態[[#This Row],[最新の状態]]+1,"",状態[[#This Row],[数字]],"🚩","？","","💣")</f>
        <v/>
      </c>
    </row>
    <row r="69" spans="1:12">
      <c r="A69">
        <f t="shared" si="4"/>
        <v>5</v>
      </c>
      <c r="B69">
        <f t="shared" si="5"/>
        <v>8</v>
      </c>
      <c r="C69" t="str">
        <f>状態[[#This Row],[縦]]&amp;"-"&amp;状態[[#This Row],[横]]</f>
        <v>5-8</v>
      </c>
      <c r="D69">
        <f>(状態[[#This Row],[横]]-1)*設定_縦+状態[[#This Row],[縦]]</f>
        <v>68</v>
      </c>
      <c r="E69">
        <f ca="1">_xlfn.XLOOKUP(状態[[#This Row],[ラジオボタンID]],爆弾の位置[ラジオボタンID],爆弾の位置[爆弾か],FALSE,0)</f>
        <v>0</v>
      </c>
      <c r="F69" cm="1">
        <f t="array" aca="1" ref="F69" ca="1">SUM(_xlfn._xlws.FILTER(_xlfn._xlws.FILTER(状態[],(ABS(状態[縦]-状態[[#This Row],[縦]])&lt;=1)*(ABS(状態[横]-状態[[#This Row],[横]])&lt;=1)),状態[#Headers]="爆弾"))</f>
        <v>3</v>
      </c>
      <c r="G69">
        <f>(_xlfn.XLOOKUP(状態[[#This Row],[ラジオボタンID]]&amp;"-1",操作[対象_操作内容],操作[id],0)&gt;0)*1</f>
        <v>0</v>
      </c>
      <c r="H69" cm="1">
        <f t="array" aca="1" ref="H69" ca="1">(COUNT(_xlfn._xlws.FILTER(状態[],(ABS(状態[縦]-状態[[#This Row],[縦]])&lt;=1)*(ABS(状態[横]-状態[[#This Row],[横]])&lt;=1)*(状態[ID]&lt;&gt;状態[[#This Row],[ID]])*(状態[数字]=0)*(状態[開いた]=1)))&gt;0)*NOT(リセットフラグ)</f>
        <v>0</v>
      </c>
      <c r="I69">
        <f ca="1">MIN(状態[[#This Row],[押して開いた]]+状態[[#This Row],[自動的に開いた]],1)</f>
        <v>0</v>
      </c>
      <c r="J69">
        <f ca="1">IF(AND(状態[[#This Row],[爆弾]],状態[[#This Row],[開いた]]=1),1,0)</f>
        <v>0</v>
      </c>
      <c r="K69">
        <f ca="1">IF(AND(ゲームオーバーである,状態[[#This Row],[爆弾]]),5,IF(状態[[#This Row],[開いた]]=1,1,_xlfn.XLOOKUP(状態[[#This Row],[ラジオボタンID]],操作[対象_押したセル],操作[対象_押した選択中の項目],0,0,-1)))</f>
        <v>0</v>
      </c>
      <c r="L69" t="str">
        <f ca="1">CHOOSE(状態[[#This Row],[最新の状態]]+1,"",状態[[#This Row],[数字]],"🚩","？","","💣")</f>
        <v/>
      </c>
    </row>
    <row r="70" spans="1:12">
      <c r="A70">
        <f t="shared" si="4"/>
        <v>6</v>
      </c>
      <c r="B70">
        <f t="shared" si="5"/>
        <v>8</v>
      </c>
      <c r="C70" t="str">
        <f>状態[[#This Row],[縦]]&amp;"-"&amp;状態[[#This Row],[横]]</f>
        <v>6-8</v>
      </c>
      <c r="D70">
        <f>(状態[[#This Row],[横]]-1)*設定_縦+状態[[#This Row],[縦]]</f>
        <v>69</v>
      </c>
      <c r="E70">
        <f ca="1">_xlfn.XLOOKUP(状態[[#This Row],[ラジオボタンID]],爆弾の位置[ラジオボタンID],爆弾の位置[爆弾か],FALSE,0)</f>
        <v>0</v>
      </c>
      <c r="F70" cm="1">
        <f t="array" aca="1" ref="F70" ca="1">SUM(_xlfn._xlws.FILTER(_xlfn._xlws.FILTER(状態[],(ABS(状態[縦]-状態[[#This Row],[縦]])&lt;=1)*(ABS(状態[横]-状態[[#This Row],[横]])&lt;=1)),状態[#Headers]="爆弾"))</f>
        <v>1</v>
      </c>
      <c r="G70">
        <f>(_xlfn.XLOOKUP(状態[[#This Row],[ラジオボタンID]]&amp;"-1",操作[対象_操作内容],操作[id],0)&gt;0)*1</f>
        <v>0</v>
      </c>
      <c r="H70" cm="1">
        <f t="array" aca="1" ref="H70" ca="1">(COUNT(_xlfn._xlws.FILTER(状態[],(ABS(状態[縦]-状態[[#This Row],[縦]])&lt;=1)*(ABS(状態[横]-状態[[#This Row],[横]])&lt;=1)*(状態[ID]&lt;&gt;状態[[#This Row],[ID]])*(状態[数字]=0)*(状態[開いた]=1)))&gt;0)*NOT(リセットフラグ)</f>
        <v>0</v>
      </c>
      <c r="I70">
        <f ca="1">MIN(状態[[#This Row],[押して開いた]]+状態[[#This Row],[自動的に開いた]],1)</f>
        <v>0</v>
      </c>
      <c r="J70">
        <f ca="1">IF(AND(状態[[#This Row],[爆弾]],状態[[#This Row],[開いた]]=1),1,0)</f>
        <v>0</v>
      </c>
      <c r="K70">
        <f ca="1">IF(AND(ゲームオーバーである,状態[[#This Row],[爆弾]]),5,IF(状態[[#This Row],[開いた]]=1,1,_xlfn.XLOOKUP(状態[[#This Row],[ラジオボタンID]],操作[対象_押したセル],操作[対象_押した選択中の項目],0,0,-1)))</f>
        <v>0</v>
      </c>
      <c r="L70" t="str">
        <f ca="1">CHOOSE(状態[[#This Row],[最新の状態]]+1,"",状態[[#This Row],[数字]],"🚩","？","","💣")</f>
        <v/>
      </c>
    </row>
    <row r="71" spans="1:12">
      <c r="A71">
        <f t="shared" si="4"/>
        <v>7</v>
      </c>
      <c r="B71">
        <f t="shared" si="5"/>
        <v>8</v>
      </c>
      <c r="C71" t="str">
        <f>状態[[#This Row],[縦]]&amp;"-"&amp;状態[[#This Row],[横]]</f>
        <v>7-8</v>
      </c>
      <c r="D71">
        <f>(状態[[#This Row],[横]]-1)*設定_縦+状態[[#This Row],[縦]]</f>
        <v>70</v>
      </c>
      <c r="E71">
        <f ca="1">_xlfn.XLOOKUP(状態[[#This Row],[ラジオボタンID]],爆弾の位置[ラジオボタンID],爆弾の位置[爆弾か],FALSE,0)</f>
        <v>0</v>
      </c>
      <c r="F71" cm="1">
        <f t="array" aca="1" ref="F71" ca="1">SUM(_xlfn._xlws.FILTER(_xlfn._xlws.FILTER(状態[],(ABS(状態[縦]-状態[[#This Row],[縦]])&lt;=1)*(ABS(状態[横]-状態[[#This Row],[横]])&lt;=1)),状態[#Headers]="爆弾"))</f>
        <v>2</v>
      </c>
      <c r="G71">
        <f>(_xlfn.XLOOKUP(状態[[#This Row],[ラジオボタンID]]&amp;"-1",操作[対象_操作内容],操作[id],0)&gt;0)*1</f>
        <v>0</v>
      </c>
      <c r="H71" cm="1">
        <f t="array" aca="1" ref="H71" ca="1">(COUNT(_xlfn._xlws.FILTER(状態[],(ABS(状態[縦]-状態[[#This Row],[縦]])&lt;=1)*(ABS(状態[横]-状態[[#This Row],[横]])&lt;=1)*(状態[ID]&lt;&gt;状態[[#This Row],[ID]])*(状態[数字]=0)*(状態[開いた]=1)))&gt;0)*NOT(リセットフラグ)</f>
        <v>0</v>
      </c>
      <c r="I71">
        <f ca="1">MIN(状態[[#This Row],[押して開いた]]+状態[[#This Row],[自動的に開いた]],1)</f>
        <v>0</v>
      </c>
      <c r="J71">
        <f ca="1">IF(AND(状態[[#This Row],[爆弾]],状態[[#This Row],[開いた]]=1),1,0)</f>
        <v>0</v>
      </c>
      <c r="K71">
        <f ca="1">IF(AND(ゲームオーバーである,状態[[#This Row],[爆弾]]),5,IF(状態[[#This Row],[開いた]]=1,1,_xlfn.XLOOKUP(状態[[#This Row],[ラジオボタンID]],操作[対象_押したセル],操作[対象_押した選択中の項目],0,0,-1)))</f>
        <v>0</v>
      </c>
      <c r="L71" t="str">
        <f ca="1">CHOOSE(状態[[#This Row],[最新の状態]]+1,"",状態[[#This Row],[数字]],"🚩","？","","💣")</f>
        <v/>
      </c>
    </row>
    <row r="72" spans="1:12">
      <c r="A72">
        <f t="shared" si="4"/>
        <v>8</v>
      </c>
      <c r="B72">
        <f t="shared" si="5"/>
        <v>8</v>
      </c>
      <c r="C72" t="str">
        <f>状態[[#This Row],[縦]]&amp;"-"&amp;状態[[#This Row],[横]]</f>
        <v>8-8</v>
      </c>
      <c r="D72">
        <f>(状態[[#This Row],[横]]-1)*設定_縦+状態[[#This Row],[縦]]</f>
        <v>71</v>
      </c>
      <c r="E72">
        <f ca="1">_xlfn.XLOOKUP(状態[[#This Row],[ラジオボタンID]],爆弾の位置[ラジオボタンID],爆弾の位置[爆弾か],FALSE,0)</f>
        <v>1</v>
      </c>
      <c r="F72" cm="1">
        <f t="array" aca="1" ref="F72" ca="1">SUM(_xlfn._xlws.FILTER(_xlfn._xlws.FILTER(状態[],(ABS(状態[縦]-状態[[#This Row],[縦]])&lt;=1)*(ABS(状態[横]-状態[[#This Row],[横]])&lt;=1)),状態[#Headers]="爆弾"))</f>
        <v>4</v>
      </c>
      <c r="G72">
        <f>(_xlfn.XLOOKUP(状態[[#This Row],[ラジオボタンID]]&amp;"-1",操作[対象_操作内容],操作[id],0)&gt;0)*1</f>
        <v>0</v>
      </c>
      <c r="H72" cm="1">
        <f t="array" aca="1" ref="H72" ca="1">(COUNT(_xlfn._xlws.FILTER(状態[],(ABS(状態[縦]-状態[[#This Row],[縦]])&lt;=1)*(ABS(状態[横]-状態[[#This Row],[横]])&lt;=1)*(状態[ID]&lt;&gt;状態[[#This Row],[ID]])*(状態[数字]=0)*(状態[開いた]=1)))&gt;0)*NOT(リセットフラグ)</f>
        <v>0</v>
      </c>
      <c r="I72">
        <f ca="1">MIN(状態[[#This Row],[押して開いた]]+状態[[#This Row],[自動的に開いた]],1)</f>
        <v>0</v>
      </c>
      <c r="J72">
        <f ca="1">IF(AND(状態[[#This Row],[爆弾]],状態[[#This Row],[開いた]]=1),1,0)</f>
        <v>0</v>
      </c>
      <c r="K72">
        <f ca="1">IF(AND(ゲームオーバーである,状態[[#This Row],[爆弾]]),5,IF(状態[[#This Row],[開いた]]=1,1,_xlfn.XLOOKUP(状態[[#This Row],[ラジオボタンID]],操作[対象_押したセル],操作[対象_押した選択中の項目],0,0,-1)))</f>
        <v>0</v>
      </c>
      <c r="L72" t="str">
        <f ca="1">CHOOSE(状態[[#This Row],[最新の状態]]+1,"",状態[[#This Row],[数字]],"🚩","？","","💣")</f>
        <v/>
      </c>
    </row>
    <row r="73" spans="1:12">
      <c r="A73">
        <f t="shared" si="4"/>
        <v>9</v>
      </c>
      <c r="B73">
        <f t="shared" si="5"/>
        <v>8</v>
      </c>
      <c r="C73" t="str">
        <f>状態[[#This Row],[縦]]&amp;"-"&amp;状態[[#This Row],[横]]</f>
        <v>9-8</v>
      </c>
      <c r="D73">
        <f>(状態[[#This Row],[横]]-1)*設定_縦+状態[[#This Row],[縦]]</f>
        <v>72</v>
      </c>
      <c r="E73">
        <f ca="1">_xlfn.XLOOKUP(状態[[#This Row],[ラジオボタンID]],爆弾の位置[ラジオボタンID],爆弾の位置[爆弾か],FALSE,0)</f>
        <v>1</v>
      </c>
      <c r="F73" cm="1">
        <f t="array" aca="1" ref="F73" ca="1">SUM(_xlfn._xlws.FILTER(_xlfn._xlws.FILTER(状態[],(ABS(状態[縦]-状態[[#This Row],[縦]])&lt;=1)*(ABS(状態[横]-状態[[#This Row],[横]])&lt;=1)),状態[#Headers]="爆弾"))</f>
        <v>4</v>
      </c>
      <c r="G73">
        <f>(_xlfn.XLOOKUP(状態[[#This Row],[ラジオボタンID]]&amp;"-1",操作[対象_操作内容],操作[id],0)&gt;0)*1</f>
        <v>0</v>
      </c>
      <c r="H73" cm="1">
        <f t="array" aca="1" ref="H73" ca="1">(COUNT(_xlfn._xlws.FILTER(状態[],(ABS(状態[縦]-状態[[#This Row],[縦]])&lt;=1)*(ABS(状態[横]-状態[[#This Row],[横]])&lt;=1)*(状態[ID]&lt;&gt;状態[[#This Row],[ID]])*(状態[数字]=0)*(状態[開いた]=1)))&gt;0)*NOT(リセットフラグ)</f>
        <v>0</v>
      </c>
      <c r="I73">
        <f ca="1">MIN(状態[[#This Row],[押して開いた]]+状態[[#This Row],[自動的に開いた]],1)</f>
        <v>0</v>
      </c>
      <c r="J73">
        <f ca="1">IF(AND(状態[[#This Row],[爆弾]],状態[[#This Row],[開いた]]=1),1,0)</f>
        <v>0</v>
      </c>
      <c r="K73">
        <f ca="1">IF(AND(ゲームオーバーである,状態[[#This Row],[爆弾]]),5,IF(状態[[#This Row],[開いた]]=1,1,_xlfn.XLOOKUP(状態[[#This Row],[ラジオボタンID]],操作[対象_押したセル],操作[対象_押した選択中の項目],0,0,-1)))</f>
        <v>0</v>
      </c>
      <c r="L73" t="str">
        <f ca="1">CHOOSE(状態[[#This Row],[最新の状態]]+1,"",状態[[#This Row],[数字]],"🚩","？","","💣")</f>
        <v/>
      </c>
    </row>
    <row r="74" spans="1:12">
      <c r="A74">
        <f t="shared" si="4"/>
        <v>1</v>
      </c>
      <c r="B74">
        <f t="shared" si="5"/>
        <v>9</v>
      </c>
      <c r="C74" t="str">
        <f>状態[[#This Row],[縦]]&amp;"-"&amp;状態[[#This Row],[横]]</f>
        <v>1-9</v>
      </c>
      <c r="D74">
        <f>(状態[[#This Row],[横]]-1)*設定_縦+状態[[#This Row],[縦]]</f>
        <v>73</v>
      </c>
      <c r="E74">
        <f ca="1">_xlfn.XLOOKUP(状態[[#This Row],[ラジオボタンID]],爆弾の位置[ラジオボタンID],爆弾の位置[爆弾か],FALSE,0)</f>
        <v>0</v>
      </c>
      <c r="F74" cm="1">
        <f t="array" aca="1" ref="F74" ca="1">SUM(_xlfn._xlws.FILTER(_xlfn._xlws.FILTER(状態[],(ABS(状態[縦]-状態[[#This Row],[縦]])&lt;=1)*(ABS(状態[横]-状態[[#This Row],[横]])&lt;=1)),状態[#Headers]="爆弾"))</f>
        <v>0</v>
      </c>
      <c r="G74">
        <f>(_xlfn.XLOOKUP(状態[[#This Row],[ラジオボタンID]]&amp;"-1",操作[対象_操作内容],操作[id],0)&gt;0)*1</f>
        <v>0</v>
      </c>
      <c r="H74" cm="1">
        <f t="array" aca="1" ref="H74" ca="1">(COUNT(_xlfn._xlws.FILTER(状態[],(ABS(状態[縦]-状態[[#This Row],[縦]])&lt;=1)*(ABS(状態[横]-状態[[#This Row],[横]])&lt;=1)*(状態[ID]&lt;&gt;状態[[#This Row],[ID]])*(状態[数字]=0)*(状態[開いた]=1)))&gt;0)*NOT(リセットフラグ)</f>
        <v>0</v>
      </c>
      <c r="I74">
        <f ca="1">MIN(状態[[#This Row],[押して開いた]]+状態[[#This Row],[自動的に開いた]],1)</f>
        <v>0</v>
      </c>
      <c r="J74">
        <f ca="1">IF(AND(状態[[#This Row],[爆弾]],状態[[#This Row],[開いた]]=1),1,0)</f>
        <v>0</v>
      </c>
      <c r="K74">
        <f ca="1">IF(AND(ゲームオーバーである,状態[[#This Row],[爆弾]]),5,IF(状態[[#This Row],[開いた]]=1,1,_xlfn.XLOOKUP(状態[[#This Row],[ラジオボタンID]],操作[対象_押したセル],操作[対象_押した選択中の項目],0,0,-1)))</f>
        <v>0</v>
      </c>
      <c r="L74" t="str">
        <f ca="1">CHOOSE(状態[[#This Row],[最新の状態]]+1,"",状態[[#This Row],[数字]],"🚩","？","","💣")</f>
        <v/>
      </c>
    </row>
    <row r="75" spans="1:12">
      <c r="A75">
        <f t="shared" si="4"/>
        <v>2</v>
      </c>
      <c r="B75">
        <f t="shared" si="5"/>
        <v>9</v>
      </c>
      <c r="C75" t="str">
        <f>状態[[#This Row],[縦]]&amp;"-"&amp;状態[[#This Row],[横]]</f>
        <v>2-9</v>
      </c>
      <c r="D75">
        <f>(状態[[#This Row],[横]]-1)*設定_縦+状態[[#This Row],[縦]]</f>
        <v>74</v>
      </c>
      <c r="E75">
        <f ca="1">_xlfn.XLOOKUP(状態[[#This Row],[ラジオボタンID]],爆弾の位置[ラジオボタンID],爆弾の位置[爆弾か],FALSE,0)</f>
        <v>0</v>
      </c>
      <c r="F75" cm="1">
        <f t="array" aca="1" ref="F75" ca="1">SUM(_xlfn._xlws.FILTER(_xlfn._xlws.FILTER(状態[],(ABS(状態[縦]-状態[[#This Row],[縦]])&lt;=1)*(ABS(状態[横]-状態[[#This Row],[横]])&lt;=1)),状態[#Headers]="爆弾"))</f>
        <v>0</v>
      </c>
      <c r="G75">
        <f>(_xlfn.XLOOKUP(状態[[#This Row],[ラジオボタンID]]&amp;"-1",操作[対象_操作内容],操作[id],0)&gt;0)*1</f>
        <v>0</v>
      </c>
      <c r="H75" cm="1">
        <f t="array" aca="1" ref="H75" ca="1">(COUNT(_xlfn._xlws.FILTER(状態[],(ABS(状態[縦]-状態[[#This Row],[縦]])&lt;=1)*(ABS(状態[横]-状態[[#This Row],[横]])&lt;=1)*(状態[ID]&lt;&gt;状態[[#This Row],[ID]])*(状態[数字]=0)*(状態[開いた]=1)))&gt;0)*NOT(リセットフラグ)</f>
        <v>0</v>
      </c>
      <c r="I75">
        <f ca="1">MIN(状態[[#This Row],[押して開いた]]+状態[[#This Row],[自動的に開いた]],1)</f>
        <v>0</v>
      </c>
      <c r="J75">
        <f ca="1">IF(AND(状態[[#This Row],[爆弾]],状態[[#This Row],[開いた]]=1),1,0)</f>
        <v>0</v>
      </c>
      <c r="K75">
        <f ca="1">IF(AND(ゲームオーバーである,状態[[#This Row],[爆弾]]),5,IF(状態[[#This Row],[開いた]]=1,1,_xlfn.XLOOKUP(状態[[#This Row],[ラジオボタンID]],操作[対象_押したセル],操作[対象_押した選択中の項目],0,0,-1)))</f>
        <v>0</v>
      </c>
      <c r="L75" t="str">
        <f ca="1">CHOOSE(状態[[#This Row],[最新の状態]]+1,"",状態[[#This Row],[数字]],"🚩","？","","💣")</f>
        <v/>
      </c>
    </row>
    <row r="76" spans="1:12">
      <c r="A76">
        <f t="shared" si="4"/>
        <v>3</v>
      </c>
      <c r="B76">
        <f t="shared" si="5"/>
        <v>9</v>
      </c>
      <c r="C76" t="str">
        <f>状態[[#This Row],[縦]]&amp;"-"&amp;状態[[#This Row],[横]]</f>
        <v>3-9</v>
      </c>
      <c r="D76">
        <f>(状態[[#This Row],[横]]-1)*設定_縦+状態[[#This Row],[縦]]</f>
        <v>75</v>
      </c>
      <c r="E76">
        <f ca="1">_xlfn.XLOOKUP(状態[[#This Row],[ラジオボタンID]],爆弾の位置[ラジオボタンID],爆弾の位置[爆弾か],FALSE,0)</f>
        <v>0</v>
      </c>
      <c r="F76" cm="1">
        <f t="array" aca="1" ref="F76" ca="1">SUM(_xlfn._xlws.FILTER(_xlfn._xlws.FILTER(状態[],(ABS(状態[縦]-状態[[#This Row],[縦]])&lt;=1)*(ABS(状態[横]-状態[[#This Row],[横]])&lt;=1)),状態[#Headers]="爆弾"))</f>
        <v>1</v>
      </c>
      <c r="G76">
        <f>(_xlfn.XLOOKUP(状態[[#This Row],[ラジオボタンID]]&amp;"-1",操作[対象_操作内容],操作[id],0)&gt;0)*1</f>
        <v>0</v>
      </c>
      <c r="H76" cm="1">
        <f t="array" aca="1" ref="H76" ca="1">(COUNT(_xlfn._xlws.FILTER(状態[],(ABS(状態[縦]-状態[[#This Row],[縦]])&lt;=1)*(ABS(状態[横]-状態[[#This Row],[横]])&lt;=1)*(状態[ID]&lt;&gt;状態[[#This Row],[ID]])*(状態[数字]=0)*(状態[開いた]=1)))&gt;0)*NOT(リセットフラグ)</f>
        <v>0</v>
      </c>
      <c r="I76">
        <f ca="1">MIN(状態[[#This Row],[押して開いた]]+状態[[#This Row],[自動的に開いた]],1)</f>
        <v>0</v>
      </c>
      <c r="J76">
        <f ca="1">IF(AND(状態[[#This Row],[爆弾]],状態[[#This Row],[開いた]]=1),1,0)</f>
        <v>0</v>
      </c>
      <c r="K76">
        <f ca="1">IF(AND(ゲームオーバーである,状態[[#This Row],[爆弾]]),5,IF(状態[[#This Row],[開いた]]=1,1,_xlfn.XLOOKUP(状態[[#This Row],[ラジオボタンID]],操作[対象_押したセル],操作[対象_押した選択中の項目],0,0,-1)))</f>
        <v>0</v>
      </c>
      <c r="L76" t="str">
        <f ca="1">CHOOSE(状態[[#This Row],[最新の状態]]+1,"",状態[[#This Row],[数字]],"🚩","？","","💣")</f>
        <v/>
      </c>
    </row>
    <row r="77" spans="1:12">
      <c r="A77">
        <f t="shared" si="4"/>
        <v>4</v>
      </c>
      <c r="B77">
        <f t="shared" si="5"/>
        <v>9</v>
      </c>
      <c r="C77" t="str">
        <f>状態[[#This Row],[縦]]&amp;"-"&amp;状態[[#This Row],[横]]</f>
        <v>4-9</v>
      </c>
      <c r="D77">
        <f>(状態[[#This Row],[横]]-1)*設定_縦+状態[[#This Row],[縦]]</f>
        <v>76</v>
      </c>
      <c r="E77">
        <f ca="1">_xlfn.XLOOKUP(状態[[#This Row],[ラジオボタンID]],爆弾の位置[ラジオボタンID],爆弾の位置[爆弾か],FALSE,0)</f>
        <v>0</v>
      </c>
      <c r="F77" cm="1">
        <f t="array" aca="1" ref="F77" ca="1">SUM(_xlfn._xlws.FILTER(_xlfn._xlws.FILTER(状態[],(ABS(状態[縦]-状態[[#This Row],[縦]])&lt;=1)*(ABS(状態[横]-状態[[#This Row],[横]])&lt;=1)),状態[#Headers]="爆弾"))</f>
        <v>1</v>
      </c>
      <c r="G77">
        <f>(_xlfn.XLOOKUP(状態[[#This Row],[ラジオボタンID]]&amp;"-1",操作[対象_操作内容],操作[id],0)&gt;0)*1</f>
        <v>0</v>
      </c>
      <c r="H77" cm="1">
        <f t="array" aca="1" ref="H77" ca="1">(COUNT(_xlfn._xlws.FILTER(状態[],(ABS(状態[縦]-状態[[#This Row],[縦]])&lt;=1)*(ABS(状態[横]-状態[[#This Row],[横]])&lt;=1)*(状態[ID]&lt;&gt;状態[[#This Row],[ID]])*(状態[数字]=0)*(状態[開いた]=1)))&gt;0)*NOT(リセットフラグ)</f>
        <v>0</v>
      </c>
      <c r="I77">
        <f ca="1">MIN(状態[[#This Row],[押して開いた]]+状態[[#This Row],[自動的に開いた]],1)</f>
        <v>0</v>
      </c>
      <c r="J77">
        <f ca="1">IF(AND(状態[[#This Row],[爆弾]],状態[[#This Row],[開いた]]=1),1,0)</f>
        <v>0</v>
      </c>
      <c r="K77">
        <f ca="1">IF(AND(ゲームオーバーである,状態[[#This Row],[爆弾]]),5,IF(状態[[#This Row],[開いた]]=1,1,_xlfn.XLOOKUP(状態[[#This Row],[ラジオボタンID]],操作[対象_押したセル],操作[対象_押した選択中の項目],0,0,-1)))</f>
        <v>0</v>
      </c>
      <c r="L77" t="str">
        <f ca="1">CHOOSE(状態[[#This Row],[最新の状態]]+1,"",状態[[#This Row],[数字]],"🚩","？","","💣")</f>
        <v/>
      </c>
    </row>
    <row r="78" spans="1:12">
      <c r="A78">
        <f t="shared" si="4"/>
        <v>5</v>
      </c>
      <c r="B78">
        <f t="shared" si="5"/>
        <v>9</v>
      </c>
      <c r="C78" t="str">
        <f>状態[[#This Row],[縦]]&amp;"-"&amp;状態[[#This Row],[横]]</f>
        <v>5-9</v>
      </c>
      <c r="D78">
        <f>(状態[[#This Row],[横]]-1)*設定_縦+状態[[#This Row],[縦]]</f>
        <v>77</v>
      </c>
      <c r="E78">
        <f ca="1">_xlfn.XLOOKUP(状態[[#This Row],[ラジオボタンID]],爆弾の位置[ラジオボタンID],爆弾の位置[爆弾か],FALSE,0)</f>
        <v>0</v>
      </c>
      <c r="F78" cm="1">
        <f t="array" aca="1" ref="F78" ca="1">SUM(_xlfn._xlws.FILTER(_xlfn._xlws.FILTER(状態[],(ABS(状態[縦]-状態[[#This Row],[縦]])&lt;=1)*(ABS(状態[横]-状態[[#This Row],[横]])&lt;=1)),状態[#Headers]="爆弾"))</f>
        <v>1</v>
      </c>
      <c r="G78">
        <f>(_xlfn.XLOOKUP(状態[[#This Row],[ラジオボタンID]]&amp;"-1",操作[対象_操作内容],操作[id],0)&gt;0)*1</f>
        <v>0</v>
      </c>
      <c r="H78" cm="1">
        <f t="array" aca="1" ref="H78" ca="1">(COUNT(_xlfn._xlws.FILTER(状態[],(ABS(状態[縦]-状態[[#This Row],[縦]])&lt;=1)*(ABS(状態[横]-状態[[#This Row],[横]])&lt;=1)*(状態[ID]&lt;&gt;状態[[#This Row],[ID]])*(状態[数字]=0)*(状態[開いた]=1)))&gt;0)*NOT(リセットフラグ)</f>
        <v>0</v>
      </c>
      <c r="I78">
        <f ca="1">MIN(状態[[#This Row],[押して開いた]]+状態[[#This Row],[自動的に開いた]],1)</f>
        <v>0</v>
      </c>
      <c r="J78">
        <f ca="1">IF(AND(状態[[#This Row],[爆弾]],状態[[#This Row],[開いた]]=1),1,0)</f>
        <v>0</v>
      </c>
      <c r="K78">
        <f ca="1">IF(AND(ゲームオーバーである,状態[[#This Row],[爆弾]]),5,IF(状態[[#This Row],[開いた]]=1,1,_xlfn.XLOOKUP(状態[[#This Row],[ラジオボタンID]],操作[対象_押したセル],操作[対象_押した選択中の項目],0,0,-1)))</f>
        <v>0</v>
      </c>
      <c r="L78" t="str">
        <f ca="1">CHOOSE(状態[[#This Row],[最新の状態]]+1,"",状態[[#This Row],[数字]],"🚩","？","","💣")</f>
        <v/>
      </c>
    </row>
    <row r="79" spans="1:12">
      <c r="A79">
        <f t="shared" si="4"/>
        <v>6</v>
      </c>
      <c r="B79">
        <f t="shared" si="5"/>
        <v>9</v>
      </c>
      <c r="C79" t="str">
        <f>状態[[#This Row],[縦]]&amp;"-"&amp;状態[[#This Row],[横]]</f>
        <v>6-9</v>
      </c>
      <c r="D79">
        <f>(状態[[#This Row],[横]]-1)*設定_縦+状態[[#This Row],[縦]]</f>
        <v>78</v>
      </c>
      <c r="E79">
        <f ca="1">_xlfn.XLOOKUP(状態[[#This Row],[ラジオボタンID]],爆弾の位置[ラジオボタンID],爆弾の位置[爆弾か],FALSE,0)</f>
        <v>0</v>
      </c>
      <c r="F79" cm="1">
        <f t="array" aca="1" ref="F79" ca="1">SUM(_xlfn._xlws.FILTER(_xlfn._xlws.FILTER(状態[],(ABS(状態[縦]-状態[[#This Row],[縦]])&lt;=1)*(ABS(状態[横]-状態[[#This Row],[横]])&lt;=1)),状態[#Headers]="爆弾"))</f>
        <v>0</v>
      </c>
      <c r="G79">
        <f>(_xlfn.XLOOKUP(状態[[#This Row],[ラジオボタンID]]&amp;"-1",操作[対象_操作内容],操作[id],0)&gt;0)*1</f>
        <v>0</v>
      </c>
      <c r="H79" cm="1">
        <f t="array" aca="1" ref="H79" ca="1">(COUNT(_xlfn._xlws.FILTER(状態[],(ABS(状態[縦]-状態[[#This Row],[縦]])&lt;=1)*(ABS(状態[横]-状態[[#This Row],[横]])&lt;=1)*(状態[ID]&lt;&gt;状態[[#This Row],[ID]])*(状態[数字]=0)*(状態[開いた]=1)))&gt;0)*NOT(リセットフラグ)</f>
        <v>0</v>
      </c>
      <c r="I79">
        <f ca="1">MIN(状態[[#This Row],[押して開いた]]+状態[[#This Row],[自動的に開いた]],1)</f>
        <v>0</v>
      </c>
      <c r="J79">
        <f ca="1">IF(AND(状態[[#This Row],[爆弾]],状態[[#This Row],[開いた]]=1),1,0)</f>
        <v>0</v>
      </c>
      <c r="K79">
        <f ca="1">IF(AND(ゲームオーバーである,状態[[#This Row],[爆弾]]),5,IF(状態[[#This Row],[開いた]]=1,1,_xlfn.XLOOKUP(状態[[#This Row],[ラジオボタンID]],操作[対象_押したセル],操作[対象_押した選択中の項目],0,0,-1)))</f>
        <v>0</v>
      </c>
      <c r="L79" t="str">
        <f ca="1">CHOOSE(状態[[#This Row],[最新の状態]]+1,"",状態[[#This Row],[数字]],"🚩","？","","💣")</f>
        <v/>
      </c>
    </row>
    <row r="80" spans="1:12">
      <c r="A80">
        <f t="shared" si="4"/>
        <v>7</v>
      </c>
      <c r="B80">
        <f t="shared" si="5"/>
        <v>9</v>
      </c>
      <c r="C80" t="str">
        <f>状態[[#This Row],[縦]]&amp;"-"&amp;状態[[#This Row],[横]]</f>
        <v>7-9</v>
      </c>
      <c r="D80">
        <f>(状態[[#This Row],[横]]-1)*設定_縦+状態[[#This Row],[縦]]</f>
        <v>79</v>
      </c>
      <c r="E80">
        <f ca="1">_xlfn.XLOOKUP(状態[[#This Row],[ラジオボタンID]],爆弾の位置[ラジオボタンID],爆弾の位置[爆弾か],FALSE,0)</f>
        <v>0</v>
      </c>
      <c r="F80" cm="1">
        <f t="array" aca="1" ref="F80" ca="1">SUM(_xlfn._xlws.FILTER(_xlfn._xlws.FILTER(状態[],(ABS(状態[縦]-状態[[#This Row],[縦]])&lt;=1)*(ABS(状態[横]-状態[[#This Row],[横]])&lt;=1)),状態[#Headers]="爆弾"))</f>
        <v>2</v>
      </c>
      <c r="G80">
        <f>(_xlfn.XLOOKUP(状態[[#This Row],[ラジオボタンID]]&amp;"-1",操作[対象_操作内容],操作[id],0)&gt;0)*1</f>
        <v>0</v>
      </c>
      <c r="H80" cm="1">
        <f t="array" aca="1" ref="H80" ca="1">(COUNT(_xlfn._xlws.FILTER(状態[],(ABS(状態[縦]-状態[[#This Row],[縦]])&lt;=1)*(ABS(状態[横]-状態[[#This Row],[横]])&lt;=1)*(状態[ID]&lt;&gt;状態[[#This Row],[ID]])*(状態[数字]=0)*(状態[開いた]=1)))&gt;0)*NOT(リセットフラグ)</f>
        <v>0</v>
      </c>
      <c r="I80">
        <f ca="1">MIN(状態[[#This Row],[押して開いた]]+状態[[#This Row],[自動的に開いた]],1)</f>
        <v>0</v>
      </c>
      <c r="J80">
        <f ca="1">IF(AND(状態[[#This Row],[爆弾]],状態[[#This Row],[開いた]]=1),1,0)</f>
        <v>0</v>
      </c>
      <c r="K80">
        <f ca="1">IF(AND(ゲームオーバーである,状態[[#This Row],[爆弾]]),5,IF(状態[[#This Row],[開いた]]=1,1,_xlfn.XLOOKUP(状態[[#This Row],[ラジオボタンID]],操作[対象_押したセル],操作[対象_押した選択中の項目],0,0,-1)))</f>
        <v>0</v>
      </c>
      <c r="L80" t="str">
        <f ca="1">CHOOSE(状態[[#This Row],[最新の状態]]+1,"",状態[[#This Row],[数字]],"🚩","？","","💣")</f>
        <v/>
      </c>
    </row>
    <row r="81" spans="1:12">
      <c r="A81">
        <f t="shared" si="4"/>
        <v>8</v>
      </c>
      <c r="B81">
        <f t="shared" si="5"/>
        <v>9</v>
      </c>
      <c r="C81" t="str">
        <f>状態[[#This Row],[縦]]&amp;"-"&amp;状態[[#This Row],[横]]</f>
        <v>8-9</v>
      </c>
      <c r="D81">
        <f>(状態[[#This Row],[横]]-1)*設定_縦+状態[[#This Row],[縦]]</f>
        <v>80</v>
      </c>
      <c r="E81">
        <f ca="1">_xlfn.XLOOKUP(状態[[#This Row],[ラジオボタンID]],爆弾の位置[ラジオボタンID],爆弾の位置[爆弾か],FALSE,0)</f>
        <v>1</v>
      </c>
      <c r="F81" cm="1">
        <f t="array" aca="1" ref="F81" ca="1">SUM(_xlfn._xlws.FILTER(_xlfn._xlws.FILTER(状態[],(ABS(状態[縦]-状態[[#This Row],[縦]])&lt;=1)*(ABS(状態[横]-状態[[#This Row],[横]])&lt;=1)),状態[#Headers]="爆弾"))</f>
        <v>3</v>
      </c>
      <c r="G81">
        <f>(_xlfn.XLOOKUP(状態[[#This Row],[ラジオボタンID]]&amp;"-1",操作[対象_操作内容],操作[id],0)&gt;0)*1</f>
        <v>0</v>
      </c>
      <c r="H81" cm="1">
        <f t="array" aca="1" ref="H81" ca="1">(COUNT(_xlfn._xlws.FILTER(状態[],(ABS(状態[縦]-状態[[#This Row],[縦]])&lt;=1)*(ABS(状態[横]-状態[[#This Row],[横]])&lt;=1)*(状態[ID]&lt;&gt;状態[[#This Row],[ID]])*(状態[数字]=0)*(状態[開いた]=1)))&gt;0)*NOT(リセットフラグ)</f>
        <v>0</v>
      </c>
      <c r="I81">
        <f ca="1">MIN(状態[[#This Row],[押して開いた]]+状態[[#This Row],[自動的に開いた]],1)</f>
        <v>0</v>
      </c>
      <c r="J81">
        <f ca="1">IF(AND(状態[[#This Row],[爆弾]],状態[[#This Row],[開いた]]=1),1,0)</f>
        <v>0</v>
      </c>
      <c r="K81">
        <f ca="1">IF(AND(ゲームオーバーである,状態[[#This Row],[爆弾]]),5,IF(状態[[#This Row],[開いた]]=1,1,_xlfn.XLOOKUP(状態[[#This Row],[ラジオボタンID]],操作[対象_押したセル],操作[対象_押した選択中の項目],0,0,-1)))</f>
        <v>0</v>
      </c>
      <c r="L81" t="str">
        <f ca="1">CHOOSE(状態[[#This Row],[最新の状態]]+1,"",状態[[#This Row],[数字]],"🚩","？","","💣")</f>
        <v/>
      </c>
    </row>
    <row r="82" spans="1:12">
      <c r="A82">
        <f t="shared" si="4"/>
        <v>9</v>
      </c>
      <c r="B82">
        <f t="shared" si="5"/>
        <v>9</v>
      </c>
      <c r="C82" t="str">
        <f>状態[[#This Row],[縦]]&amp;"-"&amp;状態[[#This Row],[横]]</f>
        <v>9-9</v>
      </c>
      <c r="D82">
        <f>(状態[[#This Row],[横]]-1)*設定_縦+状態[[#This Row],[縦]]</f>
        <v>81</v>
      </c>
      <c r="E82">
        <f ca="1">_xlfn.XLOOKUP(状態[[#This Row],[ラジオボタンID]],爆弾の位置[ラジオボタンID],爆弾の位置[爆弾か],FALSE,0)</f>
        <v>0</v>
      </c>
      <c r="F82" cm="1">
        <f t="array" aca="1" ref="F82" ca="1">SUM(_xlfn._xlws.FILTER(_xlfn._xlws.FILTER(状態[],(ABS(状態[縦]-状態[[#This Row],[縦]])&lt;=1)*(ABS(状態[横]-状態[[#This Row],[横]])&lt;=1)),状態[#Headers]="爆弾"))</f>
        <v>3</v>
      </c>
      <c r="G82">
        <f>(_xlfn.XLOOKUP(状態[[#This Row],[ラジオボタンID]]&amp;"-1",操作[対象_操作内容],操作[id],0)&gt;0)*1</f>
        <v>0</v>
      </c>
      <c r="H82" cm="1">
        <f t="array" aca="1" ref="H82" ca="1">(COUNT(_xlfn._xlws.FILTER(状態[],(ABS(状態[縦]-状態[[#This Row],[縦]])&lt;=1)*(ABS(状態[横]-状態[[#This Row],[横]])&lt;=1)*(状態[ID]&lt;&gt;状態[[#This Row],[ID]])*(状態[数字]=0)*(状態[開いた]=1)))&gt;0)*NOT(リセットフラグ)</f>
        <v>0</v>
      </c>
      <c r="I82">
        <f ca="1">MIN(状態[[#This Row],[押して開いた]]+状態[[#This Row],[自動的に開いた]],1)</f>
        <v>0</v>
      </c>
      <c r="J82">
        <f ca="1">IF(AND(状態[[#This Row],[爆弾]],状態[[#This Row],[開いた]]=1),1,0)</f>
        <v>0</v>
      </c>
      <c r="K82">
        <f ca="1">IF(AND(ゲームオーバーである,状態[[#This Row],[爆弾]]),5,IF(状態[[#This Row],[開いた]]=1,1,_xlfn.XLOOKUP(状態[[#This Row],[ラジオボタンID]],操作[対象_押したセル],操作[対象_押した選択中の項目],0,0,-1)))</f>
        <v>0</v>
      </c>
      <c r="L82" t="str">
        <f ca="1">CHOOSE(状態[[#This Row],[最新の状態]]+1,"",状態[[#This Row],[数字]],"🚩","？","","💣")</f>
        <v/>
      </c>
    </row>
  </sheetData>
  <phoneticPr fontId="1"/>
  <pageMargins left="0.7" right="0.7" top="0.75" bottom="0.75" header="0.3" footer="0.3"/>
  <pageSetup paperSize="9" orientation="portrait" horizontalDpi="0"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7C38-EC88-49AF-A244-5B56998E4BA1}">
  <dimension ref="A1:D85"/>
  <sheetViews>
    <sheetView workbookViewId="0"/>
  </sheetViews>
  <sheetFormatPr defaultRowHeight="18.75"/>
  <cols>
    <col min="1" max="1" width="15.125" bestFit="1" customWidth="1"/>
    <col min="2" max="2" width="14" customWidth="1"/>
  </cols>
  <sheetData>
    <row r="1" spans="1:4">
      <c r="A1" t="s">
        <v>8</v>
      </c>
      <c r="B1">
        <f>爆弾の数</f>
        <v>15</v>
      </c>
    </row>
    <row r="2" spans="1:4">
      <c r="A2" t="s">
        <v>13</v>
      </c>
      <c r="B2" t="b">
        <f>リセットフラグ</f>
        <v>1</v>
      </c>
    </row>
    <row r="4" spans="1:4">
      <c r="A4" t="s">
        <v>4</v>
      </c>
      <c r="B4" t="s">
        <v>11</v>
      </c>
      <c r="C4" t="s">
        <v>12</v>
      </c>
      <c r="D4" t="s">
        <v>34</v>
      </c>
    </row>
    <row r="5" spans="1:4">
      <c r="A5" cm="1">
        <f t="array" ref="A5">ROW()-ROW(爆弾の位置[#Headers])</f>
        <v>1</v>
      </c>
      <c r="B5">
        <f ca="1">IF(リセットフラグ,RAND(),爆弾の位置[[#This Row],[ランダムな数]])</f>
        <v>0.19678607475865539</v>
      </c>
      <c r="C5">
        <f ca="1">RANK(爆弾の位置[[#This Row],[ランダムな数]],爆弾の位置[ランダムな数])</f>
        <v>65</v>
      </c>
      <c r="D5">
        <f ca="1">IF(爆弾の位置[[#This Row],[順位]]&lt;=爆弾の数,1,0)</f>
        <v>0</v>
      </c>
    </row>
    <row r="6" spans="1:4">
      <c r="A6" cm="1">
        <f t="array" ref="A6">ROW()-ROW(爆弾の位置[#Headers])</f>
        <v>2</v>
      </c>
      <c r="B6">
        <f ca="1">IF(リセットフラグ,RAND(),爆弾の位置[[#This Row],[ランダムな数]])</f>
        <v>0.2093027559191446</v>
      </c>
      <c r="C6">
        <f ca="1">RANK(爆弾の位置[[#This Row],[ランダムな数]],爆弾の位置[ランダムな数])</f>
        <v>64</v>
      </c>
      <c r="D6">
        <f ca="1">IF(爆弾の位置[[#This Row],[順位]]&lt;=爆弾の数,1,0)</f>
        <v>0</v>
      </c>
    </row>
    <row r="7" spans="1:4">
      <c r="A7" cm="1">
        <f t="array" ref="A7">ROW()-ROW(爆弾の位置[#Headers])</f>
        <v>3</v>
      </c>
      <c r="B7">
        <f ca="1">IF(リセットフラグ,RAND(),爆弾の位置[[#This Row],[ランダムな数]])</f>
        <v>0.97915060221315897</v>
      </c>
      <c r="C7">
        <f ca="1">RANK(爆弾の位置[[#This Row],[ランダムな数]],爆弾の位置[ランダムな数])</f>
        <v>1</v>
      </c>
      <c r="D7">
        <f ca="1">IF(爆弾の位置[[#This Row],[順位]]&lt;=爆弾の数,1,0)</f>
        <v>1</v>
      </c>
    </row>
    <row r="8" spans="1:4">
      <c r="A8" cm="1">
        <f t="array" ref="A8">ROW()-ROW(爆弾の位置[#Headers])</f>
        <v>4</v>
      </c>
      <c r="B8">
        <f ca="1">IF(リセットフラグ,RAND(),爆弾の位置[[#This Row],[ランダムな数]])</f>
        <v>0.76656787462129361</v>
      </c>
      <c r="C8">
        <f ca="1">RANK(爆弾の位置[[#This Row],[ランダムな数]],爆弾の位置[ランダムな数])</f>
        <v>16</v>
      </c>
      <c r="D8">
        <f ca="1">IF(爆弾の位置[[#This Row],[順位]]&lt;=爆弾の数,1,0)</f>
        <v>0</v>
      </c>
    </row>
    <row r="9" spans="1:4">
      <c r="A9" cm="1">
        <f t="array" ref="A9">ROW()-ROW(爆弾の位置[#Headers])</f>
        <v>5</v>
      </c>
      <c r="B9">
        <f ca="1">IF(リセットフラグ,RAND(),爆弾の位置[[#This Row],[ランダムな数]])</f>
        <v>0.20950574152568746</v>
      </c>
      <c r="C9">
        <f ca="1">RANK(爆弾の位置[[#This Row],[ランダムな数]],爆弾の位置[ランダムな数])</f>
        <v>63</v>
      </c>
      <c r="D9">
        <f ca="1">IF(爆弾の位置[[#This Row],[順位]]&lt;=爆弾の数,1,0)</f>
        <v>0</v>
      </c>
    </row>
    <row r="10" spans="1:4">
      <c r="A10" cm="1">
        <f t="array" ref="A10">ROW()-ROW(爆弾の位置[#Headers])</f>
        <v>6</v>
      </c>
      <c r="B10">
        <f ca="1">IF(リセットフラグ,RAND(),爆弾の位置[[#This Row],[ランダムな数]])</f>
        <v>0.95502657068982932</v>
      </c>
      <c r="C10">
        <f ca="1">RANK(爆弾の位置[[#This Row],[ランダムな数]],爆弾の位置[ランダムな数])</f>
        <v>5</v>
      </c>
      <c r="D10">
        <f ca="1">IF(爆弾の位置[[#This Row],[順位]]&lt;=爆弾の数,1,0)</f>
        <v>1</v>
      </c>
    </row>
    <row r="11" spans="1:4">
      <c r="A11" cm="1">
        <f t="array" ref="A11">ROW()-ROW(爆弾の位置[#Headers])</f>
        <v>7</v>
      </c>
      <c r="B11">
        <f ca="1">IF(リセットフラグ,RAND(),爆弾の位置[[#This Row],[ランダムな数]])</f>
        <v>0.64062764271927164</v>
      </c>
      <c r="C11">
        <f ca="1">RANK(爆弾の位置[[#This Row],[ランダムな数]],爆弾の位置[ランダムな数])</f>
        <v>27</v>
      </c>
      <c r="D11">
        <f ca="1">IF(爆弾の位置[[#This Row],[順位]]&lt;=爆弾の数,1,0)</f>
        <v>0</v>
      </c>
    </row>
    <row r="12" spans="1:4">
      <c r="A12" cm="1">
        <f t="array" ref="A12">ROW()-ROW(爆弾の位置[#Headers])</f>
        <v>8</v>
      </c>
      <c r="B12">
        <f ca="1">IF(リセットフラグ,RAND(),爆弾の位置[[#This Row],[ランダムな数]])</f>
        <v>9.3761868484624089E-2</v>
      </c>
      <c r="C12">
        <f ca="1">RANK(爆弾の位置[[#This Row],[ランダムな数]],爆弾の位置[ランダムな数])</f>
        <v>75</v>
      </c>
      <c r="D12">
        <f ca="1">IF(爆弾の位置[[#This Row],[順位]]&lt;=爆弾の数,1,0)</f>
        <v>0</v>
      </c>
    </row>
    <row r="13" spans="1:4">
      <c r="A13" cm="1">
        <f t="array" ref="A13">ROW()-ROW(爆弾の位置[#Headers])</f>
        <v>9</v>
      </c>
      <c r="B13">
        <f ca="1">IF(リセットフラグ,RAND(),爆弾の位置[[#This Row],[ランダムな数]])</f>
        <v>4.9627129065528575E-2</v>
      </c>
      <c r="C13">
        <f ca="1">RANK(爆弾の位置[[#This Row],[ランダムな数]],爆弾の位置[ランダムな数])</f>
        <v>77</v>
      </c>
      <c r="D13">
        <f ca="1">IF(爆弾の位置[[#This Row],[順位]]&lt;=爆弾の数,1,0)</f>
        <v>0</v>
      </c>
    </row>
    <row r="14" spans="1:4">
      <c r="A14" cm="1">
        <f t="array" ref="A14">ROW()-ROW(爆弾の位置[#Headers])</f>
        <v>10</v>
      </c>
      <c r="B14">
        <f ca="1">IF(リセットフラグ,RAND(),爆弾の位置[[#This Row],[ランダムな数]])</f>
        <v>0.40520098423255957</v>
      </c>
      <c r="C14">
        <f ca="1">RANK(爆弾の位置[[#This Row],[ランダムな数]],爆弾の位置[ランダムな数])</f>
        <v>46</v>
      </c>
      <c r="D14">
        <f ca="1">IF(爆弾の位置[[#This Row],[順位]]&lt;=爆弾の数,1,0)</f>
        <v>0</v>
      </c>
    </row>
    <row r="15" spans="1:4">
      <c r="A15" cm="1">
        <f t="array" ref="A15">ROW()-ROW(爆弾の位置[#Headers])</f>
        <v>11</v>
      </c>
      <c r="B15">
        <f ca="1">IF(リセットフラグ,RAND(),爆弾の位置[[#This Row],[ランダムな数]])</f>
        <v>0.5722732356816399</v>
      </c>
      <c r="C15">
        <f ca="1">RANK(爆弾の位置[[#This Row],[ランダムな数]],爆弾の位置[ランダムな数])</f>
        <v>31</v>
      </c>
      <c r="D15">
        <f ca="1">IF(爆弾の位置[[#This Row],[順位]]&lt;=爆弾の数,1,0)</f>
        <v>0</v>
      </c>
    </row>
    <row r="16" spans="1:4">
      <c r="A16" cm="1">
        <f t="array" ref="A16">ROW()-ROW(爆弾の位置[#Headers])</f>
        <v>12</v>
      </c>
      <c r="B16">
        <f ca="1">IF(リセットフラグ,RAND(),爆弾の位置[[#This Row],[ランダムな数]])</f>
        <v>0.74181137695535193</v>
      </c>
      <c r="C16">
        <f ca="1">RANK(爆弾の位置[[#This Row],[ランダムな数]],爆弾の位置[ランダムな数])</f>
        <v>19</v>
      </c>
      <c r="D16">
        <f ca="1">IF(爆弾の位置[[#This Row],[順位]]&lt;=爆弾の数,1,0)</f>
        <v>0</v>
      </c>
    </row>
    <row r="17" spans="1:4">
      <c r="A17" cm="1">
        <f t="array" ref="A17">ROW()-ROW(爆弾の位置[#Headers])</f>
        <v>13</v>
      </c>
      <c r="B17">
        <f ca="1">IF(リセットフラグ,RAND(),爆弾の位置[[#This Row],[ランダムな数]])</f>
        <v>0.15294878583547211</v>
      </c>
      <c r="C17">
        <f ca="1">RANK(爆弾の位置[[#This Row],[ランダムな数]],爆弾の位置[ランダムな数])</f>
        <v>71</v>
      </c>
      <c r="D17">
        <f ca="1">IF(爆弾の位置[[#This Row],[順位]]&lt;=爆弾の数,1,0)</f>
        <v>0</v>
      </c>
    </row>
    <row r="18" spans="1:4">
      <c r="A18" cm="1">
        <f t="array" ref="A18">ROW()-ROW(爆弾の位置[#Headers])</f>
        <v>14</v>
      </c>
      <c r="B18">
        <f ca="1">IF(リセットフラグ,RAND(),爆弾の位置[[#This Row],[ランダムな数]])</f>
        <v>0.1029939840929458</v>
      </c>
      <c r="C18">
        <f ca="1">RANK(爆弾の位置[[#This Row],[ランダムな数]],爆弾の位置[ランダムな数])</f>
        <v>73</v>
      </c>
      <c r="D18">
        <f ca="1">IF(爆弾の位置[[#This Row],[順位]]&lt;=爆弾の数,1,0)</f>
        <v>0</v>
      </c>
    </row>
    <row r="19" spans="1:4">
      <c r="A19" cm="1">
        <f t="array" ref="A19">ROW()-ROW(爆弾の位置[#Headers])</f>
        <v>15</v>
      </c>
      <c r="B19">
        <f ca="1">IF(リセットフラグ,RAND(),爆弾の位置[[#This Row],[ランダムな数]])</f>
        <v>0.31352727008353665</v>
      </c>
      <c r="C19">
        <f ca="1">RANK(爆弾の位置[[#This Row],[ランダムな数]],爆弾の位置[ランダムな数])</f>
        <v>54</v>
      </c>
      <c r="D19">
        <f ca="1">IF(爆弾の位置[[#This Row],[順位]]&lt;=爆弾の数,1,0)</f>
        <v>0</v>
      </c>
    </row>
    <row r="20" spans="1:4">
      <c r="A20" cm="1">
        <f t="array" ref="A20">ROW()-ROW(爆弾の位置[#Headers])</f>
        <v>16</v>
      </c>
      <c r="B20">
        <f ca="1">IF(リセットフラグ,RAND(),爆弾の位置[[#This Row],[ランダムな数]])</f>
        <v>0.24534216123920893</v>
      </c>
      <c r="C20">
        <f ca="1">RANK(爆弾の位置[[#This Row],[ランダムな数]],爆弾の位置[ランダムな数])</f>
        <v>61</v>
      </c>
      <c r="D20">
        <f ca="1">IF(爆弾の位置[[#This Row],[順位]]&lt;=爆弾の数,1,0)</f>
        <v>0</v>
      </c>
    </row>
    <row r="21" spans="1:4">
      <c r="A21" cm="1">
        <f t="array" ref="A21">ROW()-ROW(爆弾の位置[#Headers])</f>
        <v>17</v>
      </c>
      <c r="B21">
        <f ca="1">IF(リセットフラグ,RAND(),爆弾の位置[[#This Row],[ランダムな数]])</f>
        <v>0.31567350778245185</v>
      </c>
      <c r="C21">
        <f ca="1">RANK(爆弾の位置[[#This Row],[ランダムな数]],爆弾の位置[ランダムな数])</f>
        <v>53</v>
      </c>
      <c r="D21">
        <f ca="1">IF(爆弾の位置[[#This Row],[順位]]&lt;=爆弾の数,1,0)</f>
        <v>0</v>
      </c>
    </row>
    <row r="22" spans="1:4">
      <c r="A22" cm="1">
        <f t="array" ref="A22">ROW()-ROW(爆弾の位置[#Headers])</f>
        <v>18</v>
      </c>
      <c r="B22">
        <f ca="1">IF(リセットフラグ,RAND(),爆弾の位置[[#This Row],[ランダムな数]])</f>
        <v>0.646520205913103</v>
      </c>
      <c r="C22">
        <f ca="1">RANK(爆弾の位置[[#This Row],[ランダムな数]],爆弾の位置[ランダムな数])</f>
        <v>26</v>
      </c>
      <c r="D22">
        <f ca="1">IF(爆弾の位置[[#This Row],[順位]]&lt;=爆弾の数,1,0)</f>
        <v>0</v>
      </c>
    </row>
    <row r="23" spans="1:4">
      <c r="A23" cm="1">
        <f t="array" ref="A23">ROW()-ROW(爆弾の位置[#Headers])</f>
        <v>19</v>
      </c>
      <c r="B23">
        <f ca="1">IF(リセットフラグ,RAND(),爆弾の位置[[#This Row],[ランダムな数]])</f>
        <v>0.49739362531655684</v>
      </c>
      <c r="C23">
        <f ca="1">RANK(爆弾の位置[[#This Row],[ランダムな数]],爆弾の位置[ランダムな数])</f>
        <v>40</v>
      </c>
      <c r="D23">
        <f ca="1">IF(爆弾の位置[[#This Row],[順位]]&lt;=爆弾の数,1,0)</f>
        <v>0</v>
      </c>
    </row>
    <row r="24" spans="1:4">
      <c r="A24" cm="1">
        <f t="array" ref="A24">ROW()-ROW(爆弾の位置[#Headers])</f>
        <v>20</v>
      </c>
      <c r="B24">
        <f ca="1">IF(リセットフラグ,RAND(),爆弾の位置[[#This Row],[ランダムな数]])</f>
        <v>0.51319979860874221</v>
      </c>
      <c r="C24">
        <f ca="1">RANK(爆弾の位置[[#This Row],[ランダムな数]],爆弾の位置[ランダムな数])</f>
        <v>36</v>
      </c>
      <c r="D24">
        <f ca="1">IF(爆弾の位置[[#This Row],[順位]]&lt;=爆弾の数,1,0)</f>
        <v>0</v>
      </c>
    </row>
    <row r="25" spans="1:4">
      <c r="A25" cm="1">
        <f t="array" ref="A25">ROW()-ROW(爆弾の位置[#Headers])</f>
        <v>21</v>
      </c>
      <c r="B25">
        <f ca="1">IF(リセットフラグ,RAND(),爆弾の位置[[#This Row],[ランダムな数]])</f>
        <v>0.86691887007156809</v>
      </c>
      <c r="C25">
        <f ca="1">RANK(爆弾の位置[[#This Row],[ランダムな数]],爆弾の位置[ランダムな数])</f>
        <v>11</v>
      </c>
      <c r="D25">
        <f ca="1">IF(爆弾の位置[[#This Row],[順位]]&lt;=爆弾の数,1,0)</f>
        <v>1</v>
      </c>
    </row>
    <row r="26" spans="1:4">
      <c r="A26" cm="1">
        <f t="array" ref="A26">ROW()-ROW(爆弾の位置[#Headers])</f>
        <v>22</v>
      </c>
      <c r="B26">
        <f ca="1">IF(リセットフラグ,RAND(),爆弾の位置[[#This Row],[ランダムな数]])</f>
        <v>0.54653700917195946</v>
      </c>
      <c r="C26">
        <f ca="1">RANK(爆弾の位置[[#This Row],[ランダムな数]],爆弾の位置[ランダムな数])</f>
        <v>35</v>
      </c>
      <c r="D26">
        <f ca="1">IF(爆弾の位置[[#This Row],[順位]]&lt;=爆弾の数,1,0)</f>
        <v>0</v>
      </c>
    </row>
    <row r="27" spans="1:4">
      <c r="A27" cm="1">
        <f t="array" ref="A27">ROW()-ROW(爆弾の位置[#Headers])</f>
        <v>23</v>
      </c>
      <c r="B27">
        <f ca="1">IF(リセットフラグ,RAND(),爆弾の位置[[#This Row],[ランダムな数]])</f>
        <v>0.76194259630361771</v>
      </c>
      <c r="C27">
        <f ca="1">RANK(爆弾の位置[[#This Row],[ランダムな数]],爆弾の位置[ランダムな数])</f>
        <v>17</v>
      </c>
      <c r="D27">
        <f ca="1">IF(爆弾の位置[[#This Row],[順位]]&lt;=爆弾の数,1,0)</f>
        <v>0</v>
      </c>
    </row>
    <row r="28" spans="1:4">
      <c r="A28" cm="1">
        <f t="array" ref="A28">ROW()-ROW(爆弾の位置[#Headers])</f>
        <v>24</v>
      </c>
      <c r="B28">
        <f ca="1">IF(リセットフラグ,RAND(),爆弾の位置[[#This Row],[ランダムな数]])</f>
        <v>0.69686910759961651</v>
      </c>
      <c r="C28">
        <f ca="1">RANK(爆弾の位置[[#This Row],[ランダムな数]],爆弾の位置[ランダムな数])</f>
        <v>21</v>
      </c>
      <c r="D28">
        <f ca="1">IF(爆弾の位置[[#This Row],[順位]]&lt;=爆弾の数,1,0)</f>
        <v>0</v>
      </c>
    </row>
    <row r="29" spans="1:4">
      <c r="A29" cm="1">
        <f t="array" ref="A29">ROW()-ROW(爆弾の位置[#Headers])</f>
        <v>25</v>
      </c>
      <c r="B29">
        <f ca="1">IF(リセットフラグ,RAND(),爆弾の位置[[#This Row],[ランダムな数]])</f>
        <v>0.27834928836173756</v>
      </c>
      <c r="C29">
        <f ca="1">RANK(爆弾の位置[[#This Row],[ランダムな数]],爆弾の位置[ランダムな数])</f>
        <v>58</v>
      </c>
      <c r="D29">
        <f ca="1">IF(爆弾の位置[[#This Row],[順位]]&lt;=爆弾の数,1,0)</f>
        <v>0</v>
      </c>
    </row>
    <row r="30" spans="1:4">
      <c r="A30" cm="1">
        <f t="array" ref="A30">ROW()-ROW(爆弾の位置[#Headers])</f>
        <v>26</v>
      </c>
      <c r="B30">
        <f ca="1">IF(リセットフラグ,RAND(),爆弾の位置[[#This Row],[ランダムな数]])</f>
        <v>0.40804325713521061</v>
      </c>
      <c r="C30">
        <f ca="1">RANK(爆弾の位置[[#This Row],[ランダムな数]],爆弾の位置[ランダムな数])</f>
        <v>45</v>
      </c>
      <c r="D30">
        <f ca="1">IF(爆弾の位置[[#This Row],[順位]]&lt;=爆弾の数,1,0)</f>
        <v>0</v>
      </c>
    </row>
    <row r="31" spans="1:4">
      <c r="A31" cm="1">
        <f t="array" ref="A31">ROW()-ROW(爆弾の位置[#Headers])</f>
        <v>27</v>
      </c>
      <c r="B31">
        <f ca="1">IF(リセットフラグ,RAND(),爆弾の位置[[#This Row],[ランダムな数]])</f>
        <v>0.91172050031016971</v>
      </c>
      <c r="C31">
        <f ca="1">RANK(爆弾の位置[[#This Row],[ランダムな数]],爆弾の位置[ランダムな数])</f>
        <v>8</v>
      </c>
      <c r="D31">
        <f ca="1">IF(爆弾の位置[[#This Row],[順位]]&lt;=爆弾の数,1,0)</f>
        <v>1</v>
      </c>
    </row>
    <row r="32" spans="1:4">
      <c r="A32" cm="1">
        <f t="array" ref="A32">ROW()-ROW(爆弾の位置[#Headers])</f>
        <v>28</v>
      </c>
      <c r="B32">
        <f ca="1">IF(リセットフラグ,RAND(),爆弾の位置[[#This Row],[ランダムな数]])</f>
        <v>0.55741093616569481</v>
      </c>
      <c r="C32">
        <f ca="1">RANK(爆弾の位置[[#This Row],[ランダムな数]],爆弾の位置[ランダムな数])</f>
        <v>33</v>
      </c>
      <c r="D32">
        <f ca="1">IF(爆弾の位置[[#This Row],[順位]]&lt;=爆弾の数,1,0)</f>
        <v>0</v>
      </c>
    </row>
    <row r="33" spans="1:4">
      <c r="A33" cm="1">
        <f t="array" ref="A33">ROW()-ROW(爆弾の位置[#Headers])</f>
        <v>29</v>
      </c>
      <c r="B33">
        <f ca="1">IF(リセットフラグ,RAND(),爆弾の位置[[#This Row],[ランダムな数]])</f>
        <v>0.8210919448977263</v>
      </c>
      <c r="C33">
        <f ca="1">RANK(爆弾の位置[[#This Row],[ランダムな数]],爆弾の位置[ランダムな数])</f>
        <v>13</v>
      </c>
      <c r="D33">
        <f ca="1">IF(爆弾の位置[[#This Row],[順位]]&lt;=爆弾の数,1,0)</f>
        <v>1</v>
      </c>
    </row>
    <row r="34" spans="1:4">
      <c r="A34" cm="1">
        <f t="array" ref="A34">ROW()-ROW(爆弾の位置[#Headers])</f>
        <v>30</v>
      </c>
      <c r="B34">
        <f ca="1">IF(リセットフラグ,RAND(),爆弾の位置[[#This Row],[ランダムな数]])</f>
        <v>0.66239597656473692</v>
      </c>
      <c r="C34">
        <f ca="1">RANK(爆弾の位置[[#This Row],[ランダムな数]],爆弾の位置[ランダムな数])</f>
        <v>24</v>
      </c>
      <c r="D34">
        <f ca="1">IF(爆弾の位置[[#This Row],[順位]]&lt;=爆弾の数,1,0)</f>
        <v>0</v>
      </c>
    </row>
    <row r="35" spans="1:4">
      <c r="A35" cm="1">
        <f t="array" ref="A35">ROW()-ROW(爆弾の位置[#Headers])</f>
        <v>31</v>
      </c>
      <c r="B35">
        <f ca="1">IF(リセットフラグ,RAND(),爆弾の位置[[#This Row],[ランダムな数]])</f>
        <v>0.30505262756523088</v>
      </c>
      <c r="C35">
        <f ca="1">RANK(爆弾の位置[[#This Row],[ランダムな数]],爆弾の位置[ランダムな数])</f>
        <v>55</v>
      </c>
      <c r="D35">
        <f ca="1">IF(爆弾の位置[[#This Row],[順位]]&lt;=爆弾の数,1,0)</f>
        <v>0</v>
      </c>
    </row>
    <row r="36" spans="1:4">
      <c r="A36" cm="1">
        <f t="array" ref="A36">ROW()-ROW(爆弾の位置[#Headers])</f>
        <v>32</v>
      </c>
      <c r="B36">
        <f ca="1">IF(リセットフラグ,RAND(),爆弾の位置[[#This Row],[ランダムな数]])</f>
        <v>0.51317140099533898</v>
      </c>
      <c r="C36">
        <f ca="1">RANK(爆弾の位置[[#This Row],[ランダムな数]],爆弾の位置[ランダムな数])</f>
        <v>37</v>
      </c>
      <c r="D36">
        <f ca="1">IF(爆弾の位置[[#This Row],[順位]]&lt;=爆弾の数,1,0)</f>
        <v>0</v>
      </c>
    </row>
    <row r="37" spans="1:4">
      <c r="A37" cm="1">
        <f t="array" ref="A37">ROW()-ROW(爆弾の位置[#Headers])</f>
        <v>33</v>
      </c>
      <c r="B37">
        <f ca="1">IF(リセットフラグ,RAND(),爆弾の位置[[#This Row],[ランダムな数]])</f>
        <v>0.4769187040571452</v>
      </c>
      <c r="C37">
        <f ca="1">RANK(爆弾の位置[[#This Row],[ランダムな数]],爆弾の位置[ランダムな数])</f>
        <v>41</v>
      </c>
      <c r="D37">
        <f ca="1">IF(爆弾の位置[[#This Row],[順位]]&lt;=爆弾の数,1,0)</f>
        <v>0</v>
      </c>
    </row>
    <row r="38" spans="1:4">
      <c r="A38" cm="1">
        <f t="array" ref="A38">ROW()-ROW(爆弾の位置[#Headers])</f>
        <v>34</v>
      </c>
      <c r="B38">
        <f ca="1">IF(リセットフラグ,RAND(),爆弾の位置[[#This Row],[ランダムな数]])</f>
        <v>0.36815741361735754</v>
      </c>
      <c r="C38">
        <f ca="1">RANK(爆弾の位置[[#This Row],[ランダムな数]],爆弾の位置[ランダムな数])</f>
        <v>49</v>
      </c>
      <c r="D38">
        <f ca="1">IF(爆弾の位置[[#This Row],[順位]]&lt;=爆弾の数,1,0)</f>
        <v>0</v>
      </c>
    </row>
    <row r="39" spans="1:4">
      <c r="A39" cm="1">
        <f t="array" ref="A39">ROW()-ROW(爆弾の位置[#Headers])</f>
        <v>35</v>
      </c>
      <c r="B39">
        <f ca="1">IF(リセットフラグ,RAND(),爆弾の位置[[#This Row],[ランダムな数]])</f>
        <v>0.66289766567428232</v>
      </c>
      <c r="C39">
        <f ca="1">RANK(爆弾の位置[[#This Row],[ランダムな数]],爆弾の位置[ランダムな数])</f>
        <v>23</v>
      </c>
      <c r="D39">
        <f ca="1">IF(爆弾の位置[[#This Row],[順位]]&lt;=爆弾の数,1,0)</f>
        <v>0</v>
      </c>
    </row>
    <row r="40" spans="1:4">
      <c r="A40" cm="1">
        <f t="array" ref="A40">ROW()-ROW(爆弾の位置[#Headers])</f>
        <v>36</v>
      </c>
      <c r="B40">
        <f ca="1">IF(リセットフラグ,RAND(),爆弾の位置[[#This Row],[ランダムな数]])</f>
        <v>0.93057666850470855</v>
      </c>
      <c r="C40">
        <f ca="1">RANK(爆弾の位置[[#This Row],[ランダムな数]],爆弾の位置[ランダムな数])</f>
        <v>6</v>
      </c>
      <c r="D40">
        <f ca="1">IF(爆弾の位置[[#This Row],[順位]]&lt;=爆弾の数,1,0)</f>
        <v>1</v>
      </c>
    </row>
    <row r="41" spans="1:4">
      <c r="A41" cm="1">
        <f t="array" ref="A41">ROW()-ROW(爆弾の位置[#Headers])</f>
        <v>37</v>
      </c>
      <c r="B41">
        <f ca="1">IF(リセットフラグ,RAND(),爆弾の位置[[#This Row],[ランダムな数]])</f>
        <v>0.95855308267224948</v>
      </c>
      <c r="C41">
        <f ca="1">RANK(爆弾の位置[[#This Row],[ランダムな数]],爆弾の位置[ランダムな数])</f>
        <v>4</v>
      </c>
      <c r="D41">
        <f ca="1">IF(爆弾の位置[[#This Row],[順位]]&lt;=爆弾の数,1,0)</f>
        <v>1</v>
      </c>
    </row>
    <row r="42" spans="1:4">
      <c r="A42" cm="1">
        <f t="array" ref="A42">ROW()-ROW(爆弾の位置[#Headers])</f>
        <v>38</v>
      </c>
      <c r="B42">
        <f ca="1">IF(リセットフラグ,RAND(),爆弾の位置[[#This Row],[ランダムな数]])</f>
        <v>0.90318831515644982</v>
      </c>
      <c r="C42">
        <f ca="1">RANK(爆弾の位置[[#This Row],[ランダムな数]],爆弾の位置[ランダムな数])</f>
        <v>9</v>
      </c>
      <c r="D42">
        <f ca="1">IF(爆弾の位置[[#This Row],[順位]]&lt;=爆弾の数,1,0)</f>
        <v>1</v>
      </c>
    </row>
    <row r="43" spans="1:4">
      <c r="A43" cm="1">
        <f t="array" ref="A43">ROW()-ROW(爆弾の位置[#Headers])</f>
        <v>39</v>
      </c>
      <c r="B43">
        <f ca="1">IF(リセットフラグ,RAND(),爆弾の位置[[#This Row],[ランダムな数]])</f>
        <v>0.18987932352991954</v>
      </c>
      <c r="C43">
        <f ca="1">RANK(爆弾の位置[[#This Row],[ランダムな数]],爆弾の位置[ランダムな数])</f>
        <v>67</v>
      </c>
      <c r="D43">
        <f ca="1">IF(爆弾の位置[[#This Row],[順位]]&lt;=爆弾の数,1,0)</f>
        <v>0</v>
      </c>
    </row>
    <row r="44" spans="1:4">
      <c r="A44" cm="1">
        <f t="array" ref="A44">ROW()-ROW(爆弾の位置[#Headers])</f>
        <v>40</v>
      </c>
      <c r="B44">
        <f ca="1">IF(リセットフラグ,RAND(),爆弾の位置[[#This Row],[ランダムな数]])</f>
        <v>0.33438820749932852</v>
      </c>
      <c r="C44">
        <f ca="1">RANK(爆弾の位置[[#This Row],[ランダムな数]],爆弾の位置[ランダムな数])</f>
        <v>50</v>
      </c>
      <c r="D44">
        <f ca="1">IF(爆弾の位置[[#This Row],[順位]]&lt;=爆弾の数,1,0)</f>
        <v>0</v>
      </c>
    </row>
    <row r="45" spans="1:4">
      <c r="A45" cm="1">
        <f t="array" ref="A45">ROW()-ROW(爆弾の位置[#Headers])</f>
        <v>41</v>
      </c>
      <c r="B45">
        <f ca="1">IF(リセットフラグ,RAND(),爆弾の位置[[#This Row],[ランダムな数]])</f>
        <v>0.26070995241957018</v>
      </c>
      <c r="C45">
        <f ca="1">RANK(爆弾の位置[[#This Row],[ランダムな数]],爆弾の位置[ランダムな数])</f>
        <v>60</v>
      </c>
      <c r="D45">
        <f ca="1">IF(爆弾の位置[[#This Row],[順位]]&lt;=爆弾の数,1,0)</f>
        <v>0</v>
      </c>
    </row>
    <row r="46" spans="1:4">
      <c r="A46" cm="1">
        <f t="array" ref="A46">ROW()-ROW(爆弾の位置[#Headers])</f>
        <v>42</v>
      </c>
      <c r="B46">
        <f ca="1">IF(リセットフラグ,RAND(),爆弾の位置[[#This Row],[ランダムな数]])</f>
        <v>0.62313515129674391</v>
      </c>
      <c r="C46">
        <f ca="1">RANK(爆弾の位置[[#This Row],[ランダムな数]],爆弾の位置[ランダムな数])</f>
        <v>29</v>
      </c>
      <c r="D46">
        <f ca="1">IF(爆弾の位置[[#This Row],[順位]]&lt;=爆弾の数,1,0)</f>
        <v>0</v>
      </c>
    </row>
    <row r="47" spans="1:4">
      <c r="A47" cm="1">
        <f t="array" ref="A47">ROW()-ROW(爆弾の位置[#Headers])</f>
        <v>43</v>
      </c>
      <c r="B47">
        <f ca="1">IF(リセットフラグ,RAND(),爆弾の位置[[#This Row],[ランダムな数]])</f>
        <v>0.62131513942767991</v>
      </c>
      <c r="C47">
        <f ca="1">RANK(爆弾の位置[[#This Row],[ランダムな数]],爆弾の位置[ランダムな数])</f>
        <v>30</v>
      </c>
      <c r="D47">
        <f ca="1">IF(爆弾の位置[[#This Row],[順位]]&lt;=爆弾の数,1,0)</f>
        <v>0</v>
      </c>
    </row>
    <row r="48" spans="1:4">
      <c r="A48" cm="1">
        <f t="array" ref="A48">ROW()-ROW(爆弾の位置[#Headers])</f>
        <v>44</v>
      </c>
      <c r="B48">
        <f ca="1">IF(リセットフラグ,RAND(),爆弾の位置[[#This Row],[ランダムな数]])</f>
        <v>0.43703995953833497</v>
      </c>
      <c r="C48">
        <f ca="1">RANK(爆弾の位置[[#This Row],[ランダムな数]],爆弾の位置[ランダムな数])</f>
        <v>44</v>
      </c>
      <c r="D48">
        <f ca="1">IF(爆弾の位置[[#This Row],[順位]]&lt;=爆弾の数,1,0)</f>
        <v>0</v>
      </c>
    </row>
    <row r="49" spans="1:4">
      <c r="A49" cm="1">
        <f t="array" ref="A49">ROW()-ROW(爆弾の位置[#Headers])</f>
        <v>45</v>
      </c>
      <c r="B49">
        <f ca="1">IF(リセットフラグ,RAND(),爆弾の位置[[#This Row],[ランダムな数]])</f>
        <v>0.75104010371788354</v>
      </c>
      <c r="C49">
        <f ca="1">RANK(爆弾の位置[[#This Row],[ランダムな数]],爆弾の位置[ランダムな数])</f>
        <v>18</v>
      </c>
      <c r="D49">
        <f ca="1">IF(爆弾の位置[[#This Row],[順位]]&lt;=爆弾の数,1,0)</f>
        <v>0</v>
      </c>
    </row>
    <row r="50" spans="1:4">
      <c r="A50" cm="1">
        <f t="array" ref="A50">ROW()-ROW(爆弾の位置[#Headers])</f>
        <v>46</v>
      </c>
      <c r="B50">
        <f ca="1">IF(リセットフラグ,RAND(),爆弾の位置[[#This Row],[ランダムな数]])</f>
        <v>0.66010657272904161</v>
      </c>
      <c r="C50">
        <f ca="1">RANK(爆弾の位置[[#This Row],[ランダムな数]],爆弾の位置[ランダムな数])</f>
        <v>25</v>
      </c>
      <c r="D50">
        <f ca="1">IF(爆弾の位置[[#This Row],[順位]]&lt;=爆弾の数,1,0)</f>
        <v>0</v>
      </c>
    </row>
    <row r="51" spans="1:4">
      <c r="A51" cm="1">
        <f t="array" ref="A51">ROW()-ROW(爆弾の位置[#Headers])</f>
        <v>47</v>
      </c>
      <c r="B51">
        <f ca="1">IF(リセットフラグ,RAND(),爆弾の位置[[#This Row],[ランダムな数]])</f>
        <v>0.73189620717584514</v>
      </c>
      <c r="C51">
        <f ca="1">RANK(爆弾の位置[[#This Row],[ランダムな数]],爆弾の位置[ランダムな数])</f>
        <v>20</v>
      </c>
      <c r="D51">
        <f ca="1">IF(爆弾の位置[[#This Row],[順位]]&lt;=爆弾の数,1,0)</f>
        <v>0</v>
      </c>
    </row>
    <row r="52" spans="1:4">
      <c r="A52" cm="1">
        <f t="array" ref="A52">ROW()-ROW(爆弾の位置[#Headers])</f>
        <v>48</v>
      </c>
      <c r="B52">
        <f ca="1">IF(リセットフラグ,RAND(),爆弾の位置[[#This Row],[ランダムな数]])</f>
        <v>1.5655524902643658E-2</v>
      </c>
      <c r="C52">
        <f ca="1">RANK(爆弾の位置[[#This Row],[ランダムな数]],爆弾の位置[ランダムな数])</f>
        <v>80</v>
      </c>
      <c r="D52">
        <f ca="1">IF(爆弾の位置[[#This Row],[順位]]&lt;=爆弾の数,1,0)</f>
        <v>0</v>
      </c>
    </row>
    <row r="53" spans="1:4">
      <c r="A53" cm="1">
        <f t="array" ref="A53">ROW()-ROW(爆弾の位置[#Headers])</f>
        <v>49</v>
      </c>
      <c r="B53">
        <f ca="1">IF(リセットフラグ,RAND(),爆弾の位置[[#This Row],[ランダムな数]])</f>
        <v>0.5080318638340181</v>
      </c>
      <c r="C53">
        <f ca="1">RANK(爆弾の位置[[#This Row],[ランダムな数]],爆弾の位置[ランダムな数])</f>
        <v>39</v>
      </c>
      <c r="D53">
        <f ca="1">IF(爆弾の位置[[#This Row],[順位]]&lt;=爆弾の数,1,0)</f>
        <v>0</v>
      </c>
    </row>
    <row r="54" spans="1:4">
      <c r="A54" cm="1">
        <f t="array" ref="A54">ROW()-ROW(爆弾の位置[#Headers])</f>
        <v>50</v>
      </c>
      <c r="B54">
        <f ca="1">IF(リセットフラグ,RAND(),爆弾の位置[[#This Row],[ランダムな数]])</f>
        <v>0.62807144434063567</v>
      </c>
      <c r="C54">
        <f ca="1">RANK(爆弾の位置[[#This Row],[ランダムな数]],爆弾の位置[ランダムな数])</f>
        <v>28</v>
      </c>
      <c r="D54">
        <f ca="1">IF(爆弾の位置[[#This Row],[順位]]&lt;=爆弾の数,1,0)</f>
        <v>0</v>
      </c>
    </row>
    <row r="55" spans="1:4">
      <c r="A55" cm="1">
        <f t="array" ref="A55">ROW()-ROW(爆弾の位置[#Headers])</f>
        <v>51</v>
      </c>
      <c r="B55">
        <f ca="1">IF(リセットフラグ,RAND(),爆弾の位置[[#This Row],[ランダムな数]])</f>
        <v>1.0933547011150457E-3</v>
      </c>
      <c r="C55">
        <f ca="1">RANK(爆弾の位置[[#This Row],[ランダムな数]],爆弾の位置[ランダムな数])</f>
        <v>81</v>
      </c>
      <c r="D55">
        <f ca="1">IF(爆弾の位置[[#This Row],[順位]]&lt;=爆弾の数,1,0)</f>
        <v>0</v>
      </c>
    </row>
    <row r="56" spans="1:4">
      <c r="A56" cm="1">
        <f t="array" ref="A56">ROW()-ROW(爆弾の位置[#Headers])</f>
        <v>52</v>
      </c>
      <c r="B56">
        <f ca="1">IF(リセットフラグ,RAND(),爆弾の位置[[#This Row],[ランダムな数]])</f>
        <v>0.27530193378367951</v>
      </c>
      <c r="C56">
        <f ca="1">RANK(爆弾の位置[[#This Row],[ランダムな数]],爆弾の位置[ランダムな数])</f>
        <v>59</v>
      </c>
      <c r="D56">
        <f ca="1">IF(爆弾の位置[[#This Row],[順位]]&lt;=爆弾の数,1,0)</f>
        <v>0</v>
      </c>
    </row>
    <row r="57" spans="1:4">
      <c r="A57" cm="1">
        <f t="array" ref="A57">ROW()-ROW(爆弾の位置[#Headers])</f>
        <v>53</v>
      </c>
      <c r="B57">
        <f ca="1">IF(リセットフラグ,RAND(),爆弾の位置[[#This Row],[ランダムな数]])</f>
        <v>0.13573913491939471</v>
      </c>
      <c r="C57">
        <f ca="1">RANK(爆弾の位置[[#This Row],[ランダムな数]],爆弾の位置[ランダムな数])</f>
        <v>72</v>
      </c>
      <c r="D57">
        <f ca="1">IF(爆弾の位置[[#This Row],[順位]]&lt;=爆弾の数,1,0)</f>
        <v>0</v>
      </c>
    </row>
    <row r="58" spans="1:4">
      <c r="A58" cm="1">
        <f t="array" ref="A58">ROW()-ROW(爆弾の位置[#Headers])</f>
        <v>54</v>
      </c>
      <c r="B58">
        <f ca="1">IF(リセットフラグ,RAND(),爆弾の位置[[#This Row],[ランダムな数]])</f>
        <v>0.29019869664964881</v>
      </c>
      <c r="C58">
        <f ca="1">RANK(爆弾の位置[[#This Row],[ランダムな数]],爆弾の位置[ランダムな数])</f>
        <v>57</v>
      </c>
      <c r="D58">
        <f ca="1">IF(爆弾の位置[[#This Row],[順位]]&lt;=爆弾の数,1,0)</f>
        <v>0</v>
      </c>
    </row>
    <row r="59" spans="1:4">
      <c r="A59" cm="1">
        <f t="array" ref="A59">ROW()-ROW(爆弾の位置[#Headers])</f>
        <v>55</v>
      </c>
      <c r="B59">
        <f ca="1">IF(リセットフラグ,RAND(),爆弾の位置[[#This Row],[ランダムな数]])</f>
        <v>0.46691473218559087</v>
      </c>
      <c r="C59">
        <f ca="1">RANK(爆弾の位置[[#This Row],[ランダムな数]],爆弾の位置[ランダムな数])</f>
        <v>42</v>
      </c>
      <c r="D59">
        <f ca="1">IF(爆弾の位置[[#This Row],[順位]]&lt;=爆弾の数,1,0)</f>
        <v>0</v>
      </c>
    </row>
    <row r="60" spans="1:4">
      <c r="A60" cm="1">
        <f t="array" ref="A60">ROW()-ROW(爆弾の位置[#Headers])</f>
        <v>56</v>
      </c>
      <c r="B60">
        <f ca="1">IF(リセットフラグ,RAND(),爆弾の位置[[#This Row],[ランダムな数]])</f>
        <v>0.30266876026860512</v>
      </c>
      <c r="C60">
        <f ca="1">RANK(爆弾の位置[[#This Row],[ランダムな数]],爆弾の位置[ランダムな数])</f>
        <v>56</v>
      </c>
      <c r="D60">
        <f ca="1">IF(爆弾の位置[[#This Row],[順位]]&lt;=爆弾の数,1,0)</f>
        <v>0</v>
      </c>
    </row>
    <row r="61" spans="1:4">
      <c r="A61" cm="1">
        <f t="array" ref="A61">ROW()-ROW(爆弾の位置[#Headers])</f>
        <v>57</v>
      </c>
      <c r="B61">
        <f ca="1">IF(リセットフラグ,RAND(),爆弾の位置[[#This Row],[ランダムな数]])</f>
        <v>0.15867157279473665</v>
      </c>
      <c r="C61">
        <f ca="1">RANK(爆弾の位置[[#This Row],[ランダムな数]],爆弾の位置[ランダムな数])</f>
        <v>69</v>
      </c>
      <c r="D61">
        <f ca="1">IF(爆弾の位置[[#This Row],[順位]]&lt;=爆弾の数,1,0)</f>
        <v>0</v>
      </c>
    </row>
    <row r="62" spans="1:4">
      <c r="A62" cm="1">
        <f t="array" ref="A62">ROW()-ROW(爆弾の位置[#Headers])</f>
        <v>58</v>
      </c>
      <c r="B62">
        <f ca="1">IF(リセットフラグ,RAND(),爆弾の位置[[#This Row],[ランダムな数]])</f>
        <v>0.97765150861125116</v>
      </c>
      <c r="C62">
        <f ca="1">RANK(爆弾の位置[[#This Row],[ランダムな数]],爆弾の位置[ランダムな数])</f>
        <v>2</v>
      </c>
      <c r="D62">
        <f ca="1">IF(爆弾の位置[[#This Row],[順位]]&lt;=爆弾の数,1,0)</f>
        <v>1</v>
      </c>
    </row>
    <row r="63" spans="1:4">
      <c r="A63" cm="1">
        <f t="array" ref="A63">ROW()-ROW(爆弾の位置[#Headers])</f>
        <v>59</v>
      </c>
      <c r="B63">
        <f ca="1">IF(リセットフラグ,RAND(),爆弾の位置[[#This Row],[ランダムな数]])</f>
        <v>0.97242592530051031</v>
      </c>
      <c r="C63">
        <f ca="1">RANK(爆弾の位置[[#This Row],[ランダムな数]],爆弾の位置[ランダムな数])</f>
        <v>3</v>
      </c>
      <c r="D63">
        <f ca="1">IF(爆弾の位置[[#This Row],[順位]]&lt;=爆弾の数,1,0)</f>
        <v>1</v>
      </c>
    </row>
    <row r="64" spans="1:4">
      <c r="A64" cm="1">
        <f t="array" ref="A64">ROW()-ROW(爆弾の位置[#Headers])</f>
        <v>60</v>
      </c>
      <c r="B64">
        <f ca="1">IF(リセットフラグ,RAND(),爆弾の位置[[#This Row],[ランダムな数]])</f>
        <v>0.40083923194805737</v>
      </c>
      <c r="C64">
        <f ca="1">RANK(爆弾の位置[[#This Row],[ランダムな数]],爆弾の位置[ランダムな数])</f>
        <v>47</v>
      </c>
      <c r="D64">
        <f ca="1">IF(爆弾の位置[[#This Row],[順位]]&lt;=爆弾の数,1,0)</f>
        <v>0</v>
      </c>
    </row>
    <row r="65" spans="1:4">
      <c r="A65" cm="1">
        <f t="array" ref="A65">ROW()-ROW(爆弾の位置[#Headers])</f>
        <v>61</v>
      </c>
      <c r="B65">
        <f ca="1">IF(リセットフラグ,RAND(),爆弾の位置[[#This Row],[ランダムな数]])</f>
        <v>9.9094032905929219E-2</v>
      </c>
      <c r="C65">
        <f ca="1">RANK(爆弾の位置[[#This Row],[ランダムな数]],爆弾の位置[ランダムな数])</f>
        <v>74</v>
      </c>
      <c r="D65">
        <f ca="1">IF(爆弾の位置[[#This Row],[順位]]&lt;=爆弾の数,1,0)</f>
        <v>0</v>
      </c>
    </row>
    <row r="66" spans="1:4">
      <c r="A66" cm="1">
        <f t="array" ref="A66">ROW()-ROW(爆弾の位置[#Headers])</f>
        <v>62</v>
      </c>
      <c r="B66">
        <f ca="1">IF(リセットフラグ,RAND(),爆弾の位置[[#This Row],[ランダムな数]])</f>
        <v>0.19330255402002028</v>
      </c>
      <c r="C66">
        <f ca="1">RANK(爆弾の位置[[#This Row],[ランダムな数]],爆弾の位置[ランダムな数])</f>
        <v>66</v>
      </c>
      <c r="D66">
        <f ca="1">IF(爆弾の位置[[#This Row],[順位]]&lt;=爆弾の数,1,0)</f>
        <v>0</v>
      </c>
    </row>
    <row r="67" spans="1:4">
      <c r="A67" cm="1">
        <f t="array" ref="A67">ROW()-ROW(爆弾の位置[#Headers])</f>
        <v>63</v>
      </c>
      <c r="B67">
        <f ca="1">IF(リセットフラグ,RAND(),爆弾の位置[[#This Row],[ランダムな数]])</f>
        <v>0.81975927619591316</v>
      </c>
      <c r="C67">
        <f ca="1">RANK(爆弾の位置[[#This Row],[ランダムな数]],爆弾の位置[ランダムな数])</f>
        <v>14</v>
      </c>
      <c r="D67">
        <f ca="1">IF(爆弾の位置[[#This Row],[順位]]&lt;=爆弾の数,1,0)</f>
        <v>1</v>
      </c>
    </row>
    <row r="68" spans="1:4">
      <c r="A68" cm="1">
        <f t="array" ref="A68">ROW()-ROW(爆弾の位置[#Headers])</f>
        <v>64</v>
      </c>
      <c r="B68">
        <f ca="1">IF(リセットフラグ,RAND(),爆弾の位置[[#This Row],[ランダムな数]])</f>
        <v>8.4272315422324606E-2</v>
      </c>
      <c r="C68">
        <f ca="1">RANK(爆弾の位置[[#This Row],[ランダムな数]],爆弾の位置[ランダムな数])</f>
        <v>76</v>
      </c>
      <c r="D68">
        <f ca="1">IF(爆弾の位置[[#This Row],[順位]]&lt;=爆弾の数,1,0)</f>
        <v>0</v>
      </c>
    </row>
    <row r="69" spans="1:4">
      <c r="A69" cm="1">
        <f t="array" ref="A69">ROW()-ROW(爆弾の位置[#Headers])</f>
        <v>65</v>
      </c>
      <c r="B69">
        <f ca="1">IF(リセットフラグ,RAND(),爆弾の位置[[#This Row],[ランダムな数]])</f>
        <v>0.56941793876130897</v>
      </c>
      <c r="C69">
        <f ca="1">RANK(爆弾の位置[[#This Row],[ランダムな数]],爆弾の位置[ランダムな数])</f>
        <v>32</v>
      </c>
      <c r="D69">
        <f ca="1">IF(爆弾の位置[[#This Row],[順位]]&lt;=爆弾の数,1,0)</f>
        <v>0</v>
      </c>
    </row>
    <row r="70" spans="1:4">
      <c r="A70" cm="1">
        <f t="array" ref="A70">ROW()-ROW(爆弾の位置[#Headers])</f>
        <v>66</v>
      </c>
      <c r="B70">
        <f ca="1">IF(リセットフラグ,RAND(),爆弾の位置[[#This Row],[ランダムな数]])</f>
        <v>0.55613454939931828</v>
      </c>
      <c r="C70">
        <f ca="1">RANK(爆弾の位置[[#This Row],[ランダムな数]],爆弾の位置[ランダムな数])</f>
        <v>34</v>
      </c>
      <c r="D70">
        <f ca="1">IF(爆弾の位置[[#This Row],[順位]]&lt;=爆弾の数,1,0)</f>
        <v>0</v>
      </c>
    </row>
    <row r="71" spans="1:4">
      <c r="A71" cm="1">
        <f t="array" ref="A71">ROW()-ROW(爆弾の位置[#Headers])</f>
        <v>67</v>
      </c>
      <c r="B71">
        <f ca="1">IF(リセットフラグ,RAND(),爆弾の位置[[#This Row],[ランダムな数]])</f>
        <v>0.9259718949811937</v>
      </c>
      <c r="C71">
        <f ca="1">RANK(爆弾の位置[[#This Row],[ランダムな数]],爆弾の位置[ランダムな数])</f>
        <v>7</v>
      </c>
      <c r="D71">
        <f ca="1">IF(爆弾の位置[[#This Row],[順位]]&lt;=爆弾の数,1,0)</f>
        <v>1</v>
      </c>
    </row>
    <row r="72" spans="1:4">
      <c r="A72" cm="1">
        <f t="array" ref="A72">ROW()-ROW(爆弾の位置[#Headers])</f>
        <v>68</v>
      </c>
      <c r="B72">
        <f ca="1">IF(リセットフラグ,RAND(),爆弾の位置[[#This Row],[ランダムな数]])</f>
        <v>2.1273869688906433E-2</v>
      </c>
      <c r="C72">
        <f ca="1">RANK(爆弾の位置[[#This Row],[ランダムな数]],爆弾の位置[ランダムな数])</f>
        <v>79</v>
      </c>
      <c r="D72">
        <f ca="1">IF(爆弾の位置[[#This Row],[順位]]&lt;=爆弾の数,1,0)</f>
        <v>0</v>
      </c>
    </row>
    <row r="73" spans="1:4">
      <c r="A73" cm="1">
        <f t="array" ref="A73">ROW()-ROW(爆弾の位置[#Headers])</f>
        <v>69</v>
      </c>
      <c r="B73">
        <f ca="1">IF(リセットフラグ,RAND(),爆弾の位置[[#This Row],[ランダムな数]])</f>
        <v>0.68283843283742218</v>
      </c>
      <c r="C73">
        <f ca="1">RANK(爆弾の位置[[#This Row],[ランダムな数]],爆弾の位置[ランダムな数])</f>
        <v>22</v>
      </c>
      <c r="D73">
        <f ca="1">IF(爆弾の位置[[#This Row],[順位]]&lt;=爆弾の数,1,0)</f>
        <v>0</v>
      </c>
    </row>
    <row r="74" spans="1:4">
      <c r="A74" cm="1">
        <f t="array" ref="A74">ROW()-ROW(爆弾の位置[#Headers])</f>
        <v>70</v>
      </c>
      <c r="B74">
        <f ca="1">IF(リセットフラグ,RAND(),爆弾の位置[[#This Row],[ランダムな数]])</f>
        <v>0.51123682303436291</v>
      </c>
      <c r="C74">
        <f ca="1">RANK(爆弾の位置[[#This Row],[ランダムな数]],爆弾の位置[ランダムな数])</f>
        <v>38</v>
      </c>
      <c r="D74">
        <f ca="1">IF(爆弾の位置[[#This Row],[順位]]&lt;=爆弾の数,1,0)</f>
        <v>0</v>
      </c>
    </row>
    <row r="75" spans="1:4">
      <c r="A75" cm="1">
        <f t="array" ref="A75">ROW()-ROW(爆弾の位置[#Headers])</f>
        <v>71</v>
      </c>
      <c r="B75">
        <f ca="1">IF(リセットフラグ,RAND(),爆弾の位置[[#This Row],[ランダムな数]])</f>
        <v>0.82942975319084888</v>
      </c>
      <c r="C75">
        <f ca="1">RANK(爆弾の位置[[#This Row],[ランダムな数]],爆弾の位置[ランダムな数])</f>
        <v>12</v>
      </c>
      <c r="D75">
        <f ca="1">IF(爆弾の位置[[#This Row],[順位]]&lt;=爆弾の数,1,0)</f>
        <v>1</v>
      </c>
    </row>
    <row r="76" spans="1:4">
      <c r="A76" cm="1">
        <f t="array" ref="A76">ROW()-ROW(爆弾の位置[#Headers])</f>
        <v>72</v>
      </c>
      <c r="B76">
        <f ca="1">IF(リセットフラグ,RAND(),爆弾の位置[[#This Row],[ランダムな数]])</f>
        <v>0.78578451363300439</v>
      </c>
      <c r="C76">
        <f ca="1">RANK(爆弾の位置[[#This Row],[ランダムな数]],爆弾の位置[ランダムな数])</f>
        <v>15</v>
      </c>
      <c r="D76">
        <f ca="1">IF(爆弾の位置[[#This Row],[順位]]&lt;=爆弾の数,1,0)</f>
        <v>1</v>
      </c>
    </row>
    <row r="77" spans="1:4">
      <c r="A77" cm="1">
        <f t="array" ref="A77">ROW()-ROW(爆弾の位置[#Headers])</f>
        <v>73</v>
      </c>
      <c r="B77">
        <f ca="1">IF(リセットフラグ,RAND(),爆弾の位置[[#This Row],[ランダムな数]])</f>
        <v>3.7395422895181274E-2</v>
      </c>
      <c r="C77">
        <f ca="1">RANK(爆弾の位置[[#This Row],[ランダムな数]],爆弾の位置[ランダムな数])</f>
        <v>78</v>
      </c>
      <c r="D77">
        <f ca="1">IF(爆弾の位置[[#This Row],[順位]]&lt;=爆弾の数,1,0)</f>
        <v>0</v>
      </c>
    </row>
    <row r="78" spans="1:4">
      <c r="A78" cm="1">
        <f t="array" ref="A78">ROW()-ROW(爆弾の位置[#Headers])</f>
        <v>74</v>
      </c>
      <c r="B78">
        <f ca="1">IF(リセットフラグ,RAND(),爆弾の位置[[#This Row],[ランダムな数]])</f>
        <v>0.1887402553424562</v>
      </c>
      <c r="C78">
        <f ca="1">RANK(爆弾の位置[[#This Row],[ランダムな数]],爆弾の位置[ランダムな数])</f>
        <v>68</v>
      </c>
      <c r="D78">
        <f ca="1">IF(爆弾の位置[[#This Row],[順位]]&lt;=爆弾の数,1,0)</f>
        <v>0</v>
      </c>
    </row>
    <row r="79" spans="1:4">
      <c r="A79" cm="1">
        <f t="array" ref="A79">ROW()-ROW(爆弾の位置[#Headers])</f>
        <v>75</v>
      </c>
      <c r="B79">
        <f ca="1">IF(リセットフラグ,RAND(),爆弾の位置[[#This Row],[ランダムな数]])</f>
        <v>0.31788495778217885</v>
      </c>
      <c r="C79">
        <f ca="1">RANK(爆弾の位置[[#This Row],[ランダムな数]],爆弾の位置[ランダムな数])</f>
        <v>52</v>
      </c>
      <c r="D79">
        <f ca="1">IF(爆弾の位置[[#This Row],[順位]]&lt;=爆弾の数,1,0)</f>
        <v>0</v>
      </c>
    </row>
    <row r="80" spans="1:4">
      <c r="A80" cm="1">
        <f t="array" ref="A80">ROW()-ROW(爆弾の位置[#Headers])</f>
        <v>76</v>
      </c>
      <c r="B80">
        <f ca="1">IF(リセットフラグ,RAND(),爆弾の位置[[#This Row],[ランダムな数]])</f>
        <v>0.3840251421611881</v>
      </c>
      <c r="C80">
        <f ca="1">RANK(爆弾の位置[[#This Row],[ランダムな数]],爆弾の位置[ランダムな数])</f>
        <v>48</v>
      </c>
      <c r="D80">
        <f ca="1">IF(爆弾の位置[[#This Row],[順位]]&lt;=爆弾の数,1,0)</f>
        <v>0</v>
      </c>
    </row>
    <row r="81" spans="1:4">
      <c r="A81" cm="1">
        <f t="array" ref="A81">ROW()-ROW(爆弾の位置[#Headers])</f>
        <v>77</v>
      </c>
      <c r="B81">
        <f ca="1">IF(リセットフラグ,RAND(),爆弾の位置[[#This Row],[ランダムな数]])</f>
        <v>0.15462322923113259</v>
      </c>
      <c r="C81">
        <f ca="1">RANK(爆弾の位置[[#This Row],[ランダムな数]],爆弾の位置[ランダムな数])</f>
        <v>70</v>
      </c>
      <c r="D81">
        <f ca="1">IF(爆弾の位置[[#This Row],[順位]]&lt;=爆弾の数,1,0)</f>
        <v>0</v>
      </c>
    </row>
    <row r="82" spans="1:4">
      <c r="A82" cm="1">
        <f t="array" ref="A82">ROW()-ROW(爆弾の位置[#Headers])</f>
        <v>78</v>
      </c>
      <c r="B82">
        <f ca="1">IF(リセットフラグ,RAND(),爆弾の位置[[#This Row],[ランダムな数]])</f>
        <v>0.46474515622951451</v>
      </c>
      <c r="C82">
        <f ca="1">RANK(爆弾の位置[[#This Row],[ランダムな数]],爆弾の位置[ランダムな数])</f>
        <v>43</v>
      </c>
      <c r="D82">
        <f ca="1">IF(爆弾の位置[[#This Row],[順位]]&lt;=爆弾の数,1,0)</f>
        <v>0</v>
      </c>
    </row>
    <row r="83" spans="1:4">
      <c r="A83" cm="1">
        <f t="array" ref="A83">ROW()-ROW(爆弾の位置[#Headers])</f>
        <v>79</v>
      </c>
      <c r="B83">
        <f ca="1">IF(リセットフラグ,RAND(),爆弾の位置[[#This Row],[ランダムな数]])</f>
        <v>0.21602491390830314</v>
      </c>
      <c r="C83">
        <f ca="1">RANK(爆弾の位置[[#This Row],[ランダムな数]],爆弾の位置[ランダムな数])</f>
        <v>62</v>
      </c>
      <c r="D83">
        <f ca="1">IF(爆弾の位置[[#This Row],[順位]]&lt;=爆弾の数,1,0)</f>
        <v>0</v>
      </c>
    </row>
    <row r="84" spans="1:4">
      <c r="A84" cm="1">
        <f t="array" ref="A84">ROW()-ROW(爆弾の位置[#Headers])</f>
        <v>80</v>
      </c>
      <c r="B84">
        <f ca="1">IF(リセットフラグ,RAND(),爆弾の位置[[#This Row],[ランダムな数]])</f>
        <v>0.86864363391972177</v>
      </c>
      <c r="C84">
        <f ca="1">RANK(爆弾の位置[[#This Row],[ランダムな数]],爆弾の位置[ランダムな数])</f>
        <v>10</v>
      </c>
      <c r="D84">
        <f ca="1">IF(爆弾の位置[[#This Row],[順位]]&lt;=爆弾の数,1,0)</f>
        <v>1</v>
      </c>
    </row>
    <row r="85" spans="1:4">
      <c r="A85" cm="1">
        <f t="array" ref="A85">ROW()-ROW(爆弾の位置[#Headers])</f>
        <v>81</v>
      </c>
      <c r="B85">
        <f ca="1">IF(リセットフラグ,RAND(),爆弾の位置[[#This Row],[ランダムな数]])</f>
        <v>0.32938095106264409</v>
      </c>
      <c r="C85">
        <f ca="1">RANK(爆弾の位置[[#This Row],[ランダムな数]],爆弾の位置[ランダムな数])</f>
        <v>51</v>
      </c>
      <c r="D85">
        <f ca="1">IF(爆弾の位置[[#This Row],[順位]]&lt;=爆弾の数,1,0)</f>
        <v>0</v>
      </c>
    </row>
  </sheetData>
  <phoneticPr fontId="1"/>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82ABB-B59A-459C-A08B-322D41B0E9FD}">
  <dimension ref="A1:H10"/>
  <sheetViews>
    <sheetView zoomScaleNormal="100" workbookViewId="0"/>
  </sheetViews>
  <sheetFormatPr defaultRowHeight="18.75"/>
  <cols>
    <col min="2" max="3" width="0.375" customWidth="1"/>
    <col min="4" max="4" width="10" customWidth="1"/>
    <col min="5" max="6" width="0.375" customWidth="1"/>
    <col min="8" max="8" width="10" customWidth="1"/>
    <col min="10" max="10" width="3" customWidth="1"/>
    <col min="11" max="11" width="13" bestFit="1" customWidth="1"/>
  </cols>
  <sheetData>
    <row r="1" spans="1:8">
      <c r="A1" t="s">
        <v>21</v>
      </c>
      <c r="D1" cm="1">
        <f t="array" aca="1" ref="D1" ca="1">_xlfn.IFS(ゲームオーバーである,2,クリアである,3,TRUE,1)</f>
        <v>1</v>
      </c>
    </row>
    <row r="3" spans="1:8" ht="2.25" customHeight="1">
      <c r="B3" s="11"/>
      <c r="C3" s="11"/>
      <c r="D3" s="11"/>
      <c r="E3" s="11"/>
      <c r="F3" s="12"/>
    </row>
    <row r="4" spans="1:8" ht="2.25" customHeight="1">
      <c r="B4" s="11"/>
      <c r="C4" s="9"/>
      <c r="D4" s="9"/>
      <c r="E4" s="12"/>
      <c r="F4" s="12"/>
    </row>
    <row r="5" spans="1:8" ht="60" customHeight="1">
      <c r="B5" s="11"/>
      <c r="C5" s="9"/>
      <c r="D5" s="10"/>
      <c r="E5" s="12"/>
      <c r="F5" s="12"/>
    </row>
    <row r="6" spans="1:8" ht="2.25" customHeight="1">
      <c r="B6" s="11"/>
      <c r="C6" s="12"/>
      <c r="D6" s="12"/>
      <c r="E6" s="12"/>
      <c r="F6" s="12"/>
    </row>
    <row r="7" spans="1:8" ht="2.25" customHeight="1">
      <c r="B7" s="12"/>
      <c r="C7" s="12"/>
      <c r="D7" s="12"/>
      <c r="E7" s="12"/>
      <c r="F7" s="12"/>
    </row>
    <row r="8" spans="1:8" ht="60" customHeight="1">
      <c r="G8">
        <v>1</v>
      </c>
      <c r="H8" s="10"/>
    </row>
    <row r="9" spans="1:8" ht="60" customHeight="1">
      <c r="G9">
        <v>2</v>
      </c>
      <c r="H9" s="10"/>
    </row>
    <row r="10" spans="1:8" ht="60" customHeight="1">
      <c r="G10">
        <v>3</v>
      </c>
      <c r="H10" s="10"/>
    </row>
  </sheetData>
  <phoneticPr fontId="1"/>
  <pageMargins left="0.7" right="0.7" top="0.75" bottom="0.75" header="0.3" footer="0.3"/>
  <pageSetup paperSize="9" orientation="portrait" horizontalDpi="0"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03A3-D1DC-4EE0-AD07-37E6617EB8DF}">
  <dimension ref="A1:AV50"/>
  <sheetViews>
    <sheetView zoomScaleNormal="100" workbookViewId="0"/>
  </sheetViews>
  <sheetFormatPr defaultColWidth="3.625" defaultRowHeight="18.75"/>
  <cols>
    <col min="1" max="9" width="13.75" customWidth="1"/>
  </cols>
  <sheetData>
    <row r="1" spans="1:48">
      <c r="A1" t="s">
        <v>8</v>
      </c>
      <c r="B1">
        <f>爆弾の数</f>
        <v>15</v>
      </c>
      <c r="I1" s="16" t="s">
        <v>30</v>
      </c>
      <c r="J1" s="8" cm="1">
        <f t="array" aca="1" ref="J1:Q1" ca="1">_xlfn._xlws.FILTER(セグ[],セグ[数字]=C3)</f>
        <v>0</v>
      </c>
      <c r="K1">
        <f ca="1"/>
        <v>1</v>
      </c>
      <c r="L1">
        <f ca="1"/>
        <v>1</v>
      </c>
      <c r="M1">
        <f ca="1"/>
        <v>1</v>
      </c>
      <c r="N1">
        <f ca="1"/>
        <v>0</v>
      </c>
      <c r="O1">
        <f ca="1"/>
        <v>1</v>
      </c>
      <c r="P1">
        <f ca="1"/>
        <v>1</v>
      </c>
      <c r="Q1">
        <f ca="1"/>
        <v>1</v>
      </c>
      <c r="W1" s="8" cm="1">
        <f t="array" aca="1" ref="W1:AD1" ca="1">_xlfn._xlws.FILTER(セグ[],セグ[数字]=D3)</f>
        <v>1</v>
      </c>
      <c r="X1">
        <f ca="1"/>
        <v>0</v>
      </c>
      <c r="Y1">
        <f ca="1"/>
        <v>0</v>
      </c>
      <c r="Z1">
        <f ca="1"/>
        <v>0</v>
      </c>
      <c r="AA1">
        <f ca="1"/>
        <v>0</v>
      </c>
      <c r="AB1">
        <f ca="1"/>
        <v>0</v>
      </c>
      <c r="AC1">
        <f ca="1"/>
        <v>1</v>
      </c>
      <c r="AD1">
        <f ca="1"/>
        <v>1</v>
      </c>
      <c r="AJ1" s="8" cm="1">
        <f t="array" aca="1" ref="AJ1:AQ1" ca="1">_xlfn._xlws.FILTER(セグ[],セグ[数字]=E3)</f>
        <v>5</v>
      </c>
      <c r="AK1">
        <f ca="1"/>
        <v>1</v>
      </c>
      <c r="AL1">
        <f ca="1"/>
        <v>0</v>
      </c>
      <c r="AM1">
        <f ca="1"/>
        <v>1</v>
      </c>
      <c r="AN1">
        <f ca="1"/>
        <v>1</v>
      </c>
      <c r="AO1">
        <f ca="1"/>
        <v>1</v>
      </c>
      <c r="AP1">
        <f ca="1"/>
        <v>0</v>
      </c>
      <c r="AQ1">
        <f ca="1"/>
        <v>1</v>
      </c>
    </row>
    <row r="2" spans="1:48">
      <c r="A2" t="s">
        <v>53</v>
      </c>
      <c r="B2">
        <f ca="1">COUNTIF(状態[表示する文字],"🚩")</f>
        <v>0</v>
      </c>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row>
    <row r="3" spans="1:48">
      <c r="A3" t="s">
        <v>20</v>
      </c>
      <c r="B3" t="str">
        <f ca="1">TEXT(MAX(爆弾の数-フラッグの数,0),"000")</f>
        <v>015</v>
      </c>
      <c r="C3">
        <f ca="1">VALUE(MID($B$3,1,1))</f>
        <v>0</v>
      </c>
      <c r="D3">
        <f ca="1">VALUE(MID($B$3,2,1))</f>
        <v>1</v>
      </c>
      <c r="E3">
        <f ca="1">VALUE(MID($B$3,3,1))</f>
        <v>5</v>
      </c>
      <c r="J3" s="7"/>
      <c r="K3" s="7"/>
      <c r="L3" s="7"/>
      <c r="M3" s="6"/>
      <c r="N3" s="7"/>
      <c r="O3" s="6"/>
      <c r="P3" s="7"/>
      <c r="Q3" s="6"/>
      <c r="R3" s="7"/>
      <c r="S3" s="6"/>
      <c r="T3" s="7"/>
      <c r="U3" s="7"/>
      <c r="V3" s="7"/>
      <c r="W3" s="7"/>
      <c r="X3" s="7"/>
      <c r="Y3" s="7"/>
      <c r="Z3" s="6"/>
      <c r="AA3" s="7"/>
      <c r="AB3" s="6"/>
      <c r="AC3" s="7"/>
      <c r="AD3" s="6"/>
      <c r="AE3" s="7"/>
      <c r="AF3" s="6"/>
      <c r="AG3" s="7"/>
      <c r="AH3" s="7"/>
      <c r="AI3" s="7"/>
      <c r="AJ3" s="7"/>
      <c r="AK3" s="7"/>
      <c r="AL3" s="7"/>
      <c r="AM3" s="6"/>
      <c r="AN3" s="7"/>
      <c r="AO3" s="6"/>
      <c r="AP3" s="7"/>
      <c r="AQ3" s="6"/>
      <c r="AR3" s="7"/>
      <c r="AS3" s="6"/>
      <c r="AT3" s="7"/>
      <c r="AU3" s="7"/>
      <c r="AV3" s="7"/>
    </row>
    <row r="4" spans="1:48">
      <c r="A4" t="s">
        <v>29</v>
      </c>
      <c r="B4" s="1" t="str">
        <f>TEXT(MIN((MAX(操作[対象_時刻])-MIN(操作[対象_時刻])) * 86400,999),"000")</f>
        <v>000</v>
      </c>
      <c r="C4">
        <f>VALUE(MID($B$4,1,1))</f>
        <v>0</v>
      </c>
      <c r="D4">
        <f>VALUE(MID($B$4,2,1))</f>
        <v>0</v>
      </c>
      <c r="E4">
        <f>VALUE(MID($B$4,3,1))</f>
        <v>0</v>
      </c>
      <c r="J4" s="7"/>
      <c r="K4" s="6"/>
      <c r="L4" s="7"/>
      <c r="M4" s="7"/>
      <c r="N4" s="6"/>
      <c r="O4" s="7"/>
      <c r="P4" s="6"/>
      <c r="Q4" s="7"/>
      <c r="R4" s="6"/>
      <c r="S4" s="7"/>
      <c r="T4" s="7"/>
      <c r="U4" s="6"/>
      <c r="V4" s="7"/>
      <c r="W4" s="7"/>
      <c r="X4" s="6"/>
      <c r="Y4" s="7"/>
      <c r="Z4" s="7"/>
      <c r="AA4" s="6"/>
      <c r="AB4" s="7"/>
      <c r="AC4" s="6"/>
      <c r="AD4" s="7"/>
      <c r="AE4" s="6"/>
      <c r="AF4" s="7"/>
      <c r="AG4" s="7"/>
      <c r="AH4" s="6"/>
      <c r="AI4" s="7"/>
      <c r="AJ4" s="7"/>
      <c r="AK4" s="6"/>
      <c r="AL4" s="7"/>
      <c r="AM4" s="7"/>
      <c r="AN4" s="6"/>
      <c r="AO4" s="7"/>
      <c r="AP4" s="6"/>
      <c r="AQ4" s="7"/>
      <c r="AR4" s="6"/>
      <c r="AS4" s="7"/>
      <c r="AT4" s="7"/>
      <c r="AU4" s="6"/>
      <c r="AV4" s="7"/>
    </row>
    <row r="5" spans="1:48">
      <c r="J5" s="7"/>
      <c r="K5" s="7"/>
      <c r="L5" s="6"/>
      <c r="M5" s="7"/>
      <c r="N5" s="7"/>
      <c r="O5" s="6"/>
      <c r="P5" s="7"/>
      <c r="Q5" s="6"/>
      <c r="R5" s="7"/>
      <c r="S5" s="7"/>
      <c r="T5" s="6"/>
      <c r="U5" s="7"/>
      <c r="V5" s="7"/>
      <c r="W5" s="7"/>
      <c r="X5" s="7"/>
      <c r="Y5" s="6"/>
      <c r="Z5" s="7"/>
      <c r="AA5" s="7"/>
      <c r="AB5" s="6"/>
      <c r="AC5" s="7"/>
      <c r="AD5" s="6"/>
      <c r="AE5" s="7"/>
      <c r="AF5" s="7"/>
      <c r="AG5" s="6"/>
      <c r="AH5" s="7"/>
      <c r="AI5" s="7"/>
      <c r="AJ5" s="7"/>
      <c r="AK5" s="7"/>
      <c r="AL5" s="6"/>
      <c r="AM5" s="7"/>
      <c r="AN5" s="7"/>
      <c r="AO5" s="6"/>
      <c r="AP5" s="7"/>
      <c r="AQ5" s="6"/>
      <c r="AR5" s="7"/>
      <c r="AS5" s="7"/>
      <c r="AT5" s="6"/>
      <c r="AU5" s="7"/>
      <c r="AV5" s="7"/>
    </row>
    <row r="6" spans="1:48">
      <c r="A6" t="s">
        <v>2</v>
      </c>
      <c r="B6" t="s">
        <v>15</v>
      </c>
      <c r="C6" t="s">
        <v>16</v>
      </c>
      <c r="D6" t="s">
        <v>5</v>
      </c>
      <c r="E6" t="s">
        <v>17</v>
      </c>
      <c r="F6" t="s">
        <v>6</v>
      </c>
      <c r="G6" t="s">
        <v>18</v>
      </c>
      <c r="H6" t="s">
        <v>19</v>
      </c>
      <c r="J6" s="7"/>
      <c r="K6" s="6"/>
      <c r="L6" s="7"/>
      <c r="M6" s="6"/>
      <c r="N6" s="7"/>
      <c r="O6" s="7"/>
      <c r="P6" s="7"/>
      <c r="Q6" s="7"/>
      <c r="R6" s="7"/>
      <c r="S6" s="6"/>
      <c r="T6" s="7"/>
      <c r="U6" s="6"/>
      <c r="V6" s="7"/>
      <c r="W6" s="7"/>
      <c r="X6" s="6"/>
      <c r="Y6" s="7"/>
      <c r="Z6" s="6"/>
      <c r="AA6" s="7"/>
      <c r="AB6" s="7"/>
      <c r="AC6" s="7"/>
      <c r="AD6" s="7"/>
      <c r="AE6" s="7"/>
      <c r="AF6" s="6"/>
      <c r="AG6" s="7"/>
      <c r="AH6" s="6"/>
      <c r="AI6" s="7"/>
      <c r="AJ6" s="7"/>
      <c r="AK6" s="6"/>
      <c r="AL6" s="7"/>
      <c r="AM6" s="6"/>
      <c r="AN6" s="7"/>
      <c r="AO6" s="7"/>
      <c r="AP6" s="7"/>
      <c r="AQ6" s="7"/>
      <c r="AR6" s="7"/>
      <c r="AS6" s="6"/>
      <c r="AT6" s="7"/>
      <c r="AU6" s="6"/>
      <c r="AV6" s="7"/>
    </row>
    <row r="7" spans="1:48">
      <c r="A7">
        <v>0</v>
      </c>
      <c r="B7">
        <v>1</v>
      </c>
      <c r="C7">
        <v>1</v>
      </c>
      <c r="D7">
        <v>1</v>
      </c>
      <c r="E7">
        <v>0</v>
      </c>
      <c r="F7">
        <v>1</v>
      </c>
      <c r="G7">
        <v>1</v>
      </c>
      <c r="H7">
        <v>1</v>
      </c>
      <c r="J7" s="7"/>
      <c r="K7" s="7"/>
      <c r="L7" s="6"/>
      <c r="M7" s="7"/>
      <c r="N7" s="7"/>
      <c r="O7" s="7"/>
      <c r="P7" s="7"/>
      <c r="Q7" s="7"/>
      <c r="R7" s="7"/>
      <c r="S7" s="7"/>
      <c r="T7" s="6"/>
      <c r="U7" s="7"/>
      <c r="V7" s="7"/>
      <c r="W7" s="7"/>
      <c r="X7" s="7"/>
      <c r="Y7" s="6"/>
      <c r="Z7" s="7"/>
      <c r="AA7" s="7"/>
      <c r="AB7" s="7"/>
      <c r="AC7" s="7"/>
      <c r="AD7" s="7"/>
      <c r="AE7" s="7"/>
      <c r="AF7" s="7"/>
      <c r="AG7" s="6"/>
      <c r="AH7" s="7"/>
      <c r="AI7" s="7"/>
      <c r="AJ7" s="7"/>
      <c r="AK7" s="7"/>
      <c r="AL7" s="6"/>
      <c r="AM7" s="7"/>
      <c r="AN7" s="7"/>
      <c r="AO7" s="7"/>
      <c r="AP7" s="7"/>
      <c r="AQ7" s="7"/>
      <c r="AR7" s="7"/>
      <c r="AS7" s="7"/>
      <c r="AT7" s="6"/>
      <c r="AU7" s="7"/>
      <c r="AV7" s="7"/>
    </row>
    <row r="8" spans="1:48">
      <c r="A8">
        <v>1</v>
      </c>
      <c r="B8">
        <v>0</v>
      </c>
      <c r="C8">
        <v>0</v>
      </c>
      <c r="D8">
        <v>0</v>
      </c>
      <c r="E8">
        <v>0</v>
      </c>
      <c r="F8">
        <v>0</v>
      </c>
      <c r="G8">
        <v>1</v>
      </c>
      <c r="H8">
        <v>1</v>
      </c>
      <c r="J8" s="7"/>
      <c r="K8" s="6"/>
      <c r="L8" s="7"/>
      <c r="M8" s="6"/>
      <c r="N8" s="7"/>
      <c r="O8" s="7"/>
      <c r="P8" s="7"/>
      <c r="Q8" s="7"/>
      <c r="R8" s="7"/>
      <c r="S8" s="6"/>
      <c r="T8" s="7"/>
      <c r="U8" s="6"/>
      <c r="V8" s="7"/>
      <c r="W8" s="7"/>
      <c r="X8" s="6"/>
      <c r="Y8" s="7"/>
      <c r="Z8" s="6"/>
      <c r="AA8" s="7"/>
      <c r="AB8" s="7"/>
      <c r="AC8" s="7"/>
      <c r="AD8" s="7"/>
      <c r="AE8" s="7"/>
      <c r="AF8" s="6"/>
      <c r="AG8" s="7"/>
      <c r="AH8" s="6"/>
      <c r="AI8" s="7"/>
      <c r="AJ8" s="7"/>
      <c r="AK8" s="6"/>
      <c r="AL8" s="7"/>
      <c r="AM8" s="6"/>
      <c r="AN8" s="7"/>
      <c r="AO8" s="7"/>
      <c r="AP8" s="7"/>
      <c r="AQ8" s="7"/>
      <c r="AR8" s="7"/>
      <c r="AS8" s="6"/>
      <c r="AT8" s="7"/>
      <c r="AU8" s="6"/>
      <c r="AV8" s="7"/>
    </row>
    <row r="9" spans="1:48">
      <c r="A9">
        <v>2</v>
      </c>
      <c r="B9">
        <v>0</v>
      </c>
      <c r="C9">
        <v>1</v>
      </c>
      <c r="D9">
        <v>1</v>
      </c>
      <c r="E9">
        <v>1</v>
      </c>
      <c r="F9">
        <v>1</v>
      </c>
      <c r="G9">
        <v>1</v>
      </c>
      <c r="H9">
        <v>0</v>
      </c>
      <c r="J9" s="7"/>
      <c r="K9" s="7"/>
      <c r="L9" s="6"/>
      <c r="M9" s="7"/>
      <c r="N9" s="7"/>
      <c r="O9" s="7"/>
      <c r="P9" s="7"/>
      <c r="Q9" s="7"/>
      <c r="R9" s="7"/>
      <c r="S9" s="7"/>
      <c r="T9" s="6"/>
      <c r="U9" s="7"/>
      <c r="V9" s="7"/>
      <c r="W9" s="7"/>
      <c r="X9" s="7"/>
      <c r="Y9" s="6"/>
      <c r="Z9" s="7"/>
      <c r="AA9" s="7"/>
      <c r="AB9" s="7"/>
      <c r="AC9" s="7"/>
      <c r="AD9" s="7"/>
      <c r="AE9" s="7"/>
      <c r="AF9" s="7"/>
      <c r="AG9" s="6"/>
      <c r="AH9" s="7"/>
      <c r="AI9" s="7"/>
      <c r="AJ9" s="7"/>
      <c r="AK9" s="7"/>
      <c r="AL9" s="6"/>
      <c r="AM9" s="7"/>
      <c r="AN9" s="7"/>
      <c r="AO9" s="7"/>
      <c r="AP9" s="7"/>
      <c r="AQ9" s="7"/>
      <c r="AR9" s="7"/>
      <c r="AS9" s="7"/>
      <c r="AT9" s="6"/>
      <c r="AU9" s="7"/>
      <c r="AV9" s="7"/>
    </row>
    <row r="10" spans="1:48">
      <c r="A10">
        <v>3</v>
      </c>
      <c r="B10">
        <v>0</v>
      </c>
      <c r="C10">
        <v>0</v>
      </c>
      <c r="D10">
        <v>1</v>
      </c>
      <c r="E10">
        <v>1</v>
      </c>
      <c r="F10">
        <v>1</v>
      </c>
      <c r="G10">
        <v>1</v>
      </c>
      <c r="H10">
        <v>1</v>
      </c>
      <c r="J10" s="7"/>
      <c r="K10" s="6"/>
      <c r="L10" s="7"/>
      <c r="M10" s="6"/>
      <c r="N10" s="7"/>
      <c r="O10" s="7"/>
      <c r="P10" s="7"/>
      <c r="Q10" s="7"/>
      <c r="R10" s="7"/>
      <c r="S10" s="6"/>
      <c r="T10" s="7"/>
      <c r="U10" s="6"/>
      <c r="V10" s="7"/>
      <c r="W10" s="7"/>
      <c r="X10" s="6"/>
      <c r="Y10" s="7"/>
      <c r="Z10" s="6"/>
      <c r="AA10" s="7"/>
      <c r="AB10" s="7"/>
      <c r="AC10" s="7"/>
      <c r="AD10" s="7"/>
      <c r="AE10" s="7"/>
      <c r="AF10" s="6"/>
      <c r="AG10" s="7"/>
      <c r="AH10" s="6"/>
      <c r="AI10" s="7"/>
      <c r="AJ10" s="7"/>
      <c r="AK10" s="6"/>
      <c r="AL10" s="7"/>
      <c r="AM10" s="6"/>
      <c r="AN10" s="7"/>
      <c r="AO10" s="7"/>
      <c r="AP10" s="7"/>
      <c r="AQ10" s="7"/>
      <c r="AR10" s="7"/>
      <c r="AS10" s="6"/>
      <c r="AT10" s="7"/>
      <c r="AU10" s="6"/>
      <c r="AV10" s="7"/>
    </row>
    <row r="11" spans="1:48">
      <c r="A11">
        <v>4</v>
      </c>
      <c r="B11">
        <v>1</v>
      </c>
      <c r="C11">
        <v>0</v>
      </c>
      <c r="D11">
        <v>0</v>
      </c>
      <c r="E11">
        <v>1</v>
      </c>
      <c r="F11">
        <v>0</v>
      </c>
      <c r="G11">
        <v>1</v>
      </c>
      <c r="H11">
        <v>1</v>
      </c>
      <c r="J11" s="7"/>
      <c r="K11" s="7"/>
      <c r="L11" s="6"/>
      <c r="M11" s="7"/>
      <c r="N11" s="7"/>
      <c r="O11" s="7"/>
      <c r="P11" s="7"/>
      <c r="Q11" s="7"/>
      <c r="R11" s="7"/>
      <c r="S11" s="7"/>
      <c r="T11" s="6"/>
      <c r="U11" s="7"/>
      <c r="V11" s="7"/>
      <c r="W11" s="7"/>
      <c r="X11" s="7"/>
      <c r="Y11" s="6"/>
      <c r="Z11" s="7"/>
      <c r="AA11" s="7"/>
      <c r="AB11" s="7"/>
      <c r="AC11" s="7"/>
      <c r="AD11" s="7"/>
      <c r="AE11" s="7"/>
      <c r="AF11" s="7"/>
      <c r="AG11" s="6"/>
      <c r="AH11" s="7"/>
      <c r="AI11" s="7"/>
      <c r="AJ11" s="7"/>
      <c r="AK11" s="7"/>
      <c r="AL11" s="6"/>
      <c r="AM11" s="7"/>
      <c r="AN11" s="7"/>
      <c r="AO11" s="7"/>
      <c r="AP11" s="7"/>
      <c r="AQ11" s="7"/>
      <c r="AR11" s="7"/>
      <c r="AS11" s="7"/>
      <c r="AT11" s="6"/>
      <c r="AU11" s="7"/>
      <c r="AV11" s="7"/>
    </row>
    <row r="12" spans="1:48">
      <c r="A12">
        <v>5</v>
      </c>
      <c r="B12">
        <v>1</v>
      </c>
      <c r="C12">
        <v>0</v>
      </c>
      <c r="D12">
        <v>1</v>
      </c>
      <c r="E12">
        <v>1</v>
      </c>
      <c r="F12">
        <v>1</v>
      </c>
      <c r="G12">
        <v>0</v>
      </c>
      <c r="H12">
        <v>1</v>
      </c>
      <c r="J12" s="7"/>
      <c r="K12" s="6"/>
      <c r="L12" s="7"/>
      <c r="M12" s="7"/>
      <c r="N12" s="6"/>
      <c r="O12" s="7"/>
      <c r="P12" s="6"/>
      <c r="Q12" s="7"/>
      <c r="R12" s="6"/>
      <c r="S12" s="7"/>
      <c r="T12" s="7"/>
      <c r="U12" s="6"/>
      <c r="V12" s="7"/>
      <c r="W12" s="7"/>
      <c r="X12" s="6"/>
      <c r="Y12" s="7"/>
      <c r="Z12" s="7"/>
      <c r="AA12" s="6"/>
      <c r="AB12" s="7"/>
      <c r="AC12" s="6"/>
      <c r="AD12" s="7"/>
      <c r="AE12" s="6"/>
      <c r="AF12" s="7"/>
      <c r="AG12" s="7"/>
      <c r="AH12" s="6"/>
      <c r="AI12" s="7"/>
      <c r="AJ12" s="7"/>
      <c r="AK12" s="6"/>
      <c r="AL12" s="7"/>
      <c r="AM12" s="7"/>
      <c r="AN12" s="6"/>
      <c r="AO12" s="7"/>
      <c r="AP12" s="6"/>
      <c r="AQ12" s="7"/>
      <c r="AR12" s="6"/>
      <c r="AS12" s="7"/>
      <c r="AT12" s="7"/>
      <c r="AU12" s="6"/>
      <c r="AV12" s="7"/>
    </row>
    <row r="13" spans="1:48">
      <c r="A13">
        <v>6</v>
      </c>
      <c r="B13">
        <v>1</v>
      </c>
      <c r="C13">
        <v>1</v>
      </c>
      <c r="D13">
        <v>1</v>
      </c>
      <c r="E13">
        <v>1</v>
      </c>
      <c r="F13">
        <v>1</v>
      </c>
      <c r="G13">
        <v>0</v>
      </c>
      <c r="H13">
        <v>1</v>
      </c>
      <c r="J13" s="7"/>
      <c r="K13" s="7"/>
      <c r="L13" s="7"/>
      <c r="M13" s="6"/>
      <c r="N13" s="7"/>
      <c r="O13" s="6"/>
      <c r="P13" s="7"/>
      <c r="Q13" s="6"/>
      <c r="R13" s="7"/>
      <c r="S13" s="6"/>
      <c r="T13" s="7"/>
      <c r="U13" s="7"/>
      <c r="V13" s="7"/>
      <c r="W13" s="7"/>
      <c r="X13" s="7"/>
      <c r="Y13" s="7"/>
      <c r="Z13" s="6"/>
      <c r="AA13" s="7"/>
      <c r="AB13" s="6"/>
      <c r="AC13" s="7"/>
      <c r="AD13" s="6"/>
      <c r="AE13" s="7"/>
      <c r="AF13" s="6"/>
      <c r="AG13" s="7"/>
      <c r="AH13" s="7"/>
      <c r="AI13" s="7"/>
      <c r="AJ13" s="7"/>
      <c r="AK13" s="7"/>
      <c r="AL13" s="7"/>
      <c r="AM13" s="6"/>
      <c r="AN13" s="7"/>
      <c r="AO13" s="6"/>
      <c r="AP13" s="7"/>
      <c r="AQ13" s="6"/>
      <c r="AR13" s="7"/>
      <c r="AS13" s="6"/>
      <c r="AT13" s="7"/>
      <c r="AU13" s="7"/>
      <c r="AV13" s="7"/>
    </row>
    <row r="14" spans="1:48">
      <c r="A14">
        <v>7</v>
      </c>
      <c r="B14">
        <v>0</v>
      </c>
      <c r="C14">
        <v>0</v>
      </c>
      <c r="D14">
        <v>1</v>
      </c>
      <c r="E14">
        <v>0</v>
      </c>
      <c r="F14">
        <v>0</v>
      </c>
      <c r="G14">
        <v>1</v>
      </c>
      <c r="H14">
        <v>1</v>
      </c>
      <c r="J14" s="7"/>
      <c r="K14" s="6"/>
      <c r="L14" s="7"/>
      <c r="M14" s="7"/>
      <c r="N14" s="6"/>
      <c r="O14" s="7"/>
      <c r="P14" s="6"/>
      <c r="Q14" s="7"/>
      <c r="R14" s="6"/>
      <c r="S14" s="7"/>
      <c r="T14" s="7"/>
      <c r="U14" s="6"/>
      <c r="V14" s="7"/>
      <c r="W14" s="7"/>
      <c r="X14" s="6"/>
      <c r="Y14" s="7"/>
      <c r="Z14" s="7"/>
      <c r="AA14" s="6"/>
      <c r="AB14" s="7"/>
      <c r="AC14" s="6"/>
      <c r="AD14" s="7"/>
      <c r="AE14" s="6"/>
      <c r="AF14" s="7"/>
      <c r="AG14" s="7"/>
      <c r="AH14" s="6"/>
      <c r="AI14" s="7"/>
      <c r="AJ14" s="7"/>
      <c r="AK14" s="6"/>
      <c r="AL14" s="7"/>
      <c r="AM14" s="7"/>
      <c r="AN14" s="6"/>
      <c r="AO14" s="7"/>
      <c r="AP14" s="6"/>
      <c r="AQ14" s="7"/>
      <c r="AR14" s="6"/>
      <c r="AS14" s="7"/>
      <c r="AT14" s="7"/>
      <c r="AU14" s="6"/>
      <c r="AV14" s="7"/>
    </row>
    <row r="15" spans="1:48">
      <c r="A15">
        <v>8</v>
      </c>
      <c r="B15">
        <v>1</v>
      </c>
      <c r="C15">
        <v>1</v>
      </c>
      <c r="D15">
        <v>1</v>
      </c>
      <c r="E15">
        <v>1</v>
      </c>
      <c r="F15">
        <v>1</v>
      </c>
      <c r="G15">
        <v>1</v>
      </c>
      <c r="H15">
        <v>1</v>
      </c>
      <c r="J15" s="7"/>
      <c r="K15" s="7"/>
      <c r="L15" s="6"/>
      <c r="M15" s="7"/>
      <c r="N15" s="7"/>
      <c r="O15" s="7"/>
      <c r="P15" s="7"/>
      <c r="Q15" s="7"/>
      <c r="R15" s="7"/>
      <c r="S15" s="7"/>
      <c r="T15" s="6"/>
      <c r="U15" s="7"/>
      <c r="V15" s="7"/>
      <c r="W15" s="7"/>
      <c r="X15" s="7"/>
      <c r="Y15" s="6"/>
      <c r="Z15" s="7"/>
      <c r="AA15" s="7"/>
      <c r="AB15" s="7"/>
      <c r="AC15" s="7"/>
      <c r="AD15" s="7"/>
      <c r="AE15" s="7"/>
      <c r="AF15" s="7"/>
      <c r="AG15" s="6"/>
      <c r="AH15" s="7"/>
      <c r="AI15" s="7"/>
      <c r="AJ15" s="7"/>
      <c r="AK15" s="7"/>
      <c r="AL15" s="6"/>
      <c r="AM15" s="7"/>
      <c r="AN15" s="7"/>
      <c r="AO15" s="7"/>
      <c r="AP15" s="7"/>
      <c r="AQ15" s="7"/>
      <c r="AR15" s="7"/>
      <c r="AS15" s="7"/>
      <c r="AT15" s="6"/>
      <c r="AU15" s="7"/>
      <c r="AV15" s="7"/>
    </row>
    <row r="16" spans="1:48">
      <c r="A16">
        <v>9</v>
      </c>
      <c r="B16">
        <v>1</v>
      </c>
      <c r="C16">
        <v>0</v>
      </c>
      <c r="D16">
        <v>1</v>
      </c>
      <c r="E16">
        <v>1</v>
      </c>
      <c r="F16">
        <v>1</v>
      </c>
      <c r="G16">
        <v>1</v>
      </c>
      <c r="H16">
        <v>1</v>
      </c>
      <c r="J16" s="7"/>
      <c r="K16" s="6"/>
      <c r="L16" s="7"/>
      <c r="M16" s="6"/>
      <c r="N16" s="7"/>
      <c r="O16" s="7"/>
      <c r="P16" s="7"/>
      <c r="Q16" s="7"/>
      <c r="R16" s="7"/>
      <c r="S16" s="6"/>
      <c r="T16" s="7"/>
      <c r="U16" s="6"/>
      <c r="V16" s="7"/>
      <c r="W16" s="7"/>
      <c r="X16" s="6"/>
      <c r="Y16" s="7"/>
      <c r="Z16" s="6"/>
      <c r="AA16" s="7"/>
      <c r="AB16" s="7"/>
      <c r="AC16" s="7"/>
      <c r="AD16" s="7"/>
      <c r="AE16" s="7"/>
      <c r="AF16" s="6"/>
      <c r="AG16" s="7"/>
      <c r="AH16" s="6"/>
      <c r="AI16" s="7"/>
      <c r="AJ16" s="7"/>
      <c r="AK16" s="6"/>
      <c r="AL16" s="7"/>
      <c r="AM16" s="6"/>
      <c r="AN16" s="7"/>
      <c r="AO16" s="7"/>
      <c r="AP16" s="7"/>
      <c r="AQ16" s="7"/>
      <c r="AR16" s="7"/>
      <c r="AS16" s="6"/>
      <c r="AT16" s="7"/>
      <c r="AU16" s="6"/>
      <c r="AV16" s="7"/>
    </row>
    <row r="17" spans="9:48">
      <c r="J17" s="7"/>
      <c r="K17" s="7"/>
      <c r="L17" s="6"/>
      <c r="M17" s="7"/>
      <c r="N17" s="7"/>
      <c r="O17" s="7"/>
      <c r="P17" s="7"/>
      <c r="Q17" s="7"/>
      <c r="R17" s="7"/>
      <c r="S17" s="7"/>
      <c r="T17" s="6"/>
      <c r="U17" s="7"/>
      <c r="V17" s="7"/>
      <c r="W17" s="7"/>
      <c r="X17" s="7"/>
      <c r="Y17" s="6"/>
      <c r="Z17" s="7"/>
      <c r="AA17" s="7"/>
      <c r="AB17" s="7"/>
      <c r="AC17" s="7"/>
      <c r="AD17" s="7"/>
      <c r="AE17" s="7"/>
      <c r="AF17" s="7"/>
      <c r="AG17" s="6"/>
      <c r="AH17" s="7"/>
      <c r="AI17" s="7"/>
      <c r="AJ17" s="7"/>
      <c r="AK17" s="7"/>
      <c r="AL17" s="6"/>
      <c r="AM17" s="7"/>
      <c r="AN17" s="7"/>
      <c r="AO17" s="7"/>
      <c r="AP17" s="7"/>
      <c r="AQ17" s="7"/>
      <c r="AR17" s="7"/>
      <c r="AS17" s="7"/>
      <c r="AT17" s="6"/>
      <c r="AU17" s="7"/>
      <c r="AV17" s="7"/>
    </row>
    <row r="18" spans="9:48">
      <c r="J18" s="7"/>
      <c r="K18" s="6"/>
      <c r="L18" s="7"/>
      <c r="M18" s="6"/>
      <c r="N18" s="7"/>
      <c r="O18" s="7"/>
      <c r="P18" s="7"/>
      <c r="Q18" s="7"/>
      <c r="R18" s="7"/>
      <c r="S18" s="6"/>
      <c r="T18" s="7"/>
      <c r="U18" s="6"/>
      <c r="V18" s="7"/>
      <c r="W18" s="7"/>
      <c r="X18" s="6"/>
      <c r="Y18" s="7"/>
      <c r="Z18" s="6"/>
      <c r="AA18" s="7"/>
      <c r="AB18" s="7"/>
      <c r="AC18" s="7"/>
      <c r="AD18" s="7"/>
      <c r="AE18" s="7"/>
      <c r="AF18" s="6"/>
      <c r="AG18" s="7"/>
      <c r="AH18" s="6"/>
      <c r="AI18" s="7"/>
      <c r="AJ18" s="7"/>
      <c r="AK18" s="6"/>
      <c r="AL18" s="7"/>
      <c r="AM18" s="6"/>
      <c r="AN18" s="7"/>
      <c r="AO18" s="7"/>
      <c r="AP18" s="7"/>
      <c r="AQ18" s="7"/>
      <c r="AR18" s="7"/>
      <c r="AS18" s="6"/>
      <c r="AT18" s="7"/>
      <c r="AU18" s="6"/>
      <c r="AV18" s="7"/>
    </row>
    <row r="19" spans="9:48">
      <c r="J19" s="7"/>
      <c r="K19" s="7"/>
      <c r="L19" s="6"/>
      <c r="M19" s="7"/>
      <c r="N19" s="7"/>
      <c r="O19" s="7"/>
      <c r="P19" s="7"/>
      <c r="Q19" s="7"/>
      <c r="R19" s="7"/>
      <c r="S19" s="7"/>
      <c r="T19" s="6"/>
      <c r="U19" s="7"/>
      <c r="V19" s="7"/>
      <c r="W19" s="7"/>
      <c r="X19" s="7"/>
      <c r="Y19" s="6"/>
      <c r="Z19" s="7"/>
      <c r="AA19" s="7"/>
      <c r="AB19" s="7"/>
      <c r="AC19" s="7"/>
      <c r="AD19" s="7"/>
      <c r="AE19" s="7"/>
      <c r="AF19" s="7"/>
      <c r="AG19" s="6"/>
      <c r="AH19" s="7"/>
      <c r="AI19" s="7"/>
      <c r="AJ19" s="7"/>
      <c r="AK19" s="7"/>
      <c r="AL19" s="6"/>
      <c r="AM19" s="7"/>
      <c r="AN19" s="7"/>
      <c r="AO19" s="7"/>
      <c r="AP19" s="7"/>
      <c r="AQ19" s="7"/>
      <c r="AR19" s="7"/>
      <c r="AS19" s="7"/>
      <c r="AT19" s="6"/>
      <c r="AU19" s="7"/>
      <c r="AV19" s="7"/>
    </row>
    <row r="20" spans="9:48">
      <c r="J20" s="7"/>
      <c r="K20" s="6"/>
      <c r="L20" s="7"/>
      <c r="M20" s="6"/>
      <c r="N20" s="7"/>
      <c r="O20" s="7"/>
      <c r="P20" s="7"/>
      <c r="Q20" s="7"/>
      <c r="R20" s="7"/>
      <c r="S20" s="6"/>
      <c r="T20" s="7"/>
      <c r="U20" s="6"/>
      <c r="V20" s="7"/>
      <c r="W20" s="7"/>
      <c r="X20" s="6"/>
      <c r="Y20" s="7"/>
      <c r="Z20" s="6"/>
      <c r="AA20" s="7"/>
      <c r="AB20" s="7"/>
      <c r="AC20" s="7"/>
      <c r="AD20" s="7"/>
      <c r="AE20" s="7"/>
      <c r="AF20" s="6"/>
      <c r="AG20" s="7"/>
      <c r="AH20" s="6"/>
      <c r="AI20" s="7"/>
      <c r="AJ20" s="7"/>
      <c r="AK20" s="6"/>
      <c r="AL20" s="7"/>
      <c r="AM20" s="6"/>
      <c r="AN20" s="7"/>
      <c r="AO20" s="7"/>
      <c r="AP20" s="7"/>
      <c r="AQ20" s="7"/>
      <c r="AR20" s="7"/>
      <c r="AS20" s="6"/>
      <c r="AT20" s="7"/>
      <c r="AU20" s="6"/>
      <c r="AV20" s="7"/>
    </row>
    <row r="21" spans="9:48">
      <c r="J21" s="7"/>
      <c r="K21" s="7"/>
      <c r="L21" s="6"/>
      <c r="M21" s="7"/>
      <c r="N21" s="7"/>
      <c r="O21" s="6"/>
      <c r="P21" s="7"/>
      <c r="Q21" s="6"/>
      <c r="R21" s="7"/>
      <c r="S21" s="7"/>
      <c r="T21" s="6"/>
      <c r="U21" s="7"/>
      <c r="V21" s="7"/>
      <c r="W21" s="7"/>
      <c r="X21" s="7"/>
      <c r="Y21" s="6"/>
      <c r="Z21" s="7"/>
      <c r="AA21" s="7"/>
      <c r="AB21" s="6"/>
      <c r="AC21" s="7"/>
      <c r="AD21" s="6"/>
      <c r="AE21" s="7"/>
      <c r="AF21" s="7"/>
      <c r="AG21" s="6"/>
      <c r="AH21" s="7"/>
      <c r="AI21" s="7"/>
      <c r="AJ21" s="7"/>
      <c r="AK21" s="7"/>
      <c r="AL21" s="6"/>
      <c r="AM21" s="7"/>
      <c r="AN21" s="7"/>
      <c r="AO21" s="6"/>
      <c r="AP21" s="7"/>
      <c r="AQ21" s="6"/>
      <c r="AR21" s="7"/>
      <c r="AS21" s="7"/>
      <c r="AT21" s="6"/>
      <c r="AU21" s="7"/>
      <c r="AV21" s="7"/>
    </row>
    <row r="22" spans="9:48">
      <c r="J22" s="7"/>
      <c r="K22" s="6"/>
      <c r="L22" s="7"/>
      <c r="M22" s="7"/>
      <c r="N22" s="6"/>
      <c r="O22" s="7"/>
      <c r="P22" s="6"/>
      <c r="Q22" s="7"/>
      <c r="R22" s="6"/>
      <c r="S22" s="7"/>
      <c r="T22" s="7"/>
      <c r="U22" s="6"/>
      <c r="V22" s="7"/>
      <c r="W22" s="7"/>
      <c r="X22" s="6"/>
      <c r="Y22" s="7"/>
      <c r="Z22" s="7"/>
      <c r="AA22" s="6"/>
      <c r="AB22" s="7"/>
      <c r="AC22" s="6"/>
      <c r="AD22" s="7"/>
      <c r="AE22" s="6"/>
      <c r="AF22" s="7"/>
      <c r="AG22" s="7"/>
      <c r="AH22" s="6"/>
      <c r="AI22" s="7"/>
      <c r="AJ22" s="7"/>
      <c r="AK22" s="6"/>
      <c r="AL22" s="7"/>
      <c r="AM22" s="7"/>
      <c r="AN22" s="6"/>
      <c r="AO22" s="7"/>
      <c r="AP22" s="6"/>
      <c r="AQ22" s="7"/>
      <c r="AR22" s="6"/>
      <c r="AS22" s="7"/>
      <c r="AT22" s="7"/>
      <c r="AU22" s="6"/>
      <c r="AV22" s="7"/>
    </row>
    <row r="23" spans="9:48">
      <c r="J23" s="7"/>
      <c r="K23" s="7"/>
      <c r="L23" s="7"/>
      <c r="M23" s="6"/>
      <c r="N23" s="7"/>
      <c r="O23" s="6"/>
      <c r="P23" s="7"/>
      <c r="Q23" s="6"/>
      <c r="R23" s="7"/>
      <c r="S23" s="6"/>
      <c r="T23" s="7"/>
      <c r="U23" s="7"/>
      <c r="V23" s="7"/>
      <c r="W23" s="7"/>
      <c r="X23" s="7"/>
      <c r="Y23" s="7"/>
      <c r="Z23" s="6"/>
      <c r="AA23" s="7"/>
      <c r="AB23" s="6"/>
      <c r="AC23" s="7"/>
      <c r="AD23" s="6"/>
      <c r="AE23" s="7"/>
      <c r="AF23" s="6"/>
      <c r="AG23" s="7"/>
      <c r="AH23" s="7"/>
      <c r="AI23" s="7"/>
      <c r="AJ23" s="7"/>
      <c r="AK23" s="7"/>
      <c r="AL23" s="7"/>
      <c r="AM23" s="6"/>
      <c r="AN23" s="7"/>
      <c r="AO23" s="6"/>
      <c r="AP23" s="7"/>
      <c r="AQ23" s="6"/>
      <c r="AR23" s="7"/>
      <c r="AS23" s="6"/>
      <c r="AT23" s="7"/>
      <c r="AU23" s="7"/>
      <c r="AV23" s="7"/>
    </row>
    <row r="24" spans="9:48">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row>
    <row r="27" spans="9:48">
      <c r="I27" s="16" t="s">
        <v>31</v>
      </c>
      <c r="J27" s="8" cm="1">
        <f t="array" ref="J27:Q27">_xlfn._xlws.FILTER(セグ[],セグ[数字]=$C$4)</f>
        <v>0</v>
      </c>
      <c r="K27">
        <v>1</v>
      </c>
      <c r="L27">
        <v>1</v>
      </c>
      <c r="M27">
        <v>1</v>
      </c>
      <c r="N27">
        <v>0</v>
      </c>
      <c r="O27">
        <v>1</v>
      </c>
      <c r="P27">
        <v>1</v>
      </c>
      <c r="Q27">
        <v>1</v>
      </c>
      <c r="W27" s="8" cm="1">
        <f t="array" ref="W27:AD27">_xlfn._xlws.FILTER(セグ[],セグ[数字]=$D$4)</f>
        <v>0</v>
      </c>
      <c r="X27">
        <v>1</v>
      </c>
      <c r="Y27">
        <v>1</v>
      </c>
      <c r="Z27">
        <v>1</v>
      </c>
      <c r="AA27">
        <v>0</v>
      </c>
      <c r="AB27">
        <v>1</v>
      </c>
      <c r="AC27">
        <v>1</v>
      </c>
      <c r="AD27">
        <v>1</v>
      </c>
      <c r="AJ27" s="8" cm="1">
        <f t="array" ref="AJ27:AQ27">_xlfn._xlws.FILTER(セグ[],セグ[数字]=$E$4)</f>
        <v>0</v>
      </c>
      <c r="AK27">
        <v>1</v>
      </c>
      <c r="AL27">
        <v>1</v>
      </c>
      <c r="AM27">
        <v>1</v>
      </c>
      <c r="AN27">
        <v>0</v>
      </c>
      <c r="AO27">
        <v>1</v>
      </c>
      <c r="AP27">
        <v>1</v>
      </c>
      <c r="AQ27">
        <v>1</v>
      </c>
    </row>
    <row r="28" spans="9:48">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row>
    <row r="29" spans="9:48">
      <c r="J29" s="7"/>
      <c r="K29" s="7"/>
      <c r="L29" s="7"/>
      <c r="M29" s="6"/>
      <c r="N29" s="7"/>
      <c r="O29" s="6"/>
      <c r="P29" s="7"/>
      <c r="Q29" s="6"/>
      <c r="R29" s="7"/>
      <c r="S29" s="6"/>
      <c r="T29" s="7"/>
      <c r="U29" s="7"/>
      <c r="V29" s="7"/>
      <c r="W29" s="7"/>
      <c r="X29" s="7"/>
      <c r="Y29" s="7"/>
      <c r="Z29" s="6"/>
      <c r="AA29" s="7"/>
      <c r="AB29" s="6"/>
      <c r="AC29" s="7"/>
      <c r="AD29" s="6"/>
      <c r="AE29" s="7"/>
      <c r="AF29" s="6"/>
      <c r="AG29" s="7"/>
      <c r="AH29" s="7"/>
      <c r="AI29" s="7"/>
      <c r="AJ29" s="7"/>
      <c r="AK29" s="7"/>
      <c r="AL29" s="7"/>
      <c r="AM29" s="6"/>
      <c r="AN29" s="7"/>
      <c r="AO29" s="6"/>
      <c r="AP29" s="7"/>
      <c r="AQ29" s="6"/>
      <c r="AR29" s="7"/>
      <c r="AS29" s="6"/>
      <c r="AT29" s="7"/>
      <c r="AU29" s="7"/>
      <c r="AV29" s="7"/>
    </row>
    <row r="30" spans="9:48">
      <c r="J30" s="7"/>
      <c r="K30" s="6"/>
      <c r="L30" s="7"/>
      <c r="M30" s="7"/>
      <c r="N30" s="6"/>
      <c r="O30" s="7"/>
      <c r="P30" s="6"/>
      <c r="Q30" s="7"/>
      <c r="R30" s="6"/>
      <c r="S30" s="7"/>
      <c r="T30" s="7"/>
      <c r="U30" s="6"/>
      <c r="V30" s="7"/>
      <c r="W30" s="7"/>
      <c r="X30" s="6"/>
      <c r="Y30" s="7"/>
      <c r="Z30" s="7"/>
      <c r="AA30" s="6"/>
      <c r="AB30" s="7"/>
      <c r="AC30" s="6"/>
      <c r="AD30" s="7"/>
      <c r="AE30" s="6"/>
      <c r="AF30" s="7"/>
      <c r="AG30" s="7"/>
      <c r="AH30" s="6"/>
      <c r="AI30" s="7"/>
      <c r="AJ30" s="7"/>
      <c r="AK30" s="6"/>
      <c r="AL30" s="7"/>
      <c r="AM30" s="7"/>
      <c r="AN30" s="6"/>
      <c r="AO30" s="7"/>
      <c r="AP30" s="6"/>
      <c r="AQ30" s="7"/>
      <c r="AR30" s="6"/>
      <c r="AS30" s="7"/>
      <c r="AT30" s="7"/>
      <c r="AU30" s="6"/>
      <c r="AV30" s="7"/>
    </row>
    <row r="31" spans="9:48">
      <c r="J31" s="7"/>
      <c r="K31" s="7"/>
      <c r="L31" s="6"/>
      <c r="M31" s="7"/>
      <c r="N31" s="7"/>
      <c r="O31" s="6"/>
      <c r="P31" s="7"/>
      <c r="Q31" s="6"/>
      <c r="R31" s="7"/>
      <c r="S31" s="7"/>
      <c r="T31" s="6"/>
      <c r="U31" s="7"/>
      <c r="V31" s="7"/>
      <c r="W31" s="7"/>
      <c r="X31" s="7"/>
      <c r="Y31" s="6"/>
      <c r="Z31" s="7"/>
      <c r="AA31" s="7"/>
      <c r="AB31" s="6"/>
      <c r="AC31" s="7"/>
      <c r="AD31" s="6"/>
      <c r="AE31" s="7"/>
      <c r="AF31" s="7"/>
      <c r="AG31" s="6"/>
      <c r="AH31" s="7"/>
      <c r="AI31" s="7"/>
      <c r="AJ31" s="7"/>
      <c r="AK31" s="7"/>
      <c r="AL31" s="6"/>
      <c r="AM31" s="7"/>
      <c r="AN31" s="7"/>
      <c r="AO31" s="6"/>
      <c r="AP31" s="7"/>
      <c r="AQ31" s="6"/>
      <c r="AR31" s="7"/>
      <c r="AS31" s="7"/>
      <c r="AT31" s="6"/>
      <c r="AU31" s="7"/>
      <c r="AV31" s="7"/>
    </row>
    <row r="32" spans="9:48">
      <c r="J32" s="7"/>
      <c r="K32" s="6"/>
      <c r="L32" s="7"/>
      <c r="M32" s="6"/>
      <c r="N32" s="7"/>
      <c r="O32" s="7"/>
      <c r="P32" s="7"/>
      <c r="Q32" s="7"/>
      <c r="R32" s="7"/>
      <c r="S32" s="6"/>
      <c r="T32" s="7"/>
      <c r="U32" s="6"/>
      <c r="V32" s="7"/>
      <c r="W32" s="7"/>
      <c r="X32" s="6"/>
      <c r="Y32" s="7"/>
      <c r="Z32" s="6"/>
      <c r="AA32" s="7"/>
      <c r="AB32" s="7"/>
      <c r="AC32" s="7"/>
      <c r="AD32" s="7"/>
      <c r="AE32" s="7"/>
      <c r="AF32" s="6"/>
      <c r="AG32" s="7"/>
      <c r="AH32" s="6"/>
      <c r="AI32" s="7"/>
      <c r="AJ32" s="7"/>
      <c r="AK32" s="6"/>
      <c r="AL32" s="7"/>
      <c r="AM32" s="6"/>
      <c r="AN32" s="7"/>
      <c r="AO32" s="7"/>
      <c r="AP32" s="7"/>
      <c r="AQ32" s="7"/>
      <c r="AR32" s="7"/>
      <c r="AS32" s="6"/>
      <c r="AT32" s="7"/>
      <c r="AU32" s="6"/>
      <c r="AV32" s="7"/>
    </row>
    <row r="33" spans="10:48">
      <c r="J33" s="7"/>
      <c r="K33" s="7"/>
      <c r="L33" s="6"/>
      <c r="M33" s="7"/>
      <c r="N33" s="7"/>
      <c r="O33" s="7"/>
      <c r="P33" s="7"/>
      <c r="Q33" s="7"/>
      <c r="R33" s="7"/>
      <c r="S33" s="7"/>
      <c r="T33" s="6"/>
      <c r="U33" s="7"/>
      <c r="V33" s="7"/>
      <c r="W33" s="7"/>
      <c r="X33" s="7"/>
      <c r="Y33" s="6"/>
      <c r="Z33" s="7"/>
      <c r="AA33" s="7"/>
      <c r="AB33" s="7"/>
      <c r="AC33" s="7"/>
      <c r="AD33" s="7"/>
      <c r="AE33" s="7"/>
      <c r="AF33" s="7"/>
      <c r="AG33" s="6"/>
      <c r="AH33" s="7"/>
      <c r="AI33" s="7"/>
      <c r="AJ33" s="7"/>
      <c r="AK33" s="7"/>
      <c r="AL33" s="6"/>
      <c r="AM33" s="7"/>
      <c r="AN33" s="7"/>
      <c r="AO33" s="7"/>
      <c r="AP33" s="7"/>
      <c r="AQ33" s="7"/>
      <c r="AR33" s="7"/>
      <c r="AS33" s="7"/>
      <c r="AT33" s="6"/>
      <c r="AU33" s="7"/>
      <c r="AV33" s="7"/>
    </row>
    <row r="34" spans="10:48">
      <c r="J34" s="7"/>
      <c r="K34" s="6"/>
      <c r="L34" s="7"/>
      <c r="M34" s="6"/>
      <c r="N34" s="7"/>
      <c r="O34" s="7"/>
      <c r="P34" s="7"/>
      <c r="Q34" s="7"/>
      <c r="R34" s="7"/>
      <c r="S34" s="6"/>
      <c r="T34" s="7"/>
      <c r="U34" s="6"/>
      <c r="V34" s="7"/>
      <c r="W34" s="7"/>
      <c r="X34" s="6"/>
      <c r="Y34" s="7"/>
      <c r="Z34" s="6"/>
      <c r="AA34" s="7"/>
      <c r="AB34" s="7"/>
      <c r="AC34" s="7"/>
      <c r="AD34" s="7"/>
      <c r="AE34" s="7"/>
      <c r="AF34" s="6"/>
      <c r="AG34" s="7"/>
      <c r="AH34" s="6"/>
      <c r="AI34" s="7"/>
      <c r="AJ34" s="7"/>
      <c r="AK34" s="6"/>
      <c r="AL34" s="7"/>
      <c r="AM34" s="6"/>
      <c r="AN34" s="7"/>
      <c r="AO34" s="7"/>
      <c r="AP34" s="7"/>
      <c r="AQ34" s="7"/>
      <c r="AR34" s="7"/>
      <c r="AS34" s="6"/>
      <c r="AT34" s="7"/>
      <c r="AU34" s="6"/>
      <c r="AV34" s="7"/>
    </row>
    <row r="35" spans="10:48">
      <c r="J35" s="7"/>
      <c r="K35" s="7"/>
      <c r="L35" s="6"/>
      <c r="M35" s="7"/>
      <c r="N35" s="7"/>
      <c r="O35" s="7"/>
      <c r="P35" s="7"/>
      <c r="Q35" s="7"/>
      <c r="R35" s="7"/>
      <c r="S35" s="7"/>
      <c r="T35" s="6"/>
      <c r="U35" s="7"/>
      <c r="V35" s="7"/>
      <c r="W35" s="7"/>
      <c r="X35" s="7"/>
      <c r="Y35" s="6"/>
      <c r="Z35" s="7"/>
      <c r="AA35" s="7"/>
      <c r="AB35" s="7"/>
      <c r="AC35" s="7"/>
      <c r="AD35" s="7"/>
      <c r="AE35" s="7"/>
      <c r="AF35" s="7"/>
      <c r="AG35" s="6"/>
      <c r="AH35" s="7"/>
      <c r="AI35" s="7"/>
      <c r="AJ35" s="7"/>
      <c r="AK35" s="7"/>
      <c r="AL35" s="6"/>
      <c r="AM35" s="7"/>
      <c r="AN35" s="7"/>
      <c r="AO35" s="7"/>
      <c r="AP35" s="7"/>
      <c r="AQ35" s="7"/>
      <c r="AR35" s="7"/>
      <c r="AS35" s="7"/>
      <c r="AT35" s="6"/>
      <c r="AU35" s="7"/>
      <c r="AV35" s="7"/>
    </row>
    <row r="36" spans="10:48">
      <c r="J36" s="7"/>
      <c r="K36" s="6"/>
      <c r="L36" s="7"/>
      <c r="M36" s="6"/>
      <c r="N36" s="7"/>
      <c r="O36" s="7"/>
      <c r="P36" s="7"/>
      <c r="Q36" s="7"/>
      <c r="R36" s="7"/>
      <c r="S36" s="6"/>
      <c r="T36" s="7"/>
      <c r="U36" s="6"/>
      <c r="V36" s="7"/>
      <c r="W36" s="7"/>
      <c r="X36" s="6"/>
      <c r="Y36" s="7"/>
      <c r="Z36" s="6"/>
      <c r="AA36" s="7"/>
      <c r="AB36" s="7"/>
      <c r="AC36" s="7"/>
      <c r="AD36" s="7"/>
      <c r="AE36" s="7"/>
      <c r="AF36" s="6"/>
      <c r="AG36" s="7"/>
      <c r="AH36" s="6"/>
      <c r="AI36" s="7"/>
      <c r="AJ36" s="7"/>
      <c r="AK36" s="6"/>
      <c r="AL36" s="7"/>
      <c r="AM36" s="6"/>
      <c r="AN36" s="7"/>
      <c r="AO36" s="7"/>
      <c r="AP36" s="7"/>
      <c r="AQ36" s="7"/>
      <c r="AR36" s="7"/>
      <c r="AS36" s="6"/>
      <c r="AT36" s="7"/>
      <c r="AU36" s="6"/>
      <c r="AV36" s="7"/>
    </row>
    <row r="37" spans="10:48">
      <c r="J37" s="7"/>
      <c r="K37" s="7"/>
      <c r="L37" s="6"/>
      <c r="M37" s="7"/>
      <c r="N37" s="7"/>
      <c r="O37" s="7"/>
      <c r="P37" s="7"/>
      <c r="Q37" s="7"/>
      <c r="R37" s="7"/>
      <c r="S37" s="7"/>
      <c r="T37" s="6"/>
      <c r="U37" s="7"/>
      <c r="V37" s="7"/>
      <c r="W37" s="7"/>
      <c r="X37" s="7"/>
      <c r="Y37" s="6"/>
      <c r="Z37" s="7"/>
      <c r="AA37" s="7"/>
      <c r="AB37" s="7"/>
      <c r="AC37" s="7"/>
      <c r="AD37" s="7"/>
      <c r="AE37" s="7"/>
      <c r="AF37" s="7"/>
      <c r="AG37" s="6"/>
      <c r="AH37" s="7"/>
      <c r="AI37" s="7"/>
      <c r="AJ37" s="7"/>
      <c r="AK37" s="7"/>
      <c r="AL37" s="6"/>
      <c r="AM37" s="7"/>
      <c r="AN37" s="7"/>
      <c r="AO37" s="7"/>
      <c r="AP37" s="7"/>
      <c r="AQ37" s="7"/>
      <c r="AR37" s="7"/>
      <c r="AS37" s="7"/>
      <c r="AT37" s="6"/>
      <c r="AU37" s="7"/>
      <c r="AV37" s="7"/>
    </row>
    <row r="38" spans="10:48">
      <c r="J38" s="7"/>
      <c r="K38" s="6"/>
      <c r="L38" s="7"/>
      <c r="M38" s="7"/>
      <c r="N38" s="6"/>
      <c r="O38" s="7"/>
      <c r="P38" s="6"/>
      <c r="Q38" s="7"/>
      <c r="R38" s="6"/>
      <c r="S38" s="7"/>
      <c r="T38" s="7"/>
      <c r="U38" s="6"/>
      <c r="V38" s="7"/>
      <c r="W38" s="7"/>
      <c r="X38" s="6"/>
      <c r="Y38" s="7"/>
      <c r="Z38" s="7"/>
      <c r="AA38" s="6"/>
      <c r="AB38" s="7"/>
      <c r="AC38" s="6"/>
      <c r="AD38" s="7"/>
      <c r="AE38" s="6"/>
      <c r="AF38" s="7"/>
      <c r="AG38" s="7"/>
      <c r="AH38" s="6"/>
      <c r="AI38" s="7"/>
      <c r="AJ38" s="7"/>
      <c r="AK38" s="6"/>
      <c r="AL38" s="7"/>
      <c r="AM38" s="7"/>
      <c r="AN38" s="6"/>
      <c r="AO38" s="7"/>
      <c r="AP38" s="6"/>
      <c r="AQ38" s="7"/>
      <c r="AR38" s="6"/>
      <c r="AS38" s="7"/>
      <c r="AT38" s="7"/>
      <c r="AU38" s="6"/>
      <c r="AV38" s="7"/>
    </row>
    <row r="39" spans="10:48">
      <c r="J39" s="7"/>
      <c r="K39" s="7"/>
      <c r="L39" s="7"/>
      <c r="M39" s="6"/>
      <c r="N39" s="7"/>
      <c r="O39" s="6"/>
      <c r="P39" s="7"/>
      <c r="Q39" s="6"/>
      <c r="R39" s="7"/>
      <c r="S39" s="6"/>
      <c r="T39" s="7"/>
      <c r="U39" s="7"/>
      <c r="V39" s="7"/>
      <c r="W39" s="7"/>
      <c r="X39" s="7"/>
      <c r="Y39" s="7"/>
      <c r="Z39" s="6"/>
      <c r="AA39" s="7"/>
      <c r="AB39" s="6"/>
      <c r="AC39" s="7"/>
      <c r="AD39" s="6"/>
      <c r="AE39" s="7"/>
      <c r="AF39" s="6"/>
      <c r="AG39" s="7"/>
      <c r="AH39" s="7"/>
      <c r="AI39" s="7"/>
      <c r="AJ39" s="7"/>
      <c r="AK39" s="7"/>
      <c r="AL39" s="7"/>
      <c r="AM39" s="6"/>
      <c r="AN39" s="7"/>
      <c r="AO39" s="6"/>
      <c r="AP39" s="7"/>
      <c r="AQ39" s="6"/>
      <c r="AR39" s="7"/>
      <c r="AS39" s="6"/>
      <c r="AT39" s="7"/>
      <c r="AU39" s="7"/>
      <c r="AV39" s="7"/>
    </row>
    <row r="40" spans="10:48">
      <c r="J40" s="7"/>
      <c r="K40" s="6"/>
      <c r="L40" s="7"/>
      <c r="M40" s="7"/>
      <c r="N40" s="6"/>
      <c r="O40" s="7"/>
      <c r="P40" s="6"/>
      <c r="Q40" s="7"/>
      <c r="R40" s="6"/>
      <c r="S40" s="7"/>
      <c r="T40" s="7"/>
      <c r="U40" s="6"/>
      <c r="V40" s="7"/>
      <c r="W40" s="7"/>
      <c r="X40" s="6"/>
      <c r="Y40" s="7"/>
      <c r="Z40" s="7"/>
      <c r="AA40" s="6"/>
      <c r="AB40" s="7"/>
      <c r="AC40" s="6"/>
      <c r="AD40" s="7"/>
      <c r="AE40" s="6"/>
      <c r="AF40" s="7"/>
      <c r="AG40" s="7"/>
      <c r="AH40" s="6"/>
      <c r="AI40" s="7"/>
      <c r="AJ40" s="7"/>
      <c r="AK40" s="6"/>
      <c r="AL40" s="7"/>
      <c r="AM40" s="7"/>
      <c r="AN40" s="6"/>
      <c r="AO40" s="7"/>
      <c r="AP40" s="6"/>
      <c r="AQ40" s="7"/>
      <c r="AR40" s="6"/>
      <c r="AS40" s="7"/>
      <c r="AT40" s="7"/>
      <c r="AU40" s="6"/>
      <c r="AV40" s="7"/>
    </row>
    <row r="41" spans="10:48">
      <c r="J41" s="7"/>
      <c r="K41" s="7"/>
      <c r="L41" s="6"/>
      <c r="M41" s="7"/>
      <c r="N41" s="7"/>
      <c r="O41" s="7"/>
      <c r="P41" s="7"/>
      <c r="Q41" s="7"/>
      <c r="R41" s="7"/>
      <c r="S41" s="7"/>
      <c r="T41" s="6"/>
      <c r="U41" s="7"/>
      <c r="V41" s="7"/>
      <c r="W41" s="7"/>
      <c r="X41" s="7"/>
      <c r="Y41" s="6"/>
      <c r="Z41" s="7"/>
      <c r="AA41" s="7"/>
      <c r="AB41" s="7"/>
      <c r="AC41" s="7"/>
      <c r="AD41" s="7"/>
      <c r="AE41" s="7"/>
      <c r="AF41" s="7"/>
      <c r="AG41" s="6"/>
      <c r="AH41" s="7"/>
      <c r="AI41" s="7"/>
      <c r="AJ41" s="7"/>
      <c r="AK41" s="7"/>
      <c r="AL41" s="6"/>
      <c r="AM41" s="7"/>
      <c r="AN41" s="7"/>
      <c r="AO41" s="7"/>
      <c r="AP41" s="7"/>
      <c r="AQ41" s="7"/>
      <c r="AR41" s="7"/>
      <c r="AS41" s="7"/>
      <c r="AT41" s="6"/>
      <c r="AU41" s="7"/>
      <c r="AV41" s="7"/>
    </row>
    <row r="42" spans="10:48">
      <c r="J42" s="7"/>
      <c r="K42" s="6"/>
      <c r="L42" s="7"/>
      <c r="M42" s="6"/>
      <c r="N42" s="7"/>
      <c r="O42" s="7"/>
      <c r="P42" s="7"/>
      <c r="Q42" s="7"/>
      <c r="R42" s="7"/>
      <c r="S42" s="6"/>
      <c r="T42" s="7"/>
      <c r="U42" s="6"/>
      <c r="V42" s="7"/>
      <c r="W42" s="7"/>
      <c r="X42" s="6"/>
      <c r="Y42" s="7"/>
      <c r="Z42" s="6"/>
      <c r="AA42" s="7"/>
      <c r="AB42" s="7"/>
      <c r="AC42" s="7"/>
      <c r="AD42" s="7"/>
      <c r="AE42" s="7"/>
      <c r="AF42" s="6"/>
      <c r="AG42" s="7"/>
      <c r="AH42" s="6"/>
      <c r="AI42" s="7"/>
      <c r="AJ42" s="7"/>
      <c r="AK42" s="6"/>
      <c r="AL42" s="7"/>
      <c r="AM42" s="6"/>
      <c r="AN42" s="7"/>
      <c r="AO42" s="7"/>
      <c r="AP42" s="7"/>
      <c r="AQ42" s="7"/>
      <c r="AR42" s="7"/>
      <c r="AS42" s="6"/>
      <c r="AT42" s="7"/>
      <c r="AU42" s="6"/>
      <c r="AV42" s="7"/>
    </row>
    <row r="43" spans="10:48">
      <c r="J43" s="7"/>
      <c r="K43" s="7"/>
      <c r="L43" s="6"/>
      <c r="M43" s="7"/>
      <c r="N43" s="7"/>
      <c r="O43" s="7"/>
      <c r="P43" s="7"/>
      <c r="Q43" s="7"/>
      <c r="R43" s="7"/>
      <c r="S43" s="7"/>
      <c r="T43" s="6"/>
      <c r="U43" s="7"/>
      <c r="V43" s="7"/>
      <c r="W43" s="7"/>
      <c r="X43" s="7"/>
      <c r="Y43" s="6"/>
      <c r="Z43" s="7"/>
      <c r="AA43" s="7"/>
      <c r="AB43" s="7"/>
      <c r="AC43" s="7"/>
      <c r="AD43" s="7"/>
      <c r="AE43" s="7"/>
      <c r="AF43" s="7"/>
      <c r="AG43" s="6"/>
      <c r="AH43" s="7"/>
      <c r="AI43" s="7"/>
      <c r="AJ43" s="7"/>
      <c r="AK43" s="7"/>
      <c r="AL43" s="6"/>
      <c r="AM43" s="7"/>
      <c r="AN43" s="7"/>
      <c r="AO43" s="7"/>
      <c r="AP43" s="7"/>
      <c r="AQ43" s="7"/>
      <c r="AR43" s="7"/>
      <c r="AS43" s="7"/>
      <c r="AT43" s="6"/>
      <c r="AU43" s="7"/>
      <c r="AV43" s="7"/>
    </row>
    <row r="44" spans="10:48">
      <c r="J44" s="7"/>
      <c r="K44" s="6"/>
      <c r="L44" s="7"/>
      <c r="M44" s="6"/>
      <c r="N44" s="7"/>
      <c r="O44" s="7"/>
      <c r="P44" s="7"/>
      <c r="Q44" s="7"/>
      <c r="R44" s="7"/>
      <c r="S44" s="6"/>
      <c r="T44" s="7"/>
      <c r="U44" s="6"/>
      <c r="V44" s="7"/>
      <c r="W44" s="7"/>
      <c r="X44" s="6"/>
      <c r="Y44" s="7"/>
      <c r="Z44" s="6"/>
      <c r="AA44" s="7"/>
      <c r="AB44" s="7"/>
      <c r="AC44" s="7"/>
      <c r="AD44" s="7"/>
      <c r="AE44" s="7"/>
      <c r="AF44" s="6"/>
      <c r="AG44" s="7"/>
      <c r="AH44" s="6"/>
      <c r="AI44" s="7"/>
      <c r="AJ44" s="7"/>
      <c r="AK44" s="6"/>
      <c r="AL44" s="7"/>
      <c r="AM44" s="6"/>
      <c r="AN44" s="7"/>
      <c r="AO44" s="7"/>
      <c r="AP44" s="7"/>
      <c r="AQ44" s="7"/>
      <c r="AR44" s="7"/>
      <c r="AS44" s="6"/>
      <c r="AT44" s="7"/>
      <c r="AU44" s="6"/>
      <c r="AV44" s="7"/>
    </row>
    <row r="45" spans="10:48">
      <c r="J45" s="7"/>
      <c r="K45" s="7"/>
      <c r="L45" s="6"/>
      <c r="M45" s="7"/>
      <c r="N45" s="7"/>
      <c r="O45" s="7"/>
      <c r="P45" s="7"/>
      <c r="Q45" s="7"/>
      <c r="R45" s="7"/>
      <c r="S45" s="7"/>
      <c r="T45" s="6"/>
      <c r="U45" s="7"/>
      <c r="V45" s="7"/>
      <c r="W45" s="7"/>
      <c r="X45" s="7"/>
      <c r="Y45" s="6"/>
      <c r="Z45" s="7"/>
      <c r="AA45" s="7"/>
      <c r="AB45" s="7"/>
      <c r="AC45" s="7"/>
      <c r="AD45" s="7"/>
      <c r="AE45" s="7"/>
      <c r="AF45" s="7"/>
      <c r="AG45" s="6"/>
      <c r="AH45" s="7"/>
      <c r="AI45" s="7"/>
      <c r="AJ45" s="7"/>
      <c r="AK45" s="7"/>
      <c r="AL45" s="6"/>
      <c r="AM45" s="7"/>
      <c r="AN45" s="7"/>
      <c r="AO45" s="7"/>
      <c r="AP45" s="7"/>
      <c r="AQ45" s="7"/>
      <c r="AR45" s="7"/>
      <c r="AS45" s="7"/>
      <c r="AT45" s="6"/>
      <c r="AU45" s="7"/>
      <c r="AV45" s="7"/>
    </row>
    <row r="46" spans="10:48">
      <c r="J46" s="7"/>
      <c r="K46" s="6"/>
      <c r="L46" s="7"/>
      <c r="M46" s="6"/>
      <c r="N46" s="7"/>
      <c r="O46" s="7"/>
      <c r="P46" s="7"/>
      <c r="Q46" s="7"/>
      <c r="R46" s="7"/>
      <c r="S46" s="6"/>
      <c r="T46" s="7"/>
      <c r="U46" s="6"/>
      <c r="V46" s="7"/>
      <c r="W46" s="7"/>
      <c r="X46" s="6"/>
      <c r="Y46" s="7"/>
      <c r="Z46" s="6"/>
      <c r="AA46" s="7"/>
      <c r="AB46" s="7"/>
      <c r="AC46" s="7"/>
      <c r="AD46" s="7"/>
      <c r="AE46" s="7"/>
      <c r="AF46" s="6"/>
      <c r="AG46" s="7"/>
      <c r="AH46" s="6"/>
      <c r="AI46" s="7"/>
      <c r="AJ46" s="7"/>
      <c r="AK46" s="6"/>
      <c r="AL46" s="7"/>
      <c r="AM46" s="6"/>
      <c r="AN46" s="7"/>
      <c r="AO46" s="7"/>
      <c r="AP46" s="7"/>
      <c r="AQ46" s="7"/>
      <c r="AR46" s="7"/>
      <c r="AS46" s="6"/>
      <c r="AT46" s="7"/>
      <c r="AU46" s="6"/>
      <c r="AV46" s="7"/>
    </row>
    <row r="47" spans="10:48">
      <c r="J47" s="7"/>
      <c r="K47" s="7"/>
      <c r="L47" s="6"/>
      <c r="M47" s="7"/>
      <c r="N47" s="7"/>
      <c r="O47" s="6"/>
      <c r="P47" s="7"/>
      <c r="Q47" s="6"/>
      <c r="R47" s="7"/>
      <c r="S47" s="7"/>
      <c r="T47" s="6"/>
      <c r="U47" s="7"/>
      <c r="V47" s="7"/>
      <c r="W47" s="7"/>
      <c r="X47" s="7"/>
      <c r="Y47" s="6"/>
      <c r="Z47" s="7"/>
      <c r="AA47" s="7"/>
      <c r="AB47" s="6"/>
      <c r="AC47" s="7"/>
      <c r="AD47" s="6"/>
      <c r="AE47" s="7"/>
      <c r="AF47" s="7"/>
      <c r="AG47" s="6"/>
      <c r="AH47" s="7"/>
      <c r="AI47" s="7"/>
      <c r="AJ47" s="7"/>
      <c r="AK47" s="7"/>
      <c r="AL47" s="6"/>
      <c r="AM47" s="7"/>
      <c r="AN47" s="7"/>
      <c r="AO47" s="6"/>
      <c r="AP47" s="7"/>
      <c r="AQ47" s="6"/>
      <c r="AR47" s="7"/>
      <c r="AS47" s="7"/>
      <c r="AT47" s="6"/>
      <c r="AU47" s="7"/>
      <c r="AV47" s="7"/>
    </row>
    <row r="48" spans="10:48">
      <c r="J48" s="7"/>
      <c r="K48" s="6"/>
      <c r="L48" s="7"/>
      <c r="M48" s="7"/>
      <c r="N48" s="6"/>
      <c r="O48" s="7"/>
      <c r="P48" s="6"/>
      <c r="Q48" s="7"/>
      <c r="R48" s="6"/>
      <c r="S48" s="7"/>
      <c r="T48" s="7"/>
      <c r="U48" s="6"/>
      <c r="V48" s="7"/>
      <c r="W48" s="7"/>
      <c r="X48" s="6"/>
      <c r="Y48" s="7"/>
      <c r="Z48" s="7"/>
      <c r="AA48" s="6"/>
      <c r="AB48" s="7"/>
      <c r="AC48" s="6"/>
      <c r="AD48" s="7"/>
      <c r="AE48" s="6"/>
      <c r="AF48" s="7"/>
      <c r="AG48" s="7"/>
      <c r="AH48" s="6"/>
      <c r="AI48" s="7"/>
      <c r="AJ48" s="7"/>
      <c r="AK48" s="6"/>
      <c r="AL48" s="7"/>
      <c r="AM48" s="7"/>
      <c r="AN48" s="6"/>
      <c r="AO48" s="7"/>
      <c r="AP48" s="6"/>
      <c r="AQ48" s="7"/>
      <c r="AR48" s="6"/>
      <c r="AS48" s="7"/>
      <c r="AT48" s="7"/>
      <c r="AU48" s="6"/>
      <c r="AV48" s="7"/>
    </row>
    <row r="49" spans="10:48">
      <c r="J49" s="7"/>
      <c r="K49" s="7"/>
      <c r="L49" s="7"/>
      <c r="M49" s="6"/>
      <c r="N49" s="7"/>
      <c r="O49" s="6"/>
      <c r="P49" s="7"/>
      <c r="Q49" s="6"/>
      <c r="R49" s="7"/>
      <c r="S49" s="6"/>
      <c r="T49" s="7"/>
      <c r="U49" s="7"/>
      <c r="V49" s="7"/>
      <c r="W49" s="7"/>
      <c r="X49" s="7"/>
      <c r="Y49" s="7"/>
      <c r="Z49" s="6"/>
      <c r="AA49" s="7"/>
      <c r="AB49" s="6"/>
      <c r="AC49" s="7"/>
      <c r="AD49" s="6"/>
      <c r="AE49" s="7"/>
      <c r="AF49" s="6"/>
      <c r="AG49" s="7"/>
      <c r="AH49" s="7"/>
      <c r="AI49" s="7"/>
      <c r="AJ49" s="7"/>
      <c r="AK49" s="7"/>
      <c r="AL49" s="7"/>
      <c r="AM49" s="6"/>
      <c r="AN49" s="7"/>
      <c r="AO49" s="6"/>
      <c r="AP49" s="7"/>
      <c r="AQ49" s="6"/>
      <c r="AR49" s="7"/>
      <c r="AS49" s="6"/>
      <c r="AT49" s="7"/>
      <c r="AU49" s="7"/>
      <c r="AV49" s="7"/>
    </row>
    <row r="50" spans="10:48">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row>
  </sheetData>
  <phoneticPr fontId="1"/>
  <conditionalFormatting sqref="K4:K12 L5:L11 M6:M10">
    <cfRule type="expression" dxfId="43" priority="42">
      <formula>$K$1=1</formula>
    </cfRule>
  </conditionalFormatting>
  <conditionalFormatting sqref="K14:K22 L15:L21 M16:M20">
    <cfRule type="expression" dxfId="42" priority="41">
      <formula>$L$1=1</formula>
    </cfRule>
  </conditionalFormatting>
  <conditionalFormatting sqref="M3:S3 N4:R4 O5:Q5">
    <cfRule type="expression" dxfId="41" priority="40">
      <formula>$M$1=1</formula>
    </cfRule>
  </conditionalFormatting>
  <conditionalFormatting sqref="N12:R12 M13:S13 N14:R14">
    <cfRule type="expression" dxfId="40" priority="39">
      <formula>$N$1=1</formula>
    </cfRule>
  </conditionalFormatting>
  <conditionalFormatting sqref="O21:Q21 N22:R22 M23:S23">
    <cfRule type="expression" dxfId="39" priority="38">
      <formula>$O$1=1</formula>
    </cfRule>
  </conditionalFormatting>
  <conditionalFormatting sqref="S6:S10 T5:T11 U4:U12">
    <cfRule type="expression" dxfId="38" priority="37">
      <formula>$P$1=1</formula>
    </cfRule>
  </conditionalFormatting>
  <conditionalFormatting sqref="S16:S20 T15:T21 U14:U22">
    <cfRule type="expression" dxfId="37" priority="36">
      <formula>$Q$1=1</formula>
    </cfRule>
  </conditionalFormatting>
  <conditionalFormatting sqref="X4:X12 Y5:Y11 Z6:Z10">
    <cfRule type="expression" dxfId="36" priority="35">
      <formula>$X$1=1</formula>
    </cfRule>
  </conditionalFormatting>
  <conditionalFormatting sqref="X14:X22 Y15:Y21 Z16:Z20">
    <cfRule type="expression" dxfId="35" priority="34">
      <formula>$Y$1=1</formula>
    </cfRule>
  </conditionalFormatting>
  <conditionalFormatting sqref="Z3:AF3 AA4:AE4 AB5:AD5">
    <cfRule type="expression" dxfId="34" priority="33">
      <formula>$Z$1=1</formula>
    </cfRule>
  </conditionalFormatting>
  <conditionalFormatting sqref="AA12:AE12 Z13:AF13 AA14:AE14">
    <cfRule type="expression" dxfId="33" priority="32">
      <formula>$AA$1=1</formula>
    </cfRule>
  </conditionalFormatting>
  <conditionalFormatting sqref="AB21:AD21 AA22:AE22 Z23:AF23">
    <cfRule type="expression" dxfId="32" priority="31">
      <formula>$AB$1=1</formula>
    </cfRule>
  </conditionalFormatting>
  <conditionalFormatting sqref="AF6:AF10 AG5:AG11 AH4:AH12">
    <cfRule type="expression" dxfId="31" priority="30">
      <formula>$AC$1=1</formula>
    </cfRule>
  </conditionalFormatting>
  <conditionalFormatting sqref="AF16:AF20 AG15:AG21 AH14:AH22">
    <cfRule type="expression" dxfId="30" priority="29">
      <formula>$AD$1=1</formula>
    </cfRule>
  </conditionalFormatting>
  <conditionalFormatting sqref="AK4:AK12 AL5:AL11 AM6:AM10">
    <cfRule type="expression" dxfId="29" priority="28">
      <formula>$AK$1=1</formula>
    </cfRule>
  </conditionalFormatting>
  <conditionalFormatting sqref="AK14:AK22 AL15:AL21 AM16:AM20">
    <cfRule type="expression" dxfId="28" priority="27">
      <formula>$AL$1=1</formula>
    </cfRule>
  </conditionalFormatting>
  <conditionalFormatting sqref="AM3:AS3 AN4:AR4 AO5:AQ5">
    <cfRule type="expression" dxfId="27" priority="26">
      <formula>$AM$1=1</formula>
    </cfRule>
  </conditionalFormatting>
  <conditionalFormatting sqref="AN12:AR12 AM13:AS13 AN14:AR14">
    <cfRule type="expression" dxfId="26" priority="25">
      <formula>$AN$1=1</formula>
    </cfRule>
  </conditionalFormatting>
  <conditionalFormatting sqref="AO21:AQ21 AN22:AR22 AM23:AS23">
    <cfRule type="expression" dxfId="25" priority="24">
      <formula>$AO$1=1</formula>
    </cfRule>
  </conditionalFormatting>
  <conditionalFormatting sqref="AS6:AS10 AT5:AT11 AU4:AU12">
    <cfRule type="expression" dxfId="24" priority="23">
      <formula>$AP$1=1</formula>
    </cfRule>
  </conditionalFormatting>
  <conditionalFormatting sqref="AS16:AS20 AT15:AT21 AU14:AU22">
    <cfRule type="expression" dxfId="23" priority="22">
      <formula>$AQ$1=1</formula>
    </cfRule>
  </conditionalFormatting>
  <conditionalFormatting sqref="K30:K38 L31:L37 M32:M36">
    <cfRule type="expression" dxfId="22" priority="21">
      <formula>$K$27=1</formula>
    </cfRule>
  </conditionalFormatting>
  <conditionalFormatting sqref="K40:K48 L41:L47 M42:M46">
    <cfRule type="expression" dxfId="21" priority="20">
      <formula>$L$27=1</formula>
    </cfRule>
  </conditionalFormatting>
  <conditionalFormatting sqref="M29:S29 N30:R30 O31:Q31">
    <cfRule type="expression" dxfId="20" priority="19">
      <formula>$M$27=1</formula>
    </cfRule>
  </conditionalFormatting>
  <conditionalFormatting sqref="N38:R38 M39:S39 N40:R40">
    <cfRule type="expression" dxfId="19" priority="18">
      <formula>$N$27=1</formula>
    </cfRule>
  </conditionalFormatting>
  <conditionalFormatting sqref="O47:Q47 N48:R48 M49:S49">
    <cfRule type="expression" dxfId="18" priority="17">
      <formula>$O$27=1</formula>
    </cfRule>
  </conditionalFormatting>
  <conditionalFormatting sqref="S32:S36 T31:T37 U30:U38">
    <cfRule type="expression" dxfId="17" priority="16">
      <formula>$P$27=1</formula>
    </cfRule>
  </conditionalFormatting>
  <conditionalFormatting sqref="S42:S46 T41:T47 U40:U48">
    <cfRule type="expression" dxfId="16" priority="15">
      <formula>$Q$27=1</formula>
    </cfRule>
  </conditionalFormatting>
  <conditionalFormatting sqref="X30:X38 Y31:Y37 Z32:Z36">
    <cfRule type="expression" dxfId="15" priority="14">
      <formula>$X$27=1</formula>
    </cfRule>
  </conditionalFormatting>
  <conditionalFormatting sqref="X40:X48 Y41:Y47 Z42:Z46">
    <cfRule type="expression" dxfId="14" priority="13">
      <formula>$Y$27=1</formula>
    </cfRule>
  </conditionalFormatting>
  <conditionalFormatting sqref="Z29:AF29 AA30:AE30 AB31:AD31">
    <cfRule type="expression" dxfId="13" priority="12">
      <formula>$Z$27=1</formula>
    </cfRule>
  </conditionalFormatting>
  <conditionalFormatting sqref="AA38:AE38 Z39:AF39 AA40:AE40">
    <cfRule type="expression" dxfId="12" priority="11">
      <formula>$AA$27=1</formula>
    </cfRule>
  </conditionalFormatting>
  <conditionalFormatting sqref="AB47:AD47 AA48:AE48 Z49:AF49">
    <cfRule type="expression" dxfId="11" priority="10">
      <formula>$AB$27=1</formula>
    </cfRule>
  </conditionalFormatting>
  <conditionalFormatting sqref="AF32:AF36 AG31:AG37 AH30:AH38">
    <cfRule type="expression" dxfId="10" priority="9">
      <formula>$AC$27=1</formula>
    </cfRule>
  </conditionalFormatting>
  <conditionalFormatting sqref="AF42:AF46 AG41:AG47 AH40:AH48">
    <cfRule type="expression" dxfId="9" priority="8">
      <formula>$AD$27=1</formula>
    </cfRule>
  </conditionalFormatting>
  <conditionalFormatting sqref="AK30:AK38 AL31:AL37 AM32:AM36">
    <cfRule type="expression" dxfId="8" priority="7">
      <formula>$AK$27=1</formula>
    </cfRule>
  </conditionalFormatting>
  <conditionalFormatting sqref="AK40:AK48 AL41:AL47 AM42:AM46">
    <cfRule type="expression" dxfId="7" priority="6">
      <formula>$AL$27=1</formula>
    </cfRule>
  </conditionalFormatting>
  <conditionalFormatting sqref="AM29:AS29 AN30:AR30 AO31:AQ31">
    <cfRule type="expression" dxfId="6" priority="5">
      <formula>$AM$27=1</formula>
    </cfRule>
  </conditionalFormatting>
  <conditionalFormatting sqref="AN38:AR38 AM39:AS39 AN40:AR40">
    <cfRule type="expression" dxfId="5" priority="4">
      <formula>$AN$27=1</formula>
    </cfRule>
  </conditionalFormatting>
  <conditionalFormatting sqref="AO47:AQ47 AN48:AR48 AM49:AS49">
    <cfRule type="expression" dxfId="4" priority="3">
      <formula>$AO$27=1</formula>
    </cfRule>
  </conditionalFormatting>
  <conditionalFormatting sqref="AS32:AS36 AT31:AT37 AU30:AU38">
    <cfRule type="expression" dxfId="3" priority="2">
      <formula>$AP$27=1</formula>
    </cfRule>
  </conditionalFormatting>
  <conditionalFormatting sqref="AS42:AS46 AT41:AT47 AU40:AU48">
    <cfRule type="expression" dxfId="2" priority="1">
      <formula>$AQ$27=1</formula>
    </cfRule>
  </conditionalFormatting>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5B30D-D8FE-4A6B-9BC9-2F92C6377DAE}">
  <dimension ref="A1:D3"/>
  <sheetViews>
    <sheetView workbookViewId="0"/>
  </sheetViews>
  <sheetFormatPr defaultRowHeight="18.75"/>
  <sheetData>
    <row r="1" spans="1:4">
      <c r="A1" t="s">
        <v>32</v>
      </c>
      <c r="B1">
        <v>9</v>
      </c>
      <c r="D1" t="s">
        <v>51</v>
      </c>
    </row>
    <row r="2" spans="1:4">
      <c r="A2" t="s">
        <v>33</v>
      </c>
      <c r="B2">
        <v>9</v>
      </c>
      <c r="D2" t="s">
        <v>51</v>
      </c>
    </row>
    <row r="3" spans="1:4">
      <c r="A3" t="s">
        <v>52</v>
      </c>
      <c r="B3">
        <v>15</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マインスイーパー</vt:lpstr>
      <vt:lpstr>操作</vt:lpstr>
      <vt:lpstr>状態</vt:lpstr>
      <vt:lpstr>爆弾の位置</vt:lpstr>
      <vt:lpstr>顔</vt:lpstr>
      <vt:lpstr>数字</vt:lpstr>
      <vt:lpstr>設定</vt:lpstr>
      <vt:lpstr>クリアである</vt:lpstr>
      <vt:lpstr>ゲームオーバーである</vt:lpstr>
      <vt:lpstr>ゲームオーバー文字列</vt:lpstr>
      <vt:lpstr>スマイルマーク判定</vt:lpstr>
      <vt:lpstr>フラッグの数</vt:lpstr>
      <vt:lpstr>リセットフラグ</vt:lpstr>
      <vt:lpstr>開いた数</vt:lpstr>
      <vt:lpstr>設定_横</vt:lpstr>
      <vt:lpstr>設定_縦</vt:lpstr>
      <vt:lpstr>操作回数</vt:lpstr>
      <vt:lpstr>爆弾の数</vt:lpstr>
      <vt:lpstr>爆弾以外の数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2020-06-19T09:16:00Z</dcterms:created>
  <dcterms:modified xsi:type="dcterms:W3CDTF">2020-06-19T10:48:03Z</dcterms:modified>
</cp:coreProperties>
</file>