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1 - Elenco_Servizi" sheetId="1" state="visible" r:id="rId2"/>
    <sheet name="2 - pef_Smart_Library" sheetId="2" state="visible" r:id="rId3"/>
    <sheet name="3 - pef_Estensioni_Orario" sheetId="3" state="visible" r:id="rId4"/>
    <sheet name="4 - pef_CoseDaFare" sheetId="4" state="visible" r:id="rId5"/>
    <sheet name="5 - pef_Corsi_Formazione" sheetId="5" state="visible" r:id="rId6"/>
    <sheet name="6 - Costo_ora_riferimento" sheetId="6" state="visible" r:id="rId7"/>
    <sheet name="7 - Quadro_Economico" sheetId="7" state="visible" r:id="rId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<sst xmlns="http://schemas.openxmlformats.org/spreadsheetml/2006/main" count="216" uniqueCount="158">
  <si>
    <r>
      <rPr>
        <b val="true"/>
        <sz val="18"/>
        <color rgb="FFBF0041"/>
        <rFont val="Cantarell"/>
        <family val="0"/>
        <charset val="1"/>
      </rPr>
      <t xml:space="preserve">ELENCO dei SERVIZI A DOMANDA RICHIEDIBILI </t>
    </r>
    <r>
      <rPr>
        <sz val="18"/>
        <color rgb="FFBF0041"/>
        <rFont val="Cantarell"/>
        <family val="0"/>
        <charset val="1"/>
      </rPr>
      <t xml:space="preserve">(oltre a “Gestione Diretta”)</t>
    </r>
  </si>
  <si>
    <t xml:space="preserve">Tipo SERVIZIO</t>
  </si>
  <si>
    <t xml:space="preserve">DESCRIZIONE</t>
  </si>
  <si>
    <t xml:space="preserve">IPOTESI di PREVENTIVAZIONE</t>
  </si>
  <si>
    <t xml:space="preserve">SMART-LIBRARY</t>
  </si>
  <si>
    <r>
      <rPr>
        <sz val="10"/>
        <color rgb="FF000000"/>
        <rFont val="Cantarell"/>
        <family val="0"/>
        <charset val="1"/>
      </rPr>
      <t xml:space="preserve">Servizio di assistenza al pubblico presente in biblioteca (in orari a bassa affluenza e per questa ragione privi di presidio di personale professionalizzato in loco ) tramite contatto (al bisogno) con un bibliotecario “remoto” per risolvere esigenze di servizio basiche. E’ propedeutico al servizio: a) l’utilizzo di tecnologia rfid c/o la biblioteca; b) la presenza di un apposità postazione per contatto remoto (vedi </t>
    </r>
    <r>
      <rPr>
        <sz val="10"/>
        <color rgb="FFC9211E"/>
        <rFont val="Cantarell"/>
        <family val="0"/>
        <charset val="1"/>
      </rPr>
      <t xml:space="preserve">slide XX)</t>
    </r>
    <r>
      <rPr>
        <sz val="10"/>
        <color rgb="FF000000"/>
        <rFont val="Cantarell"/>
        <family val="0"/>
        <charset val="1"/>
      </rPr>
      <t xml:space="preserve">; c)l’esistenza di un servizio locale (anche gestibile con volontari) di accoglienza e guardiania. (Sulle modalità di ingaggio del servizio di accoglienza/guardiania tramite volontari, sarà possibile contare su una modalità operativa/organizzativa suggerita da CUBI). Il bibliotecario “remoto” potrà fornire assistenza sui seguenti aspetti: fornire aiuto per auto-registrazione del prestito/restituzione via self-check, attivazione richieste di prestito interbibliotecario, gestione della situazione utente (rinnovi, solleciti, ecc), informazioni bibliografiche, info di orientamento ai servizi bibliotecari.</t>
    </r>
  </si>
  <si>
    <t xml:space="preserve">Nella costruzione del presente PEF, il servizio di smart-library (oltre ad essere inlcuso per le biblioteche in gestione diretta), è stato simulato per 6 ipotetiche biblioteche (già dotate di rfid) per la fascia 18.30-20.30 su 4gg a settimana (da martedi  a venerdi) per 11 mesi/anno</t>
  </si>
  <si>
    <t xml:space="preserve">ESTENSIONI d’ORARIO</t>
  </si>
  <si>
    <t xml:space="preserve">Servizio (programmato) di estensione dell’orario di servizio della biblioteca, con utilizzo di bibliotecari CUBI,  quando la struttura comunale non è dotata di sufficienti risorse umane per garantire tali estensioni (aperture serali, domenicali o per ridurre il nro di settimane di chiusura durante l’estate, necessarie per garantire il consumo delle ferie del personale di ruolo).</t>
  </si>
  <si>
    <t xml:space="preserve">Nella costruzione del presente PEF, il servizio di “estensione d’orario”  è stato simulato per garantire l’apertura domenicale “a turno” in 24 sedi (di media-grande dimensione), limitatamente al periodo ottobre/marzo di ogni anno. Il servizio sarebbe svolto da personale contrattualizzato da CUBI (che verrebbe rimborsato dai Comuni aderenti al progetto). Ciò vorrebbe dire che ognuna delle 24 biblioteche sarebbe aperta circa 1 domenica al mese (complessivamente 6 domeniche nel corso dell’intero periodo di 24 settimane, ossia poco meno di un semestre). I cittadini del territorio Cubi (circa 620.000) avrebbero  – in questi 6 mesi autunnali/invernali – almeno una biblioteca sempre aperta la domenica vicina a casa (max 8/10 km). Ogni apertura avrebbe la durata di mezza giornata  con due operatori (forniti da Cubi)  presenti in contemporanea x 3 h cad. Per 3 sedi l’apertura è ipotizzata di mattino (h.10-13)  e nelle altre 3 di pomeriggio (h.15-18). Ovviamente sarebbe possibile garantire il servizio con modulazioni differenti. Sarebbe inoltre possibile (ed opportuno) abbinare a tale servizio, una programmazione di eventi di promozione (ora del racconto per bambini, piccoli spettacoli teatrali, ecc) per vitalizzare la situazione (questo aspetto non entra tuttavia in questa prima preventivazione).</t>
  </si>
  <si>
    <t xml:space="preserve">COSEdaFARE (data-entry)</t>
  </si>
  <si>
    <r>
      <rPr>
        <b val="true"/>
        <sz val="10"/>
        <color rgb="FF000000"/>
        <rFont val="Cantarell"/>
        <family val="0"/>
        <charset val="1"/>
      </rPr>
      <t xml:space="preserve">Premessa</t>
    </r>
    <r>
      <rPr>
        <sz val="10"/>
        <color rgb="FF000000"/>
        <rFont val="Cantarell"/>
        <family val="0"/>
        <charset val="1"/>
      </rPr>
      <t xml:space="preserve">: nel presente PEF il portale CoseDaFare viene considerato il perno della infra-struttura comunicativa di Cubi finalizzata alla valorizzazione degli eventi proposti dalle biblioteche (ed eventualmente anche dai propri Comuni). Ciò che viene pubblicato in CoseDaFare, senza ulteriori data-entry, viene automaticamente dissiminato attraverso vari altri canali (sito web delle biblioteca, newsletter cdf di Cubi, tabloid cartaceo mensili degli eventi delle biblio Cubi, widget da importante in altri siti web, disseminazione “rest” in altri portali, export in apposita collezione di OpenData di Regione Lombardia a disposizione di altri servizi informativi. Ogni biblioteca Cubi ha ricevuto la formazione necessaria per effettuare autonomamente e gratuitamente il data-entry nel portale CdF dei propri eventi e corsi.  </t>
    </r>
    <r>
      <rPr>
        <b val="true"/>
        <sz val="10"/>
        <color rgb="FF000000"/>
        <rFont val="Cantarell"/>
        <family val="0"/>
        <charset val="1"/>
      </rPr>
      <t xml:space="preserve">Descrizione:</t>
    </r>
    <r>
      <rPr>
        <sz val="10"/>
        <color rgb="FF000000"/>
        <rFont val="Cantarell"/>
        <family val="0"/>
        <charset val="1"/>
      </rPr>
      <t xml:space="preserve"> le biblioteche che non hanno sufficiente personale (tempo-lavoro) per garantire il data-entry, possono delegare l’attività ad una redazione centrale gestita da Cubi (ad eccezione della raccolta delle informazioni necessarie al data-entry che resterebbe in capo alla singola biblioteca). L’esternalizzazione del data-entry può riguardare anche gli eventi patrocinati da una intera Amministrazione Comunale (e non solo agli eventi realizzati dalla propria biblioteca)</t>
    </r>
  </si>
  <si>
    <t xml:space="preserve">Nella costruzione del presente PEF, il servizio di “data-entry” delegato a Cubi è stato dimensionato sulla pubblicazione di 1.000 eventi/anno (si stima che le biblioteche Cubi nel loro complesso ospitino annualmente circa 2.200 eventi). Si ipotizza che il costo ad evento pubblicato sia pari ad euro 3+iva al 22% =  € 3,66 cad. Si ipotizza che I restanti eventi vengano invece pubblicati direttamente dallo staff delle biblioteche più dotate di tempo-lavoro.</t>
  </si>
  <si>
    <t xml:space="preserve">CORSI di FORMAZIONE</t>
  </si>
  <si>
    <t xml:space="preserve">Si ipotizza – nella fase di messa a regime di cubi – di un limitato pacchetto di corsi culturali per il tempo libero, a pagamento (seppure molto contenuto), rivolti all’utenza delle biblioteche. I corsi sono una offerta da realizzare in presenza (solo in caso di necessità a distanza). Il presente  start-up serve principalmente ad attivare questa tipologia di offerta sistemica e ad acquisire know-how interno prima di procedere all’ampliamento dell’offerta. Si ipotizza che le biblioteche interessate ad ospitare corsi mettano a disposizione gratuitamente la propria location (avendone I requisiti tecnici). Tutte le successive fasi di lavoro (programmazione corsi, contrattualizzazione docenti, gestione iscrizioni e pagamenti, comunicazione) verrebbero realizzate da staff cubi. In questa fase di avvio (prima annualità) si ritiene che il bilancio del servizio dal punto di vista economico sia in perdita.  I corsi agli utenti rientrano nelle prestazioni sottoposte a iva al 22% (la  perdità è pertanto piu che compensata dal vantaggio complessivo generato in termini di compensazione di Iva). </t>
  </si>
  <si>
    <t xml:space="preserve">Il pacchetto di avvio dei corsi cubi, riguarderà 3 filoni tematici (informatica, lingue, creatività). Nella prima annualità (oggetto di questa simulazione del pef) per ogni filone, verranno proposti sia corsi di media lunghezza (6/7 lezioni da 2h cad), sia corsi one-shot (1 sessione da 2h). Per ogni corso, si cercherà di dare avvio a N edizioni (presso diverse sedi cubi). I singoli corsi prenderanno avvio solo nel caso in cui venga raggiunto il nro minimo di iscritti previsti. Nella presente simulazione si ipotizza che gli iscritti siano sempre un nro intermedio tra il valore massimo e minimo.</t>
  </si>
  <si>
    <r>
      <rPr>
        <b val="true"/>
        <sz val="20"/>
        <color rgb="FFBF0041"/>
        <rFont val="Cantarell"/>
        <family val="0"/>
        <charset val="1"/>
      </rPr>
      <t xml:space="preserve">Servizio SMART-LIBRARY</t>
    </r>
    <r>
      <rPr>
        <b val="true"/>
        <sz val="16"/>
        <color rgb="FFBF0041"/>
        <rFont val="Cantarell"/>
        <family val="0"/>
        <charset val="1"/>
      </rPr>
      <t xml:space="preserve"> </t>
    </r>
    <r>
      <rPr>
        <sz val="16"/>
        <color rgb="FFBF0041"/>
        <rFont val="Cantarell"/>
        <family val="0"/>
        <charset val="1"/>
      </rPr>
      <t xml:space="preserve">(simulazione per PEF) (in aggiunta al medesimo servizio prestato alle biblioteche in gestione diretta)</t>
    </r>
  </si>
  <si>
    <r>
      <rPr>
        <b val="true"/>
        <sz val="11"/>
        <color rgb="FF000000"/>
        <rFont val="Cantarell"/>
        <family val="0"/>
        <charset val="1"/>
      </rPr>
      <t xml:space="preserve">PARAMETRI di EROGAZIONE del SERVIZIO </t>
    </r>
    <r>
      <rPr>
        <sz val="11"/>
        <color rgb="FF000000"/>
        <rFont val="Cantarell"/>
        <family val="0"/>
        <charset val="1"/>
      </rPr>
      <t xml:space="preserve">(forza-lavoro)</t>
    </r>
  </si>
  <si>
    <r>
      <rPr>
        <b val="true"/>
        <sz val="11"/>
        <color rgb="FF000000"/>
        <rFont val="Cantarell"/>
        <family val="0"/>
        <charset val="1"/>
      </rPr>
      <t xml:space="preserve">PARAMETRI di COSTO del SERVIZIO </t>
    </r>
    <r>
      <rPr>
        <sz val="11"/>
        <color rgb="FF000000"/>
        <rFont val="Cantarell"/>
        <family val="0"/>
        <charset val="1"/>
      </rPr>
      <t xml:space="preserve">(forza-lavoro)</t>
    </r>
  </si>
  <si>
    <t xml:space="preserve">COSTO x BIBLIOTECA fruitrice</t>
  </si>
  <si>
    <t xml:space="preserve">Nro Biblioteche</t>
  </si>
  <si>
    <t xml:space="preserve">Giorni di servizio x settimana </t>
  </si>
  <si>
    <t xml:space="preserve">H x giorno </t>
  </si>
  <si>
    <r>
      <rPr>
        <b val="true"/>
        <sz val="9"/>
        <color rgb="FF000000"/>
        <rFont val="Cantarell"/>
        <family val="0"/>
        <charset val="1"/>
      </rPr>
      <t xml:space="preserve">H. di back office connesse ad ogni 2h di servizio </t>
    </r>
    <r>
      <rPr>
        <sz val="9"/>
        <color rgb="FF000000"/>
        <rFont val="Cantarell"/>
        <family val="0"/>
        <charset val="1"/>
      </rPr>
      <t xml:space="preserve">(per operatore)</t>
    </r>
  </si>
  <si>
    <t xml:space="preserve">Operatori necessari in contemporanea</t>
  </si>
  <si>
    <t xml:space="preserve">Tot. di h/uomo necessarie a settimana</t>
  </si>
  <si>
    <t xml:space="preserve">Nro di settimane all’anno di servizio</t>
  </si>
  <si>
    <t xml:space="preserve">Tot. di h/uomo necessarie x anno</t>
  </si>
  <si>
    <r>
      <rPr>
        <b val="true"/>
        <sz val="9"/>
        <color rgb="FF000000"/>
        <rFont val="Cantarell"/>
        <family val="0"/>
        <charset val="1"/>
      </rPr>
      <t xml:space="preserve">Costo/h produttiva</t>
    </r>
    <r>
      <rPr>
        <sz val="9"/>
        <color rgb="FF000000"/>
        <rFont val="Cantarell"/>
        <family val="0"/>
        <charset val="1"/>
      </rPr>
      <t xml:space="preserve"> (Federculture c1) (senza irap, costi generali e premi)</t>
    </r>
  </si>
  <si>
    <r>
      <rPr>
        <b val="true"/>
        <sz val="9"/>
        <color rgb="FF000000"/>
        <rFont val="Cantarell"/>
        <family val="0"/>
        <charset val="1"/>
      </rPr>
      <t xml:space="preserve">Altro tempo-lavoro connesso x coordinamento servizio</t>
    </r>
    <r>
      <rPr>
        <sz val="9"/>
        <color rgb="FF000000"/>
        <rFont val="Cantarell"/>
        <family val="0"/>
        <charset val="1"/>
      </rPr>
      <t xml:space="preserve"> (senza irap, costi generali e premi)</t>
    </r>
  </si>
  <si>
    <t xml:space="preserve">Costo annuo del tempo-lavoro di coordimento del servizio</t>
  </si>
  <si>
    <t xml:space="preserve">Totale annuo costo del lavoro x il servizio</t>
  </si>
  <si>
    <r>
      <rPr>
        <b val="true"/>
        <sz val="9"/>
        <color rgb="FF000000"/>
        <rFont val="Cantarell"/>
        <family val="0"/>
        <charset val="1"/>
      </rPr>
      <t xml:space="preserve">IRAP relativo </t>
    </r>
    <r>
      <rPr>
        <sz val="9"/>
        <color rgb="FF000000"/>
        <rFont val="Cantarell"/>
        <family val="0"/>
        <charset val="1"/>
      </rPr>
      <t xml:space="preserve">(3,9%)</t>
    </r>
  </si>
  <si>
    <r>
      <rPr>
        <b val="true"/>
        <sz val="9"/>
        <color rgb="FF000000"/>
        <rFont val="Cantarell"/>
        <family val="0"/>
        <charset val="1"/>
      </rPr>
      <t xml:space="preserve">Quota di allocazione costi generali ente</t>
    </r>
    <r>
      <rPr>
        <sz val="9"/>
        <color rgb="FF000000"/>
        <rFont val="Cantarell"/>
        <family val="0"/>
        <charset val="1"/>
      </rPr>
      <t xml:space="preserve"> (10%)</t>
    </r>
  </si>
  <si>
    <t xml:space="preserve">VALORE LORDO ANNUO del servizio </t>
  </si>
  <si>
    <t xml:space="preserve">Quota-parte annua per ogni biblioteca fruitrice</t>
  </si>
  <si>
    <t xml:space="preserve">Costo per ogni ora fruita dalla singola biblioteca</t>
  </si>
  <si>
    <t xml:space="preserve">Altri oneri in carico alle biblioteche fruitrici</t>
  </si>
  <si>
    <t xml:space="preserve">0,20 FTE</t>
  </si>
  <si>
    <t xml:space="preserve">A) tecnologia rfid già in uso sul 100% del materiale</t>
  </si>
  <si>
    <t xml:space="preserve">B) acquisto di almeno una postazione di smart-library (circa € 1.500 + iva)</t>
  </si>
  <si>
    <t xml:space="preserve">C) gestione del servizio di accoglienza/guardiania (anche tramite volontari)</t>
  </si>
  <si>
    <r>
      <rPr>
        <b val="true"/>
        <sz val="20"/>
        <color rgb="FFBF0041"/>
        <rFont val="Cantarell"/>
        <family val="0"/>
        <charset val="1"/>
      </rPr>
      <t xml:space="preserve">Servizio ESTENSIONI d’ORARIO</t>
    </r>
    <r>
      <rPr>
        <b val="true"/>
        <sz val="16"/>
        <color rgb="FFBF0041"/>
        <rFont val="Cantarell"/>
        <family val="0"/>
        <charset val="1"/>
      </rPr>
      <t xml:space="preserve"> </t>
    </r>
    <r>
      <rPr>
        <sz val="16"/>
        <color rgb="FFBF0041"/>
        <rFont val="Cantarell"/>
        <family val="0"/>
        <charset val="1"/>
      </rPr>
      <t xml:space="preserve">(simulazione per PEF): apertura domenicale “a turno”  in autunno/inverno (6 sedi CUBI x turno)</t>
    </r>
  </si>
  <si>
    <t xml:space="preserve">Nro Biblioteche coinvolte</t>
  </si>
  <si>
    <t xml:space="preserve">Periodo di servizio</t>
  </si>
  <si>
    <t xml:space="preserve">Nro settimane di servizio</t>
  </si>
  <si>
    <t xml:space="preserve">Nro di sedi coinvolte ogni domenica</t>
  </si>
  <si>
    <t xml:space="preserve">Nro di aperture domenicali per sede coinvolta nel periodo </t>
  </si>
  <si>
    <t xml:space="preserve">Tipologia sedi</t>
  </si>
  <si>
    <r>
      <rPr>
        <b val="true"/>
        <sz val="9"/>
        <color rgb="FF000000"/>
        <rFont val="Cantarell"/>
        <family val="0"/>
        <charset val="1"/>
      </rPr>
      <t xml:space="preserve">H di apertura al pubblico x sede </t>
    </r>
    <r>
      <rPr>
        <sz val="9"/>
        <color rgb="FF000000"/>
        <rFont val="Cantarell"/>
        <family val="0"/>
        <charset val="1"/>
      </rPr>
      <t xml:space="preserve">(nella domenica di proprio turno) </t>
    </r>
  </si>
  <si>
    <r>
      <rPr>
        <b val="true"/>
        <sz val="9"/>
        <color rgb="FF000000"/>
        <rFont val="Cantarell"/>
        <family val="0"/>
        <charset val="1"/>
      </rPr>
      <t xml:space="preserve">H. di back office connesse ad ogni 3h di servizio </t>
    </r>
    <r>
      <rPr>
        <sz val="9"/>
        <color rgb="FF000000"/>
        <rFont val="Cantarell"/>
        <family val="0"/>
        <charset val="1"/>
      </rPr>
      <t xml:space="preserve">(per operatore)</t>
    </r>
  </si>
  <si>
    <t xml:space="preserve">Operatori necessari in contemporanea x sede</t>
  </si>
  <si>
    <t xml:space="preserve">Tot. di h/uomo necessarie a settimana su tutte le sedi</t>
  </si>
  <si>
    <t xml:space="preserve">Tot. di h/uomo necessarie nelle 24 settimane</t>
  </si>
  <si>
    <t xml:space="preserve">FTE teorici necessari</t>
  </si>
  <si>
    <r>
      <rPr>
        <b val="true"/>
        <sz val="9"/>
        <color rgb="FF000000"/>
        <rFont val="Cantarell"/>
        <family val="0"/>
        <charset val="1"/>
      </rPr>
      <t xml:space="preserve">Altre voci di costo stimate </t>
    </r>
    <r>
      <rPr>
        <sz val="9"/>
        <color rgb="FF000000"/>
        <rFont val="Cantarell"/>
        <family val="0"/>
        <charset val="1"/>
      </rPr>
      <t xml:space="preserve">(sovracosto lavoro feriale, reperibilità HD, comunicazione)</t>
    </r>
  </si>
  <si>
    <t xml:space="preserve">Costo per ogni apertura domenicale realizzata nella singola biblioteca</t>
  </si>
  <si>
    <t xml:space="preserve">da ottobre a marzo</t>
  </si>
  <si>
    <t xml:space="preserve">Medio-grandi e ben distribuite (in ogni turno) in area cubi</t>
  </si>
  <si>
    <t xml:space="preserve">6 x7h x 24week = fte 0,57</t>
  </si>
  <si>
    <t xml:space="preserve">0,10 FTE</t>
  </si>
  <si>
    <t xml:space="preserve">Attività di promozione collaterali all’apertura</t>
  </si>
  <si>
    <t xml:space="preserve">Costi di gestione della sede (pulizia, energia, ecc)</t>
  </si>
  <si>
    <r>
      <rPr>
        <b val="true"/>
        <sz val="20"/>
        <color rgb="FFBF0041"/>
        <rFont val="Cantarell"/>
        <family val="0"/>
        <charset val="1"/>
      </rPr>
      <t xml:space="preserve">Servizio COSEdaFARE / data-entry per conto di biblioteche/comuni CUBI</t>
    </r>
    <r>
      <rPr>
        <b val="true"/>
        <sz val="16"/>
        <color rgb="FFBF0041"/>
        <rFont val="Cantarell"/>
        <family val="0"/>
        <charset val="1"/>
      </rPr>
      <t xml:space="preserve"> </t>
    </r>
    <r>
      <rPr>
        <sz val="16"/>
        <color rgb="FFBF0041"/>
        <rFont val="Cantarell"/>
        <family val="0"/>
        <charset val="1"/>
      </rPr>
      <t xml:space="preserve">(simulazione per PEF) </t>
    </r>
  </si>
  <si>
    <t xml:space="preserve">TEMPO-LAVORO (in h)  SETTIMANALE per ESECUZIONE PROCESSO di LAVORO</t>
  </si>
  <si>
    <t xml:space="preserve">Nro data-entry da lavorare nell’anno</t>
  </si>
  <si>
    <t xml:space="preserve">Media data-entry su 48 settimane</t>
  </si>
  <si>
    <t xml:space="preserve">Contatti x sollecito consegna informazioni</t>
  </si>
  <si>
    <t xml:space="preserve">Contatti per sanare info parziali</t>
  </si>
  <si>
    <t xml:space="preserve">Data-entry</t>
  </si>
  <si>
    <t xml:space="preserve">Manipolazione immagini da associare</t>
  </si>
  <si>
    <t xml:space="preserve">Imprevisti</t>
  </si>
  <si>
    <t xml:space="preserve">TOT tempo lavoro settimanale</t>
  </si>
  <si>
    <t xml:space="preserve">TOT tempo lavoro su anno (48week)</t>
  </si>
  <si>
    <r>
      <rPr>
        <b val="true"/>
        <sz val="9"/>
        <color rgb="FF000000"/>
        <rFont val="Cantarell"/>
        <family val="0"/>
        <charset val="1"/>
      </rPr>
      <t xml:space="preserve">Costo/h produttiva</t>
    </r>
    <r>
      <rPr>
        <sz val="9"/>
        <color rgb="FF000000"/>
        <rFont val="Cantarell"/>
        <family val="0"/>
        <charset val="1"/>
      </rPr>
      <t xml:space="preserve"> (inquadramento DoteComune) </t>
    </r>
  </si>
  <si>
    <t xml:space="preserve">COSTO complessivo annuo (I.E)</t>
  </si>
  <si>
    <t xml:space="preserve">Iva</t>
  </si>
  <si>
    <t xml:space="preserve">COSTO complessivo annuo (I.I)</t>
  </si>
  <si>
    <t xml:space="preserve">Costo unitario lordo per ogni record immesso per conto delle biblio</t>
  </si>
  <si>
    <t xml:space="preserve">0,05 FTE</t>
  </si>
  <si>
    <t xml:space="preserve">fornire, entro le scadenze definite, tutte le info utili alla pubblicazione dell’evento (immagini comprese) tramite compilazione di google-form</t>
  </si>
  <si>
    <r>
      <rPr>
        <b val="true"/>
        <sz val="20"/>
        <color rgb="FFBF0041"/>
        <rFont val="Cantarell"/>
        <family val="0"/>
        <charset val="1"/>
      </rPr>
      <t xml:space="preserve">Servizio CORSI di FORMAZIONE per utenti </t>
    </r>
    <r>
      <rPr>
        <sz val="16"/>
        <color rgb="FFBF0041"/>
        <rFont val="Cantarell"/>
        <family val="0"/>
        <charset val="1"/>
      </rPr>
      <t xml:space="preserve">(simulazione per PEF) </t>
    </r>
  </si>
  <si>
    <t xml:space="preserve">ELEMENTI QUANTITATIVI OFFERTA</t>
  </si>
  <si>
    <t xml:space="preserve">Utenti per classe</t>
  </si>
  <si>
    <t xml:space="preserve">Tot. partecipanti stimati</t>
  </si>
  <si>
    <t xml:space="preserve">Incassi stimati</t>
  </si>
  <si>
    <t xml:space="preserve">Costo docenze lordo</t>
  </si>
  <si>
    <t xml:space="preserve">Stima margine netto prima dei costi generali</t>
  </si>
  <si>
    <t xml:space="preserve">Tipologia corsi</t>
  </si>
  <si>
    <t xml:space="preserve">Durata</t>
  </si>
  <si>
    <t xml:space="preserve">Nro corsi</t>
  </si>
  <si>
    <t xml:space="preserve">Nro edizioni x corso</t>
  </si>
  <si>
    <t xml:space="preserve">Nro lezioni x edizione</t>
  </si>
  <si>
    <t xml:space="preserve">Nro lezioni complessive</t>
  </si>
  <si>
    <t xml:space="preserve">Durata lezioni (in H)</t>
  </si>
  <si>
    <t xml:space="preserve">Nro h di lezione complessive</t>
  </si>
  <si>
    <t xml:space="preserve">Costo x h x utente (I.I)</t>
  </si>
  <si>
    <t xml:space="preserve">Costo corso ad utente (I.I.)</t>
  </si>
  <si>
    <t xml:space="preserve">Min</t>
  </si>
  <si>
    <t xml:space="preserve">Max</t>
  </si>
  <si>
    <t xml:space="preserve">Medio</t>
  </si>
  <si>
    <t xml:space="preserve">Tot (I.I.)</t>
  </si>
  <si>
    <t xml:space="preserve">Tot (I.E.)</t>
  </si>
  <si>
    <t xml:space="preserve">Costo x H</t>
  </si>
  <si>
    <t xml:space="preserve">Nro H</t>
  </si>
  <si>
    <t xml:space="preserve">Totale compensi lordi</t>
  </si>
  <si>
    <t xml:space="preserve">Alfabetizzazione informatica</t>
  </si>
  <si>
    <t xml:space="preserve">Lungo</t>
  </si>
  <si>
    <t xml:space="preserve">Corto</t>
  </si>
  <si>
    <t xml:space="preserve">Lingue straniere</t>
  </si>
  <si>
    <t xml:space="preserve">Creatività</t>
  </si>
  <si>
    <t xml:space="preserve">TOTALI</t>
  </si>
  <si>
    <t xml:space="preserve">Risorse Umane impiegate x progettazione e amm.ne</t>
  </si>
  <si>
    <t xml:space="preserve">Campagna di comunicazione</t>
  </si>
  <si>
    <r>
      <rPr>
        <b val="true"/>
        <sz val="10"/>
        <color rgb="FF000000"/>
        <rFont val="Cantarell"/>
        <family val="0"/>
        <charset val="1"/>
      </rPr>
      <t xml:space="preserve">Risultato economico prima annualità di start-up del servizio </t>
    </r>
    <r>
      <rPr>
        <sz val="10"/>
        <color rgb="FF000000"/>
        <rFont val="Cantarell"/>
        <family val="0"/>
        <charset val="1"/>
      </rPr>
      <t xml:space="preserve">(previsto in perdita)</t>
    </r>
  </si>
  <si>
    <t xml:space="preserve">D1 Fte 0,5</t>
  </si>
  <si>
    <t xml:space="preserve">C1 Fte 0,25</t>
  </si>
  <si>
    <t xml:space="preserve">ANALISI COSTO ORA (gestioni dirette)</t>
  </si>
  <si>
    <r>
      <rPr>
        <b val="true"/>
        <sz val="12"/>
        <color rgb="FFC9211E"/>
        <rFont val="Cantarell"/>
        <family val="0"/>
        <charset val="1"/>
      </rPr>
      <t xml:space="preserve">Livello  C1 FederCulture </t>
    </r>
    <r>
      <rPr>
        <sz val="10.5"/>
        <color rgb="FFC9211E"/>
        <rFont val="Cantarell"/>
        <family val="0"/>
        <charset val="1"/>
      </rPr>
      <t xml:space="preserve">(elaborazione feb2021 – ultimo adeguamento contratto lug2018)</t>
    </r>
  </si>
  <si>
    <r>
      <rPr>
        <b val="true"/>
        <sz val="16"/>
        <color rgb="FF2A6099"/>
        <rFont val="Cantarell"/>
        <family val="0"/>
        <charset val="1"/>
      </rPr>
      <t xml:space="preserve">Full-time = 37 h </t>
    </r>
    <r>
      <rPr>
        <sz val="16"/>
        <color rgb="FF2A6099"/>
        <rFont val="Cantarell"/>
        <family val="0"/>
        <charset val="1"/>
      </rPr>
      <t xml:space="preserve">(fte 1)</t>
    </r>
  </si>
  <si>
    <r>
      <rPr>
        <b val="true"/>
        <sz val="16"/>
        <color rgb="FF28471F"/>
        <rFont val="Cantarell"/>
        <family val="0"/>
        <charset val="1"/>
      </rPr>
      <t xml:space="preserve">Part-time = 30 h </t>
    </r>
    <r>
      <rPr>
        <sz val="16"/>
        <color rgb="FF28471F"/>
        <rFont val="Cantarell"/>
        <family val="0"/>
        <charset val="1"/>
      </rPr>
      <t xml:space="preserve">(fte 0,81)</t>
    </r>
  </si>
  <si>
    <t xml:space="preserve">Costo aziendale lordo </t>
  </si>
  <si>
    <t xml:space="preserve">Buoni pasto (7euro x 216 GG)</t>
  </si>
  <si>
    <t xml:space="preserve">Buoni pasto (7euro x 174 GG)</t>
  </si>
  <si>
    <t xml:space="preserve">Premio (ipotesi)</t>
  </si>
  <si>
    <t xml:space="preserve">IRAP (3,9%)</t>
  </si>
  <si>
    <t xml:space="preserve">Quota costi generali Cubi (10%)</t>
  </si>
  <si>
    <t xml:space="preserve">TOTALE</t>
  </si>
  <si>
    <t xml:space="preserve">Con IRAP e Costi Generali</t>
  </si>
  <si>
    <t xml:space="preserve">COSTO ORARIO su ore contrattuali</t>
  </si>
  <si>
    <t xml:space="preserve">COSTO ORARIO su ore produttive</t>
  </si>
  <si>
    <t xml:space="preserve">Senza IRAP e senza Costi Generali</t>
  </si>
  <si>
    <t xml:space="preserve">Calcolo giorni Produttivi</t>
  </si>
  <si>
    <t xml:space="preserve">Giorni anno</t>
  </si>
  <si>
    <t xml:space="preserve">Riposi settimanali (2ggx52)</t>
  </si>
  <si>
    <t xml:space="preserve">Ferie</t>
  </si>
  <si>
    <t xml:space="preserve">Media festivi infrasettimanali</t>
  </si>
  <si>
    <t xml:space="preserve">Assenze 3,3% (malattia, infortunio, maternità)</t>
  </si>
  <si>
    <t xml:space="preserve">GIORNI CONTRATTUALI</t>
  </si>
  <si>
    <t xml:space="preserve">GIORNI PRODUTTIVI</t>
  </si>
  <si>
    <t xml:space="preserve">Calcolo ore Produttive</t>
  </si>
  <si>
    <t xml:space="preserve">Ore teoriche anno anno (365X7,4)</t>
  </si>
  <si>
    <t xml:space="preserve">Ore teoriche anno anno (365X6)</t>
  </si>
  <si>
    <t xml:space="preserve">ORE CONTRATTUALI</t>
  </si>
  <si>
    <t xml:space="preserve">ORE PRODUTTIVE</t>
  </si>
  <si>
    <r>
      <rPr>
        <b val="true"/>
        <sz val="13"/>
        <color rgb="FF000000"/>
        <rFont val="Cantarell"/>
        <family val="0"/>
        <charset val="1"/>
      </rPr>
      <t xml:space="preserve">QUADRO ECONOMICO DI SINTESI dei VARI SERVIZI A DOMANDA</t>
    </r>
    <r>
      <rPr>
        <b val="true"/>
        <sz val="12"/>
        <color rgb="FF000000"/>
        <rFont val="Cantarell"/>
        <family val="0"/>
        <charset val="1"/>
      </rPr>
      <t xml:space="preserve"> </t>
    </r>
    <r>
      <rPr>
        <sz val="12"/>
        <color rgb="FF000000"/>
        <rFont val="Cantarell"/>
        <family val="0"/>
        <charset val="1"/>
      </rPr>
      <t xml:space="preserve">(diversi dalla “gestione diretta delle biblioteche)</t>
    </r>
  </si>
  <si>
    <t xml:space="preserve">      Fatturato       del servizio</t>
  </si>
  <si>
    <t xml:space="preserve">D I   C U I:</t>
  </si>
  <si>
    <t xml:space="preserve">TIPO SERVIZIO</t>
  </si>
  <si>
    <t xml:space="preserve">Spese di personale (senza irap)</t>
  </si>
  <si>
    <t xml:space="preserve">Altre spese</t>
  </si>
  <si>
    <t xml:space="preserve">IRAP</t>
  </si>
  <si>
    <t xml:space="preserve">IVA</t>
  </si>
  <si>
    <t xml:space="preserve">Quota di compartecipazione ai costi generali Ente</t>
  </si>
  <si>
    <t xml:space="preserve">Smart-library</t>
  </si>
  <si>
    <t xml:space="preserve">Estensioni d’orario</t>
  </si>
  <si>
    <r>
      <rPr>
        <b val="true"/>
        <sz val="12"/>
        <color rgb="FF000000"/>
        <rFont val="Cantarell"/>
        <family val="0"/>
        <charset val="1"/>
      </rPr>
      <t xml:space="preserve">CoseDaFare </t>
    </r>
    <r>
      <rPr>
        <sz val="12"/>
        <color rgb="FF000000"/>
        <rFont val="Cantarell"/>
        <family val="0"/>
        <charset val="1"/>
      </rPr>
      <t xml:space="preserve">(data-entry)</t>
    </r>
  </si>
  <si>
    <t xml:space="preserve">Corsi di formazione</t>
  </si>
</sst>
</file>

<file path=xl/styles.xml><?xml version="1.0" encoding="utf-8"?>
<styleSheet xmlns="http://schemas.openxmlformats.org/spreadsheetml/2006/main">
  <numFmts count="7">
    <numFmt numFmtId="164" formatCode="General"/>
    <numFmt numFmtId="165" formatCode="[$€-410]\ #,##0.00;\-[$€-410]\ #,##0.00"/>
    <numFmt numFmtId="166" formatCode="[$€-410]\ #,##0;\-[$€-410]\ #,##0"/>
    <numFmt numFmtId="167" formatCode="[$€-410]\ #,##0;[RED]\-[$€-410]\ #,##0"/>
    <numFmt numFmtId="168" formatCode="[$€-410]\ #,##0.00;[RED]\-[$€-410]\ #,##0.00"/>
    <numFmt numFmtId="169" formatCode="0"/>
    <numFmt numFmtId="170" formatCode="General"/>
  </numFmts>
  <fonts count="32">
    <font>
      <sz val="10"/>
      <color rgb="FF000000"/>
      <name val="Arial"/>
      <family val="0"/>
      <charset val="1"/>
    </font>
    <font>
      <sz val="10"/>
      <name val="Arial"/>
      <family val="0"/>
    </font>
    <font>
      <sz val="10"/>
      <name val="Arial"/>
      <family val="0"/>
    </font>
    <font>
      <sz val="10"/>
      <name val="Arial"/>
      <family val="0"/>
    </font>
    <font>
      <b val="true"/>
      <sz val="10"/>
      <color rgb="FF000000"/>
      <name val="Cantarell"/>
      <family val="0"/>
      <charset val="1"/>
    </font>
    <font>
      <sz val="10"/>
      <color rgb="FF000000"/>
      <name val="Cantarell"/>
      <family val="0"/>
      <charset val="1"/>
    </font>
    <font>
      <b val="true"/>
      <sz val="18"/>
      <color rgb="FFBF0041"/>
      <name val="Cantarell"/>
      <family val="0"/>
      <charset val="1"/>
    </font>
    <font>
      <sz val="18"/>
      <color rgb="FFBF0041"/>
      <name val="Cantarell"/>
      <family val="0"/>
      <charset val="1"/>
    </font>
    <font>
      <b val="true"/>
      <sz val="10.5"/>
      <color rgb="FF000000"/>
      <name val="Cantarell"/>
      <family val="0"/>
      <charset val="1"/>
    </font>
    <font>
      <b val="true"/>
      <sz val="12"/>
      <color rgb="FF000000"/>
      <name val="Cantarell"/>
      <family val="0"/>
      <charset val="1"/>
    </font>
    <font>
      <sz val="10"/>
      <color rgb="FFC9211E"/>
      <name val="Cantarell"/>
      <family val="0"/>
      <charset val="1"/>
    </font>
    <font>
      <b val="true"/>
      <sz val="14"/>
      <color rgb="FF000000"/>
      <name val="Cantarell"/>
      <family val="0"/>
      <charset val="1"/>
    </font>
    <font>
      <b val="true"/>
      <sz val="20"/>
      <color rgb="FFBF0041"/>
      <name val="Cantarell"/>
      <family val="0"/>
      <charset val="1"/>
    </font>
    <font>
      <b val="true"/>
      <sz val="16"/>
      <color rgb="FFBF0041"/>
      <name val="Cantarell"/>
      <family val="0"/>
      <charset val="1"/>
    </font>
    <font>
      <sz val="16"/>
      <color rgb="FFBF0041"/>
      <name val="Cantarell"/>
      <family val="0"/>
      <charset val="1"/>
    </font>
    <font>
      <b val="true"/>
      <sz val="11"/>
      <color rgb="FF000000"/>
      <name val="Cantarell"/>
      <family val="0"/>
      <charset val="1"/>
    </font>
    <font>
      <sz val="11"/>
      <color rgb="FF000000"/>
      <name val="Cantarell"/>
      <family val="0"/>
      <charset val="1"/>
    </font>
    <font>
      <b val="true"/>
      <sz val="9"/>
      <color rgb="FF000000"/>
      <name val="Cantarell"/>
      <family val="0"/>
      <charset val="1"/>
    </font>
    <font>
      <sz val="9"/>
      <color rgb="FF000000"/>
      <name val="Cantarell"/>
      <family val="0"/>
      <charset val="1"/>
    </font>
    <font>
      <sz val="9"/>
      <name val="Roboto"/>
      <family val="0"/>
      <charset val="1"/>
    </font>
    <font>
      <b val="true"/>
      <sz val="12"/>
      <color rgb="FFC9211E"/>
      <name val="Cantarell"/>
      <family val="0"/>
      <charset val="1"/>
    </font>
    <font>
      <sz val="10.5"/>
      <color rgb="FFC9211E"/>
      <name val="Cantarell"/>
      <family val="0"/>
      <charset val="1"/>
    </font>
    <font>
      <b val="true"/>
      <sz val="16"/>
      <color rgb="FF2A6099"/>
      <name val="Cantarell"/>
      <family val="0"/>
      <charset val="1"/>
    </font>
    <font>
      <sz val="16"/>
      <color rgb="FF2A6099"/>
      <name val="Cantarell"/>
      <family val="0"/>
      <charset val="1"/>
    </font>
    <font>
      <b val="true"/>
      <sz val="16"/>
      <color rgb="FF28471F"/>
      <name val="Cantarell"/>
      <family val="0"/>
      <charset val="1"/>
    </font>
    <font>
      <sz val="16"/>
      <color rgb="FF28471F"/>
      <name val="Cantarell"/>
      <family val="0"/>
      <charset val="1"/>
    </font>
    <font>
      <b val="true"/>
      <sz val="10"/>
      <color rgb="FF2A6099"/>
      <name val="Cantarell"/>
      <family val="0"/>
      <charset val="1"/>
    </font>
    <font>
      <b val="true"/>
      <sz val="10"/>
      <color rgb="FFC9211E"/>
      <name val="Cantarell"/>
      <family val="0"/>
      <charset val="1"/>
    </font>
    <font>
      <b val="true"/>
      <sz val="13"/>
      <color rgb="FF000000"/>
      <name val="Cantarell"/>
      <family val="0"/>
      <charset val="1"/>
    </font>
    <font>
      <sz val="12"/>
      <color rgb="FF000000"/>
      <name val="Cantarell"/>
      <family val="0"/>
      <charset val="1"/>
    </font>
    <font>
      <b val="true"/>
      <sz val="10"/>
      <color rgb="FF000000"/>
      <name val="Arial"/>
      <family val="0"/>
      <charset val="1"/>
    </font>
    <font>
      <b val="true"/>
      <sz val="14"/>
      <color rgb="FFC9211E"/>
      <name val="Cantarell"/>
      <family val="0"/>
      <charset val="1"/>
    </font>
  </fonts>
  <fills count="10">
    <fill>
      <patternFill patternType="none"/>
    </fill>
    <fill>
      <patternFill patternType="gray125"/>
    </fill>
    <fill>
      <patternFill patternType="solid">
        <fgColor rgb="FFB3CAC7"/>
        <bgColor rgb="FFB4C7DC"/>
      </patternFill>
    </fill>
    <fill>
      <patternFill patternType="solid">
        <fgColor rgb="FFB4C7DC"/>
        <bgColor rgb="FFB3CAC7"/>
      </patternFill>
    </fill>
    <fill>
      <patternFill patternType="solid">
        <fgColor rgb="FFFFB66C"/>
        <bgColor rgb="FFFFCC00"/>
      </patternFill>
    </fill>
    <fill>
      <patternFill patternType="solid">
        <fgColor rgb="FFF7D1D5"/>
        <bgColor rgb="FFFFFFCC"/>
      </patternFill>
    </fill>
    <fill>
      <patternFill patternType="solid">
        <fgColor rgb="FFFFFFFF"/>
        <bgColor rgb="FFFFFFCC"/>
      </patternFill>
    </fill>
    <fill>
      <patternFill patternType="solid">
        <fgColor rgb="FFAFD095"/>
        <bgColor rgb="FFB3CAC7"/>
      </patternFill>
    </fill>
    <fill>
      <patternFill patternType="solid">
        <fgColor rgb="FFB2B2B2"/>
        <bgColor rgb="FFB3CAC7"/>
      </patternFill>
    </fill>
    <fill>
      <patternFill patternType="solid">
        <fgColor rgb="FF729FCF"/>
        <bgColor rgb="FF80808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3" borderId="1" xfId="0" applyFont="true" applyBorder="true" applyAlignment="true" applyProtection="false">
      <alignment horizontal="center" vertical="center" textRotation="0" wrapText="false" indent="0" shrinkToFit="false"/>
      <protection locked="true" hidden="false"/>
    </xf>
    <xf numFmtId="164" fontId="4" fillId="4" borderId="1" xfId="0" applyFont="true" applyBorder="true" applyAlignment="true" applyProtection="false">
      <alignment horizontal="center" vertical="center" textRotation="0" wrapText="false" indent="0" shrinkToFit="false"/>
      <protection locked="true" hidden="false"/>
    </xf>
    <xf numFmtId="164" fontId="17" fillId="2" borderId="1" xfId="0" applyFont="true" applyBorder="true" applyAlignment="true" applyProtection="false">
      <alignment horizontal="general" vertical="top" textRotation="0" wrapText="true" indent="0" shrinkToFit="false"/>
      <protection locked="true" hidden="false"/>
    </xf>
    <xf numFmtId="164" fontId="17" fillId="3" borderId="1" xfId="0" applyFont="true" applyBorder="true" applyAlignment="true" applyProtection="false">
      <alignment horizontal="general" vertical="top" textRotation="0" wrapText="true" indent="0" shrinkToFit="false"/>
      <protection locked="true" hidden="false"/>
    </xf>
    <xf numFmtId="164" fontId="17" fillId="4" borderId="1" xfId="0" applyFont="true" applyBorder="true" applyAlignment="true" applyProtection="false">
      <alignment horizontal="general" vertical="top" textRotation="0" wrapText="true" indent="0" shrinkToFit="false"/>
      <protection locked="true" hidden="false"/>
    </xf>
    <xf numFmtId="164" fontId="17" fillId="4"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6" fontId="5" fillId="0" borderId="1" xfId="0" applyFont="true" applyBorder="true" applyAlignment="true" applyProtection="false">
      <alignment horizontal="center" vertical="center" textRotation="0" wrapText="false" indent="0" shrinkToFit="false"/>
      <protection locked="true" hidden="false"/>
    </xf>
    <xf numFmtId="167" fontId="5" fillId="0" borderId="1" xfId="0" applyFont="true" applyBorder="true" applyAlignment="true" applyProtection="false">
      <alignment horizontal="center" vertical="center" textRotation="0" wrapText="true" indent="0" shrinkToFit="false"/>
      <protection locked="true" hidden="false"/>
    </xf>
    <xf numFmtId="167" fontId="5" fillId="0" borderId="1" xfId="0" applyFont="true" applyBorder="true" applyAlignment="true" applyProtection="false">
      <alignment horizontal="center" vertical="center" textRotation="0" wrapText="false" indent="0" shrinkToFit="false"/>
      <protection locked="true" hidden="false"/>
    </xf>
    <xf numFmtId="168" fontId="5" fillId="0" borderId="1" xfId="0" applyFont="true" applyBorder="true" applyAlignment="true" applyProtection="false">
      <alignment horizontal="center" vertical="center" textRotation="0" wrapText="false" indent="0" shrinkToFit="false"/>
      <protection locked="true" hidden="false"/>
    </xf>
    <xf numFmtId="164" fontId="18" fillId="0" borderId="1" xfId="0" applyFont="true" applyBorder="true" applyAlignment="true" applyProtection="false">
      <alignment horizontal="general" vertical="center" textRotation="0" wrapText="true" indent="0" shrinkToFit="false"/>
      <protection locked="true" hidden="false"/>
    </xf>
    <xf numFmtId="167" fontId="5" fillId="0" borderId="0" xfId="0" applyFont="true" applyBorder="false" applyAlignment="true" applyProtection="false">
      <alignment horizontal="general" vertical="center" textRotation="0" wrapText="false" indent="0" shrinkToFit="false"/>
      <protection locked="true" hidden="false"/>
    </xf>
    <xf numFmtId="164" fontId="5" fillId="2" borderId="1" xfId="0" applyFont="true" applyBorder="true" applyAlignment="true" applyProtection="false">
      <alignment horizontal="general" vertical="center" textRotation="0" wrapText="false" indent="0" shrinkToFit="false"/>
      <protection locked="true" hidden="false"/>
    </xf>
    <xf numFmtId="164" fontId="18"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general" vertical="center" textRotation="0" wrapText="false" indent="0" shrinkToFit="false"/>
      <protection locked="true" hidden="false"/>
    </xf>
    <xf numFmtId="164" fontId="17" fillId="5" borderId="1" xfId="0" applyFont="true" applyBorder="true" applyAlignment="true" applyProtection="false">
      <alignment horizontal="general" vertical="top" textRotation="0" wrapText="true" indent="0" shrinkToFit="false"/>
      <protection locked="true" hidden="false"/>
    </xf>
    <xf numFmtId="164" fontId="17" fillId="3" borderId="1" xfId="0" applyFont="true" applyBorder="true" applyAlignment="true" applyProtection="false">
      <alignment horizontal="center" vertical="top" textRotation="0" wrapText="true" indent="0" shrinkToFit="false"/>
      <protection locked="true" hidden="false"/>
    </xf>
    <xf numFmtId="169" fontId="5" fillId="0" borderId="1" xfId="0" applyFont="true" applyBorder="true" applyAlignment="true" applyProtection="false">
      <alignment horizontal="center" vertical="center" textRotation="0" wrapText="false" indent="0" shrinkToFit="false"/>
      <protection locked="true" hidden="false"/>
    </xf>
    <xf numFmtId="168"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17" fillId="3"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17" fillId="2" borderId="1" xfId="0" applyFont="true" applyBorder="true" applyAlignment="true" applyProtection="false">
      <alignment horizontal="center" vertical="top" textRotation="0" wrapText="true" indent="0" shrinkToFit="false"/>
      <protection locked="true" hidden="false"/>
    </xf>
    <xf numFmtId="164" fontId="17" fillId="6" borderId="0" xfId="0" applyFont="true" applyBorder="true" applyAlignment="true" applyProtection="false">
      <alignment horizontal="general" vertical="top" textRotation="0" wrapText="true" indent="0" shrinkToFit="false"/>
      <protection locked="true" hidden="false"/>
    </xf>
    <xf numFmtId="169" fontId="5" fillId="0" borderId="1" xfId="0" applyFont="true" applyBorder="true" applyAlignment="true" applyProtection="false">
      <alignment horizontal="right" vertical="center" textRotation="0" wrapText="false" indent="0" shrinkToFit="false"/>
      <protection locked="true" hidden="false"/>
    </xf>
    <xf numFmtId="164" fontId="5" fillId="0" borderId="1" xfId="0" applyFont="true" applyBorder="true" applyAlignment="true" applyProtection="false">
      <alignment horizontal="right" vertical="center" textRotation="0" wrapText="false" indent="0" shrinkToFit="false"/>
      <protection locked="true" hidden="false"/>
    </xf>
    <xf numFmtId="166" fontId="5" fillId="0" borderId="1" xfId="0" applyFont="true" applyBorder="true" applyAlignment="true" applyProtection="false">
      <alignment horizontal="right" vertical="center" textRotation="0" wrapText="false" indent="0" shrinkToFit="false"/>
      <protection locked="true" hidden="false"/>
    </xf>
    <xf numFmtId="166" fontId="5" fillId="0" borderId="1" xfId="0" applyFont="true" applyBorder="true" applyAlignment="true" applyProtection="false">
      <alignment horizontal="right" vertical="center" textRotation="0" wrapText="true" indent="0" shrinkToFit="false"/>
      <protection locked="true" hidden="false"/>
    </xf>
    <xf numFmtId="170" fontId="5" fillId="0" borderId="1" xfId="0" applyFont="true" applyBorder="true" applyAlignment="true" applyProtection="false">
      <alignment horizontal="right" vertical="center" textRotation="0" wrapText="false" indent="0" shrinkToFit="false"/>
      <protection locked="true" hidden="false"/>
    </xf>
    <xf numFmtId="167" fontId="5" fillId="0" borderId="1" xfId="0" applyFont="true" applyBorder="true" applyAlignment="true" applyProtection="false">
      <alignment horizontal="right" vertical="center" textRotation="0" wrapText="false" indent="0" shrinkToFit="false"/>
      <protection locked="true" hidden="false"/>
    </xf>
    <xf numFmtId="164" fontId="18" fillId="6" borderId="0" xfId="0" applyFont="true" applyBorder="true" applyAlignment="true" applyProtection="false">
      <alignment horizontal="righ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17" fillId="0" borderId="1" xfId="0" applyFont="true" applyBorder="true" applyAlignment="true" applyProtection="false">
      <alignment horizontal="center" vertical="center" textRotation="0" wrapText="false" indent="0" shrinkToFit="false"/>
      <protection locked="true" hidden="false"/>
    </xf>
    <xf numFmtId="170" fontId="17" fillId="0" borderId="1"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6" fontId="17" fillId="0" borderId="1" xfId="0" applyFont="true" applyBorder="true" applyAlignment="true" applyProtection="false">
      <alignment horizontal="general"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7" borderId="1" xfId="0" applyFont="true" applyBorder="true" applyAlignment="true" applyProtection="false">
      <alignment horizontal="center" vertical="center" textRotation="0" wrapText="true" indent="0" shrinkToFit="false"/>
      <protection locked="true" hidden="false"/>
    </xf>
    <xf numFmtId="164" fontId="18" fillId="3" borderId="1" xfId="0" applyFont="true" applyBorder="true" applyAlignment="true" applyProtection="false">
      <alignment horizontal="general" vertical="center" textRotation="0" wrapText="false" indent="0" shrinkToFit="false"/>
      <protection locked="true" hidden="false"/>
    </xf>
    <xf numFmtId="166" fontId="19" fillId="0" borderId="1" xfId="0" applyFont="true" applyBorder="true" applyAlignment="true" applyProtection="false">
      <alignment horizontal="right" vertical="center" textRotation="0" wrapText="false" indent="0" shrinkToFit="false"/>
      <protection locked="true" hidden="false"/>
    </xf>
    <xf numFmtId="166" fontId="5" fillId="0" borderId="1" xfId="0" applyFont="true" applyBorder="true" applyAlignment="true" applyProtection="false">
      <alignment horizontal="general" vertical="center" textRotation="0" wrapText="false" indent="0" shrinkToFit="false"/>
      <protection locked="true" hidden="false"/>
    </xf>
    <xf numFmtId="166" fontId="19" fillId="0" borderId="1" xfId="0" applyFont="true" applyBorder="true" applyAlignment="true" applyProtection="false">
      <alignment horizontal="general" vertical="center" textRotation="0" wrapText="false" indent="0" shrinkToFit="false"/>
      <protection locked="true" hidden="false"/>
    </xf>
    <xf numFmtId="166" fontId="5"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true" applyAlignment="true" applyProtection="false">
      <alignment horizontal="center" vertical="center" textRotation="0" wrapText="false" indent="0" shrinkToFit="false"/>
      <protection locked="true" hidden="false"/>
    </xf>
    <xf numFmtId="164" fontId="24" fillId="0" borderId="0" xfId="0" applyFont="true" applyBorder="true" applyAlignment="true" applyProtection="false">
      <alignment horizontal="center" vertical="center" textRotation="0" wrapText="false" indent="0" shrinkToFit="false"/>
      <protection locked="true" hidden="false"/>
    </xf>
    <xf numFmtId="164" fontId="4" fillId="8" borderId="1" xfId="0" applyFont="true" applyBorder="true" applyAlignment="true" applyProtection="false">
      <alignment horizontal="general" vertical="center" textRotation="0" wrapText="false" indent="0" shrinkToFit="false"/>
      <protection locked="true" hidden="false"/>
    </xf>
    <xf numFmtId="166" fontId="4" fillId="8" borderId="1"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5" fontId="5" fillId="0" borderId="0" xfId="0" applyFont="true" applyBorder="true" applyAlignment="true" applyProtection="false">
      <alignment horizontal="general" vertical="center" textRotation="0" wrapText="false" indent="0" shrinkToFit="false"/>
      <protection locked="true" hidden="false"/>
    </xf>
    <xf numFmtId="164" fontId="27" fillId="0" borderId="0" xfId="0" applyFont="true" applyBorder="tru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9" fontId="5" fillId="0" borderId="1" xfId="0" applyFont="true" applyBorder="true" applyAlignment="true" applyProtection="false">
      <alignment horizontal="general" vertical="center" textRotation="0" wrapText="false" indent="0" shrinkToFit="false"/>
      <protection locked="true" hidden="false"/>
    </xf>
    <xf numFmtId="169" fontId="5" fillId="2" borderId="1" xfId="0" applyFont="true" applyBorder="true" applyAlignment="true" applyProtection="false">
      <alignment horizontal="general" vertical="center" textRotation="0" wrapText="false" indent="0" shrinkToFit="false"/>
      <protection locked="true" hidden="false"/>
    </xf>
    <xf numFmtId="169" fontId="4" fillId="8" borderId="1" xfId="0" applyFont="true" applyBorder="true" applyAlignment="true" applyProtection="false">
      <alignment horizontal="general" vertical="center" textRotation="0" wrapText="false" indent="0" shrinkToFit="false"/>
      <protection locked="true" hidden="false"/>
    </xf>
    <xf numFmtId="164" fontId="28" fillId="0" borderId="0"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5" fillId="9" borderId="1" xfId="0" applyFont="true" applyBorder="true" applyAlignment="true" applyProtection="false">
      <alignment horizontal="center" vertical="center" textRotation="0" wrapText="true" indent="0" shrinkToFit="false"/>
      <protection locked="true" hidden="false"/>
    </xf>
    <xf numFmtId="164" fontId="30" fillId="0" borderId="0" xfId="0" applyFont="true" applyBorder="true" applyAlignment="true" applyProtection="false">
      <alignment horizontal="center" vertical="center" textRotation="0" wrapText="false" indent="0" shrinkToFit="false"/>
      <protection locked="true" hidden="false"/>
    </xf>
    <xf numFmtId="164" fontId="31" fillId="6" borderId="0" xfId="0" applyFont="true" applyBorder="false" applyAlignment="true" applyProtection="false">
      <alignment horizontal="center" vertical="center" textRotation="0" wrapText="false" indent="0" shrinkToFit="false"/>
      <protection locked="true" hidden="false"/>
    </xf>
    <xf numFmtId="164" fontId="17" fillId="9" borderId="1" xfId="0" applyFont="true" applyBorder="true" applyAlignment="true" applyProtection="false">
      <alignment horizontal="center" vertical="center" textRotation="0" wrapText="true" indent="0" shrinkToFit="false"/>
      <protection locked="true" hidden="false"/>
    </xf>
    <xf numFmtId="164" fontId="17" fillId="9"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6" fontId="4" fillId="0" borderId="1" xfId="0" applyFont="true" applyBorder="true" applyAlignment="true" applyProtection="false">
      <alignment horizontal="righ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BF0041"/>
      <rgbColor rgb="FF008080"/>
      <rgbColor rgb="FFB3CAC7"/>
      <rgbColor rgb="FF808080"/>
      <rgbColor rgb="FF729FCF"/>
      <rgbColor rgb="FF993366"/>
      <rgbColor rgb="FFFFFFCC"/>
      <rgbColor rgb="FFCCFFFF"/>
      <rgbColor rgb="FF660066"/>
      <rgbColor rgb="FFFF8080"/>
      <rgbColor rgb="FF2A6099"/>
      <rgbColor rgb="FFB4C7DC"/>
      <rgbColor rgb="FF000080"/>
      <rgbColor rgb="FFFF00FF"/>
      <rgbColor rgb="FFFFFF00"/>
      <rgbColor rgb="FF00FFFF"/>
      <rgbColor rgb="FF800080"/>
      <rgbColor rgb="FF800000"/>
      <rgbColor rgb="FF008080"/>
      <rgbColor rgb="FF0000FF"/>
      <rgbColor rgb="FF00CCFF"/>
      <rgbColor rgb="FFCCFFFF"/>
      <rgbColor rgb="FFCCFFCC"/>
      <rgbColor rgb="FFFFFF99"/>
      <rgbColor rgb="FFAFD095"/>
      <rgbColor rgb="FFFFB66C"/>
      <rgbColor rgb="FFCC99FF"/>
      <rgbColor rgb="FFF7D1D5"/>
      <rgbColor rgb="FF3366FF"/>
      <rgbColor rgb="FF33CCCC"/>
      <rgbColor rgb="FF99CC00"/>
      <rgbColor rgb="FFFFCC00"/>
      <rgbColor rgb="FFFF9900"/>
      <rgbColor rgb="FFFF6600"/>
      <rgbColor rgb="FF666699"/>
      <rgbColor rgb="FFB2B2B2"/>
      <rgbColor rgb="FF003366"/>
      <rgbColor rgb="FF339966"/>
      <rgbColor rgb="FF003300"/>
      <rgbColor rgb="FF333300"/>
      <rgbColor rgb="FFC9211E"/>
      <rgbColor rgb="FF993366"/>
      <rgbColor rgb="FF333399"/>
      <rgbColor rgb="FF2847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11.53515625" defaultRowHeight="12.8" zeroHeight="false" outlineLevelRow="0" outlineLevelCol="0"/>
  <cols>
    <col collapsed="false" customWidth="true" hidden="false" outlineLevel="0" max="1" min="1" style="1" width="3.89"/>
    <col collapsed="false" customWidth="true" hidden="false" outlineLevel="0" max="2" min="2" style="2" width="28.34"/>
    <col collapsed="false" customWidth="true" hidden="false" outlineLevel="0" max="3" min="3" style="2" width="65.58"/>
    <col collapsed="false" customWidth="true" hidden="false" outlineLevel="0" max="4" min="4" style="2" width="59.19"/>
    <col collapsed="false" customWidth="false" hidden="false" outlineLevel="0" max="6" min="5" style="2" width="11.52"/>
    <col collapsed="false" customWidth="true" hidden="false" outlineLevel="0" max="7" min="7" style="2" width="17.64"/>
    <col collapsed="false" customWidth="false" hidden="false" outlineLevel="0" max="1024" min="8" style="2" width="11.52"/>
  </cols>
  <sheetData>
    <row r="1" customFormat="false" ht="32.8" hidden="false" customHeight="true" outlineLevel="0" collapsed="false">
      <c r="B1" s="3" t="s">
        <v>0</v>
      </c>
      <c r="C1" s="3"/>
      <c r="D1" s="3"/>
    </row>
    <row r="2" customFormat="false" ht="19.4" hidden="false" customHeight="true" outlineLevel="0" collapsed="false">
      <c r="B2" s="4"/>
      <c r="C2" s="4"/>
      <c r="D2" s="4"/>
    </row>
    <row r="3" customFormat="false" ht="32.05" hidden="false" customHeight="true" outlineLevel="0" collapsed="false">
      <c r="B3" s="5" t="s">
        <v>1</v>
      </c>
      <c r="C3" s="5" t="s">
        <v>2</v>
      </c>
      <c r="D3" s="5" t="s">
        <v>3</v>
      </c>
      <c r="E3" s="6"/>
      <c r="F3" s="6"/>
      <c r="G3" s="6"/>
    </row>
    <row r="4" customFormat="false" ht="170.85" hidden="false" customHeight="true" outlineLevel="0" collapsed="false">
      <c r="A4" s="1" t="n">
        <v>1</v>
      </c>
      <c r="B4" s="7" t="s">
        <v>4</v>
      </c>
      <c r="C4" s="8" t="s">
        <v>5</v>
      </c>
      <c r="D4" s="8" t="s">
        <v>6</v>
      </c>
      <c r="E4" s="9"/>
      <c r="F4" s="9"/>
      <c r="G4" s="6"/>
    </row>
    <row r="5" customFormat="false" ht="246.25" hidden="false" customHeight="true" outlineLevel="0" collapsed="false">
      <c r="A5" s="1" t="n">
        <v>2</v>
      </c>
      <c r="B5" s="7" t="s">
        <v>7</v>
      </c>
      <c r="C5" s="8" t="s">
        <v>8</v>
      </c>
      <c r="D5" s="8" t="s">
        <v>9</v>
      </c>
      <c r="E5" s="9"/>
      <c r="F5" s="9"/>
      <c r="G5" s="6"/>
    </row>
    <row r="6" customFormat="false" ht="214.9" hidden="false" customHeight="true" outlineLevel="0" collapsed="false">
      <c r="A6" s="1" t="n">
        <v>3</v>
      </c>
      <c r="B6" s="7" t="s">
        <v>10</v>
      </c>
      <c r="C6" s="10" t="s">
        <v>11</v>
      </c>
      <c r="D6" s="8" t="s">
        <v>12</v>
      </c>
      <c r="E6" s="9"/>
      <c r="F6" s="9"/>
      <c r="G6" s="6"/>
    </row>
    <row r="7" customFormat="false" ht="174.6" hidden="false" customHeight="true" outlineLevel="0" collapsed="false">
      <c r="A7" s="1" t="n">
        <v>4</v>
      </c>
      <c r="B7" s="7" t="s">
        <v>13</v>
      </c>
      <c r="C7" s="8" t="s">
        <v>14</v>
      </c>
      <c r="D7" s="8" t="s">
        <v>15</v>
      </c>
      <c r="E7" s="9"/>
      <c r="F7" s="9"/>
      <c r="G7" s="6"/>
    </row>
    <row r="8" customFormat="false" ht="32.05" hidden="false" customHeight="true" outlineLevel="0" collapsed="false">
      <c r="B8" s="9"/>
      <c r="C8" s="9"/>
      <c r="D8" s="9"/>
      <c r="E8" s="9"/>
      <c r="F8" s="9"/>
      <c r="G8" s="6"/>
    </row>
    <row r="9" customFormat="false" ht="32.05" hidden="false" customHeight="true" outlineLevel="0" collapsed="false">
      <c r="B9" s="9"/>
      <c r="C9" s="9"/>
      <c r="D9" s="9"/>
      <c r="E9" s="9"/>
      <c r="F9" s="9"/>
      <c r="G9" s="6"/>
    </row>
    <row r="10" customFormat="false" ht="32.05" hidden="false" customHeight="true" outlineLevel="0" collapsed="false">
      <c r="B10" s="9"/>
      <c r="C10" s="9"/>
      <c r="D10" s="9"/>
      <c r="E10" s="9"/>
      <c r="F10" s="9"/>
    </row>
    <row r="11" customFormat="false" ht="32.05" hidden="false" customHeight="true" outlineLevel="0" collapsed="false">
      <c r="B11" s="11"/>
      <c r="C11" s="9"/>
      <c r="D11" s="9"/>
      <c r="E11" s="9"/>
      <c r="F11" s="9"/>
    </row>
    <row r="12" customFormat="false" ht="24.75" hidden="false" customHeight="true" outlineLevel="0" collapsed="false">
      <c r="B12" s="9"/>
      <c r="C12" s="9"/>
      <c r="D12" s="9"/>
      <c r="E12" s="9"/>
      <c r="F12" s="9"/>
      <c r="G12" s="9"/>
      <c r="H12" s="9"/>
      <c r="I12" s="9"/>
    </row>
    <row r="13" customFormat="false" ht="36.7" hidden="false" customHeight="true" outlineLevel="0" collapsed="false">
      <c r="B13" s="9"/>
      <c r="C13" s="9"/>
      <c r="D13" s="9"/>
      <c r="E13" s="9"/>
      <c r="F13" s="9"/>
      <c r="G13" s="9"/>
      <c r="H13" s="9"/>
      <c r="I13" s="9"/>
    </row>
    <row r="14" customFormat="false" ht="36.7" hidden="false" customHeight="true" outlineLevel="0" collapsed="false">
      <c r="B14" s="9"/>
      <c r="C14" s="9"/>
      <c r="D14" s="9"/>
      <c r="E14" s="9"/>
      <c r="F14" s="9"/>
      <c r="G14" s="9"/>
      <c r="H14" s="9"/>
      <c r="I14" s="9"/>
    </row>
    <row r="15" customFormat="false" ht="24.75" hidden="false" customHeight="true" outlineLevel="0" collapsed="false">
      <c r="B15" s="9"/>
      <c r="C15" s="9"/>
      <c r="D15" s="9"/>
      <c r="E15" s="9"/>
      <c r="F15" s="9"/>
      <c r="G15" s="9"/>
      <c r="H15" s="9"/>
      <c r="I15" s="9"/>
    </row>
    <row r="16" customFormat="false" ht="24.75" hidden="false" customHeight="true" outlineLevel="0" collapsed="false">
      <c r="B16" s="9"/>
      <c r="C16" s="9"/>
      <c r="D16" s="9"/>
      <c r="E16" s="9"/>
      <c r="F16" s="9"/>
      <c r="G16" s="9"/>
      <c r="H16" s="9"/>
      <c r="I16" s="9"/>
    </row>
    <row r="17" customFormat="false" ht="24.75" hidden="false" customHeight="true" outlineLevel="0" collapsed="false">
      <c r="B17" s="9"/>
      <c r="C17" s="9"/>
      <c r="D17" s="9"/>
      <c r="E17" s="9"/>
      <c r="F17" s="9"/>
      <c r="G17" s="9"/>
      <c r="H17" s="9"/>
      <c r="I17" s="9"/>
    </row>
    <row r="18" customFormat="false" ht="48.65" hidden="false" customHeight="true" outlineLevel="0" collapsed="false">
      <c r="B18" s="9"/>
      <c r="C18" s="9"/>
      <c r="D18" s="9"/>
      <c r="E18" s="9"/>
      <c r="F18" s="9"/>
      <c r="G18" s="9"/>
      <c r="H18" s="9"/>
      <c r="I18" s="9"/>
    </row>
    <row r="19" customFormat="false" ht="36.7" hidden="false" customHeight="true" outlineLevel="0" collapsed="false">
      <c r="B19" s="9"/>
      <c r="C19" s="9"/>
      <c r="D19" s="9"/>
      <c r="E19" s="9"/>
      <c r="F19" s="9"/>
      <c r="G19" s="9"/>
      <c r="H19" s="9"/>
      <c r="I19" s="9"/>
    </row>
    <row r="20" customFormat="false" ht="36.7" hidden="false" customHeight="true" outlineLevel="0" collapsed="false">
      <c r="B20" s="9"/>
      <c r="C20" s="9"/>
      <c r="D20" s="9"/>
      <c r="E20" s="9"/>
      <c r="F20" s="9"/>
      <c r="G20" s="9"/>
      <c r="H20" s="9"/>
      <c r="I20" s="9"/>
    </row>
    <row r="21" customFormat="false" ht="36.7" hidden="false" customHeight="true" outlineLevel="0" collapsed="false">
      <c r="B21" s="9"/>
      <c r="C21" s="9"/>
      <c r="D21" s="9"/>
      <c r="E21" s="9"/>
      <c r="F21" s="9"/>
      <c r="G21" s="9"/>
      <c r="H21" s="9"/>
      <c r="I21" s="9"/>
    </row>
    <row r="22" customFormat="false" ht="24.75" hidden="false" customHeight="true" outlineLevel="0" collapsed="false">
      <c r="B22" s="9"/>
      <c r="C22" s="9"/>
      <c r="D22" s="9"/>
      <c r="E22" s="9"/>
      <c r="F22" s="9"/>
      <c r="G22" s="9"/>
      <c r="H22" s="9"/>
      <c r="I22" s="9"/>
    </row>
    <row r="24" customFormat="false" ht="26.1" hidden="false" customHeight="true" outlineLevel="0" collapsed="false">
      <c r="B24" s="12"/>
    </row>
  </sheetData>
  <mergeCells count="1">
    <mergeCell ref="B1:D1"/>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landscape" blackAndWhite="false" draft="false" cellComments="none" horizontalDpi="300" verticalDpi="300" copies="1"/>
  <headerFooter differentFirst="false" differentOddEven="false">
    <oddHeader>&amp;C&amp;Kffffff&amp;A</oddHeader>
    <oddFooter>&amp;C&amp;KffffffPage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R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9" activeCellId="0" sqref="I9"/>
    </sheetView>
  </sheetViews>
  <sheetFormatPr defaultColWidth="11.53515625" defaultRowHeight="12.8" zeroHeight="false" outlineLevelRow="0" outlineLevelCol="0"/>
  <cols>
    <col collapsed="false" customWidth="true" hidden="false" outlineLevel="0" max="1" min="1" style="2" width="9.59"/>
    <col collapsed="false" customWidth="true" hidden="false" outlineLevel="0" max="2" min="2" style="2" width="8.33"/>
    <col collapsed="false" customWidth="true" hidden="false" outlineLevel="0" max="3" min="3" style="2" width="6.23"/>
    <col collapsed="false" customWidth="true" hidden="false" outlineLevel="0" max="4" min="4" style="2" width="13.89"/>
    <col collapsed="false" customWidth="true" hidden="false" outlineLevel="0" max="5" min="5" style="2" width="12.64"/>
    <col collapsed="false" customWidth="true" hidden="false" outlineLevel="0" max="6" min="6" style="2" width="10"/>
    <col collapsed="false" customWidth="true" hidden="false" outlineLevel="0" max="7" min="7" style="2" width="8.89"/>
    <col collapsed="false" customWidth="true" hidden="false" outlineLevel="0" max="8" min="8" style="2" width="9.17"/>
    <col collapsed="false" customWidth="true" hidden="false" outlineLevel="0" max="9" min="9" style="2" width="15"/>
    <col collapsed="false" customWidth="true" hidden="false" outlineLevel="0" max="10" min="10" style="2" width="17.78"/>
    <col collapsed="false" customWidth="false" hidden="false" outlineLevel="0" max="14" min="11" style="2" width="11.52"/>
    <col collapsed="false" customWidth="true" hidden="false" outlineLevel="0" max="15" min="15" style="2" width="9.44"/>
    <col collapsed="false" customWidth="true" hidden="false" outlineLevel="0" max="16" min="16" style="2" width="12.1"/>
    <col collapsed="false" customWidth="true" hidden="false" outlineLevel="0" max="17" min="17" style="2" width="11.64"/>
    <col collapsed="false" customWidth="true" hidden="false" outlineLevel="0" max="18" min="18" style="2" width="33.48"/>
    <col collapsed="false" customWidth="false" hidden="false" outlineLevel="0" max="1023" min="19" style="2" width="11.52"/>
  </cols>
  <sheetData>
    <row r="1" customFormat="false" ht="30.55" hidden="false" customHeight="true" outlineLevel="0" collapsed="false">
      <c r="A1" s="13" t="s">
        <v>16</v>
      </c>
      <c r="B1" s="13"/>
      <c r="C1" s="13"/>
      <c r="D1" s="13"/>
      <c r="E1" s="13"/>
      <c r="F1" s="13"/>
      <c r="G1" s="13"/>
      <c r="H1" s="13"/>
      <c r="I1" s="13"/>
      <c r="J1" s="13"/>
      <c r="K1" s="13"/>
      <c r="L1" s="13"/>
      <c r="M1" s="13"/>
      <c r="N1" s="13"/>
      <c r="O1" s="13"/>
      <c r="P1" s="13"/>
      <c r="Q1" s="13"/>
      <c r="R1" s="13"/>
    </row>
    <row r="2" customFormat="false" ht="23.1" hidden="false" customHeight="true" outlineLevel="0" collapsed="false"/>
    <row r="3" customFormat="false" ht="23.1" hidden="false" customHeight="true" outlineLevel="0" collapsed="false">
      <c r="B3" s="14" t="s">
        <v>17</v>
      </c>
      <c r="C3" s="14"/>
      <c r="D3" s="14"/>
      <c r="E3" s="14"/>
      <c r="F3" s="14"/>
      <c r="G3" s="14"/>
      <c r="H3" s="14"/>
      <c r="I3" s="15" t="s">
        <v>18</v>
      </c>
      <c r="J3" s="15"/>
      <c r="K3" s="15"/>
      <c r="L3" s="15"/>
      <c r="M3" s="15"/>
      <c r="N3" s="15"/>
      <c r="O3" s="15"/>
      <c r="P3" s="16" t="s">
        <v>19</v>
      </c>
      <c r="Q3" s="16"/>
      <c r="R3" s="16"/>
    </row>
    <row r="4" customFormat="false" ht="60.4" hidden="false" customHeight="true" outlineLevel="0" collapsed="false">
      <c r="A4" s="17" t="s">
        <v>20</v>
      </c>
      <c r="B4" s="17" t="s">
        <v>21</v>
      </c>
      <c r="C4" s="17" t="s">
        <v>22</v>
      </c>
      <c r="D4" s="17" t="s">
        <v>23</v>
      </c>
      <c r="E4" s="17" t="s">
        <v>24</v>
      </c>
      <c r="F4" s="17" t="s">
        <v>25</v>
      </c>
      <c r="G4" s="17" t="s">
        <v>26</v>
      </c>
      <c r="H4" s="17" t="s">
        <v>27</v>
      </c>
      <c r="I4" s="18" t="s">
        <v>28</v>
      </c>
      <c r="J4" s="18" t="s">
        <v>29</v>
      </c>
      <c r="K4" s="18" t="s">
        <v>30</v>
      </c>
      <c r="L4" s="18" t="s">
        <v>31</v>
      </c>
      <c r="M4" s="18" t="s">
        <v>32</v>
      </c>
      <c r="N4" s="18" t="s">
        <v>33</v>
      </c>
      <c r="O4" s="18" t="s">
        <v>34</v>
      </c>
      <c r="P4" s="19" t="s">
        <v>35</v>
      </c>
      <c r="Q4" s="20" t="s">
        <v>36</v>
      </c>
      <c r="R4" s="19" t="s">
        <v>37</v>
      </c>
    </row>
    <row r="5" customFormat="false" ht="32.05" hidden="false" customHeight="true" outlineLevel="0" collapsed="false">
      <c r="A5" s="21" t="n">
        <v>6</v>
      </c>
      <c r="B5" s="21" t="n">
        <v>4</v>
      </c>
      <c r="C5" s="21" t="n">
        <v>2</v>
      </c>
      <c r="D5" s="21" t="n">
        <v>0.5</v>
      </c>
      <c r="E5" s="21" t="n">
        <v>3</v>
      </c>
      <c r="F5" s="21" t="n">
        <f aca="false">B5*(C5+D5)*E5</f>
        <v>30</v>
      </c>
      <c r="G5" s="21" t="n">
        <v>48</v>
      </c>
      <c r="H5" s="21" t="n">
        <f aca="false">F5*G5</f>
        <v>1440</v>
      </c>
      <c r="I5" s="22" t="n">
        <f aca="false">'6 - Costo_ora_riferimento'!C18</f>
        <v>21.65102015271</v>
      </c>
      <c r="J5" s="21" t="s">
        <v>38</v>
      </c>
      <c r="K5" s="23" t="n">
        <v>7132.6</v>
      </c>
      <c r="L5" s="24" t="n">
        <f aca="false">(H5*I5)+K5</f>
        <v>38310.0690199024</v>
      </c>
      <c r="M5" s="25" t="n">
        <f aca="false">(L5/100)*3.9</f>
        <v>1494.09269177619</v>
      </c>
      <c r="N5" s="25" t="n">
        <f aca="false">((L5+M5)/100)*10</f>
        <v>3980.41617116786</v>
      </c>
      <c r="O5" s="25" t="n">
        <f aca="false">L5+M5+N5</f>
        <v>43784.5778828465</v>
      </c>
      <c r="P5" s="25" t="n">
        <f aca="false">O5/A5</f>
        <v>7297.42964714108</v>
      </c>
      <c r="Q5" s="26" t="n">
        <f aca="false">P5/H5</f>
        <v>5.0676594771813</v>
      </c>
      <c r="R5" s="27" t="s">
        <v>39</v>
      </c>
    </row>
    <row r="6" customFormat="false" ht="32.05" hidden="false" customHeight="true" outlineLevel="0" collapsed="false">
      <c r="A6" s="21"/>
      <c r="B6" s="21"/>
      <c r="C6" s="21"/>
      <c r="D6" s="21"/>
      <c r="E6" s="21"/>
      <c r="F6" s="21"/>
      <c r="G6" s="21"/>
      <c r="H6" s="21"/>
      <c r="I6" s="21"/>
      <c r="J6" s="21"/>
      <c r="K6" s="21"/>
      <c r="L6" s="24"/>
      <c r="M6" s="25"/>
      <c r="N6" s="25"/>
      <c r="O6" s="25"/>
      <c r="P6" s="25"/>
      <c r="Q6" s="25"/>
      <c r="R6" s="27" t="s">
        <v>40</v>
      </c>
    </row>
    <row r="7" customFormat="false" ht="38.05" hidden="false" customHeight="true" outlineLevel="0" collapsed="false">
      <c r="A7" s="21"/>
      <c r="B7" s="21"/>
      <c r="C7" s="21"/>
      <c r="D7" s="21"/>
      <c r="E7" s="21"/>
      <c r="F7" s="21"/>
      <c r="G7" s="21"/>
      <c r="H7" s="21"/>
      <c r="I7" s="21"/>
      <c r="J7" s="21"/>
      <c r="K7" s="21"/>
      <c r="L7" s="24"/>
      <c r="M7" s="25"/>
      <c r="N7" s="25"/>
      <c r="O7" s="25"/>
      <c r="P7" s="25"/>
      <c r="Q7" s="25"/>
      <c r="R7" s="27" t="s">
        <v>41</v>
      </c>
    </row>
    <row r="8" customFormat="false" ht="23.1" hidden="false" customHeight="true" outlineLevel="0" collapsed="false"/>
    <row r="9" customFormat="false" ht="23.1" hidden="false" customHeight="true" outlineLevel="0" collapsed="false">
      <c r="L9" s="28"/>
      <c r="N9" s="28"/>
    </row>
    <row r="10" customFormat="false" ht="23.1" hidden="false" customHeight="true" outlineLevel="0" collapsed="false"/>
    <row r="11" customFormat="false" ht="23.1" hidden="false" customHeight="true" outlineLevel="0" collapsed="false"/>
    <row r="12" customFormat="false" ht="23.1" hidden="false" customHeight="true" outlineLevel="0" collapsed="false"/>
    <row r="13" customFormat="false" ht="23.1" hidden="false" customHeight="true" outlineLevel="0" collapsed="false"/>
    <row r="14" customFormat="false" ht="23.1" hidden="false" customHeight="true" outlineLevel="0" collapsed="false"/>
    <row r="15" customFormat="false" ht="23.1" hidden="false" customHeight="true" outlineLevel="0" collapsed="false"/>
  </sheetData>
  <mergeCells count="21">
    <mergeCell ref="A1:R1"/>
    <mergeCell ref="B3:H3"/>
    <mergeCell ref="I3:O3"/>
    <mergeCell ref="P3:R3"/>
    <mergeCell ref="A5:A7"/>
    <mergeCell ref="B5:B7"/>
    <mergeCell ref="C5:C7"/>
    <mergeCell ref="D5:D7"/>
    <mergeCell ref="E5:E7"/>
    <mergeCell ref="F5:F7"/>
    <mergeCell ref="G5:G7"/>
    <mergeCell ref="H5:H7"/>
    <mergeCell ref="I5:I7"/>
    <mergeCell ref="J5:J7"/>
    <mergeCell ref="K5:K7"/>
    <mergeCell ref="L5:L7"/>
    <mergeCell ref="M5:M7"/>
    <mergeCell ref="N5:N7"/>
    <mergeCell ref="O5:O7"/>
    <mergeCell ref="P5:P7"/>
    <mergeCell ref="Q5:Q7"/>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landscape" blackAndWhite="false" draft="false" cellComments="none" horizontalDpi="300" verticalDpi="300" copies="1"/>
  <headerFooter differentFirst="false" differentOddEven="false">
    <oddHeader>&amp;C&amp;Kffffff&amp;A</oddHeader>
    <oddFooter>&amp;C&amp;KffffffPage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X15"/>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U7" activeCellId="0" sqref="U7"/>
    </sheetView>
  </sheetViews>
  <sheetFormatPr defaultColWidth="11.53515625" defaultRowHeight="12.8" zeroHeight="false" outlineLevelRow="0" outlineLevelCol="0"/>
  <cols>
    <col collapsed="false" customWidth="true" hidden="false" outlineLevel="0" max="1" min="1" style="2" width="9.59"/>
    <col collapsed="false" customWidth="true" hidden="false" outlineLevel="0" max="2" min="2" style="2" width="7.64"/>
    <col collapsed="false" customWidth="true" hidden="false" outlineLevel="0" max="4" min="3" style="2" width="8.33"/>
    <col collapsed="false" customWidth="true" hidden="false" outlineLevel="0" max="6" min="5" style="2" width="9.72"/>
    <col collapsed="false" customWidth="true" hidden="false" outlineLevel="0" max="7" min="7" style="2" width="12.37"/>
    <col collapsed="false" customWidth="true" hidden="false" outlineLevel="0" max="8" min="8" style="2" width="12.5"/>
    <col collapsed="false" customWidth="true" hidden="false" outlineLevel="0" max="9" min="9" style="2" width="12.64"/>
    <col collapsed="false" customWidth="true" hidden="false" outlineLevel="0" max="10" min="10" style="2" width="10"/>
    <col collapsed="false" customWidth="true" hidden="false" outlineLevel="0" max="11" min="11" style="2" width="8.89"/>
    <col collapsed="false" customWidth="true" hidden="false" outlineLevel="0" max="12" min="12" style="2" width="8.75"/>
    <col collapsed="false" customWidth="true" hidden="false" outlineLevel="0" max="13" min="13" style="2" width="14.31"/>
    <col collapsed="false" customWidth="true" hidden="false" outlineLevel="0" max="14" min="14" style="2" width="15.14"/>
    <col collapsed="false" customWidth="false" hidden="false" outlineLevel="0" max="15" min="15" style="2" width="11.53"/>
    <col collapsed="false" customWidth="true" hidden="false" outlineLevel="0" max="16" min="16" style="2" width="9.32"/>
    <col collapsed="false" customWidth="true" hidden="false" outlineLevel="0" max="17" min="17" style="2" width="6.67"/>
    <col collapsed="false" customWidth="true" hidden="false" outlineLevel="0" max="18" min="18" style="2" width="13.63"/>
    <col collapsed="false" customWidth="true" hidden="false" outlineLevel="0" max="19" min="19" style="2" width="10"/>
    <col collapsed="false" customWidth="true" hidden="false" outlineLevel="0" max="20" min="20" style="2" width="9.03"/>
    <col collapsed="false" customWidth="true" hidden="false" outlineLevel="0" max="21" min="21" style="2" width="9.44"/>
    <col collapsed="false" customWidth="true" hidden="false" outlineLevel="0" max="22" min="22" style="2" width="12.1"/>
    <col collapsed="false" customWidth="true" hidden="false" outlineLevel="0" max="23" min="23" style="2" width="18.06"/>
    <col collapsed="false" customWidth="true" hidden="false" outlineLevel="0" max="24" min="24" style="2" width="33.48"/>
    <col collapsed="false" customWidth="false" hidden="false" outlineLevel="0" max="1024" min="25" style="2" width="11.52"/>
  </cols>
  <sheetData>
    <row r="1" customFormat="false" ht="30.55" hidden="false" customHeight="true" outlineLevel="0" collapsed="false">
      <c r="A1" s="13" t="s">
        <v>42</v>
      </c>
      <c r="B1" s="13"/>
      <c r="C1" s="13"/>
      <c r="D1" s="13"/>
      <c r="E1" s="13"/>
      <c r="F1" s="13"/>
      <c r="G1" s="13"/>
      <c r="H1" s="13"/>
      <c r="I1" s="13"/>
      <c r="J1" s="13"/>
      <c r="K1" s="13"/>
      <c r="L1" s="13"/>
      <c r="M1" s="13"/>
      <c r="N1" s="13"/>
      <c r="O1" s="13"/>
      <c r="P1" s="13"/>
      <c r="Q1" s="13"/>
      <c r="R1" s="13"/>
      <c r="S1" s="13"/>
      <c r="T1" s="13"/>
      <c r="U1" s="13"/>
      <c r="V1" s="13"/>
      <c r="W1" s="13"/>
      <c r="X1" s="13"/>
    </row>
    <row r="2" customFormat="false" ht="23.1" hidden="false" customHeight="true" outlineLevel="0" collapsed="false"/>
    <row r="3" customFormat="false" ht="23.1" hidden="false" customHeight="true" outlineLevel="0" collapsed="false">
      <c r="B3" s="14" t="s">
        <v>17</v>
      </c>
      <c r="C3" s="14"/>
      <c r="D3" s="14"/>
      <c r="E3" s="14"/>
      <c r="F3" s="14"/>
      <c r="G3" s="14"/>
      <c r="H3" s="14"/>
      <c r="I3" s="14"/>
      <c r="J3" s="14"/>
      <c r="K3" s="14"/>
      <c r="L3" s="29"/>
      <c r="M3" s="15" t="s">
        <v>18</v>
      </c>
      <c r="N3" s="15"/>
      <c r="O3" s="15"/>
      <c r="P3" s="15"/>
      <c r="Q3" s="15"/>
      <c r="R3" s="15"/>
      <c r="S3" s="15"/>
      <c r="T3" s="15"/>
      <c r="U3" s="16" t="s">
        <v>19</v>
      </c>
      <c r="V3" s="16"/>
      <c r="W3" s="16"/>
    </row>
    <row r="4" customFormat="false" ht="74.6" hidden="false" customHeight="true" outlineLevel="0" collapsed="false">
      <c r="A4" s="17" t="s">
        <v>43</v>
      </c>
      <c r="B4" s="17" t="s">
        <v>44</v>
      </c>
      <c r="C4" s="17" t="s">
        <v>45</v>
      </c>
      <c r="D4" s="17" t="s">
        <v>46</v>
      </c>
      <c r="E4" s="17" t="s">
        <v>47</v>
      </c>
      <c r="F4" s="17" t="s">
        <v>48</v>
      </c>
      <c r="G4" s="17" t="s">
        <v>49</v>
      </c>
      <c r="H4" s="17" t="s">
        <v>50</v>
      </c>
      <c r="I4" s="17" t="s">
        <v>51</v>
      </c>
      <c r="J4" s="17" t="s">
        <v>52</v>
      </c>
      <c r="K4" s="17" t="s">
        <v>53</v>
      </c>
      <c r="L4" s="17" t="s">
        <v>54</v>
      </c>
      <c r="M4" s="18" t="s">
        <v>28</v>
      </c>
      <c r="N4" s="18" t="s">
        <v>29</v>
      </c>
      <c r="O4" s="18" t="s">
        <v>30</v>
      </c>
      <c r="P4" s="18" t="s">
        <v>31</v>
      </c>
      <c r="Q4" s="18" t="s">
        <v>32</v>
      </c>
      <c r="R4" s="18" t="s">
        <v>55</v>
      </c>
      <c r="S4" s="18" t="s">
        <v>33</v>
      </c>
      <c r="T4" s="18" t="s">
        <v>34</v>
      </c>
      <c r="U4" s="19" t="s">
        <v>35</v>
      </c>
      <c r="V4" s="20" t="s">
        <v>56</v>
      </c>
      <c r="W4" s="19" t="s">
        <v>37</v>
      </c>
    </row>
    <row r="5" customFormat="false" ht="49.25" hidden="false" customHeight="true" outlineLevel="0" collapsed="false">
      <c r="A5" s="21" t="n">
        <v>24</v>
      </c>
      <c r="B5" s="30" t="s">
        <v>57</v>
      </c>
      <c r="C5" s="21" t="n">
        <v>24</v>
      </c>
      <c r="D5" s="21" t="n">
        <v>6</v>
      </c>
      <c r="E5" s="21" t="n">
        <v>4</v>
      </c>
      <c r="F5" s="30" t="s">
        <v>58</v>
      </c>
      <c r="G5" s="21" t="n">
        <v>3</v>
      </c>
      <c r="H5" s="21" t="n">
        <v>0.5</v>
      </c>
      <c r="I5" s="21" t="n">
        <v>2</v>
      </c>
      <c r="J5" s="21" t="n">
        <f aca="false">D5*(G5+H5)*I5</f>
        <v>42</v>
      </c>
      <c r="K5" s="21" t="n">
        <f aca="false">J5*C5</f>
        <v>1008</v>
      </c>
      <c r="L5" s="31" t="s">
        <v>59</v>
      </c>
      <c r="M5" s="22" t="n">
        <f aca="false">'6 - Costo_ora_riferimento'!C18</f>
        <v>21.65102015271</v>
      </c>
      <c r="N5" s="21" t="s">
        <v>60</v>
      </c>
      <c r="O5" s="23" t="n">
        <v>3633</v>
      </c>
      <c r="P5" s="24" t="n">
        <f aca="false">(K5*M5)+O5</f>
        <v>25457.2283139317</v>
      </c>
      <c r="Q5" s="25" t="n">
        <f aca="false">(P5/100)*3.9</f>
        <v>992.831904243335</v>
      </c>
      <c r="R5" s="25" t="n">
        <v>9000</v>
      </c>
      <c r="S5" s="25" t="n">
        <f aca="false">((P5+Q5+R5)/100)*10</f>
        <v>3545.0060218175</v>
      </c>
      <c r="T5" s="25" t="n">
        <f aca="false">P5+Q5+R5+S5</f>
        <v>38995.0662399925</v>
      </c>
      <c r="U5" s="25" t="n">
        <f aca="false">T5/A5</f>
        <v>1624.79442666635</v>
      </c>
      <c r="V5" s="25" t="n">
        <f aca="false">U5/E5</f>
        <v>406.198606666588</v>
      </c>
      <c r="W5" s="27" t="s">
        <v>61</v>
      </c>
    </row>
    <row r="6" customFormat="false" ht="40.25" hidden="false" customHeight="true" outlineLevel="0" collapsed="false">
      <c r="A6" s="21"/>
      <c r="B6" s="21"/>
      <c r="C6" s="21"/>
      <c r="D6" s="21"/>
      <c r="E6" s="21"/>
      <c r="F6" s="21"/>
      <c r="G6" s="21"/>
      <c r="H6" s="21"/>
      <c r="I6" s="21"/>
      <c r="J6" s="21"/>
      <c r="K6" s="21"/>
      <c r="L6" s="21"/>
      <c r="M6" s="21"/>
      <c r="N6" s="21"/>
      <c r="O6" s="21"/>
      <c r="P6" s="21"/>
      <c r="Q6" s="25"/>
      <c r="R6" s="25"/>
      <c r="S6" s="25"/>
      <c r="T6" s="25"/>
      <c r="U6" s="25"/>
      <c r="V6" s="25"/>
      <c r="W6" s="27" t="s">
        <v>62</v>
      </c>
      <c r="X6" s="32"/>
    </row>
    <row r="7" customFormat="false" ht="38.05" hidden="false" customHeight="true" outlineLevel="0" collapsed="false">
      <c r="M7" s="33"/>
      <c r="O7" s="0"/>
      <c r="Q7" s="34"/>
      <c r="R7" s="34"/>
      <c r="U7" s="28"/>
      <c r="X7" s="32"/>
    </row>
    <row r="8" customFormat="false" ht="23.1" hidden="false" customHeight="true" outlineLevel="0" collapsed="false">
      <c r="O8" s="0"/>
      <c r="P8" s="28"/>
    </row>
    <row r="9" customFormat="false" ht="23.1" hidden="false" customHeight="true" outlineLevel="0" collapsed="false"/>
    <row r="10" customFormat="false" ht="23.1" hidden="false" customHeight="true" outlineLevel="0" collapsed="false"/>
    <row r="11" customFormat="false" ht="23.1" hidden="false" customHeight="true" outlineLevel="0" collapsed="false"/>
    <row r="12" customFormat="false" ht="23.1" hidden="false" customHeight="true" outlineLevel="0" collapsed="false"/>
    <row r="13" customFormat="false" ht="23.1" hidden="false" customHeight="true" outlineLevel="0" collapsed="false"/>
    <row r="14" customFormat="false" ht="23.1" hidden="false" customHeight="true" outlineLevel="0" collapsed="false"/>
    <row r="15" customFormat="false" ht="23.1" hidden="false" customHeight="true" outlineLevel="0" collapsed="false"/>
  </sheetData>
  <mergeCells count="26">
    <mergeCell ref="A1:X1"/>
    <mergeCell ref="B3:K3"/>
    <mergeCell ref="M3:T3"/>
    <mergeCell ref="U3:W3"/>
    <mergeCell ref="A5:A6"/>
    <mergeCell ref="B5:B6"/>
    <mergeCell ref="C5:C6"/>
    <mergeCell ref="D5:D6"/>
    <mergeCell ref="E5:E6"/>
    <mergeCell ref="F5:F6"/>
    <mergeCell ref="G5:G6"/>
    <mergeCell ref="H5:H6"/>
    <mergeCell ref="I5:I6"/>
    <mergeCell ref="J5:J6"/>
    <mergeCell ref="K5:K6"/>
    <mergeCell ref="L5:L6"/>
    <mergeCell ref="M5:M6"/>
    <mergeCell ref="N5:N6"/>
    <mergeCell ref="O5:O6"/>
    <mergeCell ref="P5:P6"/>
    <mergeCell ref="Q5:Q6"/>
    <mergeCell ref="R5:R6"/>
    <mergeCell ref="S5:S6"/>
    <mergeCell ref="T5:T6"/>
    <mergeCell ref="U5:U6"/>
    <mergeCell ref="V5:V6"/>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landscape" blackAndWhite="false" draft="false" cellComments="none" horizontalDpi="300" verticalDpi="300" copies="1"/>
  <headerFooter differentFirst="false" differentOddEven="false">
    <oddHeader>&amp;C&amp;Kffffff&amp;A</oddHeader>
    <oddFooter>&amp;C&amp;KffffffPage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T15"/>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I8" activeCellId="0" sqref="I8"/>
    </sheetView>
  </sheetViews>
  <sheetFormatPr defaultColWidth="11.53515625" defaultRowHeight="12.8" zeroHeight="false" outlineLevelRow="0" outlineLevelCol="0"/>
  <cols>
    <col collapsed="false" customWidth="true" hidden="false" outlineLevel="0" max="1" min="1" style="2" width="9.59"/>
    <col collapsed="false" customWidth="true" hidden="false" outlineLevel="0" max="3" min="2" style="2" width="8.33"/>
    <col collapsed="false" customWidth="true" hidden="false" outlineLevel="0" max="4" min="4" style="2" width="9.32"/>
    <col collapsed="false" customWidth="true" hidden="false" outlineLevel="0" max="5" min="5" style="2" width="5.42"/>
    <col collapsed="false" customWidth="true" hidden="false" outlineLevel="0" max="6" min="6" style="2" width="12.64"/>
    <col collapsed="false" customWidth="true" hidden="false" outlineLevel="0" max="7" min="7" style="2" width="9.32"/>
    <col collapsed="false" customWidth="true" hidden="false" outlineLevel="0" max="8" min="8" style="2" width="10.12"/>
    <col collapsed="false" customWidth="true" hidden="false" outlineLevel="0" max="9" min="9" style="2" width="10"/>
    <col collapsed="false" customWidth="true" hidden="false" outlineLevel="0" max="10" min="10" style="2" width="15"/>
    <col collapsed="false" customWidth="true" hidden="false" outlineLevel="0" max="11" min="11" style="2" width="17.78"/>
    <col collapsed="false" customWidth="false" hidden="false" outlineLevel="0" max="15" min="12" style="2" width="11.52"/>
    <col collapsed="false" customWidth="true" hidden="false" outlineLevel="0" max="16" min="16" style="2" width="9.44"/>
    <col collapsed="false" customWidth="true" hidden="false" outlineLevel="0" max="17" min="17" style="2" width="6.39"/>
    <col collapsed="false" customWidth="true" hidden="false" outlineLevel="0" max="18" min="18" style="2" width="12.1"/>
    <col collapsed="false" customWidth="true" hidden="false" outlineLevel="0" max="19" min="19" style="2" width="14.43"/>
    <col collapsed="false" customWidth="true" hidden="false" outlineLevel="0" max="20" min="20" style="2" width="26.26"/>
    <col collapsed="false" customWidth="false" hidden="false" outlineLevel="0" max="1024" min="21" style="2" width="11.52"/>
  </cols>
  <sheetData>
    <row r="1" customFormat="false" ht="30.55" hidden="false" customHeight="true" outlineLevel="0" collapsed="false">
      <c r="A1" s="13" t="s">
        <v>63</v>
      </c>
      <c r="B1" s="13"/>
      <c r="C1" s="13"/>
      <c r="D1" s="13"/>
      <c r="E1" s="13"/>
      <c r="F1" s="13"/>
      <c r="G1" s="13"/>
      <c r="H1" s="13"/>
      <c r="I1" s="13"/>
      <c r="J1" s="13"/>
      <c r="K1" s="13"/>
      <c r="L1" s="13"/>
      <c r="M1" s="13"/>
      <c r="N1" s="13"/>
      <c r="O1" s="13"/>
      <c r="P1" s="13"/>
      <c r="Q1" s="13"/>
      <c r="R1" s="13"/>
      <c r="S1" s="13"/>
      <c r="T1" s="13"/>
    </row>
    <row r="2" customFormat="false" ht="23.1" hidden="false" customHeight="true" outlineLevel="0" collapsed="false"/>
    <row r="3" customFormat="false" ht="32.8" hidden="false" customHeight="true" outlineLevel="0" collapsed="false">
      <c r="C3" s="35" t="s">
        <v>64</v>
      </c>
      <c r="D3" s="35"/>
      <c r="E3" s="35"/>
      <c r="F3" s="35"/>
      <c r="G3" s="35"/>
      <c r="H3" s="29"/>
      <c r="I3" s="29"/>
      <c r="J3" s="15" t="s">
        <v>18</v>
      </c>
      <c r="K3" s="15"/>
      <c r="L3" s="15"/>
      <c r="M3" s="15"/>
      <c r="N3" s="15"/>
      <c r="O3" s="15"/>
      <c r="P3" s="15"/>
      <c r="Q3" s="36"/>
      <c r="R3" s="36"/>
      <c r="S3" s="16" t="s">
        <v>19</v>
      </c>
      <c r="T3" s="16"/>
    </row>
    <row r="4" customFormat="false" ht="60.4" hidden="false" customHeight="true" outlineLevel="0" collapsed="false">
      <c r="A4" s="37" t="s">
        <v>65</v>
      </c>
      <c r="B4" s="37" t="s">
        <v>66</v>
      </c>
      <c r="C4" s="17" t="s">
        <v>67</v>
      </c>
      <c r="D4" s="17" t="s">
        <v>68</v>
      </c>
      <c r="E4" s="17" t="s">
        <v>69</v>
      </c>
      <c r="F4" s="17" t="s">
        <v>70</v>
      </c>
      <c r="G4" s="17" t="s">
        <v>71</v>
      </c>
      <c r="H4" s="17" t="s">
        <v>72</v>
      </c>
      <c r="I4" s="17" t="s">
        <v>73</v>
      </c>
      <c r="J4" s="18" t="s">
        <v>74</v>
      </c>
      <c r="K4" s="18" t="s">
        <v>29</v>
      </c>
      <c r="L4" s="18" t="s">
        <v>30</v>
      </c>
      <c r="M4" s="18" t="s">
        <v>31</v>
      </c>
      <c r="N4" s="18" t="s">
        <v>32</v>
      </c>
      <c r="O4" s="18" t="s">
        <v>33</v>
      </c>
      <c r="P4" s="18" t="s">
        <v>75</v>
      </c>
      <c r="Q4" s="38" t="s">
        <v>76</v>
      </c>
      <c r="R4" s="18" t="s">
        <v>77</v>
      </c>
      <c r="S4" s="20" t="s">
        <v>78</v>
      </c>
      <c r="T4" s="19" t="s">
        <v>37</v>
      </c>
    </row>
    <row r="5" customFormat="false" ht="70.1" hidden="false" customHeight="true" outlineLevel="0" collapsed="false">
      <c r="A5" s="21" t="n">
        <v>1000</v>
      </c>
      <c r="B5" s="39" t="n">
        <f aca="false">A5/48</f>
        <v>20.8333333333333</v>
      </c>
      <c r="C5" s="21" t="n">
        <v>1</v>
      </c>
      <c r="D5" s="21" t="n">
        <v>1</v>
      </c>
      <c r="E5" s="21" t="n">
        <v>2</v>
      </c>
      <c r="F5" s="21" t="n">
        <v>0.5</v>
      </c>
      <c r="G5" s="21" t="n">
        <v>0.5</v>
      </c>
      <c r="H5" s="21" t="n">
        <f aca="false">SUM(C5:G5)</f>
        <v>5</v>
      </c>
      <c r="I5" s="21" t="n">
        <f aca="false">H5*48</f>
        <v>240</v>
      </c>
      <c r="J5" s="22" t="n">
        <v>5.6</v>
      </c>
      <c r="K5" s="21" t="s">
        <v>79</v>
      </c>
      <c r="L5" s="23" t="n">
        <v>1816</v>
      </c>
      <c r="M5" s="24" t="n">
        <f aca="false">(J5*I5)+L5</f>
        <v>3160</v>
      </c>
      <c r="N5" s="25" t="n">
        <f aca="false">M5*3.9%</f>
        <v>123.24</v>
      </c>
      <c r="O5" s="25" t="n">
        <f aca="false">((M5+N5)/100)*10</f>
        <v>328.324</v>
      </c>
      <c r="P5" s="25" t="n">
        <f aca="false">M5+N5+O5</f>
        <v>3611.564</v>
      </c>
      <c r="Q5" s="25" t="n">
        <f aca="false">P5*22%</f>
        <v>794.54408</v>
      </c>
      <c r="R5" s="25" t="n">
        <f aca="false">P5+Q5</f>
        <v>4406.10808</v>
      </c>
      <c r="S5" s="26" t="n">
        <f aca="false">R5/A5</f>
        <v>4.40610808</v>
      </c>
      <c r="T5" s="27" t="s">
        <v>80</v>
      </c>
    </row>
    <row r="6" customFormat="false" ht="32.05" hidden="false" customHeight="true" outlineLevel="0" collapsed="false">
      <c r="M6" s="34"/>
      <c r="T6" s="32"/>
    </row>
    <row r="7" customFormat="false" ht="38.05" hidden="false" customHeight="true" outlineLevel="0" collapsed="false">
      <c r="M7" s="34"/>
      <c r="R7" s="40"/>
      <c r="T7" s="32"/>
    </row>
    <row r="8" customFormat="false" ht="23.1" hidden="false" customHeight="true" outlineLevel="0" collapsed="false"/>
    <row r="9" customFormat="false" ht="23.1" hidden="false" customHeight="true" outlineLevel="0" collapsed="false"/>
    <row r="10" customFormat="false" ht="23.1" hidden="false" customHeight="true" outlineLevel="0" collapsed="false"/>
    <row r="11" customFormat="false" ht="23.1" hidden="false" customHeight="true" outlineLevel="0" collapsed="false"/>
    <row r="12" customFormat="false" ht="23.1" hidden="false" customHeight="true" outlineLevel="0" collapsed="false"/>
    <row r="13" customFormat="false" ht="23.1" hidden="false" customHeight="true" outlineLevel="0" collapsed="false">
      <c r="K13" s="41"/>
    </row>
    <row r="14" customFormat="false" ht="23.1" hidden="false" customHeight="true" outlineLevel="0" collapsed="false"/>
    <row r="15" customFormat="false" ht="23.1" hidden="false" customHeight="true" outlineLevel="0" collapsed="false"/>
  </sheetData>
  <mergeCells count="4">
    <mergeCell ref="A1:T1"/>
    <mergeCell ref="C3:G3"/>
    <mergeCell ref="J3:P3"/>
    <mergeCell ref="S3:T3"/>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landscape" blackAndWhite="false" draft="false" cellComments="none" horizontalDpi="300" verticalDpi="300" copies="1"/>
  <headerFooter differentFirst="false" differentOddEven="false">
    <oddHeader>&amp;C&amp;Kffffff&amp;A</oddHeader>
    <oddFooter>&amp;C&amp;KffffffPage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V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7" activeCellId="0" sqref="H17"/>
    </sheetView>
  </sheetViews>
  <sheetFormatPr defaultColWidth="11.53515625" defaultRowHeight="12.8" zeroHeight="false" outlineLevelRow="0" outlineLevelCol="0"/>
  <cols>
    <col collapsed="false" customWidth="true" hidden="false" outlineLevel="0" max="1" min="1" style="2" width="22.51"/>
    <col collapsed="false" customWidth="true" hidden="false" outlineLevel="0" max="2" min="2" style="2" width="8.33"/>
    <col collapsed="false" customWidth="true" hidden="false" outlineLevel="0" max="3" min="3" style="2" width="6.23"/>
    <col collapsed="false" customWidth="true" hidden="false" outlineLevel="0" max="5" min="4" style="2" width="9.32"/>
    <col collapsed="false" customWidth="true" hidden="false" outlineLevel="0" max="6" min="6" style="2" width="13.36"/>
    <col collapsed="false" customWidth="true" hidden="false" outlineLevel="0" max="7" min="7" style="2" width="10.97"/>
    <col collapsed="false" customWidth="true" hidden="false" outlineLevel="0" max="8" min="8" style="2" width="10.12"/>
    <col collapsed="false" customWidth="true" hidden="false" outlineLevel="0" max="9" min="9" style="2" width="10"/>
    <col collapsed="false" customWidth="true" hidden="false" outlineLevel="0" max="10" min="10" style="2" width="9.59"/>
    <col collapsed="false" customWidth="true" hidden="false" outlineLevel="0" max="11" min="11" style="2" width="6.39"/>
    <col collapsed="false" customWidth="true" hidden="false" outlineLevel="0" max="12" min="12" style="2" width="6.67"/>
    <col collapsed="false" customWidth="true" hidden="false" outlineLevel="0" max="13" min="13" style="2" width="7.08"/>
    <col collapsed="false" customWidth="true" hidden="false" outlineLevel="0" max="14" min="14" style="2" width="10.58"/>
    <col collapsed="false" customWidth="true" hidden="false" outlineLevel="0" max="15" min="15" style="2" width="9.32"/>
    <col collapsed="false" customWidth="true" hidden="false" outlineLevel="0" max="16" min="16" style="2" width="7.92"/>
    <col collapsed="false" customWidth="true" hidden="false" outlineLevel="0" max="17" min="17" style="2" width="9.59"/>
    <col collapsed="false" customWidth="true" hidden="false" outlineLevel="0" max="18" min="18" style="2" width="9.44"/>
    <col collapsed="false" customWidth="true" hidden="false" outlineLevel="0" max="19" min="19" style="2" width="6.39"/>
    <col collapsed="false" customWidth="true" hidden="false" outlineLevel="0" max="20" min="20" style="2" width="10.41"/>
    <col collapsed="false" customWidth="true" hidden="false" outlineLevel="0" max="21" min="21" style="2" width="14.43"/>
    <col collapsed="false" customWidth="true" hidden="false" outlineLevel="0" max="22" min="22" style="2" width="26.26"/>
    <col collapsed="false" customWidth="false" hidden="false" outlineLevel="0" max="1024" min="23" style="2" width="11.52"/>
  </cols>
  <sheetData>
    <row r="1" customFormat="false" ht="30.55" hidden="false" customHeight="true" outlineLevel="0" collapsed="false">
      <c r="A1" s="13" t="s">
        <v>81</v>
      </c>
      <c r="B1" s="13"/>
      <c r="C1" s="13"/>
      <c r="D1" s="13"/>
      <c r="E1" s="13"/>
      <c r="F1" s="13"/>
      <c r="G1" s="13"/>
      <c r="H1" s="13"/>
      <c r="I1" s="13"/>
      <c r="J1" s="13"/>
      <c r="K1" s="13"/>
      <c r="L1" s="13"/>
      <c r="M1" s="13"/>
      <c r="N1" s="13"/>
      <c r="O1" s="13"/>
      <c r="P1" s="13"/>
      <c r="Q1" s="13"/>
      <c r="R1" s="13"/>
      <c r="S1" s="13"/>
      <c r="T1" s="13"/>
      <c r="U1" s="13"/>
      <c r="V1" s="13"/>
    </row>
    <row r="2" customFormat="false" ht="23.1" hidden="false" customHeight="true" outlineLevel="0" collapsed="false"/>
    <row r="3" customFormat="false" ht="32.8" hidden="false" customHeight="true" outlineLevel="0" collapsed="false">
      <c r="C3" s="35" t="s">
        <v>82</v>
      </c>
      <c r="D3" s="35"/>
      <c r="E3" s="35"/>
      <c r="F3" s="35"/>
      <c r="G3" s="35"/>
      <c r="H3" s="35"/>
      <c r="I3" s="35"/>
      <c r="J3" s="29"/>
      <c r="K3" s="15" t="s">
        <v>83</v>
      </c>
      <c r="L3" s="15"/>
      <c r="M3" s="15"/>
      <c r="N3" s="42" t="s">
        <v>84</v>
      </c>
      <c r="O3" s="15" t="s">
        <v>85</v>
      </c>
      <c r="P3" s="15"/>
      <c r="Q3" s="15"/>
      <c r="R3" s="43" t="s">
        <v>86</v>
      </c>
      <c r="S3" s="43"/>
      <c r="T3" s="43"/>
      <c r="U3" s="44" t="s">
        <v>87</v>
      </c>
    </row>
    <row r="4" customFormat="false" ht="41.75" hidden="false" customHeight="true" outlineLevel="0" collapsed="false">
      <c r="A4" s="45" t="s">
        <v>88</v>
      </c>
      <c r="B4" s="45" t="s">
        <v>89</v>
      </c>
      <c r="C4" s="17" t="s">
        <v>90</v>
      </c>
      <c r="D4" s="17" t="s">
        <v>91</v>
      </c>
      <c r="E4" s="17" t="s">
        <v>92</v>
      </c>
      <c r="F4" s="17" t="s">
        <v>93</v>
      </c>
      <c r="G4" s="17" t="s">
        <v>94</v>
      </c>
      <c r="H4" s="17" t="s">
        <v>95</v>
      </c>
      <c r="I4" s="17" t="s">
        <v>96</v>
      </c>
      <c r="J4" s="17" t="s">
        <v>97</v>
      </c>
      <c r="K4" s="38" t="s">
        <v>98</v>
      </c>
      <c r="L4" s="38" t="s">
        <v>99</v>
      </c>
      <c r="M4" s="38" t="s">
        <v>100</v>
      </c>
      <c r="N4" s="42"/>
      <c r="O4" s="38" t="s">
        <v>101</v>
      </c>
      <c r="P4" s="38" t="s">
        <v>76</v>
      </c>
      <c r="Q4" s="38" t="s">
        <v>102</v>
      </c>
      <c r="R4" s="18" t="s">
        <v>103</v>
      </c>
      <c r="S4" s="38" t="s">
        <v>104</v>
      </c>
      <c r="T4" s="18" t="s">
        <v>105</v>
      </c>
      <c r="U4" s="44"/>
      <c r="V4" s="46"/>
    </row>
    <row r="5" customFormat="false" ht="47" hidden="false" customHeight="true" outlineLevel="0" collapsed="false">
      <c r="A5" s="10" t="s">
        <v>106</v>
      </c>
      <c r="B5" s="47" t="s">
        <v>107</v>
      </c>
      <c r="C5" s="48" t="n">
        <v>3</v>
      </c>
      <c r="D5" s="48" t="n">
        <v>5</v>
      </c>
      <c r="E5" s="48" t="n">
        <v>5</v>
      </c>
      <c r="F5" s="48" t="n">
        <f aca="false">C5*D5*E5</f>
        <v>75</v>
      </c>
      <c r="G5" s="48" t="n">
        <v>2</v>
      </c>
      <c r="H5" s="48" t="n">
        <f aca="false">F5*G5</f>
        <v>150</v>
      </c>
      <c r="I5" s="49" t="n">
        <v>12</v>
      </c>
      <c r="J5" s="49" t="n">
        <f aca="false">E5*G5*I5</f>
        <v>120</v>
      </c>
      <c r="K5" s="47" t="n">
        <v>6</v>
      </c>
      <c r="L5" s="47" t="n">
        <v>10</v>
      </c>
      <c r="M5" s="47" t="n">
        <v>8</v>
      </c>
      <c r="N5" s="47" t="n">
        <f aca="false">C5*D5*M5</f>
        <v>120</v>
      </c>
      <c r="O5" s="50" t="n">
        <f aca="false">H5*I5*M5</f>
        <v>14400</v>
      </c>
      <c r="P5" s="49" t="n">
        <f aca="false">O5-Q5</f>
        <v>2596.72131147541</v>
      </c>
      <c r="Q5" s="49" t="n">
        <f aca="false">O5/1.22</f>
        <v>11803.2786885246</v>
      </c>
      <c r="R5" s="49" t="n">
        <v>45</v>
      </c>
      <c r="S5" s="51" t="n">
        <f aca="false">H5</f>
        <v>150</v>
      </c>
      <c r="T5" s="52" t="n">
        <f aca="false">R5*S5</f>
        <v>6750</v>
      </c>
      <c r="U5" s="52" t="n">
        <f aca="false">Q5-T5</f>
        <v>5053.27868852459</v>
      </c>
      <c r="V5" s="53"/>
    </row>
    <row r="6" customFormat="false" ht="32.05" hidden="false" customHeight="true" outlineLevel="0" collapsed="false">
      <c r="A6" s="10"/>
      <c r="B6" s="48" t="s">
        <v>108</v>
      </c>
      <c r="C6" s="48" t="n">
        <v>5</v>
      </c>
      <c r="D6" s="48" t="n">
        <v>10</v>
      </c>
      <c r="E6" s="48" t="n">
        <v>1</v>
      </c>
      <c r="F6" s="48" t="n">
        <f aca="false">C6*D6*E6</f>
        <v>50</v>
      </c>
      <c r="G6" s="48" t="n">
        <v>2</v>
      </c>
      <c r="H6" s="48" t="n">
        <f aca="false">F6*G6</f>
        <v>100</v>
      </c>
      <c r="I6" s="49" t="n">
        <v>5</v>
      </c>
      <c r="J6" s="49" t="n">
        <f aca="false">E6*G6*I6</f>
        <v>10</v>
      </c>
      <c r="K6" s="48" t="n">
        <v>10</v>
      </c>
      <c r="L6" s="48" t="n">
        <v>20</v>
      </c>
      <c r="M6" s="48" t="n">
        <v>15</v>
      </c>
      <c r="N6" s="47" t="n">
        <f aca="false">C6*D6*M6</f>
        <v>750</v>
      </c>
      <c r="O6" s="50" t="n">
        <f aca="false">H6*I6*M6</f>
        <v>7500</v>
      </c>
      <c r="P6" s="49" t="n">
        <f aca="false">O6-Q6</f>
        <v>1352.45901639344</v>
      </c>
      <c r="Q6" s="49" t="n">
        <f aca="false">O6/1.22</f>
        <v>6147.54098360656</v>
      </c>
      <c r="R6" s="49" t="n">
        <v>30</v>
      </c>
      <c r="S6" s="51" t="n">
        <f aca="false">H6</f>
        <v>100</v>
      </c>
      <c r="T6" s="52" t="n">
        <f aca="false">R6*S6</f>
        <v>3000</v>
      </c>
      <c r="U6" s="52" t="n">
        <f aca="false">Q6-T6</f>
        <v>3147.54098360656</v>
      </c>
      <c r="V6" s="53"/>
    </row>
    <row r="7" customFormat="false" ht="38.05" hidden="false" customHeight="true" outlineLevel="0" collapsed="false">
      <c r="A7" s="54" t="s">
        <v>109</v>
      </c>
      <c r="B7" s="47" t="s">
        <v>107</v>
      </c>
      <c r="C7" s="48" t="n">
        <v>3</v>
      </c>
      <c r="D7" s="48" t="n">
        <v>4</v>
      </c>
      <c r="E7" s="48" t="n">
        <v>7</v>
      </c>
      <c r="F7" s="48" t="n">
        <f aca="false">C7*D7*E7</f>
        <v>84</v>
      </c>
      <c r="G7" s="48" t="n">
        <v>1.5</v>
      </c>
      <c r="H7" s="48" t="n">
        <f aca="false">F7*G7</f>
        <v>126</v>
      </c>
      <c r="I7" s="49" t="n">
        <v>10</v>
      </c>
      <c r="J7" s="49" t="n">
        <f aca="false">E7*G7*I7</f>
        <v>105</v>
      </c>
      <c r="K7" s="47" t="n">
        <v>7</v>
      </c>
      <c r="L7" s="47" t="n">
        <v>12</v>
      </c>
      <c r="M7" s="47" t="n">
        <v>10</v>
      </c>
      <c r="N7" s="47" t="n">
        <f aca="false">C7*D7*M7</f>
        <v>120</v>
      </c>
      <c r="O7" s="50" t="n">
        <f aca="false">H7*I7*M7</f>
        <v>12600</v>
      </c>
      <c r="P7" s="49" t="n">
        <f aca="false">O7-Q7</f>
        <v>2272.13114754098</v>
      </c>
      <c r="Q7" s="49" t="n">
        <f aca="false">O7/1.22</f>
        <v>10327.868852459</v>
      </c>
      <c r="R7" s="49" t="n">
        <v>40</v>
      </c>
      <c r="S7" s="51" t="n">
        <f aca="false">H7</f>
        <v>126</v>
      </c>
      <c r="T7" s="52" t="n">
        <f aca="false">R7*S7</f>
        <v>5040</v>
      </c>
      <c r="U7" s="52" t="n">
        <f aca="false">Q7-T7</f>
        <v>5287.86885245902</v>
      </c>
      <c r="V7" s="32"/>
    </row>
    <row r="8" customFormat="false" ht="32.8" hidden="false" customHeight="true" outlineLevel="0" collapsed="false">
      <c r="A8" s="10" t="s">
        <v>110</v>
      </c>
      <c r="B8" s="47" t="s">
        <v>107</v>
      </c>
      <c r="C8" s="48" t="n">
        <v>3</v>
      </c>
      <c r="D8" s="48" t="n">
        <v>5</v>
      </c>
      <c r="E8" s="48" t="n">
        <v>5</v>
      </c>
      <c r="F8" s="48" t="n">
        <f aca="false">C8*D8*E8</f>
        <v>75</v>
      </c>
      <c r="G8" s="48" t="n">
        <v>2</v>
      </c>
      <c r="H8" s="48" t="n">
        <f aca="false">F8*G8</f>
        <v>150</v>
      </c>
      <c r="I8" s="49" t="n">
        <v>12</v>
      </c>
      <c r="J8" s="49" t="n">
        <f aca="false">E8*G8*I8</f>
        <v>120</v>
      </c>
      <c r="K8" s="47" t="n">
        <v>6</v>
      </c>
      <c r="L8" s="47" t="n">
        <v>10</v>
      </c>
      <c r="M8" s="47" t="n">
        <v>8</v>
      </c>
      <c r="N8" s="47" t="n">
        <f aca="false">C8*D8*M8</f>
        <v>120</v>
      </c>
      <c r="O8" s="50" t="n">
        <f aca="false">H8*I8*M8</f>
        <v>14400</v>
      </c>
      <c r="P8" s="49" t="n">
        <f aca="false">O8-Q8</f>
        <v>2596.72131147541</v>
      </c>
      <c r="Q8" s="49" t="n">
        <f aca="false">O8/1.22</f>
        <v>11803.2786885246</v>
      </c>
      <c r="R8" s="49" t="n">
        <v>35</v>
      </c>
      <c r="S8" s="51" t="n">
        <f aca="false">H8</f>
        <v>150</v>
      </c>
      <c r="T8" s="52" t="n">
        <f aca="false">R8*S8</f>
        <v>5250</v>
      </c>
      <c r="U8" s="52" t="n">
        <f aca="false">Q8-T8</f>
        <v>6553.27868852459</v>
      </c>
    </row>
    <row r="9" customFormat="false" ht="34.3" hidden="false" customHeight="true" outlineLevel="0" collapsed="false">
      <c r="A9" s="10"/>
      <c r="B9" s="48" t="s">
        <v>108</v>
      </c>
      <c r="C9" s="48" t="n">
        <v>5</v>
      </c>
      <c r="D9" s="48" t="n">
        <v>10</v>
      </c>
      <c r="E9" s="48" t="n">
        <v>1</v>
      </c>
      <c r="F9" s="48" t="n">
        <f aca="false">C9*D9*E9</f>
        <v>50</v>
      </c>
      <c r="G9" s="48" t="n">
        <v>2</v>
      </c>
      <c r="H9" s="48" t="n">
        <f aca="false">F9*G9</f>
        <v>100</v>
      </c>
      <c r="I9" s="49" t="n">
        <v>5</v>
      </c>
      <c r="J9" s="49" t="n">
        <f aca="false">E9*G9*I9</f>
        <v>10</v>
      </c>
      <c r="K9" s="48" t="n">
        <v>10</v>
      </c>
      <c r="L9" s="48" t="n">
        <v>20</v>
      </c>
      <c r="M9" s="48" t="n">
        <v>15</v>
      </c>
      <c r="N9" s="47" t="n">
        <f aca="false">C9*D9*M9</f>
        <v>750</v>
      </c>
      <c r="O9" s="50" t="n">
        <f aca="false">H9*I9*M9</f>
        <v>7500</v>
      </c>
      <c r="P9" s="49" t="n">
        <f aca="false">O9-Q9</f>
        <v>1352.45901639344</v>
      </c>
      <c r="Q9" s="49" t="n">
        <f aca="false">O9/1.22</f>
        <v>6147.54098360656</v>
      </c>
      <c r="R9" s="49" t="n">
        <v>25</v>
      </c>
      <c r="S9" s="51" t="n">
        <f aca="false">H9</f>
        <v>100</v>
      </c>
      <c r="T9" s="52" t="n">
        <f aca="false">R9*S9</f>
        <v>2500</v>
      </c>
      <c r="U9" s="52" t="n">
        <f aca="false">Q9-T9</f>
        <v>3647.54098360656</v>
      </c>
    </row>
    <row r="10" customFormat="false" ht="23.1" hidden="false" customHeight="true" outlineLevel="0" collapsed="false">
      <c r="A10" s="55" t="s">
        <v>111</v>
      </c>
      <c r="B10" s="55"/>
      <c r="C10" s="56" t="n">
        <f aca="false">SUM(C5:C9)</f>
        <v>19</v>
      </c>
      <c r="D10" s="56" t="n">
        <f aca="false">SUM(D5:D9)</f>
        <v>34</v>
      </c>
      <c r="E10" s="56" t="n">
        <f aca="false">SUM(E5:E9)</f>
        <v>19</v>
      </c>
      <c r="F10" s="56" t="n">
        <f aca="false">SUM(F5:F9)</f>
        <v>334</v>
      </c>
      <c r="G10" s="57"/>
      <c r="H10" s="56" t="n">
        <f aca="false">SUM(H5:H9)</f>
        <v>626</v>
      </c>
      <c r="I10" s="57"/>
      <c r="J10" s="57"/>
      <c r="K10" s="57"/>
      <c r="L10" s="57"/>
      <c r="M10" s="57"/>
      <c r="N10" s="56" t="n">
        <f aca="false">SUM(N5:N9)</f>
        <v>1860</v>
      </c>
      <c r="O10" s="58" t="n">
        <f aca="false">SUM(O5:O9)</f>
        <v>56400</v>
      </c>
      <c r="P10" s="58" t="n">
        <f aca="false">SUM(P5:P9)</f>
        <v>10170.4918032787</v>
      </c>
      <c r="Q10" s="58" t="n">
        <f aca="false">SUM(Q5:Q9)</f>
        <v>46229.5081967213</v>
      </c>
      <c r="R10" s="58" t="n">
        <f aca="false">SUM(R5:R9)</f>
        <v>175</v>
      </c>
      <c r="S10" s="58" t="n">
        <f aca="false">SUM(S5:S9)</f>
        <v>626</v>
      </c>
      <c r="T10" s="58" t="n">
        <f aca="false">SUM(T5:T9)</f>
        <v>22540</v>
      </c>
      <c r="U10" s="58" t="n">
        <f aca="false">SUM(U5:U9)</f>
        <v>23689.5081967213</v>
      </c>
    </row>
    <row r="11" customFormat="false" ht="23.1" hidden="false" customHeight="true" outlineLevel="0" collapsed="false"/>
    <row r="12" customFormat="false" ht="60.4" hidden="false" customHeight="true" outlineLevel="0" collapsed="false">
      <c r="B12" s="44" t="s">
        <v>87</v>
      </c>
      <c r="C12" s="44"/>
      <c r="D12" s="59" t="s">
        <v>112</v>
      </c>
      <c r="E12" s="59"/>
      <c r="F12" s="59" t="s">
        <v>113</v>
      </c>
      <c r="G12" s="60" t="s">
        <v>114</v>
      </c>
      <c r="H12" s="60"/>
    </row>
    <row r="13" customFormat="false" ht="23.1" hidden="false" customHeight="true" outlineLevel="0" collapsed="false">
      <c r="B13" s="44"/>
      <c r="C13" s="44"/>
      <c r="D13" s="61" t="s">
        <v>115</v>
      </c>
      <c r="E13" s="61" t="s">
        <v>116</v>
      </c>
      <c r="F13" s="59"/>
      <c r="G13" s="60"/>
      <c r="H13" s="60"/>
      <c r="L13" s="41"/>
    </row>
    <row r="14" customFormat="false" ht="37.3" hidden="false" customHeight="true" outlineLevel="0" collapsed="false">
      <c r="B14" s="23" t="n">
        <f aca="false">U10</f>
        <v>23689.5081967213</v>
      </c>
      <c r="C14" s="23"/>
      <c r="D14" s="62" t="n">
        <v>18163</v>
      </c>
      <c r="E14" s="63" t="n">
        <v>8086</v>
      </c>
      <c r="F14" s="63" t="n">
        <v>2500</v>
      </c>
      <c r="G14" s="25" t="n">
        <f aca="false">B14-D14-E14-F14</f>
        <v>-5059.49180327869</v>
      </c>
      <c r="H14" s="25"/>
    </row>
    <row r="15" customFormat="false" ht="23.1" hidden="false" customHeight="true" outlineLevel="0" collapsed="false"/>
    <row r="16" customFormat="false" ht="12.8" hidden="false" customHeight="false" outlineLevel="0" collapsed="false">
      <c r="F16" s="64"/>
      <c r="G16" s="65"/>
    </row>
  </sheetData>
  <mergeCells count="16">
    <mergeCell ref="A1:V1"/>
    <mergeCell ref="C3:I3"/>
    <mergeCell ref="K3:M3"/>
    <mergeCell ref="N3:N4"/>
    <mergeCell ref="O3:Q3"/>
    <mergeCell ref="R3:T3"/>
    <mergeCell ref="U3:U4"/>
    <mergeCell ref="A5:A6"/>
    <mergeCell ref="A8:A9"/>
    <mergeCell ref="A10:B10"/>
    <mergeCell ref="B12:C13"/>
    <mergeCell ref="D12:E12"/>
    <mergeCell ref="F12:F13"/>
    <mergeCell ref="G12:H13"/>
    <mergeCell ref="B14:C14"/>
    <mergeCell ref="G14:H14"/>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landscape" blackAndWhite="false" draft="false" cellComments="none" horizontalDpi="300" verticalDpi="300" copies="1"/>
  <headerFooter differentFirst="false" differentOddEven="false">
    <oddHeader>&amp;C&amp;Kffffff&amp;A</oddHeader>
    <oddFooter>&amp;C&amp;KffffffPage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F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9" activeCellId="0" sqref="J19"/>
    </sheetView>
  </sheetViews>
  <sheetFormatPr defaultColWidth="11.53515625" defaultRowHeight="12.8" zeroHeight="false" outlineLevelRow="0" outlineLevelCol="0"/>
  <cols>
    <col collapsed="false" customWidth="true" hidden="false" outlineLevel="0" max="1" min="1" style="2" width="4.02"/>
    <col collapsed="false" customWidth="true" hidden="false" outlineLevel="0" max="2" min="2" style="2" width="30.28"/>
    <col collapsed="false" customWidth="false" hidden="false" outlineLevel="0" max="4" min="3" style="2" width="11.52"/>
    <col collapsed="false" customWidth="true" hidden="false" outlineLevel="0" max="5" min="5" style="2" width="30.28"/>
    <col collapsed="false" customWidth="false" hidden="false" outlineLevel="0" max="1024" min="6" style="2" width="11.52"/>
  </cols>
  <sheetData>
    <row r="1" customFormat="false" ht="32.05" hidden="false" customHeight="true" outlineLevel="0" collapsed="false">
      <c r="B1" s="12" t="s">
        <v>117</v>
      </c>
      <c r="E1" s="12"/>
    </row>
    <row r="3" customFormat="false" ht="22.35" hidden="false" customHeight="true" outlineLevel="0" collapsed="false">
      <c r="B3" s="66" t="s">
        <v>118</v>
      </c>
      <c r="E3" s="66"/>
    </row>
    <row r="4" customFormat="false" ht="44" hidden="false" customHeight="true" outlineLevel="0" collapsed="false">
      <c r="B4" s="67" t="s">
        <v>119</v>
      </c>
      <c r="C4" s="67"/>
      <c r="E4" s="68" t="s">
        <v>120</v>
      </c>
      <c r="F4" s="68"/>
    </row>
    <row r="5" customFormat="false" ht="21.6" hidden="false" customHeight="true" outlineLevel="0" collapsed="false">
      <c r="B5" s="4" t="s">
        <v>121</v>
      </c>
      <c r="C5" s="63" t="n">
        <v>32282</v>
      </c>
      <c r="E5" s="4" t="s">
        <v>121</v>
      </c>
      <c r="F5" s="63" t="n">
        <f aca="false">C5*0.81</f>
        <v>26148.42</v>
      </c>
    </row>
    <row r="6" customFormat="false" ht="21.6" hidden="false" customHeight="true" outlineLevel="0" collapsed="false">
      <c r="B6" s="4" t="s">
        <v>122</v>
      </c>
      <c r="C6" s="63" t="n">
        <f aca="false">7*216</f>
        <v>1512</v>
      </c>
      <c r="D6" s="40"/>
      <c r="E6" s="4" t="s">
        <v>123</v>
      </c>
      <c r="F6" s="63" t="n">
        <f aca="false">C6*0.81</f>
        <v>1224.72</v>
      </c>
    </row>
    <row r="7" customFormat="false" ht="21.6" hidden="false" customHeight="true" outlineLevel="0" collapsed="false">
      <c r="B7" s="4" t="s">
        <v>124</v>
      </c>
      <c r="C7" s="63" t="n">
        <v>800</v>
      </c>
      <c r="E7" s="4" t="s">
        <v>124</v>
      </c>
      <c r="F7" s="63" t="n">
        <v>800</v>
      </c>
    </row>
    <row r="8" customFormat="false" ht="21.6" hidden="false" customHeight="true" outlineLevel="0" collapsed="false">
      <c r="B8" s="4" t="s">
        <v>125</v>
      </c>
      <c r="C8" s="63" t="n">
        <f aca="false">((C5+C7)/100)*3.9</f>
        <v>1290.198</v>
      </c>
      <c r="E8" s="4" t="s">
        <v>125</v>
      </c>
      <c r="F8" s="63" t="n">
        <f aca="false">((F5+F7)/100)*3.9</f>
        <v>1050.98838</v>
      </c>
    </row>
    <row r="9" customFormat="false" ht="21.6" hidden="false" customHeight="true" outlineLevel="0" collapsed="false">
      <c r="B9" s="4" t="s">
        <v>126</v>
      </c>
      <c r="C9" s="63" t="n">
        <f aca="false">(C5+C6+C7+C8)*10%</f>
        <v>3588.4198</v>
      </c>
      <c r="E9" s="4" t="s">
        <v>126</v>
      </c>
      <c r="F9" s="63" t="n">
        <f aca="false">(F5+F6+F7+F8)*10%</f>
        <v>2922.412838</v>
      </c>
    </row>
    <row r="10" customFormat="false" ht="21.6" hidden="false" customHeight="true" outlineLevel="0" collapsed="false">
      <c r="B10" s="69" t="s">
        <v>127</v>
      </c>
      <c r="C10" s="70" t="n">
        <f aca="false">SUM(C5:C9)</f>
        <v>39472.6178</v>
      </c>
      <c r="E10" s="69" t="s">
        <v>127</v>
      </c>
      <c r="F10" s="70" t="n">
        <f aca="false">SUM(F5:F9)</f>
        <v>32146.541218</v>
      </c>
    </row>
    <row r="11" customFormat="false" ht="21.6" hidden="false" customHeight="true" outlineLevel="0" collapsed="false">
      <c r="C11" s="65"/>
      <c r="F11" s="65"/>
    </row>
    <row r="12" customFormat="false" ht="21.6" hidden="false" customHeight="true" outlineLevel="0" collapsed="false">
      <c r="B12" s="71" t="s">
        <v>128</v>
      </c>
      <c r="C12" s="65"/>
      <c r="E12" s="71" t="s">
        <v>128</v>
      </c>
      <c r="F12" s="65"/>
    </row>
    <row r="13" customFormat="false" ht="21.6" hidden="false" customHeight="true" outlineLevel="0" collapsed="false">
      <c r="B13" s="4" t="s">
        <v>129</v>
      </c>
      <c r="C13" s="72" t="n">
        <f aca="false">C10/(C30+C31+C32)</f>
        <v>23.0915045045045</v>
      </c>
      <c r="E13" s="4" t="s">
        <v>129</v>
      </c>
      <c r="F13" s="72" t="n">
        <f aca="false">F10/(F30+F31+F32)</f>
        <v>23.1937526825397</v>
      </c>
    </row>
    <row r="14" customFormat="false" ht="21.6" hidden="false" customHeight="true" outlineLevel="0" collapsed="false">
      <c r="B14" s="4" t="s">
        <v>130</v>
      </c>
      <c r="C14" s="72" t="n">
        <f aca="false">C10/C36</f>
        <v>24.7043546125923</v>
      </c>
      <c r="E14" s="4" t="s">
        <v>130</v>
      </c>
      <c r="F14" s="72" t="n">
        <f aca="false">F10/F36</f>
        <v>24.8130455929914</v>
      </c>
    </row>
    <row r="15" customFormat="false" ht="21.6" hidden="false" customHeight="true" outlineLevel="0" collapsed="false">
      <c r="B15" s="73"/>
      <c r="C15" s="74"/>
      <c r="E15" s="73"/>
      <c r="F15" s="74"/>
    </row>
    <row r="16" customFormat="false" ht="21.6" hidden="false" customHeight="true" outlineLevel="0" collapsed="false">
      <c r="B16" s="75" t="s">
        <v>131</v>
      </c>
      <c r="C16" s="74"/>
      <c r="E16" s="75" t="s">
        <v>131</v>
      </c>
      <c r="F16" s="74"/>
    </row>
    <row r="17" customFormat="false" ht="21.6" hidden="false" customHeight="true" outlineLevel="0" collapsed="false">
      <c r="B17" s="4" t="s">
        <v>129</v>
      </c>
      <c r="C17" s="72" t="n">
        <f aca="false">(C5+C6+C7)/(C30+C31+C32)</f>
        <v>20.2375102375102</v>
      </c>
      <c r="E17" s="4" t="s">
        <v>129</v>
      </c>
      <c r="F17" s="72" t="n">
        <f aca="false">(F5+F6+F7)/(F30+F31+F32)</f>
        <v>20.3269408369408</v>
      </c>
    </row>
    <row r="18" customFormat="false" ht="21.6" hidden="false" customHeight="true" outlineLevel="0" collapsed="false">
      <c r="B18" s="4" t="s">
        <v>130</v>
      </c>
      <c r="C18" s="72" t="n">
        <f aca="false">(C5+C6+C7)/C36</f>
        <v>21.65102015271</v>
      </c>
      <c r="E18" s="4" t="s">
        <v>130</v>
      </c>
      <c r="F18" s="72" t="n">
        <f aca="false">(F5+F6+F7)/F36</f>
        <v>21.7460846744626</v>
      </c>
    </row>
    <row r="19" customFormat="false" ht="21.6" hidden="false" customHeight="true" outlineLevel="0" collapsed="false"/>
    <row r="20" customFormat="false" ht="22.35" hidden="false" customHeight="true" outlineLevel="0" collapsed="false">
      <c r="B20" s="76" t="s">
        <v>132</v>
      </c>
      <c r="E20" s="76" t="s">
        <v>132</v>
      </c>
    </row>
    <row r="21" customFormat="false" ht="17.15" hidden="false" customHeight="true" outlineLevel="0" collapsed="false">
      <c r="B21" s="4" t="s">
        <v>133</v>
      </c>
      <c r="C21" s="4" t="n">
        <v>365</v>
      </c>
      <c r="E21" s="4" t="s">
        <v>133</v>
      </c>
      <c r="F21" s="4" t="n">
        <v>365</v>
      </c>
    </row>
    <row r="22" customFormat="false" ht="17.15" hidden="false" customHeight="true" outlineLevel="0" collapsed="false">
      <c r="B22" s="4" t="s">
        <v>134</v>
      </c>
      <c r="C22" s="4" t="n">
        <v>-104</v>
      </c>
      <c r="E22" s="4" t="s">
        <v>134</v>
      </c>
      <c r="F22" s="4" t="n">
        <v>-104</v>
      </c>
    </row>
    <row r="23" customFormat="false" ht="17.15" hidden="false" customHeight="true" outlineLevel="0" collapsed="false">
      <c r="B23" s="4" t="s">
        <v>135</v>
      </c>
      <c r="C23" s="4" t="n">
        <v>-30</v>
      </c>
      <c r="E23" s="4" t="s">
        <v>135</v>
      </c>
      <c r="F23" s="4" t="n">
        <v>-30</v>
      </c>
    </row>
    <row r="24" customFormat="false" ht="17.15" hidden="false" customHeight="true" outlineLevel="0" collapsed="false">
      <c r="B24" s="4" t="s">
        <v>136</v>
      </c>
      <c r="C24" s="4" t="n">
        <v>-6</v>
      </c>
      <c r="E24" s="4" t="s">
        <v>136</v>
      </c>
      <c r="F24" s="4" t="n">
        <v>-6</v>
      </c>
    </row>
    <row r="25" customFormat="false" ht="25.35" hidden="false" customHeight="false" outlineLevel="0" collapsed="false">
      <c r="B25" s="77" t="s">
        <v>137</v>
      </c>
      <c r="C25" s="4" t="n">
        <v>-9</v>
      </c>
      <c r="E25" s="77" t="s">
        <v>137</v>
      </c>
      <c r="F25" s="4" t="n">
        <v>-9</v>
      </c>
    </row>
    <row r="26" customFormat="false" ht="19.4" hidden="false" customHeight="true" outlineLevel="0" collapsed="false">
      <c r="B26" s="78" t="s">
        <v>138</v>
      </c>
      <c r="C26" s="29" t="n">
        <f aca="false">C21+C22+C23</f>
        <v>231</v>
      </c>
      <c r="E26" s="78" t="s">
        <v>138</v>
      </c>
      <c r="F26" s="29" t="n">
        <f aca="false">F21+F22+F23</f>
        <v>231</v>
      </c>
    </row>
    <row r="27" customFormat="false" ht="12.8" hidden="false" customHeight="false" outlineLevel="0" collapsed="false">
      <c r="B27" s="69" t="s">
        <v>139</v>
      </c>
      <c r="C27" s="69" t="n">
        <f aca="false">SUM(C21:C25)</f>
        <v>216</v>
      </c>
      <c r="E27" s="69" t="s">
        <v>139</v>
      </c>
      <c r="F27" s="69" t="n">
        <f aca="false">SUM(F21:F25)</f>
        <v>216</v>
      </c>
    </row>
    <row r="29" customFormat="false" ht="18.65" hidden="false" customHeight="true" outlineLevel="0" collapsed="false">
      <c r="B29" s="76" t="s">
        <v>140</v>
      </c>
      <c r="E29" s="76" t="s">
        <v>140</v>
      </c>
    </row>
    <row r="30" customFormat="false" ht="16.4" hidden="false" customHeight="true" outlineLevel="0" collapsed="false">
      <c r="B30" s="4" t="s">
        <v>141</v>
      </c>
      <c r="C30" s="4" t="n">
        <f aca="false">365*7.4</f>
        <v>2701</v>
      </c>
      <c r="E30" s="4" t="s">
        <v>142</v>
      </c>
      <c r="F30" s="4" t="n">
        <f aca="false">365*6</f>
        <v>2190</v>
      </c>
    </row>
    <row r="31" customFormat="false" ht="16.4" hidden="false" customHeight="true" outlineLevel="0" collapsed="false">
      <c r="B31" s="4" t="s">
        <v>134</v>
      </c>
      <c r="C31" s="79" t="n">
        <f aca="false">-104*7.4</f>
        <v>-769.6</v>
      </c>
      <c r="E31" s="4" t="s">
        <v>134</v>
      </c>
      <c r="F31" s="79" t="n">
        <f aca="false">-104*6</f>
        <v>-624</v>
      </c>
    </row>
    <row r="32" customFormat="false" ht="16.4" hidden="false" customHeight="true" outlineLevel="0" collapsed="false">
      <c r="B32" s="4" t="s">
        <v>135</v>
      </c>
      <c r="C32" s="4" t="n">
        <f aca="false">-30*7.4</f>
        <v>-222</v>
      </c>
      <c r="E32" s="4" t="s">
        <v>135</v>
      </c>
      <c r="F32" s="4" t="n">
        <f aca="false">-30*6</f>
        <v>-180</v>
      </c>
    </row>
    <row r="33" customFormat="false" ht="16.4" hidden="false" customHeight="true" outlineLevel="0" collapsed="false">
      <c r="B33" s="4" t="s">
        <v>136</v>
      </c>
      <c r="C33" s="4" t="n">
        <v>-45</v>
      </c>
      <c r="E33" s="4" t="s">
        <v>136</v>
      </c>
      <c r="F33" s="79" t="n">
        <f aca="false">-45*0.81</f>
        <v>-36.45</v>
      </c>
    </row>
    <row r="34" customFormat="false" ht="29.1" hidden="false" customHeight="true" outlineLevel="0" collapsed="false">
      <c r="B34" s="77" t="s">
        <v>137</v>
      </c>
      <c r="C34" s="79" t="n">
        <f aca="false">-9*7.4</f>
        <v>-66.6</v>
      </c>
      <c r="E34" s="77" t="s">
        <v>137</v>
      </c>
      <c r="F34" s="79" t="n">
        <f aca="false">-9*6</f>
        <v>-54</v>
      </c>
    </row>
    <row r="35" customFormat="false" ht="17.9" hidden="false" customHeight="true" outlineLevel="0" collapsed="false">
      <c r="B35" s="78" t="s">
        <v>143</v>
      </c>
      <c r="C35" s="80" t="n">
        <f aca="false">C30+C31+C32</f>
        <v>1709.4</v>
      </c>
      <c r="E35" s="78" t="s">
        <v>143</v>
      </c>
      <c r="F35" s="80" t="n">
        <f aca="false">F30+F31+F32</f>
        <v>1386</v>
      </c>
    </row>
    <row r="36" customFormat="false" ht="12.8" hidden="false" customHeight="false" outlineLevel="0" collapsed="false">
      <c r="B36" s="69" t="s">
        <v>144</v>
      </c>
      <c r="C36" s="81" t="n">
        <f aca="false">SUM(C30:C34)</f>
        <v>1597.8</v>
      </c>
      <c r="E36" s="69" t="s">
        <v>144</v>
      </c>
      <c r="F36" s="81" t="n">
        <f aca="false">SUM(F30:F34)</f>
        <v>1295.55</v>
      </c>
    </row>
  </sheetData>
  <mergeCells count="2">
    <mergeCell ref="B4:C4"/>
    <mergeCell ref="E4:F4"/>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landscape" blackAndWhite="false" draft="false" cellComments="none" horizontalDpi="300" verticalDpi="300" copies="1"/>
  <headerFooter differentFirst="false" differentOddEven="false">
    <oddHeader>&amp;C&amp;Kffffff&amp;A</oddHeader>
    <oddFooter>&amp;C&amp;KffffffPage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J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1" activeCellId="0" sqref="E21"/>
    </sheetView>
  </sheetViews>
  <sheetFormatPr defaultColWidth="11.53515625" defaultRowHeight="12.8" zeroHeight="false" outlineLevelRow="0" outlineLevelCol="0"/>
  <cols>
    <col collapsed="false" customWidth="true" hidden="false" outlineLevel="0" max="1" min="1" style="2" width="4.86"/>
    <col collapsed="false" customWidth="true" hidden="false" outlineLevel="0" max="2" min="2" style="2" width="27.09"/>
    <col collapsed="false" customWidth="true" hidden="false" outlineLevel="0" max="3" min="3" style="2" width="15.56"/>
    <col collapsed="false" customWidth="true" hidden="false" outlineLevel="0" max="4" min="4" style="2" width="17.52"/>
    <col collapsed="false" customWidth="true" hidden="false" outlineLevel="0" max="7" min="5" style="2" width="17.64"/>
    <col collapsed="false" customWidth="true" hidden="false" outlineLevel="0" max="8" min="8" style="2" width="18.89"/>
    <col collapsed="false" customWidth="false" hidden="false" outlineLevel="0" max="1023" min="9" style="2" width="11.52"/>
  </cols>
  <sheetData>
    <row r="1" customFormat="false" ht="32.8" hidden="false" customHeight="true" outlineLevel="0" collapsed="false">
      <c r="A1" s="82" t="s">
        <v>145</v>
      </c>
      <c r="B1" s="82"/>
      <c r="C1" s="82"/>
      <c r="D1" s="82"/>
      <c r="E1" s="82"/>
      <c r="F1" s="82"/>
      <c r="G1" s="82"/>
      <c r="H1" s="82"/>
      <c r="I1" s="82"/>
      <c r="J1" s="82"/>
    </row>
    <row r="3" customFormat="false" ht="15.65" hidden="false" customHeight="true" outlineLevel="0" collapsed="false">
      <c r="A3" s="83"/>
      <c r="B3" s="0"/>
      <c r="C3" s="84" t="s">
        <v>146</v>
      </c>
      <c r="D3" s="85" t="s">
        <v>147</v>
      </c>
      <c r="E3" s="85"/>
      <c r="F3" s="85"/>
      <c r="G3" s="85"/>
      <c r="H3" s="85"/>
    </row>
    <row r="4" customFormat="false" ht="42.5" hidden="false" customHeight="true" outlineLevel="0" collapsed="false">
      <c r="A4" s="83"/>
      <c r="B4" s="86" t="s">
        <v>148</v>
      </c>
      <c r="C4" s="84"/>
      <c r="D4" s="87" t="s">
        <v>149</v>
      </c>
      <c r="E4" s="88" t="s">
        <v>150</v>
      </c>
      <c r="F4" s="87" t="s">
        <v>151</v>
      </c>
      <c r="G4" s="87" t="s">
        <v>152</v>
      </c>
      <c r="H4" s="87" t="s">
        <v>153</v>
      </c>
    </row>
    <row r="5" customFormat="false" ht="35.05" hidden="false" customHeight="true" outlineLevel="0" collapsed="false">
      <c r="A5" s="55" t="n">
        <v>1</v>
      </c>
      <c r="B5" s="89" t="s">
        <v>154</v>
      </c>
      <c r="C5" s="52" t="n">
        <f aca="false">'2 - pef_Smart_Library'!O5</f>
        <v>43784.5778828465</v>
      </c>
      <c r="D5" s="49" t="n">
        <f aca="false">'2 - pef_Smart_Library'!L5</f>
        <v>38310.0690199024</v>
      </c>
      <c r="E5" s="49" t="n">
        <v>0</v>
      </c>
      <c r="F5" s="52" t="n">
        <f aca="false">'2 - pef_Smart_Library'!M5</f>
        <v>1494.09269177619</v>
      </c>
      <c r="G5" s="49" t="n">
        <v>0</v>
      </c>
      <c r="H5" s="52" t="n">
        <f aca="false">'2 - pef_Smart_Library'!N5</f>
        <v>3980.41617116786</v>
      </c>
      <c r="I5" s="40"/>
    </row>
    <row r="6" customFormat="false" ht="35.05" hidden="false" customHeight="true" outlineLevel="0" collapsed="false">
      <c r="A6" s="55" t="n">
        <v>2</v>
      </c>
      <c r="B6" s="89" t="s">
        <v>155</v>
      </c>
      <c r="C6" s="52" t="n">
        <f aca="false">'3 - pef_Estensioni_Orario'!T5</f>
        <v>38995.0662399925</v>
      </c>
      <c r="D6" s="52" t="n">
        <f aca="false">'3 - pef_Estensioni_Orario'!P5+7000</f>
        <v>32457.2283139317</v>
      </c>
      <c r="E6" s="49" t="n">
        <v>2000</v>
      </c>
      <c r="F6" s="52" t="n">
        <f aca="false">'3 - pef_Estensioni_Orario'!Q5</f>
        <v>992.831904243335</v>
      </c>
      <c r="G6" s="49" t="n">
        <v>0</v>
      </c>
      <c r="H6" s="52" t="n">
        <f aca="false">'3 - pef_Estensioni_Orario'!S5</f>
        <v>3545.0060218175</v>
      </c>
    </row>
    <row r="7" customFormat="false" ht="35.05" hidden="false" customHeight="true" outlineLevel="0" collapsed="false">
      <c r="A7" s="55" t="n">
        <v>3</v>
      </c>
      <c r="B7" s="89" t="s">
        <v>156</v>
      </c>
      <c r="C7" s="52" t="n">
        <f aca="false">'4 - pef_CoseDaFare'!R5</f>
        <v>4406.10808</v>
      </c>
      <c r="D7" s="52" t="n">
        <f aca="false">'4 - pef_CoseDaFare'!M5</f>
        <v>3160</v>
      </c>
      <c r="E7" s="49" t="n">
        <v>0</v>
      </c>
      <c r="F7" s="52" t="n">
        <f aca="false">'4 - pef_CoseDaFare'!N5</f>
        <v>123.24</v>
      </c>
      <c r="G7" s="52" t="n">
        <v>795</v>
      </c>
      <c r="H7" s="52" t="n">
        <f aca="false">'4 - pef_CoseDaFare'!O5</f>
        <v>328.324</v>
      </c>
      <c r="I7" s="28"/>
    </row>
    <row r="8" customFormat="false" ht="35.05" hidden="false" customHeight="true" outlineLevel="0" collapsed="false">
      <c r="A8" s="55" t="n">
        <v>4</v>
      </c>
      <c r="B8" s="89" t="s">
        <v>157</v>
      </c>
      <c r="C8" s="49" t="n">
        <f aca="false">'5 - pef_Corsi_Formazione'!O10</f>
        <v>56400</v>
      </c>
      <c r="D8" s="49" t="n">
        <f aca="false">'5 - pef_Corsi_Formazione'!D14+'5 - pef_Corsi_Formazione'!E14</f>
        <v>26249</v>
      </c>
      <c r="E8" s="49" t="n">
        <f aca="false">'5 - pef_Corsi_Formazione'!F14</f>
        <v>2500</v>
      </c>
      <c r="F8" s="52" t="n">
        <f aca="false">(D8/100)*3.9</f>
        <v>1023.711</v>
      </c>
      <c r="G8" s="63" t="n">
        <f aca="false">'5 - pef_Corsi_Formazione'!P10</f>
        <v>10170.4918032787</v>
      </c>
      <c r="H8" s="49" t="n">
        <v>0</v>
      </c>
    </row>
    <row r="9" customFormat="false" ht="25.35" hidden="false" customHeight="true" outlineLevel="0" collapsed="false">
      <c r="A9" s="90"/>
      <c r="B9" s="91" t="s">
        <v>127</v>
      </c>
      <c r="C9" s="92" t="n">
        <f aca="false">SUM(C5:C8)</f>
        <v>143585.752202839</v>
      </c>
      <c r="D9" s="92" t="n">
        <f aca="false">SUM(D5:D8)</f>
        <v>100176.297333834</v>
      </c>
      <c r="E9" s="92" t="n">
        <f aca="false">SUM(E5:E8)</f>
        <v>4500</v>
      </c>
      <c r="F9" s="92" t="n">
        <f aca="false">SUM(F5:F8)</f>
        <v>3633.87559601953</v>
      </c>
      <c r="G9" s="92" t="n">
        <f aca="false">SUM(G5:G8)</f>
        <v>10965.4918032787</v>
      </c>
      <c r="H9" s="92" t="n">
        <f aca="false">SUM(H5:H8)</f>
        <v>7853.74619298536</v>
      </c>
    </row>
    <row r="10" customFormat="false" ht="25.35" hidden="false" customHeight="true" outlineLevel="0" collapsed="false">
      <c r="A10" s="83"/>
    </row>
    <row r="11" customFormat="false" ht="25.35" hidden="false" customHeight="true" outlineLevel="0" collapsed="false">
      <c r="A11" s="83"/>
    </row>
    <row r="12" customFormat="false" ht="25.35" hidden="false" customHeight="true" outlineLevel="0" collapsed="false">
      <c r="A12" s="83"/>
    </row>
    <row r="13" customFormat="false" ht="12.8" hidden="false" customHeight="false" outlineLevel="0" collapsed="false">
      <c r="A13" s="83"/>
    </row>
    <row r="14" customFormat="false" ht="12.8" hidden="false" customHeight="false" outlineLevel="0" collapsed="false">
      <c r="A14" s="83"/>
    </row>
    <row r="15" customFormat="false" ht="12.8" hidden="false" customHeight="false" outlineLevel="0" collapsed="false">
      <c r="A15" s="83"/>
    </row>
    <row r="16" customFormat="false" ht="12.8" hidden="false" customHeight="false" outlineLevel="0" collapsed="false">
      <c r="A16" s="83"/>
    </row>
  </sheetData>
  <mergeCells count="3">
    <mergeCell ref="A1:J1"/>
    <mergeCell ref="C3:C4"/>
    <mergeCell ref="D3:H3"/>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landscape" blackAndWhite="false" draft="false" cellComments="none" horizontalDpi="300" verticalDpi="300" copies="1"/>
  <headerFooter differentFirst="false" differentOddEven="false">
    <oddHeader>&amp;C&amp;Kffffff&amp;A</oddHeader>
    <oddFooter>&amp;C&amp;KffffffPage &amp;P</oddFooter>
  </headerFooter>
</worksheet>
</file>

<file path=docProps/app.xml><?xml version="1.0" encoding="utf-8"?>
<Properties xmlns="http://schemas.openxmlformats.org/officeDocument/2006/extended-properties" xmlns:vt="http://schemas.openxmlformats.org/officeDocument/2006/docPropsVTypes">
  <Template/>
  <TotalTime>810</TotalTime>
  <Application>LibreOffice/7.1.0.3$Linux_X86_64 LibreOffice_project/10$Build-3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it-IT</dc:language>
  <cp:lastModifiedBy/>
  <cp:lastPrinted>2021-03-02T16:04:59Z</cp:lastPrinted>
  <dcterms:modified xsi:type="dcterms:W3CDTF">2021-05-12T18:52:00Z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file>