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 - Quote_BASE_Criteri" sheetId="1" state="visible" r:id="rId2"/>
    <sheet name="2 - Quote_BASE_simulazione" sheetId="2" state="visible" r:id="rId3"/>
    <sheet name="3 - SEDI" sheetId="3" state="visible" r:id="rId4"/>
    <sheet name="4 - COMUNI" sheetId="4" state="visible" r:id="rId5"/>
    <sheet name="5 - ACQUISTO_LIBRI" sheetId="5" state="visible" r:id="rId6"/>
    <sheet name="6 - SERVIZI_IT_descrizione" sheetId="6" state="visible" r:id="rId7"/>
    <sheet name="7 - SERVIZI_IT_quota" sheetId="7" state="visible" r:id="rId8"/>
    <sheet name="8 - SERVIZI_IT_listino" sheetId="8" state="visible" r:id="rId9"/>
    <sheet name="9 - ASSET_IT_analisi_valore" sheetId="9" state="visible" r:id="rId10"/>
    <sheet name="10 - CUBI_quote2020" sheetId="10" state="visible" r:id="rId11"/>
    <sheet name="11 - Criteri_Attuali_diversi" sheetId="11" state="visible" r:id="rId12"/>
  </sheets>
  <definedNames>
    <definedName function="false" hidden="false" localSheetId="1" name="_xlnm.Print_Area" vbProcedure="false">'2 - Quote_BASE_simulazione'!$C$7:$J$74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<sst xmlns="http://schemas.openxmlformats.org/spreadsheetml/2006/main" count="1009" uniqueCount="453">
  <si>
    <t xml:space="preserve">QUOTA CAPITALE</t>
  </si>
  <si>
    <t xml:space="preserve">QUOTA x ABITANTE</t>
  </si>
  <si>
    <t xml:space="preserve">QUOTA x SEDE</t>
  </si>
  <si>
    <t xml:space="preserve">QUOTA ACQUISTO MATERIALE DOCUMENTARIO</t>
  </si>
  <si>
    <r>
      <rPr>
        <b val="true"/>
        <sz val="11"/>
        <color rgb="FF355269"/>
        <rFont val="Cantarell"/>
        <family val="0"/>
        <charset val="1"/>
      </rPr>
      <t xml:space="preserve">QUOTA UTILIZZO    INFRASTRUTTURA IT    </t>
    </r>
    <r>
      <rPr>
        <b val="true"/>
        <sz val="10"/>
        <color rgb="FF355269"/>
        <rFont val="Cantarell"/>
        <family val="0"/>
        <charset val="1"/>
      </rPr>
      <t xml:space="preserve">AD USO DELLE BIBLIOTECHE</t>
    </r>
  </si>
  <si>
    <t xml:space="preserve">CONFERIMENTO TARIFFE PER RITARDATA RICONSEGNA LIBRI</t>
  </si>
  <si>
    <t xml:space="preserve">Criterio</t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</si>
  <si>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0,35 </t>
    </r>
    <r>
      <rPr>
        <sz val="9"/>
        <rFont val="Cantarell"/>
        <family val="0"/>
        <charset val="1"/>
      </rPr>
      <t xml:space="preserve">per abitante 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</si>
  <si>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0,55 </t>
    </r>
    <r>
      <rPr>
        <sz val="9"/>
        <rFont val="Cantarell"/>
        <family val="0"/>
        <charset val="1"/>
      </rPr>
      <t xml:space="preserve">per abitante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</si>
  <si>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4.000</t>
    </r>
    <r>
      <rPr>
        <sz val="9"/>
        <rFont val="Cantarell"/>
        <family val="0"/>
        <charset val="1"/>
      </rPr>
      <t xml:space="preserve">  x comune &gt; 10.001 ab</t>
    </r>
    <r>
      <rPr>
        <sz val="8"/>
        <rFont val="Cantarell"/>
        <family val="0"/>
        <charset val="1"/>
      </rPr>
      <t xml:space="preserve"> (20)</t>
    </r>
  </si>
  <si>
    <r>
      <rPr>
        <sz val="9"/>
        <rFont val="Cantarell"/>
        <family val="0"/>
        <charset val="1"/>
      </rPr>
      <t xml:space="preserve">€ 0,</t>
    </r>
    <r>
      <rPr>
        <sz val="9"/>
        <color rgb="FFBF0041"/>
        <rFont val="Cantarell"/>
        <family val="0"/>
        <charset val="1"/>
      </rPr>
      <t xml:space="preserve">70</t>
    </r>
    <r>
      <rPr>
        <sz val="9"/>
        <rFont val="Cantarell"/>
        <family val="0"/>
        <charset val="1"/>
      </rPr>
      <t xml:space="preserve"> per abitante *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</si>
  <si>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1.000</t>
    </r>
    <r>
      <rPr>
        <sz val="9"/>
        <rFont val="Cantarell"/>
        <family val="0"/>
        <charset val="1"/>
      </rPr>
      <t xml:space="preserve">  x KIT MINIMO **</t>
    </r>
  </si>
  <si>
    <r>
      <rPr>
        <sz val="9"/>
        <rFont val="Cantarell"/>
        <family val="0"/>
        <charset val="1"/>
      </rPr>
      <t xml:space="preserve">€ 0,30 x ogni materiale x ogni settimana di ritardo</t>
    </r>
    <r>
      <rPr>
        <b val="true"/>
        <sz val="9"/>
        <rFont val="Cantarell"/>
        <family val="0"/>
        <charset val="1"/>
      </rPr>
      <t xml:space="preserve"> [a carico utenti]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</si>
  <si>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3.100</t>
    </r>
    <r>
      <rPr>
        <sz val="9"/>
        <rFont val="Cantarell"/>
        <family val="0"/>
        <charset val="1"/>
      </rPr>
      <t xml:space="preserve">  x comune &gt; 5.000 &lt; 10.000 ab</t>
    </r>
    <r>
      <rPr>
        <sz val="8"/>
        <rFont val="Cantarell"/>
        <family val="0"/>
        <charset val="1"/>
      </rPr>
      <t xml:space="preserve"> (24)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</si>
  <si>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1.800 </t>
    </r>
    <r>
      <rPr>
        <sz val="9"/>
        <rFont val="Cantarell"/>
        <family val="0"/>
        <charset val="1"/>
      </rPr>
      <t xml:space="preserve"> x comune ≤ 5.000 ab </t>
    </r>
    <r>
      <rPr>
        <sz val="8"/>
        <rFont val="Cantarell"/>
        <family val="0"/>
        <charset val="1"/>
      </rPr>
      <t xml:space="preserve">(13)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</si>
  <si>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2.200</t>
    </r>
    <r>
      <rPr>
        <sz val="9"/>
        <rFont val="Cantarell"/>
        <family val="0"/>
        <charset val="1"/>
      </rPr>
      <t xml:space="preserve">  x KIT MEDIO **</t>
    </r>
  </si>
  <si>
    <t xml:space="preserve">Importo min € 0,50. Per importi &gt; arrotondamento a multipli di  € 0,50</t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</si>
  <si>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1.400 </t>
    </r>
    <r>
      <rPr>
        <sz val="9"/>
        <rFont val="Cantarell"/>
        <family val="0"/>
        <charset val="1"/>
      </rPr>
      <t xml:space="preserve"> x comuni ≤ 3.000 e x sedi decentrate </t>
    </r>
    <r>
      <rPr>
        <sz val="8"/>
        <rFont val="Cantarell"/>
        <family val="0"/>
        <charset val="1"/>
      </rPr>
      <t xml:space="preserve">(10)</t>
    </r>
  </si>
  <si>
    <r>
      <rPr>
        <sz val="9"/>
        <rFont val="Cantarell"/>
        <family val="0"/>
        <charset val="1"/>
      </rPr>
      <t xml:space="preserve">€ </t>
    </r>
    <r>
      <rPr>
        <sz val="9"/>
        <color rgb="FFBF0041"/>
        <rFont val="Cantarell"/>
        <family val="0"/>
        <charset val="1"/>
      </rPr>
      <t xml:space="preserve">3.500</t>
    </r>
    <r>
      <rPr>
        <sz val="9"/>
        <rFont val="Cantarell"/>
        <family val="0"/>
        <charset val="1"/>
      </rPr>
      <t xml:space="preserve">  x KIT MAXI **</t>
    </r>
  </si>
  <si>
    <t xml:space="preserve">Logica criterio</t>
  </si>
  <si>
    <t xml:space="preserve">Fisso pro-capite</t>
  </si>
  <si>
    <t xml:space="preserve">Fisso per scaglioni dimensionali</t>
  </si>
  <si>
    <t xml:space="preserve">Fisso per scaglioni dimensionali delle attrezzature fruite + eventuali optional x meglio tarare le esigenze delle biblio</t>
  </si>
  <si>
    <t xml:space="preserve">Fisso (con cap massimo) per nro di materiali riconsegnati in ritardo</t>
  </si>
  <si>
    <t xml:space="preserve">Tipologia quota</t>
  </si>
  <si>
    <r>
      <rPr>
        <i val="true"/>
        <sz val="9"/>
        <rFont val="Cantarell"/>
        <family val="0"/>
        <charset val="1"/>
      </rPr>
      <t xml:space="preserve">Unatantum</t>
    </r>
    <r>
      <rPr>
        <sz val="9"/>
        <rFont val="Cantarell"/>
        <family val="0"/>
        <charset val="1"/>
      </rPr>
      <t xml:space="preserve"> / Per formazione capitale di dotazione</t>
    </r>
  </si>
  <si>
    <t xml:space="preserve">Annuale / Per servizi di base</t>
  </si>
  <si>
    <t xml:space="preserve">Frequenza di aggiornamento del parametro economico</t>
  </si>
  <si>
    <t xml:space="preserve">Solo per situazioni straordinarie</t>
  </si>
  <si>
    <t xml:space="preserve">Teoricamente annuale ma le eventuali variazioni devono essere molto contenute x risultare accettabili “politicamente”</t>
  </si>
  <si>
    <t xml:space="preserve">Come per quota precedente</t>
  </si>
  <si>
    <t xml:space="preserve">L’entità delle tariffe può essere modificata su decisione dell’Organo Politico. Le entrate tuttavia provengono dai cittadini-utenti</t>
  </si>
  <si>
    <r>
      <rPr>
        <b val="true"/>
        <sz val="9"/>
        <rFont val="Cantarell"/>
        <family val="0"/>
        <charset val="1"/>
      </rPr>
      <t xml:space="preserve">Montante annuo </t>
    </r>
    <r>
      <rPr>
        <sz val="9"/>
        <rFont val="Cantarell"/>
        <family val="0"/>
        <charset val="1"/>
      </rPr>
      <t xml:space="preserve">(I.I.) </t>
    </r>
    <r>
      <rPr>
        <i val="true"/>
        <sz val="8"/>
        <rFont val="Cantarell"/>
        <family val="0"/>
        <charset val="1"/>
      </rPr>
      <t xml:space="preserve">dato abitanti istat 1.1.2020</t>
    </r>
  </si>
  <si>
    <r>
      <rPr>
        <b val="true"/>
        <sz val="9"/>
        <rFont val="Cantarell"/>
        <family val="0"/>
        <charset val="1"/>
      </rPr>
      <t xml:space="preserve">€ 217.991</t>
    </r>
    <r>
      <rPr>
        <sz val="9"/>
        <color rgb="FFBF0041"/>
        <rFont val="Cantarell"/>
        <family val="0"/>
        <charset val="1"/>
      </rPr>
      <t xml:space="preserve"> </t>
    </r>
    <r>
      <rPr>
        <sz val="9"/>
        <rFont val="Cantarell"/>
        <family val="0"/>
        <charset val="1"/>
      </rPr>
      <t xml:space="preserve">(non annuo / UT)</t>
    </r>
  </si>
  <si>
    <r>
      <rPr>
        <b val="true"/>
        <sz val="9"/>
        <rFont val="Cantarell"/>
        <family val="0"/>
        <charset val="1"/>
      </rPr>
      <t xml:space="preserve">€ 137.624</t>
    </r>
    <r>
      <rPr>
        <b val="true"/>
        <sz val="8"/>
        <color rgb="FFBF0041"/>
        <rFont val="Cantarell"/>
        <family val="0"/>
        <charset val="1"/>
      </rPr>
      <t xml:space="preserve"> </t>
    </r>
    <r>
      <rPr>
        <sz val="8"/>
        <color rgb="FFBF0041"/>
        <rFont val="Cantarell"/>
        <family val="0"/>
        <charset val="1"/>
      </rPr>
      <t xml:space="preserve">(extra attuali compresi)</t>
    </r>
  </si>
  <si>
    <t xml:space="preserve">Cosa paga</t>
  </si>
  <si>
    <t xml:space="preserve">Il suo valore va conservato nel tempo</t>
  </si>
  <si>
    <t xml:space="preserve">Tutti gli altri costi non contemplati nelle successive quote</t>
  </si>
  <si>
    <t xml:space="preserve">Servizio pib (€ 120.000 anno I.I.)</t>
  </si>
  <si>
    <t xml:space="preserve">Acquisto libri x biblioteche (quota comune obbligatoria)  (€ 383.981 anno I.I.) </t>
  </si>
  <si>
    <t xml:space="preserve">Le attrezzature informatiche in dotazione presso le sedi e i relativi sw (sistema operativo e applicativi)  vengono fruiti come servizio omnicomprensivo (assistenza e consumabili – tranne carta – compresi). Le attrezzatura saranno di proprietà del Sistema e verranno sostituite con nuove a cicli periodici fissi (i pc ogni 5 anni). Per dettagli sui servizi inclusi e su eventuali optionals si rimanda a “Servizio IT”</t>
  </si>
  <si>
    <t xml:space="preserve">Costi connessi alla gestione dell’iter di riscossione (tempo-lavoro operatori, canone applicativo di gestione delle biblioteche, invio comunicazioni di sollecito, campagne di comunicazione su regole e servizi del sistema); eventuali scostamenti (+ o -) tra entrate/uscite , coinfluiscono nei costi dei servizi generali</t>
  </si>
  <si>
    <t xml:space="preserve">Svolge una funzione di deposito di garanzia</t>
  </si>
  <si>
    <t xml:space="preserve">Linee-dati + security  (€ 75.000 I.I.)</t>
  </si>
  <si>
    <t xml:space="preserve">Acquisto ebook e contenuti digitali (€ 42.000 anno I.I.) </t>
  </si>
  <si>
    <t xml:space="preserve">Può essere utilizzato come anticipo per entrate future certe (cash-flow) al posto o per ridurre esposizione bancaria si investimenti (purché entro data X si ripristini)</t>
  </si>
  <si>
    <t xml:space="preserve">Beni di consumo e servizi accessori connessi alla gestione linee e alla logistica del servizio di PIB (Prestito InterBibliotecario) (€ 5.000 I.I.)</t>
  </si>
  <si>
    <t xml:space="preserve">Beni di consumo forniti alle biblioteche connessi all’iter del libro (etichette, chip rfid, pellicole protettive, stampanti etichette e consumabili)  (€ 10.000 anno I.I.)</t>
  </si>
  <si>
    <t xml:space="preserve">Ad avvio, si chiederà la cessione gratuita degli asset IT presenti al momento nelle biblio. Da quel momento vengono assistiti da CUBI. Per dettagli vd “Asset_IT_analisi valore”</t>
  </si>
  <si>
    <t xml:space="preserve">Rif.  Quantitativi</t>
  </si>
  <si>
    <t xml:space="preserve">N.ro sedi = 67 / Riparto medio</t>
  </si>
  <si>
    <t xml:space="preserve">Prezzo medio libro cartaceo (-30% sconto) = € 14,02 (Istat; 2019)</t>
  </si>
  <si>
    <r>
      <rPr>
        <sz val="8"/>
        <rFont val="Cantarell"/>
        <family val="0"/>
        <charset val="1"/>
      </rPr>
      <t xml:space="preserve">Nro PC in biblio CUBI: </t>
    </r>
    <r>
      <rPr>
        <sz val="8"/>
        <color rgb="FFBF0041"/>
        <rFont val="Cantarell"/>
        <family val="0"/>
        <charset val="1"/>
      </rPr>
      <t xml:space="preserve">381</t>
    </r>
    <r>
      <rPr>
        <sz val="8"/>
        <rFont val="Cantarell"/>
        <family val="0"/>
        <charset val="1"/>
      </rPr>
      <t xml:space="preserve"> (2021)</t>
    </r>
  </si>
  <si>
    <t xml:space="preserve">Con riferimento al 2019 (causa covid il 2020 non è rappresentativo):</t>
  </si>
  <si>
    <t xml:space="preserve">Media matematica riparto: € 2.985</t>
  </si>
  <si>
    <t xml:space="preserve">Quota indicativa x digitale: 10% del budget</t>
  </si>
  <si>
    <r>
      <rPr>
        <sz val="8"/>
        <rFont val="Cantarell"/>
        <family val="0"/>
        <charset val="1"/>
      </rPr>
      <t xml:space="preserve">Nro operatori contrattualizzati in biblio CUBI: </t>
    </r>
    <r>
      <rPr>
        <sz val="8"/>
        <color rgb="FFBF0041"/>
        <rFont val="Cantarell"/>
        <family val="0"/>
        <charset val="1"/>
      </rPr>
      <t xml:space="preserve">271</t>
    </r>
    <r>
      <rPr>
        <sz val="8"/>
        <rFont val="Cantarell"/>
        <family val="0"/>
        <charset val="1"/>
      </rPr>
      <t xml:space="preserve"> (2021)</t>
    </r>
  </si>
  <si>
    <t xml:space="preserve">Importi incassati: €40.340</t>
  </si>
  <si>
    <t xml:space="preserve">Q.ta stimata libri (carta) acquistabili: 27.400 circa (al netto di spesa x digitale e spese x beni e servizi connessi); pari a 44 libri ogni 1.000 ab</t>
  </si>
  <si>
    <t xml:space="preserve">Tranches pagamento</t>
  </si>
  <si>
    <t xml:space="preserve">Unica; da versare al momento della istituzione del nuovo Ente</t>
  </si>
  <si>
    <t xml:space="preserve">quadrimestrali anticipate</t>
  </si>
  <si>
    <t xml:space="preserve">Per incassi cash c/o le biblioteche: trasferimento semestrale posticipato cumulativo. Per incassi PagoPA: istantanei e diretti da parte dell’utente su conto-corrente Sistema</t>
  </si>
  <si>
    <t xml:space="preserve">*</t>
  </si>
  <si>
    <r>
      <rPr>
        <sz val="9"/>
        <rFont val="Cantarell"/>
        <family val="0"/>
        <charset val="1"/>
      </rPr>
      <t xml:space="preserve">Ogni biblioteca è libera di incrementare questa quota (o tramite acquisti aggiuntivi con proprio fornitore o affidando ancora a Cubi l’importo). Si segnala che l’importo di € 0,70 x abitante di acquisto contenuti</t>
    </r>
    <r>
      <rPr>
        <u val="single"/>
        <sz val="9"/>
        <rFont val="Cantarell"/>
        <family val="0"/>
        <charset val="1"/>
      </rPr>
      <t xml:space="preserve"> NON è un valore virtuoso </t>
    </r>
    <r>
      <rPr>
        <sz val="9"/>
        <rFont val="Cantarell"/>
        <family val="0"/>
        <charset val="1"/>
      </rPr>
      <t xml:space="preserve">(sarebbe ottimale raggiungere l’importo di €1 x ab). Questa quota va quindi intesa come un valore minimo obbligatorio per tutti i Comuni che aderiscono a CUBI da dedicare all’acquisto di contenuti editoriali (periodici a parte)</t>
    </r>
  </si>
  <si>
    <t xml:space="preserve">**</t>
  </si>
  <si>
    <t xml:space="preserve">Per i dettagli della fornitura si rimanda ai fogli di lavoro “SERVIZI_IT” (descrizione, quote, listino) </t>
  </si>
  <si>
    <t xml:space="preserve">***</t>
  </si>
  <si>
    <t xml:space="preserve">Nel caso in cui una sede sia già dotata di una linea in fibra ad alte prestazioni (esempio: FTTH fornita da Area Metropolitana di MI (ex-Metroweb) tale linea potrà essere utilizza (purché configurabile come da specifiche CUBI); il relativo importo risparmiato potrà confluire come quota aggiuntiva da dedicare all’acquisto di contenuti editoriali ad uso della biblioteca, forniti tramite CUBI)</t>
  </si>
  <si>
    <t xml:space="preserve">NUOVO ASSETTO CUBI – Simulazione quote di finanziamento dei Comuni</t>
  </si>
  <si>
    <t xml:space="preserve">una tantum</t>
  </si>
  <si>
    <t xml:space="preserve">annuale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</si>
  <si>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</si>
  <si>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</si>
  <si>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</si>
  <si>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</si>
  <si>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</si>
  <si>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</si>
  <si>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Cod.</t>
  </si>
  <si>
    <t xml:space="preserve">Nro sedi</t>
  </si>
  <si>
    <t xml:space="preserve">SEDI CUBI</t>
  </si>
  <si>
    <r>
      <rPr>
        <b val="true"/>
        <sz val="8"/>
        <color rgb="FF000000"/>
        <rFont val="Arial"/>
        <family val="2"/>
        <charset val="1"/>
      </rPr>
      <t xml:space="preserve">Abitanti </t>
    </r>
    <r>
      <rPr>
        <sz val="8"/>
        <color rgb="FF000000"/>
        <rFont val="Arial"/>
        <family val="2"/>
        <charset val="1"/>
      </rPr>
      <t xml:space="preserve">(1.1.2020)</t>
    </r>
  </si>
  <si>
    <t xml:space="preserve">QUOTA CAPITALE (U.T.)</t>
  </si>
  <si>
    <r>
      <rPr>
        <b val="true"/>
        <sz val="10.5"/>
        <color rgb="FF111111"/>
        <rFont val="Cantarell"/>
        <family val="0"/>
        <charset val="1"/>
      </rPr>
      <t xml:space="preserve">QUOTA ACQUISTO MATERIALE DOCUMENTARIO </t>
    </r>
    <r>
      <rPr>
        <sz val="9"/>
        <color rgb="FF111111"/>
        <rFont val="Cantarell"/>
        <family val="0"/>
        <charset val="1"/>
      </rPr>
      <t xml:space="preserve">(per abitante) </t>
    </r>
  </si>
  <si>
    <r>
      <rPr>
        <b val="true"/>
        <sz val="10.5"/>
        <color rgb="FF111111"/>
        <rFont val="Cantarell"/>
        <family val="0"/>
        <charset val="1"/>
      </rPr>
      <t xml:space="preserve">QUOTA  IT  </t>
    </r>
    <r>
      <rPr>
        <b val="true"/>
        <sz val="10"/>
        <color rgb="FF111111"/>
        <rFont val="Cantarell"/>
        <family val="0"/>
        <charset val="1"/>
      </rPr>
      <t xml:space="preserve">AD USO DELLE BIBLIOTECHE  </t>
    </r>
    <r>
      <rPr>
        <i val="true"/>
        <sz val="9"/>
        <color rgb="FFBF0041"/>
        <rFont val="Cantarell"/>
        <family val="0"/>
        <charset val="1"/>
      </rPr>
      <t xml:space="preserve">(con extra)</t>
    </r>
  </si>
  <si>
    <t xml:space="preserve">TARIFFE RITARDATA RICONSEGNA</t>
  </si>
  <si>
    <t xml:space="preserve">TOT ANNUALI</t>
  </si>
  <si>
    <r>
      <rPr>
        <b val="true"/>
        <sz val="10"/>
        <rFont val="Arial"/>
        <family val="2"/>
        <charset val="1"/>
      </rPr>
      <t xml:space="preserve">TOT ANNUALI </t>
    </r>
    <r>
      <rPr>
        <i val="true"/>
        <sz val="10"/>
        <rFont val="Arial"/>
        <family val="2"/>
        <charset val="1"/>
      </rPr>
      <t xml:space="preserve">tranne D, E, F</t>
    </r>
  </si>
  <si>
    <t xml:space="preserve">QUOTA 2020</t>
  </si>
  <si>
    <t xml:space="preserve">DELTA NuovaQuota – Quota2020</t>
  </si>
  <si>
    <t xml:space="preserve">Somma delle SOLE quote: abitanti+linea++cdf+ebook</t>
  </si>
  <si>
    <r>
      <rPr>
        <b val="true"/>
        <sz val="11"/>
        <rFont val="Cantarell"/>
        <family val="0"/>
        <charset val="1"/>
      </rPr>
      <t xml:space="preserve">SPESA x ABITANTE</t>
    </r>
    <r>
      <rPr>
        <i val="true"/>
        <sz val="8"/>
        <rFont val="Cantarell"/>
        <family val="0"/>
        <charset val="1"/>
      </rPr>
      <t xml:space="preserve"> (tranne colonne D , E , F)</t>
    </r>
  </si>
  <si>
    <t xml:space="preserve">Ipotesi € 0,35</t>
  </si>
  <si>
    <t xml:space="preserve">Ipotesi € 0,55</t>
  </si>
  <si>
    <t xml:space="preserve">Valori 2019</t>
  </si>
  <si>
    <t xml:space="preserve">QUOTE NUOVE</t>
  </si>
  <si>
    <t xml:space="preserve">QUOTE VECCHIE</t>
  </si>
  <si>
    <r>
      <rPr>
        <b val="true"/>
        <sz val="10"/>
        <color rgb="FFFF0000"/>
        <rFont val="Cantarell"/>
        <family val="0"/>
        <charset val="1"/>
      </rPr>
      <t xml:space="preserve">differenza </t>
    </r>
    <r>
      <rPr>
        <i val="true"/>
        <sz val="8"/>
        <color rgb="FFFF0000"/>
        <rFont val="Cantarell"/>
        <family val="0"/>
        <charset val="1"/>
      </rPr>
      <t xml:space="preserve">(per abitante)</t>
    </r>
  </si>
  <si>
    <t xml:space="preserve">AGRATE</t>
  </si>
  <si>
    <t xml:space="preserve">AICURZIO</t>
  </si>
  <si>
    <t xml:space="preserve">ARCORE</t>
  </si>
  <si>
    <t xml:space="preserve">BELLUSCO</t>
  </si>
  <si>
    <t xml:space="preserve">BERNAREGGIO</t>
  </si>
  <si>
    <t xml:space="preserve">BURAGO</t>
  </si>
  <si>
    <t xml:space="preserve">CAPONAGO</t>
  </si>
  <si>
    <t xml:space="preserve">CARNATE</t>
  </si>
  <si>
    <t xml:space="preserve">CAVENAGO</t>
  </si>
  <si>
    <t xml:space="preserve">CONCOREZZO</t>
  </si>
  <si>
    <t xml:space="preserve">LESMO</t>
  </si>
  <si>
    <t xml:space="preserve">MEZZAGO</t>
  </si>
  <si>
    <t xml:space="preserve">ORNAGO</t>
  </si>
  <si>
    <t xml:space="preserve">RONCO</t>
  </si>
  <si>
    <t xml:space="preserve">SULBIATE</t>
  </si>
  <si>
    <t xml:space="preserve">USMATE</t>
  </si>
  <si>
    <t xml:space="preserve">VIMERCATE</t>
  </si>
  <si>
    <t xml:space="preserve">CAMBIAGO</t>
  </si>
  <si>
    <t xml:space="preserve">CORNATE</t>
  </si>
  <si>
    <t xml:space="preserve">BUSNAGO</t>
  </si>
  <si>
    <t xml:space="preserve">TREZZANO</t>
  </si>
  <si>
    <t xml:space="preserve">TREZZO</t>
  </si>
  <si>
    <t xml:space="preserve">VAPRIO</t>
  </si>
  <si>
    <t xml:space="preserve">BASIANO</t>
  </si>
  <si>
    <t xml:space="preserve">MASATE</t>
  </si>
  <si>
    <t xml:space="preserve">GREZZAGO</t>
  </si>
  <si>
    <t xml:space="preserve">POZZO</t>
  </si>
  <si>
    <t xml:space="preserve">RONCELLO</t>
  </si>
  <si>
    <t xml:space="preserve">centro cubi</t>
  </si>
  <si>
    <t xml:space="preserve">MELZO</t>
  </si>
  <si>
    <t xml:space="preserve">VIGNATE</t>
  </si>
  <si>
    <t xml:space="preserve">GORGONZOLA</t>
  </si>
  <si>
    <t xml:space="preserve">PIOLTELLO</t>
  </si>
  <si>
    <t xml:space="preserve">GESSATE</t>
  </si>
  <si>
    <t xml:space="preserve">RODANO</t>
  </si>
  <si>
    <t xml:space="preserve">PESSANO</t>
  </si>
  <si>
    <t xml:space="preserve">SEGRATE</t>
  </si>
  <si>
    <t xml:space="preserve">SETTALA</t>
  </si>
  <si>
    <t xml:space="preserve">SEG – milano2</t>
  </si>
  <si>
    <t xml:space="preserve">vedi tab sotto COMUNI con + SEDI</t>
  </si>
  <si>
    <t xml:space="preserve">SEG – redecesio</t>
  </si>
  <si>
    <t xml:space="preserve">INZAGO</t>
  </si>
  <si>
    <t xml:space="preserve">LISCATE</t>
  </si>
  <si>
    <t xml:space="preserve">BELLINZAGO</t>
  </si>
  <si>
    <t xml:space="preserve">POZZUOLO</t>
  </si>
  <si>
    <t xml:space="preserve">TRUCCAZZANO</t>
  </si>
  <si>
    <t xml:space="preserve">CASSANO</t>
  </si>
  <si>
    <t xml:space="preserve">CERRO</t>
  </si>
  <si>
    <t xml:space="preserve">SAN COLOMBANO</t>
  </si>
  <si>
    <t xml:space="preserve">SEG – san felice</t>
  </si>
  <si>
    <t xml:space="preserve">S.GIULIANO – sesto</t>
  </si>
  <si>
    <t xml:space="preserve">S.DONATO</t>
  </si>
  <si>
    <t xml:space="preserve">S.DONATO – certosa</t>
  </si>
  <si>
    <t xml:space="preserve">S.DONATO – poasco</t>
  </si>
  <si>
    <t xml:space="preserve">MELEGNANO</t>
  </si>
  <si>
    <t xml:space="preserve">S.GIULIANO  </t>
  </si>
  <si>
    <t xml:space="preserve">PAULLO</t>
  </si>
  <si>
    <t xml:space="preserve">PANTIGLIATE</t>
  </si>
  <si>
    <t xml:space="preserve">PESCHIERA</t>
  </si>
  <si>
    <t xml:space="preserve">PESCHIERA – s.bovio</t>
  </si>
  <si>
    <t xml:space="preserve">MEDIGLIA</t>
  </si>
  <si>
    <t xml:space="preserve">VIZZOLO</t>
  </si>
  <si>
    <t xml:space="preserve">DRESANO</t>
  </si>
  <si>
    <t xml:space="preserve">CARPIANO</t>
  </si>
  <si>
    <t xml:space="preserve">TRIBIANO</t>
  </si>
  <si>
    <t xml:space="preserve">S.ZENONE</t>
  </si>
  <si>
    <t xml:space="preserve">COLTURANO</t>
  </si>
  <si>
    <t xml:space="preserve">ZELO</t>
  </si>
  <si>
    <t xml:space="preserve">COMAZZO</t>
  </si>
  <si>
    <t xml:space="preserve">TOTALE</t>
  </si>
  <si>
    <t xml:space="preserve">%</t>
  </si>
  <si>
    <t xml:space="preserve">COMUNI CON PIU’ SEDI – Importi aggregati</t>
  </si>
  <si>
    <t xml:space="preserve">DELTA 2020-Nuova</t>
  </si>
  <si>
    <t xml:space="preserve">Somma delle quote: abitanti+linea+cdf+ebook</t>
  </si>
  <si>
    <t xml:space="preserve">29/30</t>
  </si>
  <si>
    <t xml:space="preserve">Unione BASIANO/MASATE (2)</t>
  </si>
  <si>
    <t xml:space="preserve">SEGRATE (4)</t>
  </si>
  <si>
    <t xml:space="preserve">SAN GIULIANO (2)</t>
  </si>
  <si>
    <t xml:space="preserve">SAN DONATO (3)</t>
  </si>
  <si>
    <t xml:space="preserve">PESCHIERA (2)</t>
  </si>
  <si>
    <r>
      <rPr>
        <b val="true"/>
        <sz val="15"/>
        <color rgb="FF000000"/>
        <rFont val="Cantarell"/>
        <family val="0"/>
        <charset val="1"/>
      </rPr>
      <t xml:space="preserve">CUBI – Elenco sedi </t>
    </r>
    <r>
      <rPr>
        <sz val="13"/>
        <color rgb="FF000000"/>
        <rFont val="Cantarell"/>
        <family val="0"/>
        <charset val="1"/>
      </rPr>
      <t xml:space="preserve">(operative: aperte/con linea /con pib)</t>
    </r>
    <r>
      <rPr>
        <b val="true"/>
        <sz val="15"/>
        <color rgb="FF000000"/>
        <rFont val="Cantarell"/>
        <family val="0"/>
        <charset val="1"/>
      </rPr>
      <t xml:space="preserve"> </t>
    </r>
    <r>
      <rPr>
        <sz val="13"/>
        <color rgb="FF000000"/>
        <rFont val="Cantarell"/>
        <family val="0"/>
        <charset val="1"/>
      </rPr>
      <t xml:space="preserve">a GEN 2021</t>
    </r>
  </si>
  <si>
    <t xml:space="preserve">COD</t>
  </si>
  <si>
    <t xml:space="preserve">NOME SEDE</t>
  </si>
  <si>
    <r>
      <rPr>
        <b val="true"/>
        <sz val="9"/>
        <color rgb="FF000000"/>
        <rFont val="Cantarell"/>
        <family val="0"/>
        <charset val="1"/>
      </rPr>
      <t xml:space="preserve">Abitanti</t>
    </r>
    <r>
      <rPr>
        <sz val="9"/>
        <color rgb="FF000000"/>
        <rFont val="Cantarell"/>
        <family val="0"/>
        <charset val="1"/>
      </rPr>
      <t xml:space="preserve"> (1.1.2020)</t>
    </r>
  </si>
  <si>
    <t xml:space="preserve">&gt; 10.000 ab</t>
  </si>
  <si>
    <t xml:space="preserve">&gt; 5000 ab</t>
  </si>
  <si>
    <t xml:space="preserve">≤ 5000</t>
  </si>
  <si>
    <t xml:space="preserve">≤ 3.000 ab. E decentrate</t>
  </si>
  <si>
    <t xml:space="preserve">IMPORTO QUOTA x SEDE</t>
  </si>
  <si>
    <t xml:space="preserve">dec</t>
  </si>
  <si>
    <r>
      <rPr>
        <b val="true"/>
        <sz val="15"/>
        <color rgb="FF000000"/>
        <rFont val="Cantarell"/>
        <family val="0"/>
        <charset val="1"/>
      </rPr>
      <t xml:space="preserve">CUBI – Elenco Comuni aderenti </t>
    </r>
    <r>
      <rPr>
        <sz val="13"/>
        <color rgb="FF000000"/>
        <rFont val="Cantarell"/>
        <family val="0"/>
        <charset val="1"/>
      </rPr>
      <t xml:space="preserve">a GEN 2021</t>
    </r>
  </si>
  <si>
    <t xml:space="preserve">cod</t>
  </si>
  <si>
    <t xml:space="preserve">COMUNE</t>
  </si>
  <si>
    <t xml:space="preserve">Nro Enti</t>
  </si>
  <si>
    <r>
      <rPr>
        <b val="true"/>
        <sz val="9"/>
        <color rgb="FF000000"/>
        <rFont val="Cantarell"/>
        <family val="0"/>
        <charset val="1"/>
      </rPr>
      <t xml:space="preserve">N.abitanti </t>
    </r>
    <r>
      <rPr>
        <sz val="8"/>
        <color rgb="FF000000"/>
        <rFont val="Cantarell"/>
        <family val="0"/>
        <charset val="1"/>
      </rPr>
      <t xml:space="preserve">(1.1.2020 / istat)</t>
    </r>
  </si>
  <si>
    <t xml:space="preserve">Decentrate</t>
  </si>
  <si>
    <t xml:space="preserve">Agrate Brianza</t>
  </si>
  <si>
    <t xml:space="preserve">Aicurzio</t>
  </si>
  <si>
    <t xml:space="preserve">Arcore</t>
  </si>
  <si>
    <t xml:space="preserve">Bellusco</t>
  </si>
  <si>
    <t xml:space="preserve">Bernareggio</t>
  </si>
  <si>
    <t xml:space="preserve">Burago Molgora</t>
  </si>
  <si>
    <t xml:space="preserve">Caponago</t>
  </si>
  <si>
    <t xml:space="preserve">Carnate</t>
  </si>
  <si>
    <t xml:space="preserve">Cavenago Brianza</t>
  </si>
  <si>
    <t xml:space="preserve">Concorezzo</t>
  </si>
  <si>
    <t xml:space="preserve">Lesmo</t>
  </si>
  <si>
    <t xml:space="preserve">Mezzago</t>
  </si>
  <si>
    <t xml:space="preserve">Ornago</t>
  </si>
  <si>
    <t xml:space="preserve">Ronco Briantino</t>
  </si>
  <si>
    <t xml:space="preserve">Sulbiate</t>
  </si>
  <si>
    <t xml:space="preserve">Usmate Velate</t>
  </si>
  <si>
    <t xml:space="preserve">Vimercate</t>
  </si>
  <si>
    <t xml:space="preserve">Cambiago</t>
  </si>
  <si>
    <t xml:space="preserve">Cornate d’Adda</t>
  </si>
  <si>
    <t xml:space="preserve">Busnago</t>
  </si>
  <si>
    <t xml:space="preserve">Trezzano Rosa</t>
  </si>
  <si>
    <t xml:space="preserve">Trezzo sull’Adda</t>
  </si>
  <si>
    <t xml:space="preserve">Vaprio d’Adda</t>
  </si>
  <si>
    <t xml:space="preserve">Basiano</t>
  </si>
  <si>
    <t xml:space="preserve">Masate</t>
  </si>
  <si>
    <t xml:space="preserve">Grezzago</t>
  </si>
  <si>
    <t xml:space="preserve">Pozzo d’Adda</t>
  </si>
  <si>
    <t xml:space="preserve">Roncello</t>
  </si>
  <si>
    <t xml:space="preserve">Melzo</t>
  </si>
  <si>
    <t xml:space="preserve">Vignate</t>
  </si>
  <si>
    <t xml:space="preserve">Gorgonzola</t>
  </si>
  <si>
    <t xml:space="preserve">Pioltello</t>
  </si>
  <si>
    <t xml:space="preserve">Gessate</t>
  </si>
  <si>
    <t xml:space="preserve">Rodano</t>
  </si>
  <si>
    <t xml:space="preserve">Pessano con Bornago</t>
  </si>
  <si>
    <t xml:space="preserve">Segrate</t>
  </si>
  <si>
    <t xml:space="preserve">Settala</t>
  </si>
  <si>
    <t xml:space="preserve">Inzago</t>
  </si>
  <si>
    <t xml:space="preserve">Liscate</t>
  </si>
  <si>
    <t xml:space="preserve">Bellinzago Lombardo</t>
  </si>
  <si>
    <t xml:space="preserve">Pozzuolo Martesana</t>
  </si>
  <si>
    <t xml:space="preserve">Truccazzano</t>
  </si>
  <si>
    <t xml:space="preserve">Cassano d'Adda</t>
  </si>
  <si>
    <t xml:space="preserve">Cerro al Lambro</t>
  </si>
  <si>
    <t xml:space="preserve">San Colombano al Lambro</t>
  </si>
  <si>
    <t xml:space="preserve">San Donato Milanese</t>
  </si>
  <si>
    <t xml:space="preserve">Melegnano</t>
  </si>
  <si>
    <t xml:space="preserve">Paullo</t>
  </si>
  <si>
    <t xml:space="preserve">San Giuliano Milanese</t>
  </si>
  <si>
    <t xml:space="preserve">Pantigliate</t>
  </si>
  <si>
    <t xml:space="preserve">Peschiera Borromeo</t>
  </si>
  <si>
    <t xml:space="preserve">Mediglia</t>
  </si>
  <si>
    <t xml:space="preserve">Vizzolo Predabissi</t>
  </si>
  <si>
    <t xml:space="preserve">Dresano</t>
  </si>
  <si>
    <t xml:space="preserve">Carpiano</t>
  </si>
  <si>
    <t xml:space="preserve">Tribiano</t>
  </si>
  <si>
    <t xml:space="preserve">San Zenone al Lambro</t>
  </si>
  <si>
    <t xml:space="preserve">Colturano</t>
  </si>
  <si>
    <t xml:space="preserve">Zelo</t>
  </si>
  <si>
    <r>
      <rPr>
        <b val="true"/>
        <sz val="10"/>
        <rFont val="Cantarell"/>
        <family val="0"/>
        <charset val="1"/>
      </rPr>
      <t xml:space="preserve">Comazzo</t>
    </r>
    <r>
      <rPr>
        <i val="true"/>
        <sz val="8"/>
        <color rgb="FFFF0000"/>
        <rFont val="Cantarell"/>
        <family val="0"/>
        <charset val="1"/>
      </rPr>
      <t xml:space="preserve"> (ha formalizzato?)</t>
    </r>
  </si>
  <si>
    <t xml:space="preserve">SEDI CUBI **</t>
  </si>
  <si>
    <t xml:space="preserve">Dimensione raccolta</t>
  </si>
  <si>
    <t xml:space="preserve">€ spesi x libri (e nbm)</t>
  </si>
  <si>
    <t xml:space="preserve">MEDIA 2018/19</t>
  </si>
  <si>
    <t xml:space="preserve">Pari ad € x abitante</t>
  </si>
  <si>
    <t xml:space="preserve">IPOTESI QUOTA MINIMA CENTRALIZZATA</t>
  </si>
  <si>
    <t xml:space="preserve">INCREMENTO NECESSARIO</t>
  </si>
  <si>
    <t xml:space="preserve">(lug 2020)</t>
  </si>
  <si>
    <t xml:space="preserve">2019 *</t>
  </si>
  <si>
    <t xml:space="preserve">€ 0,70 x ab</t>
  </si>
  <si>
    <t xml:space="preserve">In €</t>
  </si>
  <si>
    <t xml:space="preserve">In %</t>
  </si>
  <si>
    <t xml:space="preserve">già superiore</t>
  </si>
  <si>
    <t xml:space="preserve">vedi nota **</t>
  </si>
  <si>
    <t xml:space="preserve">np</t>
  </si>
  <si>
    <t xml:space="preserve">Quando l’importo 2019 è uguale al 2018 significa che il dato 2019 non è stato fornito e x approssimazione si è ipotizzato il medesimo importo</t>
  </si>
  <si>
    <t xml:space="preserve">Per le sedi decentrate l’importo per acquisto libri è accorpato a quello della sede centrale; idem per sedi Basiano e Masate (in quanto Unione di Comuni)</t>
  </si>
  <si>
    <t xml:space="preserve">SERVIZI IT – Dettagli e requisiti delle attrezzature fornite alle biblioteche in modalità “as a service”</t>
  </si>
  <si>
    <t xml:space="preserve">D E S C R I Z I O N E    D E L L A    A T T R E Z Z A T U R A</t>
  </si>
  <si>
    <r>
      <rPr>
        <b val="true"/>
        <sz val="10"/>
        <rFont val="Arial"/>
        <family val="2"/>
        <charset val="1"/>
      </rPr>
      <t xml:space="preserve">COMPOSIZIONE del COSTO</t>
    </r>
    <r>
      <rPr>
        <sz val="8"/>
        <rFont val="Arial"/>
        <family val="2"/>
        <charset val="1"/>
      </rPr>
      <t xml:space="preserve">  (canone annuo lordo)  </t>
    </r>
  </si>
  <si>
    <t xml:space="preserve">KIT MINIMO</t>
  </si>
  <si>
    <t xml:space="preserve">KIT MEDIO</t>
  </si>
  <si>
    <t xml:space="preserve">KIT MAXI</t>
  </si>
  <si>
    <t xml:space="preserve">QUOTA FISSA</t>
  </si>
  <si>
    <t xml:space="preserve">Dedicata a tempo-lavoro connesso a interventi in loco e assessment nell’anno</t>
  </si>
  <si>
    <t xml:space="preserve">compreso</t>
  </si>
  <si>
    <t xml:space="preserve">PC</t>
  </si>
  <si>
    <t xml:space="preserve">Si intente pc+monitor. Sostituzione con nuovo ogni 5 anni. Si utilizzeranno pc small-form o thin-client e monitor almeno 23”</t>
  </si>
  <si>
    <r>
      <rPr>
        <b val="true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 xml:space="preserve">(1 x staff e 1 x utenza)</t>
    </r>
  </si>
  <si>
    <r>
      <rPr>
        <b val="true"/>
        <sz val="10"/>
        <rFont val="Arial"/>
        <family val="2"/>
        <charset val="1"/>
      </rPr>
      <t xml:space="preserve">fino a 6</t>
    </r>
    <r>
      <rPr>
        <sz val="10"/>
        <rFont val="Arial"/>
        <family val="2"/>
        <charset val="1"/>
      </rPr>
      <t xml:space="preserve"> </t>
    </r>
  </si>
  <si>
    <r>
      <rPr>
        <b val="true"/>
        <sz val="10"/>
        <rFont val="Arial"/>
        <family val="2"/>
        <charset val="1"/>
      </rPr>
      <t xml:space="preserve">fino 12</t>
    </r>
    <r>
      <rPr>
        <sz val="10"/>
        <rFont val="Arial"/>
        <family val="2"/>
        <charset val="1"/>
      </rPr>
      <t xml:space="preserve"> </t>
    </r>
  </si>
  <si>
    <t xml:space="preserve">STAMPA </t>
  </si>
  <si>
    <t xml:space="preserve">Tutte le stampanti sono di rete e sostituite con nuove ogni 5 anni. Per “multifunzione” si intende una unica attrezzatura che svolge funzioni di stampa, scanner e fotocopiatrice)</t>
  </si>
  <si>
    <r>
      <rPr>
        <b val="tru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 </t>
    </r>
    <r>
      <rPr>
        <sz val="9"/>
        <rFont val="Arial"/>
        <family val="2"/>
        <charset val="1"/>
      </rPr>
      <t xml:space="preserve">multifunzione A4 color</t>
    </r>
  </si>
  <si>
    <r>
      <rPr>
        <b val="tru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 </t>
    </r>
    <r>
      <rPr>
        <sz val="9"/>
        <rFont val="Arial"/>
        <family val="2"/>
        <charset val="1"/>
      </rPr>
      <t xml:space="preserve">multifunzione A3 color</t>
    </r>
  </si>
  <si>
    <r>
      <rPr>
        <b val="true"/>
        <sz val="9"/>
        <rFont val="Arial"/>
        <family val="2"/>
        <charset val="1"/>
      </rPr>
      <t xml:space="preserve">1</t>
    </r>
    <r>
      <rPr>
        <sz val="9"/>
        <rFont val="Arial"/>
        <family val="2"/>
        <charset val="1"/>
      </rPr>
      <t xml:space="preserve"> laser b/n</t>
    </r>
  </si>
  <si>
    <r>
      <rPr>
        <b val="true"/>
        <sz val="9"/>
        <rFont val="Arial"/>
        <family val="2"/>
        <charset val="1"/>
      </rPr>
      <t xml:space="preserve">2</t>
    </r>
    <r>
      <rPr>
        <sz val="9"/>
        <rFont val="Arial"/>
        <family val="2"/>
        <charset val="1"/>
      </rPr>
      <t xml:space="preserve"> laser b/n</t>
    </r>
  </si>
  <si>
    <r>
      <rPr>
        <b val="true"/>
        <sz val="9"/>
        <rFont val="Arial"/>
        <family val="2"/>
        <charset val="1"/>
      </rPr>
      <t xml:space="preserve">CONSUMABILI </t>
    </r>
    <r>
      <rPr>
        <sz val="9"/>
        <rFont val="Arial"/>
        <family val="2"/>
        <charset val="1"/>
      </rPr>
      <t xml:space="preserve">(multifunzione)</t>
    </r>
  </si>
  <si>
    <t xml:space="preserve">toner e altri consumabili (tranne carta)</t>
  </si>
  <si>
    <r>
      <rPr>
        <sz val="9"/>
        <rFont val="Arial"/>
        <family val="2"/>
        <charset val="1"/>
      </rPr>
      <t xml:space="preserve">per </t>
    </r>
    <r>
      <rPr>
        <b val="true"/>
        <sz val="9"/>
        <rFont val="Arial"/>
        <family val="2"/>
        <charset val="1"/>
      </rPr>
      <t xml:space="preserve">2400</t>
    </r>
    <r>
      <rPr>
        <sz val="9"/>
        <rFont val="Arial"/>
        <family val="2"/>
        <charset val="1"/>
      </rPr>
      <t xml:space="preserve"> copie bn + </t>
    </r>
    <r>
      <rPr>
        <b val="true"/>
        <sz val="9"/>
        <rFont val="Arial"/>
        <family val="2"/>
        <charset val="1"/>
      </rPr>
      <t xml:space="preserve">600</t>
    </r>
    <r>
      <rPr>
        <sz val="9"/>
        <rFont val="Arial"/>
        <family val="2"/>
        <charset val="1"/>
      </rPr>
      <t xml:space="preserve"> copie colore x mese </t>
    </r>
  </si>
  <si>
    <r>
      <rPr>
        <sz val="9"/>
        <rFont val="Arial"/>
        <family val="2"/>
        <charset val="1"/>
      </rPr>
      <t xml:space="preserve">per </t>
    </r>
    <r>
      <rPr>
        <b val="true"/>
        <sz val="9"/>
        <rFont val="Arial"/>
        <family val="2"/>
        <charset val="1"/>
      </rPr>
      <t xml:space="preserve">600</t>
    </r>
    <r>
      <rPr>
        <sz val="9"/>
        <rFont val="Arial"/>
        <family val="2"/>
        <charset val="1"/>
      </rPr>
      <t xml:space="preserve"> copie bn + </t>
    </r>
    <r>
      <rPr>
        <b val="true"/>
        <sz val="9"/>
        <rFont val="Arial"/>
        <family val="2"/>
        <charset val="1"/>
      </rPr>
      <t xml:space="preserve">2400</t>
    </r>
    <r>
      <rPr>
        <sz val="9"/>
        <rFont val="Arial"/>
        <family val="2"/>
        <charset val="1"/>
      </rPr>
      <t xml:space="preserve"> copie colore x mese </t>
    </r>
  </si>
  <si>
    <r>
      <rPr>
        <b val="true"/>
        <sz val="9"/>
        <rFont val="Arial"/>
        <family val="2"/>
        <charset val="1"/>
      </rPr>
      <t xml:space="preserve">CONSUMABILI</t>
    </r>
    <r>
      <rPr>
        <sz val="9"/>
        <rFont val="Arial"/>
        <family val="2"/>
        <charset val="1"/>
      </rPr>
      <t xml:space="preserve"> (laser b/n)</t>
    </r>
  </si>
  <si>
    <t xml:space="preserve">toner (carta esclusa)</t>
  </si>
  <si>
    <r>
      <rPr>
        <sz val="9"/>
        <rFont val="Arial"/>
        <family val="2"/>
        <charset val="1"/>
      </rPr>
      <t xml:space="preserve">Laser: </t>
    </r>
    <r>
      <rPr>
        <b val="true"/>
        <sz val="9"/>
        <rFont val="Arial"/>
        <family val="2"/>
        <charset val="1"/>
      </rPr>
      <t xml:space="preserve">2.000</t>
    </r>
    <r>
      <rPr>
        <sz val="9"/>
        <rFont val="Arial"/>
        <family val="2"/>
        <charset val="1"/>
      </rPr>
      <t xml:space="preserve"> copie/mese</t>
    </r>
  </si>
  <si>
    <r>
      <rPr>
        <sz val="9"/>
        <rFont val="Arial"/>
        <family val="2"/>
        <charset val="1"/>
      </rPr>
      <t xml:space="preserve">Laser: 4</t>
    </r>
    <r>
      <rPr>
        <b val="true"/>
        <sz val="9"/>
        <rFont val="Arial"/>
        <family val="2"/>
        <charset val="1"/>
      </rPr>
      <t xml:space="preserve">.000</t>
    </r>
    <r>
      <rPr>
        <sz val="9"/>
        <rFont val="Arial"/>
        <family val="2"/>
        <charset val="1"/>
      </rPr>
      <t xml:space="preserve"> copie/mese</t>
    </r>
  </si>
  <si>
    <t xml:space="preserve">LETTORI BARCODE</t>
  </si>
  <si>
    <t xml:space="preserve">per pc staff</t>
  </si>
  <si>
    <t xml:space="preserve">STAMPA ETICHETTE</t>
  </si>
  <si>
    <r>
      <rPr>
        <sz val="8"/>
        <rFont val="Arial"/>
        <family val="2"/>
        <charset val="1"/>
      </rPr>
      <t xml:space="preserve">stampante termica per etichette-libri con barcode e relativi consumabili. Questo servizio (contabilmente)  </t>
    </r>
    <r>
      <rPr>
        <u val="single"/>
        <sz val="8"/>
        <rFont val="Arial"/>
        <family val="2"/>
        <charset val="1"/>
      </rPr>
      <t xml:space="preserve">non rientra</t>
    </r>
    <r>
      <rPr>
        <sz val="8"/>
        <rFont val="Arial"/>
        <family val="2"/>
        <charset val="1"/>
      </rPr>
      <t xml:space="preserve"> in questa voce di costo</t>
    </r>
  </si>
  <si>
    <t xml:space="preserve">APPARATI LAN</t>
  </si>
  <si>
    <r>
      <rPr>
        <sz val="8"/>
        <rFont val="Arial"/>
        <family val="2"/>
        <charset val="1"/>
      </rPr>
      <t xml:space="preserve">Switch stand-alone </t>
    </r>
    <r>
      <rPr>
        <u val="single"/>
        <sz val="8"/>
        <rFont val="Arial"/>
        <family val="2"/>
        <charset val="1"/>
      </rPr>
      <t xml:space="preserve">solo nel caso</t>
    </r>
    <r>
      <rPr>
        <sz val="8"/>
        <rFont val="Arial"/>
        <family val="2"/>
        <charset val="1"/>
      </rPr>
      <t xml:space="preserve"> la  sede sia sprovvista di cablaggio strutturato e apparati. Velocità: gigabit</t>
    </r>
  </si>
  <si>
    <t xml:space="preserve">ACCOUNT PERSONALI</t>
  </si>
  <si>
    <t xml:space="preserve">Un account individuale per ogni dipendente contrattualizzato. L’account garantisce la fruizione (da ovunque) dei  seguenti servizi cloud via browser: posta elettronica, suite di office-automation</t>
  </si>
  <si>
    <t xml:space="preserve">fino a 2</t>
  </si>
  <si>
    <t xml:space="preserve">fino a 3</t>
  </si>
  <si>
    <t xml:space="preserve">fino a 7</t>
  </si>
  <si>
    <t xml:space="preserve">Altri servizi per account: storage dati, area disco-condiviso e back-up in cloud; sw di gestione della navigazione-utente e di trouble-ticketing</t>
  </si>
  <si>
    <r>
      <rPr>
        <b val="tru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 </t>
    </r>
    <r>
      <rPr>
        <sz val="9"/>
        <rFont val="Arial"/>
        <family val="2"/>
        <charset val="1"/>
      </rPr>
      <t xml:space="preserve">per biblioteca</t>
    </r>
    <r>
      <rPr>
        <i val="true"/>
        <sz val="8"/>
        <rFont val="Arial"/>
        <family val="2"/>
        <charset val="1"/>
      </rPr>
      <t xml:space="preserve"> (settato sulle dimensioni del gruppo di lavoro)</t>
    </r>
  </si>
  <si>
    <r>
      <rPr>
        <sz val="8"/>
        <rFont val="Arial"/>
        <family val="2"/>
        <charset val="1"/>
      </rPr>
      <t xml:space="preserve">Accesso ad altre applicazioni: l’account permette l’accesso (da ovunque) ai vari applicativi di biblioteca (ILS, CdF). Questo servizio (contabilmente)  </t>
    </r>
    <r>
      <rPr>
        <u val="single"/>
        <sz val="8"/>
        <rFont val="Arial"/>
        <family val="2"/>
        <charset val="1"/>
      </rPr>
      <t xml:space="preserve">non rientra</t>
    </r>
    <r>
      <rPr>
        <sz val="8"/>
        <rFont val="Arial"/>
        <family val="2"/>
        <charset val="1"/>
      </rPr>
      <t xml:space="preserve"> in questa voce di costo</t>
    </r>
  </si>
  <si>
    <r>
      <rPr>
        <b val="true"/>
        <sz val="10"/>
        <color rgb="FFA7074B"/>
        <rFont val="Arial"/>
        <family val="2"/>
        <charset val="1"/>
      </rPr>
      <t xml:space="preserve">1</t>
    </r>
    <r>
      <rPr>
        <b val="true"/>
        <sz val="9"/>
        <color rgb="FFA7074B"/>
        <rFont val="Arial"/>
        <family val="2"/>
        <charset val="1"/>
      </rPr>
      <t xml:space="preserve"> per dipendente</t>
    </r>
  </si>
  <si>
    <t xml:space="preserve">CASELLA @ BIBLIOTECA</t>
  </si>
  <si>
    <t xml:space="preserve">Ad accesso multiplo, nella forma biblioteca.XXX@cubinrete.it dedicata alle comunicazioni email con l’utenza</t>
  </si>
  <si>
    <t xml:space="preserve">ASSISTENZA HW</t>
  </si>
  <si>
    <t xml:space="preserve">On-site; SLA: da 1 a 2 gg lavorativi (in base al tipo di guasto e device)</t>
  </si>
  <si>
    <t xml:space="preserve">ASSISTENZA SW</t>
  </si>
  <si>
    <t xml:space="preserve">Help-desk di 1^ livello per diagnostica e successive escalation specialistiche</t>
  </si>
  <si>
    <t xml:space="preserve">CONNETTIVITA’</t>
  </si>
  <si>
    <r>
      <rPr>
        <sz val="8"/>
        <rFont val="Arial"/>
        <family val="2"/>
        <charset val="1"/>
      </rPr>
      <t xml:space="preserve">Una linea-dati</t>
    </r>
    <r>
      <rPr>
        <b val="true"/>
        <sz val="10"/>
        <color rgb="FFC9211E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 xml:space="preserve"> comprensiva di router, firewall in gestione e linea di back-up. Questo servizio (contabilmente)  </t>
    </r>
    <r>
      <rPr>
        <u val="single"/>
        <sz val="8"/>
        <rFont val="Arial"/>
        <family val="2"/>
        <charset val="1"/>
      </rPr>
      <t xml:space="preserve">non rientra</t>
    </r>
    <r>
      <rPr>
        <sz val="8"/>
        <rFont val="Arial"/>
        <family val="2"/>
        <charset val="1"/>
      </rPr>
      <t xml:space="preserve"> in questa voce di costo</t>
    </r>
  </si>
  <si>
    <r>
      <rPr>
        <b val="true"/>
        <sz val="10"/>
        <rFont val="Arial"/>
        <family val="0"/>
        <charset val="1"/>
      </rPr>
      <t xml:space="preserve">€ 1.000 / anno</t>
    </r>
    <r>
      <rPr>
        <sz val="10"/>
        <rFont val="Arial"/>
        <family val="0"/>
        <charset val="1"/>
      </rPr>
      <t xml:space="preserve"> </t>
    </r>
    <r>
      <rPr>
        <sz val="9"/>
        <rFont val="Arial"/>
        <family val="0"/>
        <charset val="1"/>
      </rPr>
      <t xml:space="preserve">(Iva Inclusa)</t>
    </r>
  </si>
  <si>
    <r>
      <rPr>
        <b val="true"/>
        <sz val="10"/>
        <rFont val="Arial"/>
        <family val="0"/>
        <charset val="1"/>
      </rPr>
      <t xml:space="preserve">€ 2.200 / anno</t>
    </r>
    <r>
      <rPr>
        <sz val="10"/>
        <rFont val="Arial"/>
        <family val="0"/>
        <charset val="1"/>
      </rPr>
      <t xml:space="preserve"> </t>
    </r>
    <r>
      <rPr>
        <sz val="9"/>
        <rFont val="Arial"/>
        <family val="0"/>
        <charset val="1"/>
      </rPr>
      <t xml:space="preserve">(Iva Inclusa)</t>
    </r>
  </si>
  <si>
    <r>
      <rPr>
        <b val="true"/>
        <sz val="10"/>
        <rFont val="Arial"/>
        <family val="0"/>
        <charset val="1"/>
      </rPr>
      <t xml:space="preserve">€ 3.500 / anno</t>
    </r>
    <r>
      <rPr>
        <sz val="10"/>
        <rFont val="Arial"/>
        <family val="0"/>
        <charset val="1"/>
      </rPr>
      <t xml:space="preserve"> </t>
    </r>
    <r>
      <rPr>
        <sz val="9"/>
        <rFont val="Arial"/>
        <family val="0"/>
        <charset val="1"/>
      </rPr>
      <t xml:space="preserve">(Iva Inclusa)</t>
    </r>
  </si>
  <si>
    <t xml:space="preserve">Importo esatto</t>
  </si>
  <si>
    <t xml:space="preserve">Ogni altro optional (aree wifi, attrezzature rfid, ecc) necesario alle singole biblioteche potrà essere integrato al presente listino, trasformando il suo prezzo di acquisto/gestione/rimpiazzo a fine vita, in un apposito canone annuale applicabile a richiesta alla biblioteca richiedente</t>
  </si>
  <si>
    <t xml:space="preserve">Importo arrotondato</t>
  </si>
  <si>
    <t xml:space="preserve">2 0 2 1</t>
  </si>
  <si>
    <t xml:space="preserve">Pre-covid</t>
  </si>
  <si>
    <t xml:space="preserve">Tipo KIT IT</t>
  </si>
  <si>
    <t xml:space="preserve">abitanti</t>
  </si>
  <si>
    <t xml:space="preserve">mq</t>
  </si>
  <si>
    <t xml:space="preserve">Dipendenti</t>
  </si>
  <si>
    <t xml:space="preserve">SNC</t>
  </si>
  <si>
    <t xml:space="preserve">DOTI</t>
  </si>
  <si>
    <t xml:space="preserve">TOT teste</t>
  </si>
  <si>
    <r>
      <rPr>
        <b val="true"/>
        <sz val="9"/>
        <rFont val="Arial"/>
        <family val="2"/>
        <charset val="1"/>
      </rPr>
      <t xml:space="preserve">H orario pubblico </t>
    </r>
    <r>
      <rPr>
        <sz val="8"/>
        <rFont val="Arial"/>
        <family val="2"/>
        <charset val="1"/>
      </rPr>
      <t xml:space="preserve">(ponderato)</t>
    </r>
  </si>
  <si>
    <t xml:space="preserve">BASE</t>
  </si>
  <si>
    <t xml:space="preserve">MEDIUM</t>
  </si>
  <si>
    <t xml:space="preserve">MAXI</t>
  </si>
  <si>
    <t xml:space="preserve">COSTO KIT</t>
  </si>
  <si>
    <t xml:space="preserve">E X T R A (principali)</t>
  </si>
  <si>
    <t xml:space="preserve">TOT EXTRA</t>
  </si>
  <si>
    <t xml:space="preserve">TOT LORDO</t>
  </si>
  <si>
    <t xml:space="preserve">Nro</t>
  </si>
  <si>
    <t xml:space="preserve">FTE (2018)</t>
  </si>
  <si>
    <t xml:space="preserve">Teste (2019)</t>
  </si>
  <si>
    <t xml:space="preserve">PC ≤ 2 Login ≤ 2 </t>
  </si>
  <si>
    <t xml:space="preserve">PC ≤ 6 Login ≤ 3 </t>
  </si>
  <si>
    <t xml:space="preserve">PC ≤ 12 Login ≤ 7 </t>
  </si>
  <si>
    <r>
      <rPr>
        <b val="true"/>
        <sz val="9"/>
        <rFont val="Arial"/>
        <family val="2"/>
        <charset val="1"/>
      </rPr>
      <t xml:space="preserve">€ </t>
    </r>
    <r>
      <rPr>
        <sz val="9"/>
        <rFont val="Arial"/>
        <family val="2"/>
        <charset val="1"/>
      </rPr>
      <t xml:space="preserve">(I.I.)</t>
    </r>
  </si>
  <si>
    <t xml:space="preserve">Login</t>
  </si>
  <si>
    <t xml:space="preserve">Vd 134</t>
  </si>
  <si>
    <t xml:space="preserve">Vd 130</t>
  </si>
  <si>
    <t xml:space="preserve">REGOLA: Rispetto al KIT BASE: se si sfora da 1 dei 2 parametri si entra nel kit superiore (e si aggiungono le eventuali abbondanze); se il comune è inf 6000 ab o si tratta di sede decentrata, se si sfora da KIT base le abbondanze si aggiungono (senza andare in fascia superiore). Per le fasce ulteriori: se si sfora per un solo parametro, si resta in quella fascia e si aggiungono le abbondanze</t>
  </si>
  <si>
    <r>
      <rPr>
        <b val="true"/>
        <sz val="15"/>
        <rFont val="Arial"/>
        <family val="2"/>
        <charset val="1"/>
      </rPr>
      <t xml:space="preserve">SERVIZI IT – Listino per canoni unitari di beni e servizi </t>
    </r>
    <r>
      <rPr>
        <sz val="12"/>
        <rFont val="Arial"/>
        <family val="2"/>
        <charset val="1"/>
      </rPr>
      <t xml:space="preserve">(si applica anche x optionals e quantità aggiuntive)</t>
    </r>
  </si>
  <si>
    <t xml:space="preserve">Tipologia</t>
  </si>
  <si>
    <t xml:space="preserve">Dettagli</t>
  </si>
  <si>
    <t xml:space="preserve">Modalità fornitura x cubi</t>
  </si>
  <si>
    <t xml:space="preserve">Q.tà</t>
  </si>
  <si>
    <t xml:space="preserve">Costo di acquisto o canone di noleggio</t>
  </si>
  <si>
    <r>
      <rPr>
        <b val="true"/>
        <sz val="9"/>
        <rFont val="Arial"/>
        <family val="2"/>
        <charset val="1"/>
      </rPr>
      <t xml:space="preserve">Margine prudenziale x oscillazioni di prezzo </t>
    </r>
    <r>
      <rPr>
        <sz val="9"/>
        <rFont val="Arial"/>
        <family val="2"/>
        <charset val="1"/>
      </rPr>
      <t xml:space="preserve">(+ 10%)</t>
    </r>
  </si>
  <si>
    <r>
      <rPr>
        <b val="true"/>
        <sz val="10"/>
        <rFont val="Arial"/>
        <family val="2"/>
        <charset val="1"/>
      </rPr>
      <t xml:space="preserve">Canone anno servizio </t>
    </r>
    <r>
      <rPr>
        <sz val="8"/>
        <rFont val="Arial"/>
        <family val="2"/>
        <charset val="1"/>
      </rPr>
      <t xml:space="preserve">(I.I.)</t>
    </r>
  </si>
  <si>
    <r>
      <rPr>
        <b val="true"/>
        <sz val="10"/>
        <rFont val="Arial"/>
        <family val="2"/>
        <charset val="1"/>
      </rPr>
      <t xml:space="preserve">Durata contrattuale</t>
    </r>
    <r>
      <rPr>
        <i val="true"/>
        <sz val="8"/>
        <rFont val="Arial"/>
        <family val="2"/>
        <charset val="1"/>
      </rPr>
      <t xml:space="preserve"> (per terminare ammortamento)</t>
    </r>
  </si>
  <si>
    <t xml:space="preserve">Note</t>
  </si>
  <si>
    <t xml:space="preserve">Vantaggi indiretti</t>
  </si>
  <si>
    <t xml:space="preserve">FABBISOGNO CUBI</t>
  </si>
  <si>
    <t xml:space="preserve">Iva escl.</t>
  </si>
  <si>
    <t xml:space="preserve">Iva incl.</t>
  </si>
  <si>
    <t xml:space="preserve">€ (i.E)</t>
  </si>
  <si>
    <t xml:space="preserve">NOTE</t>
  </si>
  <si>
    <t xml:space="preserve">PC + monitor</t>
  </si>
  <si>
    <t xml:space="preserve">Thin-client o pc small-form di media qualità con assistenza onsite 5 anni con monitor 23”</t>
  </si>
  <si>
    <t xml:space="preserve">acquisto</t>
  </si>
  <si>
    <t xml:space="preserve">5 anni</t>
  </si>
  <si>
    <t xml:space="preserve">Brand qualificato (levono, hp, ..) e assistenza corporate</t>
  </si>
  <si>
    <t xml:space="preserve">Risparmio consumi energia: € 60/anno cad</t>
  </si>
  <si>
    <t xml:space="preserve">Multifunzione kit base (A4 color)</t>
  </si>
  <si>
    <t xml:space="preserve">Consumabili (tranne carta) compresi. Assistenza onsite. Comprensiva di 2400 copie b/n e 600 copie colore x mese</t>
  </si>
  <si>
    <t xml:space="preserve">noleggio</t>
  </si>
  <si>
    <t xml:space="preserve">Riferimento: Convenzione consip Multifunzione 32 lotto_2 colore A4 (2020)</t>
  </si>
  <si>
    <t xml:space="preserve">Riduzione di attrezzature, economia di consumabili, spazio  e consumi energetici. </t>
  </si>
  <si>
    <t xml:space="preserve">Multifunzione kit medio e maxi (A3 color)</t>
  </si>
  <si>
    <t xml:space="preserve">Consumabili (tranne carta) compresi. Assistenza onsite. Comprensiva di 600 copie b/n e 2400 copie colore x mese</t>
  </si>
  <si>
    <t xml:space="preserve">Riferimento: Convenzione consip Multifunzione 32 lotto_2 colore A3 (2020)</t>
  </si>
  <si>
    <t xml:space="preserve">Stampante laser b/n rete</t>
  </si>
  <si>
    <t xml:space="preserve">5 anni di assistenza onsite</t>
  </si>
  <si>
    <t xml:space="preserve">Acquisto ripetuto annualmente (no ammto)</t>
  </si>
  <si>
    <t xml:space="preserve">Riferimento: Convenzione consip Stampanti 17 lotto_2 (2020)</t>
  </si>
  <si>
    <t xml:space="preserve">Stampante economica utilizzabile da tutti i pc dello staff</t>
  </si>
  <si>
    <t xml:space="preserve">In tutto sono 47 stampanti. Non so l’età. Simulo che occorra roll-out 20% x anno (9pezzi)</t>
  </si>
  <si>
    <t xml:space="preserve">Kit da 2 toner (per laser b/n)</t>
  </si>
  <si>
    <t xml:space="preserve">Toner sufficiente ai 5 anni di vita di 1 stampante (50.000 copie)</t>
  </si>
  <si>
    <t xml:space="preserve">Razionalizzazione dell’approvvigionamento dei toner</t>
  </si>
  <si>
    <t xml:space="preserve">In tutto servono 17 kit (da 2). Non so l’età. Simulo che occorra roll-out 20% x anno (3kit da 2 cad)</t>
  </si>
  <si>
    <t xml:space="preserve">Kit da 4 toner (per laser b/n)</t>
  </si>
  <si>
    <t xml:space="preserve">Toner sufficiente ai 5 anni di vita di 2 stampanti (100.000 copie)</t>
  </si>
  <si>
    <t xml:space="preserve">In tutto sono 15 kit (da 4). Non so l’età. Simulo che occorra roll-out 20% x anno (3kit da 4 cad)</t>
  </si>
  <si>
    <t xml:space="preserve">Lettore ottico barcode</t>
  </si>
  <si>
    <t xml:space="preserve">Lerrore ottico di buona qualità e brand qualificato. Sostituzione gratuita in caso di guasto</t>
  </si>
  <si>
    <t xml:space="preserve">Acquisto massiccio su libero mercato</t>
  </si>
  <si>
    <t xml:space="preserve">Fondamentale per rapidità e riduzione errori x carico/scarico prestiti</t>
  </si>
  <si>
    <t xml:space="preserve">In tutto ne servono 114 in 5 anni.  Non so l’età degli esistenti. Simulo che occorra roll-out 20% x anno (23 pezzi/anno)</t>
  </si>
  <si>
    <t xml:space="preserve">Switch stand-alone gigabit 8P</t>
  </si>
  <si>
    <t xml:space="preserve">Brand affidabile; prodotto entry-level; sostituzione gratuita in caso di guasto</t>
  </si>
  <si>
    <t xml:space="preserve">Ne servono 35 pezzi tutti il primo anno. </t>
  </si>
  <si>
    <t xml:space="preserve">Account posta+office-automation cloud</t>
  </si>
  <si>
    <t xml:space="preserve">Soluzione in via di definizione tra Google workplace (business starter) ( € 5,20/mese I.I.)
Microsoft 365 (Business Basic) (€ 5,13/mese I.I.)
o similari servizi disponibili nel corso del 2022. Simulazione prezzi su Google</t>
  </si>
  <si>
    <t xml:space="preserve">canone</t>
  </si>
  <si>
    <t xml:space="preserve">1 anno</t>
  </si>
  <si>
    <t xml:space="preserve">Acquisto libero o su convenzione consip, in base alle offerte del momento. L’acquisto sarebbe massivo per tutti gli operatori CUBI contrattualizzati (dipendenti comunali o di cooperative). Account aggiuntivi potranno essere forniti per operatori di servizio civile (o simili) o volontari a fronte di un extra qui ipotizzato</t>
  </si>
  <si>
    <t xml:space="preserve">Massima flessibilità di utilizzo, anche in logica di smart-working. Si tratta di suite di collaborazione estremamente ricche, stabili, scalabili, intuitive e con molti supporti formativi gratuiti a disposizione. Utilizzabili il logica multi devices e su qualsiasi sistema operativo</t>
  </si>
  <si>
    <t xml:space="preserve">Costo annuo x tutti gli operatori cubi contrattualizzati (174 al 31.12.2020) = € 8.900 + IVA (=  € 10.858)</t>
  </si>
  <si>
    <t xml:space="preserve">PC di proprietà delle biblioteche CUBI – proiezione del valore residuo al 2022 </t>
  </si>
  <si>
    <t xml:space="preserve">I pc di proprietà delle biblioteche sono stati suddivisi in base all’anno d’acquisto - Ultimo aggiornamento: 30 gennaio 2021</t>
  </si>
  <si>
    <r>
      <rPr>
        <sz val="8"/>
        <rFont val="Arial"/>
        <family val="2"/>
        <charset val="1"/>
      </rPr>
      <t xml:space="preserve">Come valore di riferimento convenzionale dei PC+monitor si è utilizzato il prezzo dei prodotti proposti nell’ultima convenzione consip stipulata “Desktop 16_Lotto2” </t>
    </r>
    <r>
      <rPr>
        <sz val="8"/>
        <rFont val="Courier New"/>
        <family val="3"/>
        <charset val="1"/>
      </rPr>
      <t xml:space="preserve">(p</t>
    </r>
    <r>
      <rPr>
        <sz val="8"/>
        <color rgb="FF000000"/>
        <rFont val="Courier New"/>
        <family val="3"/>
        <charset val="1"/>
      </rPr>
      <t xml:space="preserve">c</t>
    </r>
    <r>
      <rPr>
        <sz val="8"/>
        <color rgb="FF000000"/>
        <rFont val="Arial"/>
        <family val="2"/>
        <charset val="1"/>
      </rPr>
      <t xml:space="preserve"> Lenovo Thinkcentre M725s con s.o. linux e 36 mesi assistenza onsite + monitor 23”) – prezzo unitario € 324 (I.I.)</t>
    </r>
  </si>
  <si>
    <t xml:space="preserve">Il valore “pieno” (100%) è stato attribuito ai pc che saranno acquistati nuovi nel 2022; per gli anni successivi (dal 2021 e anni precedenti), il valore è stato abbattuto del 20% per anno,  fino ad azzeramento del valore (dal 2017 e anni precedenti)</t>
  </si>
  <si>
    <t xml:space="preserve">PRE 2017</t>
  </si>
  <si>
    <t xml:space="preserve">TOT PC</t>
  </si>
  <si>
    <t xml:space="preserve">Valore residuo</t>
  </si>
  <si>
    <t xml:space="preserve">CUBI – Riepilogo quote di adesione SBV e SBME versate nel 2020</t>
  </si>
  <si>
    <r>
      <rPr>
        <b val="true"/>
        <sz val="12"/>
        <rFont val="Cantarell"/>
        <family val="0"/>
        <charset val="1"/>
      </rPr>
      <t xml:space="preserve">SOTTO-TIPOLOGIE di QUOTE in VIGORE</t>
    </r>
    <r>
      <rPr>
        <b val="true"/>
        <sz val="9"/>
        <rFont val="Cantarell"/>
        <family val="0"/>
        <charset val="1"/>
      </rPr>
      <t xml:space="preserve"> </t>
    </r>
    <r>
      <rPr>
        <sz val="10.5"/>
        <rFont val="Cantarell"/>
        <family val="0"/>
        <charset val="1"/>
      </rPr>
      <t xml:space="preserve">(con diverse difformità tra i 2 sistemi)</t>
    </r>
  </si>
  <si>
    <r>
      <rPr>
        <b val="true"/>
        <sz val="9"/>
        <color rgb="FF000000"/>
        <rFont val="Cantarell"/>
        <family val="0"/>
        <charset val="1"/>
      </rPr>
      <t xml:space="preserve">Abitanti</t>
    </r>
    <r>
      <rPr>
        <sz val="9"/>
        <color rgb="FF000000"/>
        <rFont val="Cantarell"/>
        <family val="0"/>
        <charset val="1"/>
      </rPr>
      <t xml:space="preserve"> </t>
    </r>
    <r>
      <rPr>
        <sz val="8"/>
        <color rgb="FF000000"/>
        <rFont val="Cantarell"/>
        <family val="0"/>
        <charset val="1"/>
      </rPr>
      <t xml:space="preserve">(1.1.2020)</t>
    </r>
  </si>
  <si>
    <t xml:space="preserve">ABITANTI</t>
  </si>
  <si>
    <t xml:space="preserve">LINEA-DATI</t>
  </si>
  <si>
    <t xml:space="preserve">E-BOOK</t>
  </si>
  <si>
    <t xml:space="preserve">Ass. HARDWARE</t>
  </si>
  <si>
    <r>
      <rPr>
        <b val="true"/>
        <sz val="8"/>
        <rFont val="Cantarell"/>
        <family val="0"/>
        <charset val="1"/>
      </rPr>
      <t xml:space="preserve">CoseDaFare </t>
    </r>
    <r>
      <rPr>
        <b val="true"/>
        <i val="true"/>
        <sz val="8"/>
        <rFont val="Cantarell"/>
        <family val="0"/>
        <charset val="1"/>
      </rPr>
      <t xml:space="preserve">(livello2)</t>
    </r>
  </si>
  <si>
    <t xml:space="preserve">PROGETTI SPECIALI</t>
  </si>
  <si>
    <t xml:space="preserve">TOTALE 2020</t>
  </si>
  <si>
    <r>
      <rPr>
        <b val="true"/>
        <i val="true"/>
        <sz val="8"/>
        <rFont val="Cantarell"/>
        <family val="0"/>
        <charset val="1"/>
      </rPr>
      <t xml:space="preserve"># </t>
    </r>
    <r>
      <rPr>
        <sz val="8"/>
        <rFont val="Cantarell"/>
        <family val="0"/>
        <charset val="1"/>
      </rPr>
      <t xml:space="preserve">non vengono conteggiati gli importi relativi ai “trasferimenti da tariffe utenti” e “per acquisto hardware” in quanto non permettono una comparazione con la quota futura</t>
    </r>
  </si>
  <si>
    <t xml:space="preserve">Sbv: €0,90 x ab / SBME x scaglioni</t>
  </si>
  <si>
    <t xml:space="preserve">In base al tipo linea; x SBME coperta da quota Abitanti, tranne x decentrate</t>
  </si>
  <si>
    <t xml:space="preserve">€0,02 x ab </t>
  </si>
  <si>
    <t xml:space="preserve">Adesione libera. Per SBME i Comuni ≤ 10.000 ab. Hanno 2 pc assistiti da quota “abitanti”</t>
  </si>
  <si>
    <t xml:space="preserve">Adesione libera</t>
  </si>
  <si>
    <t xml:space="preserve">Vale solo per SBV(che non ha entrate da contributo regionale)</t>
  </si>
  <si>
    <r>
      <rPr>
        <b val="true"/>
        <sz val="9"/>
        <rFont val="Cantarell"/>
        <family val="0"/>
        <charset val="1"/>
      </rPr>
      <t xml:space="preserve">tranne “assistenza hw” </t>
    </r>
    <r>
      <rPr>
        <i val="true"/>
        <sz val="9"/>
        <color rgb="FFC9211E"/>
        <rFont val="Cantarell"/>
        <family val="0"/>
        <charset val="1"/>
      </rPr>
      <t xml:space="preserve">(non comparabile con nuovo servizio IT)</t>
    </r>
  </si>
  <si>
    <r>
      <rPr>
        <b val="true"/>
        <sz val="9"/>
        <color rgb="FF000000"/>
        <rFont val="Cantarell"/>
        <family val="0"/>
        <charset val="1"/>
      </rPr>
      <t xml:space="preserve">BASIANO</t>
    </r>
    <r>
      <rPr>
        <sz val="8"/>
        <color rgb="FF000000"/>
        <rFont val="Cantarell"/>
        <family val="0"/>
        <charset val="1"/>
      </rPr>
      <t xml:space="preserve"> (unione con 30)</t>
    </r>
  </si>
  <si>
    <r>
      <rPr>
        <b val="true"/>
        <sz val="9"/>
        <color rgb="FF000000"/>
        <rFont val="Cantarell"/>
        <family val="0"/>
        <charset val="1"/>
      </rPr>
      <t xml:space="preserve">MASATE </t>
    </r>
    <r>
      <rPr>
        <sz val="8"/>
        <color rgb="FF000000"/>
        <rFont val="Cantarell"/>
        <family val="0"/>
        <charset val="1"/>
      </rPr>
      <t xml:space="preserve">(unione con 29)</t>
    </r>
  </si>
  <si>
    <t xml:space="preserve">decentrata</t>
  </si>
  <si>
    <r>
      <rPr>
        <b val="true"/>
        <sz val="14"/>
        <rFont val="Cantarell"/>
        <family val="0"/>
        <charset val="1"/>
      </rPr>
      <t xml:space="preserve">SOTTO-TIPOLOGIE di QUOTE in VIGORE</t>
    </r>
    <r>
      <rPr>
        <b val="true"/>
        <sz val="9"/>
        <rFont val="Cantarell"/>
        <family val="0"/>
        <charset val="1"/>
      </rPr>
      <t xml:space="preserve"> </t>
    </r>
    <r>
      <rPr>
        <sz val="10.5"/>
        <rFont val="Cantarell"/>
        <family val="0"/>
        <charset val="1"/>
      </rPr>
      <t xml:space="preserve">(con diverse difformità tra i 2 sistemi)</t>
    </r>
  </si>
  <si>
    <r>
      <rPr>
        <b val="true"/>
        <sz val="10.5"/>
        <rFont val="Cantarell"/>
        <family val="0"/>
        <charset val="1"/>
      </rPr>
      <t xml:space="preserve">CoseDaFare </t>
    </r>
    <r>
      <rPr>
        <b val="true"/>
        <i val="true"/>
        <sz val="10.5"/>
        <rFont val="Cantarell"/>
        <family val="0"/>
        <charset val="1"/>
      </rPr>
      <t xml:space="preserve">(livello2)</t>
    </r>
  </si>
  <si>
    <t xml:space="preserve">SBV</t>
  </si>
  <si>
    <t xml:space="preserve">€0,90 x ab </t>
  </si>
  <si>
    <t xml:space="preserve">contributo aggiuntivo per linee + prestanti</t>
  </si>
  <si>
    <t xml:space="preserve">Adesione opzionale</t>
  </si>
  <si>
    <t xml:space="preserve">Vale solo per SBV</t>
  </si>
  <si>
    <t xml:space="preserve">SBME</t>
  </si>
  <si>
    <r>
      <rPr>
        <sz val="10"/>
        <rFont val="Cantarell"/>
        <family val="0"/>
        <charset val="1"/>
      </rPr>
      <t xml:space="preserve">Per scaglioni demografici (da </t>
    </r>
    <r>
      <rPr>
        <sz val="10"/>
        <color rgb="FF000000"/>
        <rFont val="Cantarell"/>
        <family val="0"/>
        <charset val="1"/>
      </rPr>
      <t xml:space="preserve">€0,49 a €1,05 in base allo scaglione)  </t>
    </r>
  </si>
  <si>
    <t xml:space="preserve">compresa nella quota</t>
  </si>
  <si>
    <t xml:space="preserve"> i Comuni ≤ 10.000 ab. hanno assistenza di 2 pc compresa nella  quota “abitanti”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</si>
</sst>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[$€-410]\ * #,##0.00\ ;\-[$€-410]\ * #,##0.00\ ;[$€-410]\ * \-#\ "/>
    <numFmt numFmtId="166" formatCode="[$€-410]\ #,##0;\-[$€-410]\ #,##0"/>
    <numFmt numFmtId="167" formatCode="[$€-410]\ #,##0;[RED]\-[$€-410]\ #,##0"/>
    <numFmt numFmtId="168" formatCode="[$€-410]\ #,##0.00;\-[$€-410]\ #,##0.00"/>
    <numFmt numFmtId="169" formatCode="#,##0"/>
    <numFmt numFmtId="170" formatCode="[$€-410]\ #,##0.00;[RED]\-[$€-410]\ #,##0.00"/>
    <numFmt numFmtId="171" formatCode="0.0%"/>
    <numFmt numFmtId="172" formatCode="General"/>
    <numFmt numFmtId="173" formatCode="0.0"/>
    <numFmt numFmtId="174" formatCode="[$-410]#,##0"/>
    <numFmt numFmtId="175" formatCode="[$-410]0.0"/>
    <numFmt numFmtId="176" formatCode="[$-410]#,##0.0"/>
    <numFmt numFmtId="177" formatCode="0"/>
  </numFmts>
  <fonts count="10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ntarell"/>
      <family val="0"/>
      <charset val="1"/>
    </font>
    <font>
      <b val="true"/>
      <sz val="11"/>
      <color rgb="FF355269"/>
      <name val="Cantarell"/>
      <family val="0"/>
      <charset val="1"/>
    </font>
    <font>
      <b val="true"/>
      <sz val="10"/>
      <name val="Cantarell"/>
      <family val="0"/>
      <charset val="1"/>
    </font>
    <font>
      <b val="true"/>
      <sz val="10"/>
      <color rgb="FF355269"/>
      <name val="Cantarell"/>
      <family val="0"/>
      <charset val="1"/>
    </font>
    <font>
      <b val="true"/>
      <sz val="9"/>
      <name val="Cantarell"/>
      <family val="0"/>
      <charset val="1"/>
    </font>
    <font>
      <sz val="9"/>
      <name val="Cantarell"/>
      <family val="0"/>
      <charset val="1"/>
    </font>
    <font>
      <sz val="9"/>
      <color rgb="FFBF0041"/>
      <name val="Cantarell"/>
      <family val="0"/>
      <charset val="1"/>
    </font>
    <font>
      <sz val="8"/>
      <name val="Cantarell"/>
      <family val="0"/>
      <charset val="1"/>
    </font>
    <font>
      <b val="true"/>
      <sz val="9"/>
      <name val="Arial"/>
      <family val="2"/>
      <charset val="1"/>
    </font>
    <font>
      <i val="true"/>
      <sz val="9"/>
      <name val="Cantarell"/>
      <family val="0"/>
      <charset val="1"/>
    </font>
    <font>
      <i val="true"/>
      <sz val="8"/>
      <name val="Cantarell"/>
      <family val="0"/>
      <charset val="1"/>
    </font>
    <font>
      <b val="true"/>
      <sz val="8"/>
      <color rgb="FFBF0041"/>
      <name val="Cantarell"/>
      <family val="0"/>
      <charset val="1"/>
    </font>
    <font>
      <sz val="8"/>
      <color rgb="FFBF0041"/>
      <name val="Cantarell"/>
      <family val="0"/>
      <charset val="1"/>
    </font>
    <font>
      <sz val="8"/>
      <color rgb="FF000000"/>
      <name val="Cantarell"/>
      <family val="0"/>
      <charset val="1"/>
    </font>
    <font>
      <b val="true"/>
      <sz val="9"/>
      <color rgb="FFFF0000"/>
      <name val="Cantarell"/>
      <family val="0"/>
      <charset val="1"/>
    </font>
    <font>
      <sz val="14"/>
      <name val="Cantarell"/>
      <family val="0"/>
      <charset val="1"/>
    </font>
    <font>
      <u val="single"/>
      <sz val="9"/>
      <name val="Cantarell"/>
      <family val="0"/>
      <charset val="1"/>
    </font>
    <font>
      <b val="true"/>
      <sz val="8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20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color rgb="FFC9211E"/>
      <name val="Arial Black"/>
      <family val="0"/>
      <charset val="1"/>
    </font>
    <font>
      <sz val="10"/>
      <name val="Arial Black"/>
      <family val="0"/>
      <charset val="1"/>
    </font>
    <font>
      <b val="true"/>
      <i val="true"/>
      <sz val="8"/>
      <color rgb="FF2A6099"/>
      <name val="Arial"/>
      <family val="2"/>
      <charset val="1"/>
    </font>
    <font>
      <b val="true"/>
      <i val="true"/>
      <sz val="8"/>
      <color rgb="FF158466"/>
      <name val="Arial"/>
      <family val="2"/>
      <charset val="1"/>
    </font>
    <font>
      <b val="true"/>
      <sz val="9"/>
      <color rgb="FF2A6099"/>
      <name val="Arial"/>
      <family val="2"/>
      <charset val="1"/>
    </font>
    <font>
      <b val="true"/>
      <sz val="9"/>
      <color rgb="FF158466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0.5"/>
      <color rgb="FF111111"/>
      <name val="Cantarell"/>
      <family val="0"/>
      <charset val="1"/>
    </font>
    <font>
      <sz val="9"/>
      <color rgb="FF111111"/>
      <name val="Cantarell"/>
      <family val="0"/>
      <charset val="1"/>
    </font>
    <font>
      <b val="true"/>
      <sz val="10"/>
      <color rgb="FF111111"/>
      <name val="Cantarell"/>
      <family val="0"/>
      <charset val="1"/>
    </font>
    <font>
      <i val="true"/>
      <sz val="9"/>
      <color rgb="FFBF0041"/>
      <name val="Cantarell"/>
      <family val="0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111111"/>
      <name val="Arial Black"/>
      <family val="0"/>
      <charset val="1"/>
    </font>
    <font>
      <sz val="8"/>
      <name val="Arial"/>
      <family val="2"/>
      <charset val="1"/>
    </font>
    <font>
      <b val="true"/>
      <sz val="11"/>
      <name val="Cantarell"/>
      <family val="0"/>
      <charset val="1"/>
    </font>
    <font>
      <b val="true"/>
      <sz val="10"/>
      <color rgb="FF158466"/>
      <name val="Cantarell"/>
      <family val="0"/>
      <charset val="1"/>
    </font>
    <font>
      <b val="true"/>
      <sz val="10"/>
      <color rgb="FF813709"/>
      <name val="Cantarell"/>
      <family val="0"/>
      <charset val="1"/>
    </font>
    <font>
      <b val="true"/>
      <sz val="10"/>
      <color rgb="FFFF0000"/>
      <name val="Cantarell"/>
      <family val="0"/>
      <charset val="1"/>
    </font>
    <font>
      <i val="true"/>
      <sz val="8"/>
      <color rgb="FFFF0000"/>
      <name val="Cantarell"/>
      <family val="0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C9211E"/>
      <name val="Arial"/>
      <family val="2"/>
      <charset val="1"/>
    </font>
    <font>
      <sz val="9"/>
      <color rgb="FF000000"/>
      <name val="URW Gothic L"/>
      <family val="2"/>
      <charset val="1"/>
    </font>
    <font>
      <b val="true"/>
      <sz val="8"/>
      <color rgb="FF158466"/>
      <name val="Arial"/>
      <family val="2"/>
      <charset val="1"/>
    </font>
    <font>
      <sz val="8"/>
      <color rgb="FF158466"/>
      <name val="Arial"/>
      <family val="2"/>
      <charset val="1"/>
    </font>
    <font>
      <sz val="8"/>
      <color rgb="FFBF0041"/>
      <name val="Arial"/>
      <family val="2"/>
      <charset val="1"/>
    </font>
    <font>
      <b val="true"/>
      <sz val="8"/>
      <color rgb="FF000000"/>
      <name val="URW Gothic L"/>
      <family val="2"/>
      <charset val="1"/>
    </font>
    <font>
      <sz val="9"/>
      <color rgb="FF2A6099"/>
      <name val="Arial"/>
      <family val="2"/>
      <charset val="1"/>
    </font>
    <font>
      <b val="true"/>
      <sz val="9"/>
      <color rgb="FFC9211E"/>
      <name val="Arial"/>
      <family val="2"/>
      <charset val="1"/>
    </font>
    <font>
      <b val="true"/>
      <sz val="11"/>
      <color rgb="FFC9211E"/>
      <name val="Arial"/>
      <family val="2"/>
      <charset val="1"/>
    </font>
    <font>
      <b val="true"/>
      <sz val="20"/>
      <color rgb="FFC9211E"/>
      <name val="Arial"/>
      <family val="2"/>
      <charset val="1"/>
    </font>
    <font>
      <b val="true"/>
      <sz val="10"/>
      <color rgb="FFC9211E"/>
      <name val="Cantarell"/>
      <family val="0"/>
      <charset val="1"/>
    </font>
    <font>
      <b val="true"/>
      <sz val="15"/>
      <color rgb="FF000000"/>
      <name val="Cantarell"/>
      <family val="0"/>
      <charset val="1"/>
    </font>
    <font>
      <sz val="13"/>
      <color rgb="FF000000"/>
      <name val="Cantarell"/>
      <family val="0"/>
      <charset val="1"/>
    </font>
    <font>
      <b val="true"/>
      <sz val="10"/>
      <color rgb="FF000000"/>
      <name val="Cantarell"/>
      <family val="0"/>
      <charset val="1"/>
    </font>
    <font>
      <b val="true"/>
      <sz val="9"/>
      <color rgb="FF000000"/>
      <name val="Cantarell"/>
      <family val="0"/>
      <charset val="1"/>
    </font>
    <font>
      <sz val="9"/>
      <color rgb="FF000000"/>
      <name val="Cantarell"/>
      <family val="0"/>
      <charset val="1"/>
    </font>
    <font>
      <b val="true"/>
      <sz val="8"/>
      <name val="Cantarell"/>
      <family val="0"/>
      <charset val="1"/>
    </font>
    <font>
      <b val="true"/>
      <sz val="8"/>
      <color rgb="FF000000"/>
      <name val="Cantarell"/>
      <family val="0"/>
      <charset val="1"/>
    </font>
    <font>
      <i val="true"/>
      <sz val="8"/>
      <color rgb="FF000000"/>
      <name val="Cantarell"/>
      <family val="0"/>
      <charset val="1"/>
    </font>
    <font>
      <sz val="10"/>
      <color rgb="FFBF0041"/>
      <name val="Cantarell"/>
      <family val="0"/>
      <charset val="1"/>
    </font>
    <font>
      <i val="true"/>
      <sz val="9"/>
      <color rgb="FF355269"/>
      <name val="Cantarell"/>
      <family val="0"/>
      <charset val="1"/>
    </font>
    <font>
      <b val="true"/>
      <sz val="9"/>
      <color rgb="FF355269"/>
      <name val="Cantarell"/>
      <family val="0"/>
      <charset val="1"/>
    </font>
    <font>
      <b val="true"/>
      <sz val="9"/>
      <name val="Arial"/>
      <family val="0"/>
      <charset val="1"/>
    </font>
    <font>
      <i val="true"/>
      <sz val="8"/>
      <color rgb="FF158466"/>
      <name val="Arial"/>
      <family val="2"/>
      <charset val="1"/>
    </font>
    <font>
      <b val="true"/>
      <i val="true"/>
      <sz val="8"/>
      <color rgb="FFFF0000"/>
      <name val="Arial"/>
      <family val="2"/>
      <charset val="1"/>
    </font>
    <font>
      <b val="true"/>
      <sz val="15"/>
      <name val="Arial"/>
      <family val="2"/>
      <charset val="1"/>
    </font>
    <font>
      <u val="single"/>
      <sz val="8"/>
      <name val="Arial"/>
      <family val="2"/>
      <charset val="1"/>
    </font>
    <font>
      <sz val="10"/>
      <color rgb="FFC9211E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0"/>
      <color rgb="FFA7074B"/>
      <name val="Arial"/>
      <family val="2"/>
      <charset val="1"/>
    </font>
    <font>
      <b val="true"/>
      <sz val="9"/>
      <color rgb="FFA7074B"/>
      <name val="Arial"/>
      <family val="2"/>
      <charset val="1"/>
    </font>
    <font>
      <sz val="10"/>
      <color rgb="FFA7074B"/>
      <name val="Arial"/>
      <family val="2"/>
      <charset val="1"/>
    </font>
    <font>
      <sz val="8"/>
      <color rgb="FF0000FF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9"/>
      <name val="Arial"/>
      <family val="0"/>
      <charset val="1"/>
    </font>
    <font>
      <b val="true"/>
      <sz val="18"/>
      <color rgb="FFC9211E"/>
      <name val="Arial"/>
      <family val="2"/>
      <charset val="1"/>
    </font>
    <font>
      <i val="true"/>
      <sz val="10.5"/>
      <name val="Arial"/>
      <family val="2"/>
      <charset val="1"/>
    </font>
    <font>
      <b val="true"/>
      <sz val="9"/>
      <name val="Arial Black"/>
      <family val="0"/>
      <charset val="1"/>
    </font>
    <font>
      <sz val="8"/>
      <color rgb="FFC9211E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sz val="8"/>
      <name val="Courier New"/>
      <family val="3"/>
      <charset val="1"/>
    </font>
    <font>
      <sz val="8"/>
      <color rgb="FF000000"/>
      <name val="Courier New"/>
      <family val="3"/>
      <charset val="1"/>
    </font>
    <font>
      <b val="true"/>
      <sz val="18"/>
      <color rgb="FF2A6099"/>
      <name val="Cantarell"/>
      <family val="0"/>
      <charset val="1"/>
    </font>
    <font>
      <b val="true"/>
      <sz val="12"/>
      <name val="Cantarell"/>
      <family val="0"/>
      <charset val="1"/>
    </font>
    <font>
      <sz val="10.5"/>
      <name val="Cantarell"/>
      <family val="0"/>
      <charset val="1"/>
    </font>
    <font>
      <b val="true"/>
      <i val="true"/>
      <sz val="8"/>
      <name val="Cantarell"/>
      <family val="0"/>
      <charset val="1"/>
    </font>
    <font>
      <i val="true"/>
      <sz val="9"/>
      <color rgb="FFC9211E"/>
      <name val="Cantarell"/>
      <family val="0"/>
      <charset val="1"/>
    </font>
    <font>
      <i val="true"/>
      <sz val="7"/>
      <color rgb="FF355269"/>
      <name val="Cantarell"/>
      <family val="0"/>
      <charset val="1"/>
    </font>
    <font>
      <sz val="8"/>
      <color rgb="FFC9211E"/>
      <name val="Cantarell"/>
      <family val="0"/>
      <charset val="1"/>
    </font>
    <font>
      <i val="true"/>
      <sz val="8"/>
      <color rgb="FF355269"/>
      <name val="Cantarell"/>
      <family val="0"/>
      <charset val="1"/>
    </font>
    <font>
      <b val="true"/>
      <sz val="14"/>
      <name val="Cantarell"/>
      <family val="0"/>
      <charset val="1"/>
    </font>
    <font>
      <b val="true"/>
      <sz val="10.5"/>
      <name val="Cantarell"/>
      <family val="0"/>
      <charset val="1"/>
    </font>
    <font>
      <b val="true"/>
      <i val="true"/>
      <sz val="10.5"/>
      <name val="Cantarell"/>
      <family val="0"/>
      <charset val="1"/>
    </font>
    <font>
      <b val="true"/>
      <sz val="24"/>
      <color rgb="FFC9211E"/>
      <name val="Cantarell"/>
      <family val="0"/>
      <charset val="1"/>
    </font>
    <font>
      <sz val="10.5"/>
      <color rgb="FF000000"/>
      <name val="Cantarell"/>
      <family val="0"/>
      <charset val="1"/>
    </font>
    <font>
      <sz val="10"/>
      <color rgb="FF000000"/>
      <name val="Cantarell"/>
      <family val="0"/>
      <charset val="1"/>
    </font>
    <font>
      <b val="true"/>
      <sz val="24"/>
      <color rgb="FF1E6A39"/>
      <name val="Cantarel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5CE"/>
      </patternFill>
    </fill>
    <fill>
      <patternFill patternType="solid">
        <fgColor rgb="FFE0C2CD"/>
        <bgColor rgb="FFCCCCCC"/>
      </patternFill>
    </fill>
    <fill>
      <patternFill patternType="solid">
        <fgColor rgb="FFB3CAC7"/>
        <bgColor rgb="FFB4C7DC"/>
      </patternFill>
    </fill>
    <fill>
      <patternFill patternType="solid">
        <fgColor rgb="FFAFD095"/>
        <bgColor rgb="FFB3CAC7"/>
      </patternFill>
    </fill>
    <fill>
      <patternFill patternType="solid">
        <fgColor rgb="FFFFF5CE"/>
        <bgColor rgb="FFFFFFA6"/>
      </patternFill>
    </fill>
    <fill>
      <patternFill patternType="solid">
        <fgColor rgb="FFFFDBB6"/>
        <bgColor rgb="FFF7D1D5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38"/>
      </patternFill>
    </fill>
    <fill>
      <patternFill patternType="solid">
        <fgColor rgb="FFFFFF38"/>
        <bgColor rgb="FFFFFF6D"/>
      </patternFill>
    </fill>
    <fill>
      <patternFill patternType="solid">
        <fgColor rgb="FFCCCCCC"/>
        <bgColor rgb="FFE0C2CD"/>
      </patternFill>
    </fill>
    <fill>
      <patternFill patternType="solid">
        <fgColor rgb="FFF7D1D5"/>
        <bgColor rgb="FFFFDBB6"/>
      </patternFill>
    </fill>
    <fill>
      <patternFill patternType="solid">
        <fgColor rgb="FFFFFF6D"/>
        <bgColor rgb="FFFFFF38"/>
      </patternFill>
    </fill>
    <fill>
      <patternFill patternType="solid">
        <fgColor rgb="FFFF8000"/>
        <bgColor rgb="FFFF972F"/>
      </patternFill>
    </fill>
    <fill>
      <patternFill patternType="solid">
        <fgColor rgb="FFFF972F"/>
        <bgColor rgb="FFFF8000"/>
      </patternFill>
    </fill>
    <fill>
      <patternFill patternType="solid">
        <fgColor rgb="FFFFA6A6"/>
        <bgColor rgb="FFE0C2CD"/>
      </patternFill>
    </fill>
    <fill>
      <patternFill patternType="solid">
        <fgColor rgb="FF729FCF"/>
        <bgColor rgb="FF81ACA6"/>
      </patternFill>
    </fill>
    <fill>
      <patternFill patternType="solid">
        <fgColor rgb="FFDEE7E5"/>
        <bgColor rgb="FFFFF5CE"/>
      </patternFill>
    </fill>
    <fill>
      <patternFill patternType="solid">
        <fgColor rgb="FF81ACA6"/>
        <bgColor rgb="FF729FCF"/>
      </patternFill>
    </fill>
    <fill>
      <patternFill patternType="solid">
        <fgColor rgb="FFFFFFA6"/>
        <bgColor rgb="FFFFF5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2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3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3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7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3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1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1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3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4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8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4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1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1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4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7" fillId="1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41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E6A39"/>
      <rgbColor rgb="FF000080"/>
      <rgbColor rgb="FF808000"/>
      <rgbColor rgb="FFA7074B"/>
      <rgbColor rgb="FF158466"/>
      <rgbColor rgb="FFB3CAC7"/>
      <rgbColor rgb="FF808080"/>
      <rgbColor rgb="FF729FCF"/>
      <rgbColor rgb="FFC9211E"/>
      <rgbColor rgb="FFFFF5CE"/>
      <rgbColor rgb="FFF7D1D5"/>
      <rgbColor rgb="FF660066"/>
      <rgbColor rgb="FFFF8080"/>
      <rgbColor rgb="FF2A6099"/>
      <rgbColor rgb="FFCCCCCC"/>
      <rgbColor rgb="FF000080"/>
      <rgbColor rgb="FFFF00FF"/>
      <rgbColor rgb="FFFFFF38"/>
      <rgbColor rgb="FF00FFFF"/>
      <rgbColor rgb="FFBF0041"/>
      <rgbColor rgb="FF800000"/>
      <rgbColor rgb="FF008080"/>
      <rgbColor rgb="FF0000FF"/>
      <rgbColor rgb="FF00CCFF"/>
      <rgbColor rgb="FFCCFFFF"/>
      <rgbColor rgb="FFDEE7E5"/>
      <rgbColor rgb="FFFFFFA6"/>
      <rgbColor rgb="FFB4C7DC"/>
      <rgbColor rgb="FFFFA6A6"/>
      <rgbColor rgb="FFE0C2CD"/>
      <rgbColor rgb="FFFFDBB6"/>
      <rgbColor rgb="FF3366FF"/>
      <rgbColor rgb="FF33CCCC"/>
      <rgbColor rgb="FFAFD095"/>
      <rgbColor rgb="FFFFFF6D"/>
      <rgbColor rgb="FFFF972F"/>
      <rgbColor rgb="FFFF8000"/>
      <rgbColor rgb="FF666699"/>
      <rgbColor rgb="FF81ACA6"/>
      <rgbColor rgb="FF003366"/>
      <rgbColor rgb="FF339966"/>
      <rgbColor rgb="FF111111"/>
      <rgbColor rgb="FF333300"/>
      <rgbColor rgb="FF813709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biblioteca.XXX@cubinrete.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MJ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P8" activeCellId="0" sqref="P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.58"/>
    <col collapsed="false" customWidth="true" hidden="false" outlineLevel="0" max="2" min="2" style="1" width="18.72"/>
    <col collapsed="false" customWidth="true" hidden="false" outlineLevel="0" max="3" min="3" style="2" width="1.32"/>
    <col collapsed="false" customWidth="true" hidden="false" outlineLevel="0" max="4" min="4" style="2" width="24.77"/>
    <col collapsed="false" customWidth="true" hidden="false" outlineLevel="0" max="5" min="5" style="2" width="1.58"/>
    <col collapsed="false" customWidth="true" hidden="false" outlineLevel="0" max="6" min="6" style="1" width="24.77"/>
    <col collapsed="false" customWidth="true" hidden="false" outlineLevel="0" max="7" min="7" style="1" width="1.58"/>
    <col collapsed="false" customWidth="true" hidden="false" outlineLevel="0" max="8" min="8" style="1" width="26.33"/>
    <col collapsed="false" customWidth="true" hidden="false" outlineLevel="0" max="9" min="9" style="1" width="1.45"/>
    <col collapsed="false" customWidth="true" hidden="false" outlineLevel="0" max="10" min="10" style="1" width="25.01"/>
    <col collapsed="false" customWidth="true" hidden="false" outlineLevel="0" max="11" min="11" style="1" width="1.58"/>
    <col collapsed="false" customWidth="true" hidden="false" outlineLevel="0" max="12" min="12" style="1" width="25.01"/>
    <col collapsed="false" customWidth="true" hidden="false" outlineLevel="0" max="13" min="13" style="1" width="2.05"/>
    <col collapsed="false" customWidth="true" hidden="false" outlineLevel="0" max="14" min="14" style="1" width="28.76"/>
    <col collapsed="false" customWidth="false" hidden="false" outlineLevel="0" max="1024" min="15" style="1" width="11.52"/>
  </cols>
  <sheetData>
    <row r="2" customFormat="false" ht="57.45" hidden="false" customHeight="true" outlineLevel="0" collapsed="false">
      <c r="D2" s="3" t="s">
        <v>0</v>
      </c>
      <c r="E2" s="4"/>
      <c r="F2" s="5" t="s">
        <v>1</v>
      </c>
      <c r="G2" s="6"/>
      <c r="H2" s="5" t="s">
        <v>2</v>
      </c>
      <c r="I2" s="7"/>
      <c r="J2" s="8" t="s">
        <v>3</v>
      </c>
      <c r="K2" s="9"/>
      <c r="L2" s="8" t="s">
        <v>4</v>
      </c>
      <c r="M2" s="7"/>
      <c r="N2" s="8" t="s">
        <v>5</v>
      </c>
      <c r="O2" s="7"/>
      <c r="P2" s="7"/>
      <c r="Q2" s="7"/>
    </row>
    <row r="3" customFormat="false" ht="37.3" hidden="false" customHeight="true" outlineLevel="0" collapsed="false">
      <c r="B3" s="10" t="s">
        <v>6</v>
      </c>
      <c r="C3" s="11"/>
      <c r="D3" s="12" t="s">
        <v>7</v>
      </c>
      <c r="E3" s="13"/>
      <c r="F3" s="12" t="s">
        <v>8</v>
      </c>
      <c r="G3" s="14"/>
      <c r="H3" s="12" t="s">
        <v>9</v>
      </c>
      <c r="I3" s="15"/>
      <c r="J3" s="12" t="s">
        <v>10</v>
      </c>
      <c r="K3" s="13"/>
      <c r="L3" s="12" t="s">
        <v>11</v>
      </c>
      <c r="M3" s="15"/>
      <c r="N3" s="12" t="s">
        <v>12</v>
      </c>
      <c r="O3" s="15"/>
      <c r="P3" s="15"/>
      <c r="Q3" s="15"/>
      <c r="R3" s="15"/>
      <c r="S3" s="15"/>
    </row>
    <row r="4" customFormat="false" ht="37.3" hidden="false" customHeight="true" outlineLevel="0" collapsed="false">
      <c r="B4" s="10"/>
      <c r="C4" s="11"/>
      <c r="D4" s="12"/>
      <c r="E4" s="13"/>
      <c r="F4" s="12"/>
      <c r="G4" s="14"/>
      <c r="H4" s="12" t="s">
        <v>13</v>
      </c>
      <c r="I4" s="15"/>
      <c r="J4" s="12"/>
      <c r="K4" s="13"/>
      <c r="L4" s="12"/>
      <c r="M4" s="15"/>
      <c r="N4" s="12"/>
      <c r="O4" s="15"/>
      <c r="P4" s="15"/>
      <c r="Q4" s="15"/>
      <c r="R4" s="15"/>
      <c r="S4" s="15"/>
    </row>
    <row r="5" customFormat="false" ht="35" hidden="false" customHeight="true" outlineLevel="0" collapsed="false">
      <c r="B5" s="10"/>
      <c r="C5" s="11"/>
      <c r="D5" s="12"/>
      <c r="E5" s="11"/>
      <c r="F5" s="12"/>
      <c r="G5" s="14"/>
      <c r="H5" s="12" t="s">
        <v>14</v>
      </c>
      <c r="I5" s="15"/>
      <c r="J5" s="12"/>
      <c r="K5" s="13"/>
      <c r="L5" s="12" t="s">
        <v>15</v>
      </c>
      <c r="M5" s="15"/>
      <c r="N5" s="16" t="s">
        <v>16</v>
      </c>
      <c r="O5" s="15"/>
      <c r="P5" s="15"/>
      <c r="Q5" s="15"/>
      <c r="R5" s="15"/>
      <c r="S5" s="15"/>
    </row>
    <row r="6" customFormat="false" ht="30.55" hidden="false" customHeight="true" outlineLevel="0" collapsed="false">
      <c r="A6" s="0"/>
      <c r="B6" s="10"/>
      <c r="C6" s="17"/>
      <c r="D6" s="12"/>
      <c r="E6" s="17"/>
      <c r="F6" s="12"/>
      <c r="G6" s="18"/>
      <c r="H6" s="12" t="s">
        <v>17</v>
      </c>
      <c r="I6" s="0"/>
      <c r="J6" s="12"/>
      <c r="K6" s="13"/>
      <c r="L6" s="12" t="s">
        <v>18</v>
      </c>
      <c r="M6" s="0"/>
      <c r="N6" s="19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50.6" hidden="false" customHeight="true" outlineLevel="0" collapsed="false">
      <c r="B7" s="10" t="s">
        <v>19</v>
      </c>
      <c r="C7" s="11"/>
      <c r="D7" s="20" t="s">
        <v>20</v>
      </c>
      <c r="E7" s="21"/>
      <c r="F7" s="20" t="s">
        <v>20</v>
      </c>
      <c r="G7" s="14"/>
      <c r="H7" s="12" t="s">
        <v>21</v>
      </c>
      <c r="I7" s="15"/>
      <c r="J7" s="20" t="s">
        <v>20</v>
      </c>
      <c r="K7" s="21"/>
      <c r="L7" s="12" t="s">
        <v>22</v>
      </c>
      <c r="M7" s="15"/>
      <c r="N7" s="22" t="s">
        <v>23</v>
      </c>
      <c r="O7" s="15"/>
      <c r="P7" s="15"/>
      <c r="Q7" s="15"/>
      <c r="R7" s="15"/>
      <c r="S7" s="15"/>
    </row>
    <row r="8" customFormat="false" ht="28.55" hidden="false" customHeight="true" outlineLevel="0" collapsed="false">
      <c r="B8" s="10" t="s">
        <v>24</v>
      </c>
      <c r="C8" s="11"/>
      <c r="D8" s="23" t="s">
        <v>25</v>
      </c>
      <c r="E8" s="24"/>
      <c r="F8" s="20" t="s">
        <v>26</v>
      </c>
      <c r="G8" s="14"/>
      <c r="H8" s="20" t="s">
        <v>26</v>
      </c>
      <c r="I8" s="15"/>
      <c r="J8" s="20" t="s">
        <v>26</v>
      </c>
      <c r="K8" s="21"/>
      <c r="L8" s="20" t="s">
        <v>26</v>
      </c>
      <c r="M8" s="15"/>
      <c r="N8" s="20" t="s">
        <v>26</v>
      </c>
      <c r="O8" s="15"/>
      <c r="P8" s="25"/>
      <c r="Q8" s="15"/>
      <c r="R8" s="15"/>
      <c r="S8" s="15"/>
    </row>
    <row r="9" customFormat="false" ht="49.3" hidden="false" customHeight="true" outlineLevel="0" collapsed="false">
      <c r="B9" s="26" t="s">
        <v>27</v>
      </c>
      <c r="C9" s="27"/>
      <c r="D9" s="28" t="s">
        <v>28</v>
      </c>
      <c r="E9" s="24"/>
      <c r="F9" s="29" t="s">
        <v>29</v>
      </c>
      <c r="G9" s="14"/>
      <c r="H9" s="29" t="s">
        <v>30</v>
      </c>
      <c r="I9" s="15"/>
      <c r="J9" s="29" t="s">
        <v>30</v>
      </c>
      <c r="K9" s="30"/>
      <c r="L9" s="29" t="s">
        <v>30</v>
      </c>
      <c r="M9" s="15"/>
      <c r="N9" s="16" t="s">
        <v>31</v>
      </c>
      <c r="O9" s="31"/>
      <c r="P9" s="15"/>
      <c r="Q9" s="15"/>
      <c r="R9" s="15"/>
      <c r="S9" s="15"/>
    </row>
    <row r="10" customFormat="false" ht="38.9" hidden="false" customHeight="true" outlineLevel="0" collapsed="false">
      <c r="B10" s="26" t="s">
        <v>32</v>
      </c>
      <c r="C10" s="11"/>
      <c r="D10" s="32" t="s">
        <v>33</v>
      </c>
      <c r="E10" s="13"/>
      <c r="F10" s="33" t="n">
        <v>342557</v>
      </c>
      <c r="G10" s="14"/>
      <c r="H10" s="34" t="n">
        <v>191800</v>
      </c>
      <c r="I10" s="15"/>
      <c r="J10" s="35" t="n">
        <f aca="false">'3 - SEDI'!D72*0.7</f>
        <v>435981</v>
      </c>
      <c r="K10" s="36"/>
      <c r="L10" s="37" t="s">
        <v>34</v>
      </c>
      <c r="M10" s="15"/>
      <c r="N10" s="35" t="n">
        <v>40000</v>
      </c>
      <c r="O10" s="31"/>
      <c r="P10" s="15"/>
      <c r="Q10" s="15"/>
      <c r="R10" s="15"/>
      <c r="S10" s="15"/>
    </row>
    <row r="11" customFormat="false" ht="37.6" hidden="false" customHeight="true" outlineLevel="0" collapsed="false">
      <c r="B11" s="10" t="s">
        <v>35</v>
      </c>
      <c r="C11" s="11"/>
      <c r="D11" s="38" t="s">
        <v>36</v>
      </c>
      <c r="E11" s="39"/>
      <c r="F11" s="40" t="s">
        <v>37</v>
      </c>
      <c r="G11" s="20"/>
      <c r="H11" s="41" t="s">
        <v>38</v>
      </c>
      <c r="I11" s="31"/>
      <c r="J11" s="29" t="s">
        <v>39</v>
      </c>
      <c r="K11" s="30"/>
      <c r="L11" s="29" t="s">
        <v>40</v>
      </c>
      <c r="M11" s="15"/>
      <c r="N11" s="29" t="s">
        <v>41</v>
      </c>
      <c r="O11" s="31"/>
      <c r="P11" s="15"/>
      <c r="Q11" s="15"/>
      <c r="R11" s="15"/>
      <c r="S11" s="15"/>
    </row>
    <row r="12" customFormat="false" ht="26.6" hidden="false" customHeight="true" outlineLevel="0" collapsed="false">
      <c r="B12" s="10"/>
      <c r="C12" s="11"/>
      <c r="D12" s="38" t="s">
        <v>42</v>
      </c>
      <c r="E12" s="39"/>
      <c r="F12" s="20"/>
      <c r="G12" s="20"/>
      <c r="H12" s="41" t="s">
        <v>43</v>
      </c>
      <c r="I12" s="31"/>
      <c r="J12" s="29" t="s">
        <v>44</v>
      </c>
      <c r="K12" s="42"/>
      <c r="L12" s="29"/>
      <c r="M12" s="15"/>
      <c r="N12" s="29"/>
      <c r="O12" s="15"/>
      <c r="P12" s="15"/>
      <c r="Q12" s="15"/>
      <c r="R12" s="15"/>
      <c r="S12" s="15"/>
    </row>
    <row r="13" customFormat="false" ht="59.7" hidden="false" customHeight="true" outlineLevel="0" collapsed="false">
      <c r="B13" s="10"/>
      <c r="C13" s="11"/>
      <c r="D13" s="38" t="s">
        <v>45</v>
      </c>
      <c r="E13" s="39"/>
      <c r="F13" s="20"/>
      <c r="G13" s="20"/>
      <c r="H13" s="29" t="s">
        <v>46</v>
      </c>
      <c r="I13" s="31"/>
      <c r="J13" s="29" t="s">
        <v>47</v>
      </c>
      <c r="K13" s="42"/>
      <c r="L13" s="29"/>
      <c r="M13" s="15"/>
      <c r="N13" s="29"/>
      <c r="O13" s="15"/>
      <c r="P13" s="15"/>
      <c r="Q13" s="15"/>
      <c r="R13" s="15"/>
      <c r="S13" s="15"/>
    </row>
    <row r="14" customFormat="false" ht="67.9" hidden="false" customHeight="true" outlineLevel="0" collapsed="false">
      <c r="B14" s="10"/>
      <c r="C14" s="11"/>
      <c r="D14" s="38"/>
      <c r="E14" s="11"/>
      <c r="F14" s="20"/>
      <c r="G14" s="20"/>
      <c r="H14" s="41"/>
      <c r="I14" s="15"/>
      <c r="J14" s="41"/>
      <c r="K14" s="42"/>
      <c r="L14" s="16" t="s">
        <v>48</v>
      </c>
      <c r="M14" s="15"/>
      <c r="N14" s="29"/>
      <c r="O14" s="15"/>
      <c r="P14" s="15"/>
      <c r="Q14" s="15"/>
      <c r="R14" s="15"/>
      <c r="S14" s="15"/>
    </row>
    <row r="15" customFormat="false" ht="34.35" hidden="false" customHeight="true" outlineLevel="0" collapsed="false">
      <c r="B15" s="10" t="s">
        <v>49</v>
      </c>
      <c r="C15" s="11"/>
      <c r="D15" s="43"/>
      <c r="E15" s="11"/>
      <c r="F15" s="44"/>
      <c r="G15" s="20"/>
      <c r="H15" s="45" t="s">
        <v>50</v>
      </c>
      <c r="I15" s="46"/>
      <c r="J15" s="47" t="s">
        <v>51</v>
      </c>
      <c r="K15" s="48"/>
      <c r="L15" s="49" t="s">
        <v>52</v>
      </c>
      <c r="M15" s="15"/>
      <c r="N15" s="16" t="s">
        <v>53</v>
      </c>
      <c r="O15" s="15"/>
      <c r="P15" s="15"/>
      <c r="Q15" s="15"/>
      <c r="R15" s="15"/>
      <c r="S15" s="15"/>
    </row>
    <row r="16" customFormat="false" ht="25.95" hidden="false" customHeight="true" outlineLevel="0" collapsed="false">
      <c r="B16" s="10"/>
      <c r="C16" s="11"/>
      <c r="D16" s="43"/>
      <c r="E16" s="11"/>
      <c r="F16" s="20"/>
      <c r="G16" s="20"/>
      <c r="H16" s="45" t="s">
        <v>54</v>
      </c>
      <c r="I16" s="46"/>
      <c r="J16" s="47" t="s">
        <v>55</v>
      </c>
      <c r="K16" s="48"/>
      <c r="L16" s="16" t="s">
        <v>56</v>
      </c>
      <c r="M16" s="15"/>
      <c r="N16" s="49" t="s">
        <v>57</v>
      </c>
      <c r="O16" s="15"/>
      <c r="P16" s="15"/>
      <c r="Q16" s="15"/>
      <c r="R16" s="15"/>
      <c r="S16" s="15"/>
    </row>
    <row r="17" customFormat="false" ht="51.25" hidden="false" customHeight="true" outlineLevel="0" collapsed="false">
      <c r="B17" s="10"/>
      <c r="C17" s="11"/>
      <c r="D17" s="43"/>
      <c r="E17" s="11"/>
      <c r="F17" s="20"/>
      <c r="G17" s="20"/>
      <c r="H17" s="45"/>
      <c r="I17" s="46"/>
      <c r="J17" s="47" t="s">
        <v>58</v>
      </c>
      <c r="K17" s="48"/>
      <c r="L17" s="50"/>
      <c r="M17" s="15"/>
      <c r="N17" s="50"/>
      <c r="O17" s="15"/>
      <c r="P17" s="15"/>
      <c r="Q17" s="15"/>
      <c r="R17" s="15"/>
      <c r="S17" s="15"/>
    </row>
    <row r="18" customFormat="false" ht="64.9" hidden="false" customHeight="true" outlineLevel="0" collapsed="false">
      <c r="B18" s="10" t="s">
        <v>59</v>
      </c>
      <c r="C18" s="11"/>
      <c r="D18" s="38" t="s">
        <v>60</v>
      </c>
      <c r="E18" s="39"/>
      <c r="F18" s="12" t="s">
        <v>61</v>
      </c>
      <c r="G18" s="20"/>
      <c r="H18" s="12" t="s">
        <v>61</v>
      </c>
      <c r="I18" s="46"/>
      <c r="J18" s="12" t="s">
        <v>61</v>
      </c>
      <c r="K18" s="13"/>
      <c r="L18" s="12" t="s">
        <v>61</v>
      </c>
      <c r="M18" s="15"/>
      <c r="N18" s="29" t="s">
        <v>62</v>
      </c>
      <c r="O18" s="15"/>
      <c r="P18" s="15"/>
      <c r="Q18" s="15"/>
      <c r="R18" s="15"/>
      <c r="S18" s="15"/>
    </row>
    <row r="19" customFormat="false" ht="9.7" hidden="false" customHeight="true" outlineLevel="0" collapsed="false"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customFormat="false" ht="45.5" hidden="false" customHeight="true" outlineLevel="0" collapsed="false">
      <c r="B20" s="51" t="s">
        <v>63</v>
      </c>
      <c r="D20" s="24" t="s">
        <v>64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5"/>
      <c r="P20" s="15"/>
      <c r="Q20" s="15"/>
      <c r="R20" s="15"/>
      <c r="S20" s="15"/>
    </row>
    <row r="21" customFormat="false" ht="16.85" hidden="false" customHeight="true" outlineLevel="0" collapsed="false">
      <c r="B21" s="51" t="s">
        <v>65</v>
      </c>
      <c r="D21" s="52" t="s">
        <v>66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customFormat="false" ht="29.1" hidden="false" customHeight="true" outlineLevel="0" collapsed="false">
      <c r="B22" s="51" t="s">
        <v>67</v>
      </c>
      <c r="D22" s="24" t="s">
        <v>68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15"/>
      <c r="P22" s="15"/>
      <c r="Q22" s="15"/>
      <c r="R22" s="15"/>
      <c r="S22" s="15"/>
    </row>
    <row r="23" customFormat="false" ht="28.55" hidden="false" customHeight="true" outlineLevel="0" collapsed="false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customFormat="false" ht="28.55" hidden="false" customHeight="true" outlineLevel="0" collapsed="false"/>
    <row r="25" customFormat="false" ht="28.55" hidden="false" customHeight="true" outlineLevel="0" collapsed="false"/>
    <row r="26" customFormat="false" ht="28.55" hidden="false" customHeight="true" outlineLevel="0" collapsed="false"/>
    <row r="27" customFormat="false" ht="28.55" hidden="false" customHeight="true" outlineLevel="0" collapsed="false"/>
  </sheetData>
  <mergeCells count="11">
    <mergeCell ref="B3:B6"/>
    <mergeCell ref="D3:D6"/>
    <mergeCell ref="F3:F6"/>
    <mergeCell ref="J3:J6"/>
    <mergeCell ref="B11:B14"/>
    <mergeCell ref="L11:L13"/>
    <mergeCell ref="N11:N14"/>
    <mergeCell ref="D13:D14"/>
    <mergeCell ref="B15:B17"/>
    <mergeCell ref="D20:N20"/>
    <mergeCell ref="D22:N22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M6" activeCellId="0" sqref="M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3" width="3.89"/>
    <col collapsed="false" customWidth="true" hidden="false" outlineLevel="0" max="2" min="2" style="144" width="18.34"/>
    <col collapsed="false" customWidth="true" hidden="false" outlineLevel="0" max="3" min="3" style="145" width="3.57"/>
    <col collapsed="false" customWidth="true" hidden="false" outlineLevel="0" max="4" min="4" style="1" width="7.34"/>
    <col collapsed="false" customWidth="true" hidden="false" outlineLevel="0" max="5" min="5" style="1" width="1.55"/>
    <col collapsed="false" customWidth="true" hidden="false" outlineLevel="0" max="6" min="6" style="145" width="12.11"/>
    <col collapsed="false" customWidth="true" hidden="false" outlineLevel="0" max="7" min="7" style="1" width="14.67"/>
    <col collapsed="false" customWidth="true" hidden="false" outlineLevel="0" max="8" min="8" style="1" width="12.89"/>
    <col collapsed="false" customWidth="true" hidden="false" outlineLevel="0" max="9" min="9" style="1" width="16.67"/>
    <col collapsed="false" customWidth="false" hidden="false" outlineLevel="0" max="10" min="10" style="1" width="11.52"/>
    <col collapsed="false" customWidth="true" hidden="false" outlineLevel="0" max="11" min="11" style="1" width="15.23"/>
    <col collapsed="false" customWidth="false" hidden="false" outlineLevel="0" max="12" min="12" style="1" width="11.52"/>
    <col collapsed="false" customWidth="true" hidden="false" outlineLevel="0" max="13" min="13" style="1" width="15.84"/>
    <col collapsed="false" customWidth="true" hidden="false" outlineLevel="0" max="14" min="14" style="1" width="21.78"/>
    <col collapsed="false" customWidth="false" hidden="false" outlineLevel="0" max="1015" min="15" style="1" width="11.52"/>
  </cols>
  <sheetData>
    <row r="1" s="2" customFormat="true" ht="37.6" hidden="false" customHeight="true" outlineLevel="0" collapsed="false">
      <c r="A1" s="376" t="s">
        <v>421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9.55" hidden="false" customHeight="true" outlineLevel="0" collapsed="false">
      <c r="A2" s="146"/>
      <c r="B2" s="377"/>
      <c r="C2" s="378"/>
      <c r="F2" s="379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9.7" hidden="false" customHeight="true" outlineLevel="0" collapsed="false">
      <c r="A3" s="146"/>
      <c r="B3" s="377"/>
      <c r="C3" s="378"/>
      <c r="F3" s="380" t="s">
        <v>422</v>
      </c>
      <c r="G3" s="380"/>
      <c r="H3" s="380"/>
      <c r="I3" s="380"/>
      <c r="J3" s="380"/>
      <c r="K3" s="38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2.8" hidden="false" customHeight="true" outlineLevel="0" collapsed="false">
      <c r="A4" s="381" t="s">
        <v>179</v>
      </c>
      <c r="B4" s="147" t="s">
        <v>180</v>
      </c>
      <c r="C4" s="382" t="s">
        <v>79</v>
      </c>
      <c r="D4" s="149" t="s">
        <v>423</v>
      </c>
      <c r="F4" s="383" t="s">
        <v>424</v>
      </c>
      <c r="G4" s="383" t="s">
        <v>425</v>
      </c>
      <c r="H4" s="383" t="s">
        <v>426</v>
      </c>
      <c r="I4" s="383" t="s">
        <v>427</v>
      </c>
      <c r="J4" s="383" t="s">
        <v>428</v>
      </c>
      <c r="K4" s="383" t="s">
        <v>429</v>
      </c>
      <c r="L4" s="384" t="s">
        <v>430</v>
      </c>
      <c r="M4" s="384" t="s">
        <v>430</v>
      </c>
      <c r="N4" s="385" t="s">
        <v>431</v>
      </c>
    </row>
    <row r="5" customFormat="false" ht="50.7" hidden="false" customHeight="true" outlineLevel="0" collapsed="false">
      <c r="A5" s="381"/>
      <c r="B5" s="381"/>
      <c r="C5" s="382"/>
      <c r="D5" s="149"/>
      <c r="F5" s="386" t="s">
        <v>432</v>
      </c>
      <c r="G5" s="386" t="s">
        <v>433</v>
      </c>
      <c r="H5" s="386" t="s">
        <v>434</v>
      </c>
      <c r="I5" s="387" t="s">
        <v>435</v>
      </c>
      <c r="J5" s="154" t="s">
        <v>436</v>
      </c>
      <c r="K5" s="387" t="s">
        <v>437</v>
      </c>
      <c r="L5" s="384"/>
      <c r="M5" s="388" t="s">
        <v>438</v>
      </c>
      <c r="N5" s="385"/>
    </row>
    <row r="6" customFormat="false" ht="12.8" hidden="false" customHeight="false" outlineLevel="0" collapsed="false">
      <c r="A6" s="155" t="n">
        <v>1</v>
      </c>
      <c r="B6" s="156" t="s">
        <v>98</v>
      </c>
      <c r="C6" s="157" t="n">
        <v>1</v>
      </c>
      <c r="D6" s="389" t="n">
        <v>15466</v>
      </c>
      <c r="F6" s="390" t="n">
        <f aca="false">D6*0.9</f>
        <v>13919.4</v>
      </c>
      <c r="G6" s="391" t="n">
        <v>500</v>
      </c>
      <c r="H6" s="390" t="n">
        <f aca="false">D6*0.02</f>
        <v>309.32</v>
      </c>
      <c r="I6" s="392" t="n">
        <v>529.36</v>
      </c>
      <c r="J6" s="393" t="n">
        <v>250</v>
      </c>
      <c r="K6" s="391" t="n">
        <v>550</v>
      </c>
      <c r="L6" s="102" t="n">
        <f aca="false">SUM(F6:K6)</f>
        <v>16058.08</v>
      </c>
      <c r="M6" s="102" t="n">
        <f aca="false">L6-I6</f>
        <v>15528.72</v>
      </c>
      <c r="N6" s="2"/>
    </row>
    <row r="7" customFormat="false" ht="12.8" hidden="false" customHeight="false" outlineLevel="0" collapsed="false">
      <c r="A7" s="155" t="n">
        <v>2</v>
      </c>
      <c r="B7" s="156" t="s">
        <v>99</v>
      </c>
      <c r="C7" s="157" t="n">
        <v>2</v>
      </c>
      <c r="D7" s="389" t="n">
        <v>2118</v>
      </c>
      <c r="F7" s="390" t="n">
        <f aca="false">D7*0.9</f>
        <v>1906.2</v>
      </c>
      <c r="G7" s="391" t="n">
        <v>350</v>
      </c>
      <c r="H7" s="390" t="n">
        <f aca="false">D7*0.02</f>
        <v>42.36</v>
      </c>
      <c r="I7" s="392" t="n">
        <v>132.52</v>
      </c>
      <c r="J7" s="393"/>
      <c r="K7" s="391" t="n">
        <v>500</v>
      </c>
      <c r="L7" s="102" t="n">
        <f aca="false">SUM(F7:K7)</f>
        <v>2931.08</v>
      </c>
      <c r="M7" s="102" t="n">
        <f aca="false">L7-I7</f>
        <v>2798.56</v>
      </c>
      <c r="N7" s="2"/>
    </row>
    <row r="8" customFormat="false" ht="12.8" hidden="false" customHeight="false" outlineLevel="0" collapsed="false">
      <c r="A8" s="155" t="n">
        <v>3</v>
      </c>
      <c r="B8" s="156" t="s">
        <v>100</v>
      </c>
      <c r="C8" s="157" t="n">
        <v>3</v>
      </c>
      <c r="D8" s="389" t="n">
        <v>18010</v>
      </c>
      <c r="F8" s="390" t="n">
        <f aca="false">D8*0.9</f>
        <v>16209</v>
      </c>
      <c r="G8" s="391" t="n">
        <v>500</v>
      </c>
      <c r="H8" s="390" t="n">
        <f aca="false">D8*0.02</f>
        <v>360.2</v>
      </c>
      <c r="I8" s="392" t="n">
        <v>694.74</v>
      </c>
      <c r="J8" s="393" t="n">
        <v>250</v>
      </c>
      <c r="K8" s="391" t="n">
        <v>400</v>
      </c>
      <c r="L8" s="102" t="n">
        <f aca="false">SUM(F8:K8)</f>
        <v>18413.94</v>
      </c>
      <c r="M8" s="102" t="n">
        <f aca="false">L8-I8</f>
        <v>17719.2</v>
      </c>
      <c r="N8" s="2"/>
    </row>
    <row r="9" customFormat="false" ht="12.8" hidden="false" customHeight="false" outlineLevel="0" collapsed="false">
      <c r="A9" s="155" t="n">
        <v>4</v>
      </c>
      <c r="B9" s="156" t="s">
        <v>101</v>
      </c>
      <c r="C9" s="157" t="n">
        <v>4</v>
      </c>
      <c r="D9" s="389" t="n">
        <v>7409</v>
      </c>
      <c r="F9" s="390" t="n">
        <f aca="false">D9*0.9</f>
        <v>6668.1</v>
      </c>
      <c r="G9" s="391" t="n">
        <v>350</v>
      </c>
      <c r="H9" s="390" t="n">
        <f aca="false">D9*0.02</f>
        <v>148.18</v>
      </c>
      <c r="I9" s="392" t="n">
        <v>185.74</v>
      </c>
      <c r="J9" s="393" t="n">
        <v>150</v>
      </c>
      <c r="K9" s="391" t="n">
        <v>500</v>
      </c>
      <c r="L9" s="102" t="n">
        <f aca="false">SUM(F9:K9)</f>
        <v>8002.02</v>
      </c>
      <c r="M9" s="102" t="n">
        <f aca="false">L9-I9</f>
        <v>7816.28</v>
      </c>
      <c r="N9" s="2"/>
    </row>
    <row r="10" customFormat="false" ht="12.8" hidden="false" customHeight="false" outlineLevel="0" collapsed="false">
      <c r="A10" s="155" t="n">
        <v>5</v>
      </c>
      <c r="B10" s="156" t="s">
        <v>102</v>
      </c>
      <c r="C10" s="157" t="n">
        <v>5</v>
      </c>
      <c r="D10" s="389" t="n">
        <v>11259</v>
      </c>
      <c r="F10" s="390" t="n">
        <f aca="false">D10*0.9</f>
        <v>10133.1</v>
      </c>
      <c r="G10" s="391" t="n">
        <v>350</v>
      </c>
      <c r="H10" s="390" t="n">
        <f aca="false">D10*0.02</f>
        <v>225.18</v>
      </c>
      <c r="I10" s="392" t="n">
        <v>231.47</v>
      </c>
      <c r="J10" s="393" t="n">
        <v>200</v>
      </c>
      <c r="K10" s="391" t="n">
        <v>500</v>
      </c>
      <c r="L10" s="102" t="n">
        <f aca="false">SUM(F10:K10)</f>
        <v>11639.75</v>
      </c>
      <c r="M10" s="102" t="n">
        <f aca="false">L10-I10</f>
        <v>11408.28</v>
      </c>
      <c r="N10" s="2"/>
    </row>
    <row r="11" customFormat="false" ht="12.8" hidden="false" customHeight="false" outlineLevel="0" collapsed="false">
      <c r="A11" s="155" t="n">
        <v>6</v>
      </c>
      <c r="B11" s="156" t="s">
        <v>103</v>
      </c>
      <c r="C11" s="157" t="n">
        <v>6</v>
      </c>
      <c r="D11" s="389" t="n">
        <v>4280</v>
      </c>
      <c r="F11" s="390" t="n">
        <f aca="false">D11*0.9</f>
        <v>3852</v>
      </c>
      <c r="G11" s="391" t="n">
        <v>400</v>
      </c>
      <c r="H11" s="390" t="n">
        <f aca="false">D11*0.02</f>
        <v>85.6</v>
      </c>
      <c r="I11" s="392" t="n">
        <v>145.74</v>
      </c>
      <c r="J11" s="393"/>
      <c r="K11" s="391" t="n">
        <v>500</v>
      </c>
      <c r="L11" s="102" t="n">
        <f aca="false">SUM(F11:K11)</f>
        <v>4983.34</v>
      </c>
      <c r="M11" s="102" t="n">
        <f aca="false">L11-I11</f>
        <v>4837.6</v>
      </c>
      <c r="N11" s="2"/>
    </row>
    <row r="12" customFormat="false" ht="12.8" hidden="false" customHeight="false" outlineLevel="0" collapsed="false">
      <c r="A12" s="155" t="n">
        <v>7</v>
      </c>
      <c r="B12" s="156" t="s">
        <v>104</v>
      </c>
      <c r="C12" s="157" t="n">
        <v>7</v>
      </c>
      <c r="D12" s="389" t="n">
        <v>5198</v>
      </c>
      <c r="F12" s="390" t="n">
        <f aca="false">D12*0.9</f>
        <v>4678.2</v>
      </c>
      <c r="G12" s="391" t="n">
        <v>350</v>
      </c>
      <c r="H12" s="390" t="n">
        <f aca="false">D12*0.02</f>
        <v>103.96</v>
      </c>
      <c r="I12" s="392" t="n">
        <v>106.45</v>
      </c>
      <c r="J12" s="393" t="n">
        <v>150</v>
      </c>
      <c r="K12" s="391" t="n">
        <v>500</v>
      </c>
      <c r="L12" s="102" t="n">
        <f aca="false">SUM(F12:K12)</f>
        <v>5888.61</v>
      </c>
      <c r="M12" s="102" t="n">
        <f aca="false">L12-I12</f>
        <v>5782.16</v>
      </c>
      <c r="N12" s="2"/>
    </row>
    <row r="13" customFormat="false" ht="12.8" hidden="false" customHeight="false" outlineLevel="0" collapsed="false">
      <c r="A13" s="155" t="n">
        <v>8</v>
      </c>
      <c r="B13" s="156" t="s">
        <v>105</v>
      </c>
      <c r="C13" s="157" t="n">
        <v>8</v>
      </c>
      <c r="D13" s="389" t="n">
        <v>7496</v>
      </c>
      <c r="F13" s="390" t="n">
        <f aca="false">D13*0.9</f>
        <v>6746.4</v>
      </c>
      <c r="G13" s="391" t="n">
        <v>500</v>
      </c>
      <c r="H13" s="390" t="n">
        <f aca="false">D13*0.02</f>
        <v>149.92</v>
      </c>
      <c r="I13" s="392" t="n">
        <v>265.04</v>
      </c>
      <c r="J13" s="393"/>
      <c r="K13" s="391" t="n">
        <v>400</v>
      </c>
      <c r="L13" s="102" t="n">
        <f aca="false">SUM(F13:K13)</f>
        <v>8061.36</v>
      </c>
      <c r="M13" s="102" t="n">
        <f aca="false">L13-I13</f>
        <v>7796.32</v>
      </c>
      <c r="N13" s="2"/>
    </row>
    <row r="14" customFormat="false" ht="12.8" hidden="false" customHeight="false" outlineLevel="0" collapsed="false">
      <c r="A14" s="155" t="n">
        <v>9</v>
      </c>
      <c r="B14" s="156" t="s">
        <v>106</v>
      </c>
      <c r="C14" s="157" t="n">
        <v>9</v>
      </c>
      <c r="D14" s="389" t="n">
        <v>7379</v>
      </c>
      <c r="F14" s="390" t="n">
        <f aca="false">D14*0.9</f>
        <v>6641.1</v>
      </c>
      <c r="G14" s="391" t="n">
        <v>350</v>
      </c>
      <c r="H14" s="390" t="n">
        <f aca="false">D14*0.02</f>
        <v>147.58</v>
      </c>
      <c r="I14" s="392" t="n">
        <v>357.2</v>
      </c>
      <c r="J14" s="393"/>
      <c r="K14" s="391" t="n">
        <v>500</v>
      </c>
      <c r="L14" s="102" t="n">
        <f aca="false">SUM(F14:K14)</f>
        <v>7995.88</v>
      </c>
      <c r="M14" s="102" t="n">
        <f aca="false">L14-I14</f>
        <v>7638.68</v>
      </c>
      <c r="N14" s="2"/>
    </row>
    <row r="15" customFormat="false" ht="12.8" hidden="false" customHeight="false" outlineLevel="0" collapsed="false">
      <c r="A15" s="155" t="n">
        <v>10</v>
      </c>
      <c r="B15" s="156" t="s">
        <v>107</v>
      </c>
      <c r="C15" s="157" t="n">
        <v>10</v>
      </c>
      <c r="D15" s="389" t="n">
        <v>15869</v>
      </c>
      <c r="F15" s="390" t="n">
        <f aca="false">D15*0.9</f>
        <v>14282.1</v>
      </c>
      <c r="G15" s="391" t="n">
        <v>500</v>
      </c>
      <c r="H15" s="390" t="n">
        <f aca="false">D15*0.02</f>
        <v>317.38</v>
      </c>
      <c r="I15" s="392" t="n">
        <v>582.22</v>
      </c>
      <c r="J15" s="393"/>
      <c r="K15" s="391" t="n">
        <v>650</v>
      </c>
      <c r="L15" s="102" t="n">
        <f aca="false">SUM(F15:K15)</f>
        <v>16331.7</v>
      </c>
      <c r="M15" s="102" t="n">
        <f aca="false">L15-I15</f>
        <v>15749.48</v>
      </c>
      <c r="N15" s="394"/>
    </row>
    <row r="16" customFormat="false" ht="12.8" hidden="false" customHeight="false" outlineLevel="0" collapsed="false">
      <c r="A16" s="155" t="n">
        <v>11</v>
      </c>
      <c r="B16" s="156" t="s">
        <v>108</v>
      </c>
      <c r="C16" s="157" t="n">
        <v>11</v>
      </c>
      <c r="D16" s="389" t="n">
        <v>8515</v>
      </c>
      <c r="F16" s="390" t="n">
        <f aca="false">D16*0.9</f>
        <v>7663.5</v>
      </c>
      <c r="G16" s="391" t="n">
        <v>350</v>
      </c>
      <c r="H16" s="390" t="n">
        <f aca="false">D16*0.02</f>
        <v>170.3</v>
      </c>
      <c r="I16" s="392" t="n">
        <v>192.17</v>
      </c>
      <c r="J16" s="393"/>
      <c r="K16" s="391" t="n">
        <v>500</v>
      </c>
      <c r="L16" s="102" t="n">
        <f aca="false">SUM(F16:K16)</f>
        <v>8875.97</v>
      </c>
      <c r="M16" s="102" t="n">
        <f aca="false">L16-I16</f>
        <v>8683.8</v>
      </c>
      <c r="N16" s="394"/>
    </row>
    <row r="17" customFormat="false" ht="12.8" hidden="false" customHeight="false" outlineLevel="0" collapsed="false">
      <c r="A17" s="155" t="n">
        <v>12</v>
      </c>
      <c r="B17" s="156" t="s">
        <v>109</v>
      </c>
      <c r="C17" s="157" t="n">
        <v>12</v>
      </c>
      <c r="D17" s="389" t="n">
        <v>4494</v>
      </c>
      <c r="F17" s="390" t="n">
        <f aca="false">D17*0.9</f>
        <v>4044.6</v>
      </c>
      <c r="G17" s="391" t="n">
        <v>500</v>
      </c>
      <c r="H17" s="390" t="n">
        <f aca="false">D17*0.02</f>
        <v>89.88</v>
      </c>
      <c r="I17" s="392" t="n">
        <v>740.11</v>
      </c>
      <c r="J17" s="393" t="n">
        <v>150</v>
      </c>
      <c r="K17" s="391" t="n">
        <v>400</v>
      </c>
      <c r="L17" s="102" t="n">
        <f aca="false">SUM(F17:K17)</f>
        <v>5924.59</v>
      </c>
      <c r="M17" s="102" t="n">
        <f aca="false">L17-I17</f>
        <v>5184.48</v>
      </c>
      <c r="N17" s="2"/>
    </row>
    <row r="18" customFormat="false" ht="12.8" hidden="false" customHeight="false" outlineLevel="0" collapsed="false">
      <c r="A18" s="155" t="n">
        <v>13</v>
      </c>
      <c r="B18" s="156" t="s">
        <v>110</v>
      </c>
      <c r="C18" s="157" t="n">
        <v>13</v>
      </c>
      <c r="D18" s="389" t="n">
        <v>5221</v>
      </c>
      <c r="F18" s="390" t="n">
        <f aca="false">D18*0.9</f>
        <v>4698.9</v>
      </c>
      <c r="G18" s="391" t="n">
        <v>350</v>
      </c>
      <c r="H18" s="390" t="n">
        <f aca="false">D18*0.02</f>
        <v>104.42</v>
      </c>
      <c r="I18" s="392" t="n">
        <v>198.61</v>
      </c>
      <c r="J18" s="393" t="n">
        <v>150</v>
      </c>
      <c r="K18" s="391" t="n">
        <v>500</v>
      </c>
      <c r="L18" s="102" t="n">
        <f aca="false">SUM(F18:K18)</f>
        <v>6001.93</v>
      </c>
      <c r="M18" s="102" t="n">
        <f aca="false">L18-I18</f>
        <v>5803.32</v>
      </c>
      <c r="N18" s="2"/>
    </row>
    <row r="19" customFormat="false" ht="12.8" hidden="false" customHeight="false" outlineLevel="0" collapsed="false">
      <c r="A19" s="155" t="n">
        <v>14</v>
      </c>
      <c r="B19" s="156" t="s">
        <v>111</v>
      </c>
      <c r="C19" s="157" t="n">
        <v>14</v>
      </c>
      <c r="D19" s="389" t="n">
        <v>3532</v>
      </c>
      <c r="F19" s="390" t="n">
        <f aca="false">D19*0.9</f>
        <v>3178.8</v>
      </c>
      <c r="G19" s="391" t="n">
        <v>350</v>
      </c>
      <c r="H19" s="390" t="n">
        <f aca="false">D19*0.02</f>
        <v>70.64</v>
      </c>
      <c r="I19" s="392" t="n">
        <v>86.44</v>
      </c>
      <c r="J19" s="393" t="n">
        <v>150</v>
      </c>
      <c r="K19" s="391" t="n">
        <v>500</v>
      </c>
      <c r="L19" s="102" t="n">
        <f aca="false">SUM(F19:K19)</f>
        <v>4335.88</v>
      </c>
      <c r="M19" s="102" t="n">
        <f aca="false">L19-I19</f>
        <v>4249.44</v>
      </c>
      <c r="N19" s="2"/>
    </row>
    <row r="20" customFormat="false" ht="12.8" hidden="false" customHeight="false" outlineLevel="0" collapsed="false">
      <c r="A20" s="155" t="n">
        <v>15</v>
      </c>
      <c r="B20" s="156" t="s">
        <v>112</v>
      </c>
      <c r="C20" s="157" t="n">
        <v>15</v>
      </c>
      <c r="D20" s="389" t="n">
        <v>4363</v>
      </c>
      <c r="F20" s="390" t="n">
        <f aca="false">D20*0.9</f>
        <v>3926.7</v>
      </c>
      <c r="G20" s="391" t="n">
        <v>350</v>
      </c>
      <c r="H20" s="390" t="n">
        <f aca="false">D20*0.02</f>
        <v>87.26</v>
      </c>
      <c r="I20" s="392" t="n">
        <v>210.75</v>
      </c>
      <c r="J20" s="393" t="n">
        <v>150</v>
      </c>
      <c r="K20" s="391" t="n">
        <v>500</v>
      </c>
      <c r="L20" s="102" t="n">
        <f aca="false">SUM(F20:K20)</f>
        <v>5224.71</v>
      </c>
      <c r="M20" s="102" t="n">
        <f aca="false">L20-I20</f>
        <v>5013.96</v>
      </c>
      <c r="N20" s="2"/>
    </row>
    <row r="21" customFormat="false" ht="12.8" hidden="false" customHeight="false" outlineLevel="0" collapsed="false">
      <c r="A21" s="155" t="n">
        <v>16</v>
      </c>
      <c r="B21" s="156" t="s">
        <v>113</v>
      </c>
      <c r="C21" s="157" t="n">
        <v>16</v>
      </c>
      <c r="D21" s="389" t="n">
        <v>10391</v>
      </c>
      <c r="F21" s="390" t="n">
        <f aca="false">D21*0.9</f>
        <v>9351.9</v>
      </c>
      <c r="G21" s="391" t="n">
        <v>500</v>
      </c>
      <c r="H21" s="390" t="n">
        <f aca="false">D21*0.02</f>
        <v>207.82</v>
      </c>
      <c r="I21" s="392" t="n">
        <v>197.89</v>
      </c>
      <c r="J21" s="393" t="n">
        <v>200</v>
      </c>
      <c r="K21" s="391" t="n">
        <v>500</v>
      </c>
      <c r="L21" s="102" t="n">
        <f aca="false">SUM(F21:K21)</f>
        <v>10957.61</v>
      </c>
      <c r="M21" s="102" t="n">
        <f aca="false">L21-I21</f>
        <v>10759.72</v>
      </c>
      <c r="N21" s="2"/>
    </row>
    <row r="22" customFormat="false" ht="12.8" hidden="false" customHeight="false" outlineLevel="0" collapsed="false">
      <c r="A22" s="155" t="n">
        <v>17</v>
      </c>
      <c r="B22" s="156" t="s">
        <v>114</v>
      </c>
      <c r="C22" s="157" t="n">
        <v>17</v>
      </c>
      <c r="D22" s="389" t="n">
        <v>26203</v>
      </c>
      <c r="F22" s="390" t="n">
        <f aca="false">D22*0.9</f>
        <v>23582.7</v>
      </c>
      <c r="G22" s="391" t="n">
        <v>1700</v>
      </c>
      <c r="H22" s="390" t="n">
        <f aca="false">D22*0.02</f>
        <v>524.06</v>
      </c>
      <c r="I22" s="392" t="n">
        <v>2416</v>
      </c>
      <c r="J22" s="393" t="n">
        <v>300</v>
      </c>
      <c r="K22" s="391" t="n">
        <v>500</v>
      </c>
      <c r="L22" s="102" t="n">
        <f aca="false">SUM(F22:K22)</f>
        <v>29022.76</v>
      </c>
      <c r="M22" s="102" t="n">
        <f aca="false">L22-I22</f>
        <v>26606.76</v>
      </c>
      <c r="N22" s="2"/>
    </row>
    <row r="23" customFormat="false" ht="12.8" hidden="false" customHeight="false" outlineLevel="0" collapsed="false">
      <c r="A23" s="155" t="n">
        <v>23</v>
      </c>
      <c r="B23" s="156" t="s">
        <v>115</v>
      </c>
      <c r="C23" s="157" t="n">
        <v>18</v>
      </c>
      <c r="D23" s="389" t="n">
        <v>7145</v>
      </c>
      <c r="F23" s="390" t="n">
        <f aca="false">D23*0.9</f>
        <v>6430.5</v>
      </c>
      <c r="G23" s="391" t="n">
        <v>350</v>
      </c>
      <c r="H23" s="390" t="n">
        <f aca="false">D23*0.02</f>
        <v>142.9</v>
      </c>
      <c r="I23" s="392" t="n">
        <v>257.9</v>
      </c>
      <c r="J23" s="393"/>
      <c r="K23" s="391" t="n">
        <v>500</v>
      </c>
      <c r="L23" s="102" t="n">
        <f aca="false">SUM(F23:K23)</f>
        <v>7681.3</v>
      </c>
      <c r="M23" s="102" t="n">
        <f aca="false">L23-I23</f>
        <v>7423.4</v>
      </c>
      <c r="N23" s="2"/>
    </row>
    <row r="24" customFormat="false" ht="12.8" hidden="false" customHeight="false" outlineLevel="0" collapsed="false">
      <c r="A24" s="155" t="n">
        <v>24</v>
      </c>
      <c r="B24" s="156" t="s">
        <v>116</v>
      </c>
      <c r="C24" s="157" t="n">
        <v>19</v>
      </c>
      <c r="D24" s="389" t="n">
        <v>10697</v>
      </c>
      <c r="F24" s="390" t="n">
        <f aca="false">D24*0.9</f>
        <v>9627.3</v>
      </c>
      <c r="G24" s="391" t="n">
        <v>500</v>
      </c>
      <c r="H24" s="390" t="n">
        <f aca="false">D24*0.02</f>
        <v>213.94</v>
      </c>
      <c r="I24" s="392" t="n">
        <v>106.45</v>
      </c>
      <c r="J24" s="393"/>
      <c r="K24" s="391" t="n">
        <v>400</v>
      </c>
      <c r="L24" s="102" t="n">
        <f aca="false">SUM(F24:K24)</f>
        <v>10847.69</v>
      </c>
      <c r="M24" s="102" t="n">
        <f aca="false">L24-I24</f>
        <v>10741.24</v>
      </c>
      <c r="N24" s="2"/>
    </row>
    <row r="25" customFormat="false" ht="12.8" hidden="false" customHeight="false" outlineLevel="0" collapsed="false">
      <c r="A25" s="155" t="n">
        <v>25</v>
      </c>
      <c r="B25" s="156" t="s">
        <v>117</v>
      </c>
      <c r="C25" s="157" t="n">
        <v>20</v>
      </c>
      <c r="D25" s="389" t="n">
        <v>6797</v>
      </c>
      <c r="F25" s="390" t="n">
        <f aca="false">D25*0.9</f>
        <v>6117.3</v>
      </c>
      <c r="G25" s="391" t="n">
        <v>350</v>
      </c>
      <c r="H25" s="390" t="n">
        <f aca="false">D25*0.02</f>
        <v>135.94</v>
      </c>
      <c r="I25" s="392" t="n">
        <v>251.47</v>
      </c>
      <c r="J25" s="393"/>
      <c r="K25" s="391" t="n">
        <v>500</v>
      </c>
      <c r="L25" s="102" t="n">
        <f aca="false">SUM(F25:K25)</f>
        <v>7354.71</v>
      </c>
      <c r="M25" s="102" t="n">
        <f aca="false">L25-I25</f>
        <v>7103.24</v>
      </c>
      <c r="N25" s="2"/>
    </row>
    <row r="26" customFormat="false" ht="12.8" hidden="false" customHeight="false" outlineLevel="0" collapsed="false">
      <c r="A26" s="155" t="n">
        <v>26</v>
      </c>
      <c r="B26" s="156" t="s">
        <v>118</v>
      </c>
      <c r="C26" s="157" t="n">
        <v>21</v>
      </c>
      <c r="D26" s="389" t="n">
        <v>5205</v>
      </c>
      <c r="F26" s="390" t="n">
        <f aca="false">D26*0.9</f>
        <v>4684.5</v>
      </c>
      <c r="G26" s="391" t="n">
        <v>350</v>
      </c>
      <c r="H26" s="390" t="n">
        <f aca="false">D26*0.02</f>
        <v>104.1</v>
      </c>
      <c r="I26" s="392"/>
      <c r="J26" s="393"/>
      <c r="K26" s="391" t="n">
        <v>500</v>
      </c>
      <c r="L26" s="102" t="n">
        <f aca="false">SUM(F26:K26)</f>
        <v>5638.6</v>
      </c>
      <c r="M26" s="102" t="n">
        <f aca="false">L26-I26</f>
        <v>5638.6</v>
      </c>
      <c r="N26" s="2"/>
    </row>
    <row r="27" customFormat="false" ht="12.8" hidden="false" customHeight="false" outlineLevel="0" collapsed="false">
      <c r="A27" s="155" t="n">
        <v>27</v>
      </c>
      <c r="B27" s="156" t="s">
        <v>119</v>
      </c>
      <c r="C27" s="157" t="n">
        <v>22</v>
      </c>
      <c r="D27" s="389" t="n">
        <v>12203</v>
      </c>
      <c r="F27" s="390" t="n">
        <f aca="false">D27*0.9</f>
        <v>10982.7</v>
      </c>
      <c r="G27" s="391" t="n">
        <v>500</v>
      </c>
      <c r="H27" s="390" t="n">
        <f aca="false">D27*0.02</f>
        <v>244.06</v>
      </c>
      <c r="I27" s="392" t="n">
        <v>212.17</v>
      </c>
      <c r="J27" s="393"/>
      <c r="K27" s="391" t="n">
        <v>400</v>
      </c>
      <c r="L27" s="102" t="n">
        <f aca="false">SUM(F27:K27)</f>
        <v>12338.93</v>
      </c>
      <c r="M27" s="102" t="n">
        <f aca="false">L27-I27</f>
        <v>12126.76</v>
      </c>
      <c r="N27" s="2"/>
    </row>
    <row r="28" customFormat="false" ht="12.8" hidden="false" customHeight="false" outlineLevel="0" collapsed="false">
      <c r="A28" s="155" t="n">
        <v>28</v>
      </c>
      <c r="B28" s="156" t="s">
        <v>120</v>
      </c>
      <c r="C28" s="157" t="n">
        <v>23</v>
      </c>
      <c r="D28" s="389" t="n">
        <v>9286</v>
      </c>
      <c r="F28" s="390" t="n">
        <f aca="false">D28*0.9</f>
        <v>8357.4</v>
      </c>
      <c r="G28" s="391" t="n">
        <v>500</v>
      </c>
      <c r="H28" s="390" t="n">
        <f aca="false">D28*0.02</f>
        <v>185.72</v>
      </c>
      <c r="I28" s="392" t="n">
        <v>52.86</v>
      </c>
      <c r="J28" s="393"/>
      <c r="K28" s="391" t="n">
        <v>400</v>
      </c>
      <c r="L28" s="102" t="n">
        <f aca="false">SUM(F28:K28)</f>
        <v>9495.98</v>
      </c>
      <c r="M28" s="102" t="n">
        <f aca="false">L28-I28</f>
        <v>9443.12</v>
      </c>
      <c r="N28" s="2"/>
    </row>
    <row r="29" customFormat="false" ht="12.8" hidden="false" customHeight="false" outlineLevel="0" collapsed="false">
      <c r="A29" s="155" t="n">
        <v>29</v>
      </c>
      <c r="B29" s="156" t="s">
        <v>439</v>
      </c>
      <c r="C29" s="157" t="n">
        <v>24</v>
      </c>
      <c r="D29" s="395" t="n">
        <v>7348</v>
      </c>
      <c r="F29" s="390" t="n">
        <f aca="false">D29*0.9</f>
        <v>6613.2</v>
      </c>
      <c r="G29" s="391" t="n">
        <v>700</v>
      </c>
      <c r="H29" s="390" t="n">
        <f aca="false">D29*0.02</f>
        <v>146.96</v>
      </c>
      <c r="I29" s="392" t="n">
        <v>298.26</v>
      </c>
      <c r="J29" s="393"/>
      <c r="K29" s="391" t="n">
        <v>1000</v>
      </c>
      <c r="L29" s="102" t="n">
        <f aca="false">SUM(F29:K29)</f>
        <v>8758.42</v>
      </c>
      <c r="M29" s="102" t="n">
        <f aca="false">L29-I29</f>
        <v>8460.16</v>
      </c>
      <c r="N29" s="2"/>
    </row>
    <row r="30" customFormat="false" ht="12.8" hidden="false" customHeight="false" outlineLevel="0" collapsed="false">
      <c r="A30" s="155" t="n">
        <v>30</v>
      </c>
      <c r="B30" s="156" t="s">
        <v>440</v>
      </c>
      <c r="C30" s="157" t="n">
        <v>25</v>
      </c>
      <c r="D30" s="395"/>
      <c r="F30" s="390" t="n">
        <f aca="false">D30*0.9</f>
        <v>0</v>
      </c>
      <c r="G30" s="396"/>
      <c r="H30" s="390" t="n">
        <f aca="false">D30*0.02</f>
        <v>0</v>
      </c>
      <c r="I30" s="392" t="n">
        <v>0</v>
      </c>
      <c r="J30" s="393"/>
      <c r="K30" s="391"/>
      <c r="L30" s="102" t="n">
        <f aca="false">SUM(F30:K30)</f>
        <v>0</v>
      </c>
      <c r="M30" s="102" t="n">
        <f aca="false">L30-I30</f>
        <v>0</v>
      </c>
      <c r="N30" s="2"/>
    </row>
    <row r="31" customFormat="false" ht="12.8" hidden="false" customHeight="false" outlineLevel="0" collapsed="false">
      <c r="A31" s="155" t="n">
        <v>31</v>
      </c>
      <c r="B31" s="156" t="s">
        <v>123</v>
      </c>
      <c r="C31" s="157" t="n">
        <v>26</v>
      </c>
      <c r="D31" s="389" t="n">
        <v>3077</v>
      </c>
      <c r="F31" s="390" t="n">
        <f aca="false">D31*0.9</f>
        <v>2769.3</v>
      </c>
      <c r="G31" s="391" t="n">
        <v>350</v>
      </c>
      <c r="H31" s="390" t="n">
        <f aca="false">D31*0.02</f>
        <v>61.54</v>
      </c>
      <c r="I31" s="392" t="n">
        <v>198.61</v>
      </c>
      <c r="J31" s="393"/>
      <c r="K31" s="391" t="n">
        <v>400</v>
      </c>
      <c r="L31" s="102" t="n">
        <f aca="false">SUM(F31:K31)</f>
        <v>3779.45</v>
      </c>
      <c r="M31" s="102" t="n">
        <f aca="false">L31-I31</f>
        <v>3580.84</v>
      </c>
      <c r="N31" s="2"/>
    </row>
    <row r="32" customFormat="false" ht="12.8" hidden="false" customHeight="false" outlineLevel="0" collapsed="false">
      <c r="A32" s="155" t="n">
        <v>32</v>
      </c>
      <c r="B32" s="156" t="s">
        <v>124</v>
      </c>
      <c r="C32" s="157" t="n">
        <v>27</v>
      </c>
      <c r="D32" s="389" t="n">
        <v>6250</v>
      </c>
      <c r="F32" s="390" t="n">
        <f aca="false">D32*0.9</f>
        <v>5625</v>
      </c>
      <c r="G32" s="391" t="n">
        <v>350</v>
      </c>
      <c r="H32" s="390" t="n">
        <f aca="false">D32*0.02</f>
        <v>125</v>
      </c>
      <c r="I32" s="392" t="n">
        <v>284.33</v>
      </c>
      <c r="J32" s="393"/>
      <c r="K32" s="391" t="n">
        <v>500</v>
      </c>
      <c r="L32" s="102" t="n">
        <f aca="false">SUM(F32:K32)</f>
        <v>6884.33</v>
      </c>
      <c r="M32" s="102" t="n">
        <f aca="false">L32-I32</f>
        <v>6600</v>
      </c>
      <c r="N32" s="2"/>
    </row>
    <row r="33" customFormat="false" ht="12.8" hidden="false" customHeight="false" outlineLevel="0" collapsed="false">
      <c r="A33" s="155" t="n">
        <v>34</v>
      </c>
      <c r="B33" s="156" t="s">
        <v>125</v>
      </c>
      <c r="C33" s="157" t="n">
        <v>28</v>
      </c>
      <c r="D33" s="389" t="n">
        <v>4781</v>
      </c>
      <c r="F33" s="390" t="n">
        <f aca="false">D33*0.9</f>
        <v>4302.9</v>
      </c>
      <c r="G33" s="391" t="n">
        <v>350</v>
      </c>
      <c r="H33" s="390" t="n">
        <f aca="false">D33*0.02</f>
        <v>95.62</v>
      </c>
      <c r="I33" s="392" t="n">
        <v>106.45</v>
      </c>
      <c r="J33" s="393"/>
      <c r="K33" s="391" t="n">
        <v>500</v>
      </c>
      <c r="L33" s="102" t="n">
        <f aca="false">SUM(F33:K33)</f>
        <v>5354.97</v>
      </c>
      <c r="M33" s="102" t="n">
        <f aca="false">L33-I33</f>
        <v>5248.52</v>
      </c>
      <c r="N33" s="2"/>
    </row>
    <row r="34" customFormat="false" ht="12.8" hidden="false" customHeight="false" outlineLevel="0" collapsed="false">
      <c r="A34" s="166" t="n">
        <v>91</v>
      </c>
      <c r="B34" s="167" t="s">
        <v>126</v>
      </c>
      <c r="C34" s="168"/>
      <c r="D34" s="397"/>
      <c r="F34" s="398"/>
      <c r="G34" s="398"/>
      <c r="H34" s="390" t="n">
        <f aca="false">D34*0.02</f>
        <v>0</v>
      </c>
      <c r="I34" s="399"/>
      <c r="J34" s="390"/>
      <c r="K34" s="102"/>
      <c r="L34" s="102" t="n">
        <f aca="false">SUM(F34:K34)</f>
        <v>0</v>
      </c>
      <c r="M34" s="102" t="n">
        <f aca="false">L34-I34</f>
        <v>0</v>
      </c>
      <c r="N34" s="2"/>
    </row>
    <row r="35" customFormat="false" ht="12.8" hidden="false" customHeight="false" outlineLevel="0" collapsed="false">
      <c r="A35" s="172" t="n">
        <v>101</v>
      </c>
      <c r="B35" s="173" t="s">
        <v>127</v>
      </c>
      <c r="C35" s="174" t="n">
        <v>29</v>
      </c>
      <c r="D35" s="400" t="n">
        <v>18670</v>
      </c>
      <c r="F35" s="401" t="n">
        <v>17359.67268</v>
      </c>
      <c r="G35" s="390"/>
      <c r="H35" s="390" t="n">
        <f aca="false">D35*0.02</f>
        <v>373.4</v>
      </c>
      <c r="I35" s="399" t="n">
        <v>978</v>
      </c>
      <c r="J35" s="390" t="n">
        <v>250</v>
      </c>
      <c r="K35" s="102"/>
      <c r="L35" s="102" t="n">
        <f aca="false">SUM(F35:K35)</f>
        <v>18961.07268</v>
      </c>
      <c r="M35" s="102" t="n">
        <f aca="false">L35-I35</f>
        <v>17983.07268</v>
      </c>
      <c r="N35" s="2"/>
    </row>
    <row r="36" customFormat="false" ht="12.8" hidden="false" customHeight="false" outlineLevel="0" collapsed="false">
      <c r="A36" s="155" t="n">
        <v>102</v>
      </c>
      <c r="B36" s="156" t="s">
        <v>128</v>
      </c>
      <c r="C36" s="174" t="n">
        <v>30</v>
      </c>
      <c r="D36" s="400" t="n">
        <v>9286</v>
      </c>
      <c r="F36" s="401" t="n">
        <v>9345.038032</v>
      </c>
      <c r="G36" s="390"/>
      <c r="H36" s="390" t="n">
        <f aca="false">D36*0.02</f>
        <v>185.72</v>
      </c>
      <c r="I36" s="399"/>
      <c r="J36" s="390"/>
      <c r="K36" s="102"/>
      <c r="L36" s="102" t="n">
        <f aca="false">SUM(F36:K36)</f>
        <v>9530.758032</v>
      </c>
      <c r="M36" s="102" t="n">
        <f aca="false">L36-I36</f>
        <v>9530.758032</v>
      </c>
      <c r="N36" s="2"/>
    </row>
    <row r="37" customFormat="false" ht="12.8" hidden="false" customHeight="false" outlineLevel="0" collapsed="false">
      <c r="A37" s="155" t="n">
        <v>103</v>
      </c>
      <c r="B37" s="156" t="s">
        <v>129</v>
      </c>
      <c r="C37" s="174" t="n">
        <v>31</v>
      </c>
      <c r="D37" s="400" t="n">
        <v>20835</v>
      </c>
      <c r="F37" s="401" t="n">
        <v>19066.1061</v>
      </c>
      <c r="G37" s="390"/>
      <c r="H37" s="390" t="n">
        <f aca="false">D37*0.02</f>
        <v>416.7</v>
      </c>
      <c r="I37" s="399"/>
      <c r="J37" s="390"/>
      <c r="K37" s="102"/>
      <c r="L37" s="102" t="n">
        <f aca="false">SUM(F37:K37)</f>
        <v>19482.8061</v>
      </c>
      <c r="M37" s="102" t="n">
        <f aca="false">L37-I37</f>
        <v>19482.8061</v>
      </c>
      <c r="N37" s="2"/>
    </row>
    <row r="38" customFormat="false" ht="12.8" hidden="false" customHeight="false" outlineLevel="0" collapsed="false">
      <c r="A38" s="155" t="n">
        <v>104</v>
      </c>
      <c r="B38" s="156" t="s">
        <v>130</v>
      </c>
      <c r="C38" s="174" t="n">
        <v>32</v>
      </c>
      <c r="D38" s="400" t="n">
        <v>37226</v>
      </c>
      <c r="F38" s="401" t="n">
        <v>28757.70344</v>
      </c>
      <c r="G38" s="390"/>
      <c r="H38" s="390" t="n">
        <f aca="false">D38*0.02</f>
        <v>744.52</v>
      </c>
      <c r="I38" s="399"/>
      <c r="J38" s="390"/>
      <c r="K38" s="102"/>
      <c r="L38" s="102" t="n">
        <f aca="false">SUM(F38:K38)</f>
        <v>29502.22344</v>
      </c>
      <c r="M38" s="102" t="n">
        <f aca="false">L38-I38</f>
        <v>29502.22344</v>
      </c>
      <c r="N38" s="2"/>
    </row>
    <row r="39" customFormat="false" ht="12.8" hidden="false" customHeight="false" outlineLevel="0" collapsed="false">
      <c r="A39" s="155" t="n">
        <v>105</v>
      </c>
      <c r="B39" s="156" t="s">
        <v>131</v>
      </c>
      <c r="C39" s="174" t="n">
        <v>33</v>
      </c>
      <c r="D39" s="400" t="n">
        <v>8765</v>
      </c>
      <c r="F39" s="401" t="n">
        <v>8848.46668</v>
      </c>
      <c r="G39" s="390"/>
      <c r="H39" s="390" t="n">
        <f aca="false">D39*0.02</f>
        <v>175.3</v>
      </c>
      <c r="I39" s="399"/>
      <c r="J39" s="390"/>
      <c r="K39" s="102"/>
      <c r="L39" s="102" t="n">
        <f aca="false">SUM(F39:K39)</f>
        <v>9023.76668</v>
      </c>
      <c r="M39" s="102" t="n">
        <f aca="false">L39-I39</f>
        <v>9023.76668</v>
      </c>
      <c r="N39" s="2"/>
    </row>
    <row r="40" customFormat="false" ht="12.8" hidden="false" customHeight="false" outlineLevel="0" collapsed="false">
      <c r="A40" s="155" t="n">
        <v>107</v>
      </c>
      <c r="B40" s="156" t="s">
        <v>132</v>
      </c>
      <c r="C40" s="174" t="n">
        <v>34</v>
      </c>
      <c r="D40" s="400" t="n">
        <v>4586</v>
      </c>
      <c r="F40" s="401" t="n">
        <v>4824.472</v>
      </c>
      <c r="G40" s="390"/>
      <c r="H40" s="390" t="n">
        <f aca="false">D40*0.02</f>
        <v>91.72</v>
      </c>
      <c r="I40" s="399"/>
      <c r="J40" s="390"/>
      <c r="K40" s="102"/>
      <c r="L40" s="102" t="n">
        <f aca="false">SUM(F40:K40)</f>
        <v>4916.192</v>
      </c>
      <c r="M40" s="102" t="n">
        <f aca="false">L40-I40</f>
        <v>4916.192</v>
      </c>
      <c r="N40" s="2"/>
    </row>
    <row r="41" customFormat="false" ht="12.8" hidden="false" customHeight="false" outlineLevel="0" collapsed="false">
      <c r="A41" s="155" t="n">
        <v>108</v>
      </c>
      <c r="B41" s="156" t="s">
        <v>133</v>
      </c>
      <c r="C41" s="174" t="n">
        <v>35</v>
      </c>
      <c r="D41" s="400" t="n">
        <v>9087</v>
      </c>
      <c r="F41" s="401" t="n">
        <v>9155.368744</v>
      </c>
      <c r="G41" s="390"/>
      <c r="H41" s="390" t="n">
        <f aca="false">D41*0.02</f>
        <v>181.74</v>
      </c>
      <c r="I41" s="399"/>
      <c r="J41" s="390"/>
      <c r="K41" s="102"/>
      <c r="L41" s="102" t="n">
        <f aca="false">SUM(F41:K41)</f>
        <v>9337.108744</v>
      </c>
      <c r="M41" s="102" t="n">
        <f aca="false">L41-I41</f>
        <v>9337.108744</v>
      </c>
      <c r="N41" s="2"/>
    </row>
    <row r="42" customFormat="false" ht="12.8" hidden="false" customHeight="false" outlineLevel="0" collapsed="false">
      <c r="A42" s="155" t="n">
        <v>109</v>
      </c>
      <c r="B42" s="156" t="s">
        <v>134</v>
      </c>
      <c r="C42" s="174" t="n">
        <v>36</v>
      </c>
      <c r="D42" s="400" t="n">
        <v>36579</v>
      </c>
      <c r="F42" s="102" t="n">
        <v>28507.5168</v>
      </c>
      <c r="G42" s="390" t="n">
        <v>1800</v>
      </c>
      <c r="H42" s="390" t="n">
        <f aca="false">D42*0.02</f>
        <v>731.58</v>
      </c>
      <c r="I42" s="399"/>
      <c r="J42" s="390"/>
      <c r="K42" s="102"/>
      <c r="L42" s="102" t="n">
        <f aca="false">SUM(F42:K42)</f>
        <v>31039.0968</v>
      </c>
      <c r="M42" s="102" t="n">
        <f aca="false">L42-I42</f>
        <v>31039.0968</v>
      </c>
      <c r="N42" s="2"/>
    </row>
    <row r="43" customFormat="false" ht="12.8" hidden="false" customHeight="false" outlineLevel="0" collapsed="false">
      <c r="A43" s="155" t="n">
        <v>110</v>
      </c>
      <c r="B43" s="156" t="s">
        <v>135</v>
      </c>
      <c r="C43" s="174" t="n">
        <v>37</v>
      </c>
      <c r="D43" s="400" t="n">
        <v>7439</v>
      </c>
      <c r="F43" s="401" t="n">
        <v>7584.640168</v>
      </c>
      <c r="G43" s="390"/>
      <c r="H43" s="390" t="n">
        <f aca="false">D43*0.02</f>
        <v>148.78</v>
      </c>
      <c r="I43" s="399"/>
      <c r="J43" s="390"/>
      <c r="K43" s="102"/>
      <c r="L43" s="102" t="n">
        <f aca="false">SUM(F43:K43)</f>
        <v>7733.420168</v>
      </c>
      <c r="M43" s="102" t="n">
        <f aca="false">L43-I43</f>
        <v>7733.420168</v>
      </c>
      <c r="N43" s="2"/>
    </row>
    <row r="44" customFormat="false" ht="12.8" hidden="false" customHeight="false" outlineLevel="0" collapsed="false">
      <c r="A44" s="155" t="n">
        <v>111</v>
      </c>
      <c r="B44" s="156" t="s">
        <v>136</v>
      </c>
      <c r="C44" s="174" t="n">
        <v>38</v>
      </c>
      <c r="D44" s="402" t="s">
        <v>441</v>
      </c>
      <c r="F44" s="403"/>
      <c r="G44" s="390"/>
      <c r="H44" s="390"/>
      <c r="I44" s="399"/>
      <c r="J44" s="390"/>
      <c r="K44" s="102"/>
      <c r="L44" s="102" t="n">
        <f aca="false">SUM(F44:K44)</f>
        <v>0</v>
      </c>
      <c r="M44" s="102" t="n">
        <f aca="false">L44-I44</f>
        <v>0</v>
      </c>
      <c r="N44" s="2"/>
    </row>
    <row r="45" customFormat="false" ht="12.8" hidden="false" customHeight="false" outlineLevel="0" collapsed="false">
      <c r="A45" s="155" t="n">
        <v>112</v>
      </c>
      <c r="B45" s="156" t="s">
        <v>138</v>
      </c>
      <c r="C45" s="174" t="n">
        <v>39</v>
      </c>
      <c r="D45" s="402" t="s">
        <v>441</v>
      </c>
      <c r="F45" s="403"/>
      <c r="G45" s="390"/>
      <c r="H45" s="390"/>
      <c r="I45" s="399"/>
      <c r="J45" s="390"/>
      <c r="K45" s="102"/>
      <c r="L45" s="102" t="n">
        <f aca="false">SUM(F45:K45)</f>
        <v>0</v>
      </c>
      <c r="M45" s="102" t="n">
        <f aca="false">L45-I45</f>
        <v>0</v>
      </c>
      <c r="N45" s="2"/>
    </row>
    <row r="46" customFormat="false" ht="12.8" hidden="false" customHeight="false" outlineLevel="0" collapsed="false">
      <c r="A46" s="155" t="n">
        <v>116</v>
      </c>
      <c r="B46" s="156" t="s">
        <v>139</v>
      </c>
      <c r="C46" s="174" t="n">
        <v>40</v>
      </c>
      <c r="D46" s="400" t="n">
        <v>11321</v>
      </c>
      <c r="F46" s="401" t="n">
        <v>11170.666208</v>
      </c>
      <c r="G46" s="390"/>
      <c r="H46" s="390" t="n">
        <f aca="false">D46*0.02</f>
        <v>226.42</v>
      </c>
      <c r="I46" s="399"/>
      <c r="J46" s="390"/>
      <c r="K46" s="102"/>
      <c r="L46" s="102" t="n">
        <f aca="false">SUM(F46:K46)</f>
        <v>11397.086208</v>
      </c>
      <c r="M46" s="102" t="n">
        <f aca="false">L46-I46</f>
        <v>11397.086208</v>
      </c>
      <c r="N46" s="2"/>
    </row>
    <row r="47" customFormat="false" ht="12.8" hidden="false" customHeight="false" outlineLevel="0" collapsed="false">
      <c r="A47" s="155" t="n">
        <v>117</v>
      </c>
      <c r="B47" s="156" t="s">
        <v>140</v>
      </c>
      <c r="C47" s="174" t="n">
        <v>41</v>
      </c>
      <c r="D47" s="400" t="n">
        <v>4134</v>
      </c>
      <c r="F47" s="401" t="n">
        <v>4348.968</v>
      </c>
      <c r="G47" s="390"/>
      <c r="H47" s="390" t="n">
        <f aca="false">D47*0.02</f>
        <v>82.68</v>
      </c>
      <c r="I47" s="399"/>
      <c r="J47" s="390"/>
      <c r="K47" s="102"/>
      <c r="L47" s="102" t="n">
        <f aca="false">SUM(F47:K47)</f>
        <v>4431.648</v>
      </c>
      <c r="M47" s="102" t="n">
        <f aca="false">L47-I47</f>
        <v>4431.648</v>
      </c>
      <c r="N47" s="2"/>
    </row>
    <row r="48" customFormat="false" ht="12.8" hidden="false" customHeight="false" outlineLevel="0" collapsed="false">
      <c r="A48" s="155" t="n">
        <v>118</v>
      </c>
      <c r="B48" s="156" t="s">
        <v>141</v>
      </c>
      <c r="C48" s="174" t="n">
        <v>42</v>
      </c>
      <c r="D48" s="400" t="n">
        <v>3868</v>
      </c>
      <c r="F48" s="401" t="n">
        <v>4069.136</v>
      </c>
      <c r="G48" s="390"/>
      <c r="H48" s="390" t="n">
        <f aca="false">D48*0.02</f>
        <v>77.36</v>
      </c>
      <c r="I48" s="399"/>
      <c r="J48" s="390"/>
      <c r="K48" s="102"/>
      <c r="L48" s="102" t="n">
        <f aca="false">SUM(F48:K48)</f>
        <v>4146.496</v>
      </c>
      <c r="M48" s="102" t="n">
        <f aca="false">L48-I48</f>
        <v>4146.496</v>
      </c>
      <c r="N48" s="2"/>
    </row>
    <row r="49" customFormat="false" ht="12.8" hidden="false" customHeight="false" outlineLevel="0" collapsed="false">
      <c r="A49" s="155" t="n">
        <v>119</v>
      </c>
      <c r="B49" s="156" t="s">
        <v>142</v>
      </c>
      <c r="C49" s="174" t="n">
        <v>43</v>
      </c>
      <c r="D49" s="400" t="n">
        <v>8598</v>
      </c>
      <c r="F49" s="401" t="n">
        <v>8689.296976</v>
      </c>
      <c r="G49" s="390"/>
      <c r="H49" s="390" t="n">
        <f aca="false">D49*0.02</f>
        <v>171.96</v>
      </c>
      <c r="I49" s="399"/>
      <c r="J49" s="390"/>
      <c r="K49" s="102"/>
      <c r="L49" s="102" t="n">
        <f aca="false">SUM(F49:K49)</f>
        <v>8861.256976</v>
      </c>
      <c r="M49" s="102" t="n">
        <f aca="false">L49-I49</f>
        <v>8861.256976</v>
      </c>
      <c r="N49" s="2"/>
    </row>
    <row r="50" customFormat="false" ht="12.8" hidden="false" customHeight="false" outlineLevel="0" collapsed="false">
      <c r="A50" s="155" t="n">
        <v>120</v>
      </c>
      <c r="B50" s="156" t="s">
        <v>143</v>
      </c>
      <c r="C50" s="174" t="n">
        <v>44</v>
      </c>
      <c r="D50" s="400" t="n">
        <v>5856</v>
      </c>
      <c r="F50" s="401" t="n">
        <v>6075.863872</v>
      </c>
      <c r="G50" s="390"/>
      <c r="H50" s="390" t="n">
        <f aca="false">D50*0.02</f>
        <v>117.12</v>
      </c>
      <c r="I50" s="399"/>
      <c r="J50" s="390"/>
      <c r="K50" s="102"/>
      <c r="L50" s="102" t="n">
        <f aca="false">SUM(F50:K50)</f>
        <v>6192.983872</v>
      </c>
      <c r="M50" s="102" t="n">
        <f aca="false">L50-I50</f>
        <v>6192.983872</v>
      </c>
      <c r="N50" s="2"/>
    </row>
    <row r="51" customFormat="false" ht="12.8" hidden="false" customHeight="false" outlineLevel="0" collapsed="false">
      <c r="A51" s="155" t="n">
        <v>121</v>
      </c>
      <c r="B51" s="156" t="s">
        <v>144</v>
      </c>
      <c r="C51" s="174" t="n">
        <v>45</v>
      </c>
      <c r="D51" s="400" t="n">
        <v>19162</v>
      </c>
      <c r="F51" s="401" t="n">
        <v>17761.835448</v>
      </c>
      <c r="G51" s="390"/>
      <c r="H51" s="390" t="n">
        <f aca="false">D51*0.02</f>
        <v>383.24</v>
      </c>
      <c r="I51" s="399"/>
      <c r="J51" s="390"/>
      <c r="K51" s="102"/>
      <c r="L51" s="102" t="n">
        <f aca="false">SUM(F51:K51)</f>
        <v>18145.075448</v>
      </c>
      <c r="M51" s="102" t="n">
        <f aca="false">L51-I51</f>
        <v>18145.075448</v>
      </c>
    </row>
    <row r="52" customFormat="false" ht="12.8" hidden="false" customHeight="false" outlineLevel="0" collapsed="false">
      <c r="A52" s="155" t="n">
        <v>122</v>
      </c>
      <c r="B52" s="156" t="s">
        <v>145</v>
      </c>
      <c r="C52" s="174" t="n">
        <v>46</v>
      </c>
      <c r="D52" s="400" t="n">
        <v>5101</v>
      </c>
      <c r="F52" s="401" t="n">
        <v>5356.264312</v>
      </c>
      <c r="G52" s="390"/>
      <c r="H52" s="390" t="n">
        <f aca="false">D52*0.02</f>
        <v>102.02</v>
      </c>
      <c r="I52" s="399"/>
      <c r="J52" s="390" t="n">
        <v>150</v>
      </c>
      <c r="K52" s="102"/>
      <c r="L52" s="102" t="n">
        <f aca="false">SUM(F52:K52)</f>
        <v>5608.284312</v>
      </c>
      <c r="M52" s="102" t="n">
        <f aca="false">L52-I52</f>
        <v>5608.284312</v>
      </c>
    </row>
    <row r="53" customFormat="false" ht="12.8" hidden="false" customHeight="false" outlineLevel="0" collapsed="false">
      <c r="A53" s="155" t="n">
        <v>123</v>
      </c>
      <c r="B53" s="156" t="s">
        <v>146</v>
      </c>
      <c r="C53" s="174" t="n">
        <v>47</v>
      </c>
      <c r="D53" s="400" t="n">
        <v>7452</v>
      </c>
      <c r="F53" s="401" t="n">
        <v>7597.030624</v>
      </c>
      <c r="G53" s="390"/>
      <c r="H53" s="390" t="n">
        <f aca="false">D53*0.02</f>
        <v>149.04</v>
      </c>
      <c r="I53" s="399"/>
      <c r="J53" s="390"/>
      <c r="K53" s="102"/>
      <c r="L53" s="102" t="n">
        <f aca="false">SUM(F53:K53)</f>
        <v>7746.070624</v>
      </c>
      <c r="M53" s="102" t="n">
        <f aca="false">L53-I53</f>
        <v>7746.070624</v>
      </c>
    </row>
    <row r="54" customFormat="false" ht="12.8" hidden="false" customHeight="false" outlineLevel="0" collapsed="false">
      <c r="A54" s="155" t="n">
        <v>126</v>
      </c>
      <c r="B54" s="156" t="s">
        <v>147</v>
      </c>
      <c r="C54" s="174" t="n">
        <v>48</v>
      </c>
      <c r="D54" s="402" t="s">
        <v>441</v>
      </c>
      <c r="F54" s="403"/>
      <c r="G54" s="390"/>
      <c r="H54" s="390"/>
      <c r="I54" s="399"/>
      <c r="J54" s="390"/>
      <c r="K54" s="102"/>
      <c r="L54" s="102" t="n">
        <f aca="false">SUM(F54:K54)</f>
        <v>0</v>
      </c>
      <c r="M54" s="102" t="n">
        <f aca="false">L54-I54</f>
        <v>0</v>
      </c>
    </row>
    <row r="55" customFormat="false" ht="12.8" hidden="false" customHeight="false" outlineLevel="0" collapsed="false">
      <c r="A55" s="155" t="n">
        <v>127</v>
      </c>
      <c r="B55" s="156" t="s">
        <v>148</v>
      </c>
      <c r="C55" s="174" t="n">
        <v>49</v>
      </c>
      <c r="D55" s="402" t="s">
        <v>441</v>
      </c>
      <c r="F55" s="403"/>
      <c r="G55" s="390"/>
      <c r="H55" s="390"/>
      <c r="I55" s="399"/>
      <c r="J55" s="390"/>
      <c r="K55" s="102"/>
      <c r="L55" s="102" t="n">
        <f aca="false">SUM(F55:K55)</f>
        <v>0</v>
      </c>
      <c r="M55" s="102" t="n">
        <f aca="false">L55-I55</f>
        <v>0</v>
      </c>
    </row>
    <row r="56" customFormat="false" ht="12.8" hidden="false" customHeight="false" outlineLevel="0" collapsed="false">
      <c r="A56" s="155" t="n">
        <v>130</v>
      </c>
      <c r="B56" s="156" t="s">
        <v>149</v>
      </c>
      <c r="C56" s="174" t="n">
        <v>50</v>
      </c>
      <c r="D56" s="400" t="n">
        <v>32844</v>
      </c>
      <c r="F56" s="102" t="n">
        <v>26591.06736</v>
      </c>
      <c r="G56" s="390" t="n">
        <v>1200</v>
      </c>
      <c r="H56" s="390" t="n">
        <f aca="false">D56*0.02</f>
        <v>656.88</v>
      </c>
      <c r="I56" s="399"/>
      <c r="J56" s="390"/>
      <c r="K56" s="102"/>
      <c r="L56" s="102" t="n">
        <f aca="false">SUM(F56:K56)</f>
        <v>28447.94736</v>
      </c>
      <c r="M56" s="102" t="n">
        <f aca="false">L56-I56</f>
        <v>28447.94736</v>
      </c>
    </row>
    <row r="57" customFormat="false" ht="12.8" hidden="false" customHeight="false" outlineLevel="0" collapsed="false">
      <c r="A57" s="155" t="n">
        <v>131</v>
      </c>
      <c r="B57" s="156" t="s">
        <v>150</v>
      </c>
      <c r="C57" s="174" t="n">
        <v>51</v>
      </c>
      <c r="D57" s="402" t="s">
        <v>441</v>
      </c>
      <c r="F57" s="403"/>
      <c r="G57" s="390"/>
      <c r="H57" s="390"/>
      <c r="I57" s="399"/>
      <c r="J57" s="390"/>
      <c r="K57" s="102"/>
      <c r="L57" s="102" t="n">
        <f aca="false">SUM(F57:K57)</f>
        <v>0</v>
      </c>
      <c r="M57" s="102" t="n">
        <f aca="false">L57-I57</f>
        <v>0</v>
      </c>
    </row>
    <row r="58" customFormat="false" ht="12.8" hidden="false" customHeight="false" outlineLevel="0" collapsed="false">
      <c r="A58" s="155" t="n">
        <v>132</v>
      </c>
      <c r="B58" s="156" t="s">
        <v>151</v>
      </c>
      <c r="C58" s="174" t="n">
        <v>52</v>
      </c>
      <c r="D58" s="402" t="s">
        <v>441</v>
      </c>
      <c r="F58" s="403"/>
      <c r="G58" s="390"/>
      <c r="H58" s="390"/>
      <c r="I58" s="399"/>
      <c r="J58" s="390"/>
      <c r="K58" s="102"/>
      <c r="L58" s="102" t="n">
        <f aca="false">SUM(F58:K58)</f>
        <v>0</v>
      </c>
      <c r="M58" s="102" t="n">
        <f aca="false">L58-I58</f>
        <v>0</v>
      </c>
    </row>
    <row r="59" customFormat="false" ht="12.8" hidden="false" customHeight="false" outlineLevel="0" collapsed="false">
      <c r="A59" s="155" t="n">
        <v>133</v>
      </c>
      <c r="B59" s="156" t="s">
        <v>152</v>
      </c>
      <c r="C59" s="174" t="n">
        <v>53</v>
      </c>
      <c r="D59" s="400" t="n">
        <v>18379</v>
      </c>
      <c r="F59" s="401" t="n">
        <v>17121.808116</v>
      </c>
      <c r="G59" s="390"/>
      <c r="H59" s="390" t="n">
        <f aca="false">D59*0.02</f>
        <v>367.58</v>
      </c>
      <c r="I59" s="399" t="n">
        <v>318</v>
      </c>
      <c r="J59" s="390"/>
      <c r="K59" s="102"/>
      <c r="L59" s="102" t="n">
        <f aca="false">SUM(F59:K59)</f>
        <v>17807.388116</v>
      </c>
      <c r="M59" s="102" t="n">
        <f aca="false">L59-I59</f>
        <v>17489.388116</v>
      </c>
    </row>
    <row r="60" customFormat="false" ht="12.8" hidden="false" customHeight="false" outlineLevel="0" collapsed="false">
      <c r="A60" s="155" t="n">
        <v>134</v>
      </c>
      <c r="B60" s="156" t="s">
        <v>153</v>
      </c>
      <c r="C60" s="174" t="n">
        <v>54</v>
      </c>
      <c r="D60" s="400" t="n">
        <v>39085</v>
      </c>
      <c r="F60" s="102" t="n">
        <f aca="false">D60-600</f>
        <v>38485</v>
      </c>
      <c r="G60" s="390" t="n">
        <v>600</v>
      </c>
      <c r="H60" s="390" t="n">
        <f aca="false">D60*0.02</f>
        <v>781.7</v>
      </c>
      <c r="I60" s="399"/>
      <c r="J60" s="390"/>
      <c r="K60" s="102"/>
      <c r="L60" s="102" t="n">
        <f aca="false">SUM(F60:K60)</f>
        <v>39866.7</v>
      </c>
      <c r="M60" s="102" t="n">
        <f aca="false">L60-I60</f>
        <v>39866.7</v>
      </c>
    </row>
    <row r="61" customFormat="false" ht="12.8" hidden="false" customHeight="false" outlineLevel="0" collapsed="false">
      <c r="A61" s="155" t="n">
        <v>135</v>
      </c>
      <c r="B61" s="156" t="s">
        <v>154</v>
      </c>
      <c r="C61" s="174" t="n">
        <v>55</v>
      </c>
      <c r="D61" s="400" t="n">
        <v>11290</v>
      </c>
      <c r="F61" s="404" t="n">
        <v>11143.56</v>
      </c>
      <c r="G61" s="390"/>
      <c r="H61" s="390" t="n">
        <f aca="false">D61*0.02</f>
        <v>225.8</v>
      </c>
      <c r="I61" s="399" t="n">
        <v>106</v>
      </c>
      <c r="J61" s="390"/>
      <c r="K61" s="102"/>
      <c r="L61" s="102" t="n">
        <f aca="false">SUM(F61:K61)</f>
        <v>11475.36</v>
      </c>
      <c r="M61" s="102" t="n">
        <f aca="false">L61-I61</f>
        <v>11369.36</v>
      </c>
    </row>
    <row r="62" customFormat="false" ht="12.8" hidden="false" customHeight="false" outlineLevel="0" collapsed="false">
      <c r="A62" s="155" t="n">
        <v>136</v>
      </c>
      <c r="B62" s="156" t="s">
        <v>155</v>
      </c>
      <c r="C62" s="174" t="n">
        <v>56</v>
      </c>
      <c r="D62" s="400" t="n">
        <v>5921</v>
      </c>
      <c r="F62" s="401" t="n">
        <v>6137.816152</v>
      </c>
      <c r="G62" s="390"/>
      <c r="H62" s="390" t="n">
        <f aca="false">D62*0.02</f>
        <v>118.42</v>
      </c>
      <c r="I62" s="399"/>
      <c r="J62" s="390"/>
      <c r="K62" s="102"/>
      <c r="L62" s="102" t="n">
        <f aca="false">SUM(F62:K62)</f>
        <v>6256.236152</v>
      </c>
      <c r="M62" s="102" t="n">
        <f aca="false">L62-I62</f>
        <v>6256.236152</v>
      </c>
    </row>
    <row r="63" customFormat="false" ht="12.8" hidden="false" customHeight="false" outlineLevel="0" collapsed="false">
      <c r="A63" s="155" t="n">
        <v>137</v>
      </c>
      <c r="B63" s="156" t="s">
        <v>156</v>
      </c>
      <c r="C63" s="174" t="n">
        <v>57</v>
      </c>
      <c r="D63" s="400" t="n">
        <v>23944</v>
      </c>
      <c r="F63" s="102" t="n">
        <v>21371.92704</v>
      </c>
      <c r="G63" s="390" t="n">
        <v>600</v>
      </c>
      <c r="H63" s="390" t="n">
        <f aca="false">D63*0.02</f>
        <v>478.88</v>
      </c>
      <c r="I63" s="399"/>
      <c r="J63" s="390"/>
      <c r="K63" s="102"/>
      <c r="L63" s="102" t="n">
        <f aca="false">SUM(F63:K63)</f>
        <v>22450.80704</v>
      </c>
      <c r="M63" s="102" t="n">
        <f aca="false">L63-I63</f>
        <v>22450.80704</v>
      </c>
    </row>
    <row r="64" customFormat="false" ht="12.8" hidden="false" customHeight="false" outlineLevel="0" collapsed="false">
      <c r="A64" s="155" t="n">
        <v>138</v>
      </c>
      <c r="B64" s="156" t="s">
        <v>157</v>
      </c>
      <c r="C64" s="174" t="n">
        <v>58</v>
      </c>
      <c r="D64" s="402" t="s">
        <v>441</v>
      </c>
      <c r="F64" s="403"/>
      <c r="G64" s="390"/>
      <c r="H64" s="390"/>
      <c r="I64" s="399"/>
      <c r="J64" s="390"/>
      <c r="K64" s="102"/>
      <c r="L64" s="102" t="n">
        <f aca="false">SUM(F64:K64)</f>
        <v>0</v>
      </c>
      <c r="M64" s="102" t="n">
        <f aca="false">L64-I64</f>
        <v>0</v>
      </c>
    </row>
    <row r="65" customFormat="false" ht="12.8" hidden="false" customHeight="false" outlineLevel="0" collapsed="false">
      <c r="A65" s="155" t="n">
        <v>139</v>
      </c>
      <c r="B65" s="156" t="s">
        <v>158</v>
      </c>
      <c r="C65" s="174" t="n">
        <v>59</v>
      </c>
      <c r="D65" s="400" t="n">
        <v>12294</v>
      </c>
      <c r="F65" s="401" t="n">
        <v>12014.109312</v>
      </c>
      <c r="G65" s="390"/>
      <c r="H65" s="390" t="n">
        <f aca="false">D65*0.02</f>
        <v>245.88</v>
      </c>
      <c r="I65" s="399"/>
      <c r="J65" s="390"/>
      <c r="K65" s="102"/>
      <c r="L65" s="102" t="n">
        <f aca="false">SUM(F65:K65)</f>
        <v>12259.989312</v>
      </c>
      <c r="M65" s="102" t="n">
        <f aca="false">L65-I65</f>
        <v>12259.989312</v>
      </c>
    </row>
    <row r="66" customFormat="false" ht="12.8" hidden="false" customHeight="false" outlineLevel="0" collapsed="false">
      <c r="A66" s="155" t="n">
        <v>140</v>
      </c>
      <c r="B66" s="156" t="s">
        <v>159</v>
      </c>
      <c r="C66" s="174" t="n">
        <v>60</v>
      </c>
      <c r="D66" s="400" t="n">
        <v>4007</v>
      </c>
      <c r="F66" s="401" t="n">
        <v>4215.364</v>
      </c>
      <c r="G66" s="390"/>
      <c r="H66" s="390" t="n">
        <f aca="false">D66*0.02</f>
        <v>80.14</v>
      </c>
      <c r="I66" s="399"/>
      <c r="J66" s="390" t="n">
        <v>150</v>
      </c>
      <c r="K66" s="102"/>
      <c r="L66" s="102" t="n">
        <f aca="false">SUM(F66:K66)</f>
        <v>4445.504</v>
      </c>
      <c r="M66" s="102" t="n">
        <f aca="false">L66-I66</f>
        <v>4445.504</v>
      </c>
    </row>
    <row r="67" customFormat="false" ht="12.8" hidden="false" customHeight="false" outlineLevel="0" collapsed="false">
      <c r="A67" s="155" t="n">
        <v>141</v>
      </c>
      <c r="B67" s="156" t="s">
        <v>160</v>
      </c>
      <c r="C67" s="174" t="n">
        <v>61</v>
      </c>
      <c r="D67" s="400" t="n">
        <v>3012</v>
      </c>
      <c r="F67" s="401" t="n">
        <v>3168.624</v>
      </c>
      <c r="G67" s="390"/>
      <c r="H67" s="390" t="n">
        <f aca="false">D67*0.02</f>
        <v>60.24</v>
      </c>
      <c r="I67" s="399"/>
      <c r="J67" s="390" t="n">
        <v>150</v>
      </c>
      <c r="K67" s="102"/>
      <c r="L67" s="102" t="n">
        <f aca="false">SUM(F67:K67)</f>
        <v>3378.864</v>
      </c>
      <c r="M67" s="102" t="n">
        <f aca="false">L67-I67</f>
        <v>3378.864</v>
      </c>
    </row>
    <row r="68" customFormat="false" ht="12.8" hidden="false" customHeight="false" outlineLevel="0" collapsed="false">
      <c r="A68" s="155" t="n">
        <v>142</v>
      </c>
      <c r="B68" s="156" t="s">
        <v>161</v>
      </c>
      <c r="C68" s="174" t="n">
        <v>62</v>
      </c>
      <c r="D68" s="400" t="n">
        <v>4168</v>
      </c>
      <c r="F68" s="401" t="n">
        <v>4384.736</v>
      </c>
      <c r="G68" s="390"/>
      <c r="H68" s="390" t="n">
        <f aca="false">D68*0.02</f>
        <v>83.36</v>
      </c>
      <c r="I68" s="399"/>
      <c r="J68" s="390"/>
      <c r="K68" s="102"/>
      <c r="L68" s="102" t="n">
        <f aca="false">SUM(F68:K68)</f>
        <v>4468.096</v>
      </c>
      <c r="M68" s="102" t="n">
        <f aca="false">L68-I68</f>
        <v>4468.096</v>
      </c>
    </row>
    <row r="69" customFormat="false" ht="12.8" hidden="false" customHeight="false" outlineLevel="0" collapsed="false">
      <c r="A69" s="155" t="n">
        <v>143</v>
      </c>
      <c r="B69" s="156" t="s">
        <v>162</v>
      </c>
      <c r="C69" s="174" t="n">
        <v>63</v>
      </c>
      <c r="D69" s="400" t="n">
        <v>3641</v>
      </c>
      <c r="F69" s="401" t="n">
        <v>3830.332</v>
      </c>
      <c r="G69" s="390"/>
      <c r="H69" s="390" t="n">
        <f aca="false">D69*0.02</f>
        <v>72.82</v>
      </c>
      <c r="I69" s="399"/>
      <c r="J69" s="390"/>
      <c r="K69" s="102"/>
      <c r="L69" s="102" t="n">
        <f aca="false">SUM(F69:K69)</f>
        <v>3903.152</v>
      </c>
      <c r="M69" s="102" t="n">
        <f aca="false">L69-I69</f>
        <v>3903.152</v>
      </c>
    </row>
    <row r="70" customFormat="false" ht="12.8" hidden="false" customHeight="false" outlineLevel="0" collapsed="false">
      <c r="A70" s="155" t="n">
        <v>144</v>
      </c>
      <c r="B70" s="156" t="s">
        <v>163</v>
      </c>
      <c r="C70" s="174" t="n">
        <v>64</v>
      </c>
      <c r="D70" s="400" t="n">
        <v>4466</v>
      </c>
      <c r="F70" s="401" t="n">
        <v>4698.232</v>
      </c>
      <c r="G70" s="390"/>
      <c r="H70" s="390" t="n">
        <f aca="false">D70*0.02</f>
        <v>89.32</v>
      </c>
      <c r="I70" s="399"/>
      <c r="J70" s="390"/>
      <c r="K70" s="102"/>
      <c r="L70" s="102" t="n">
        <f aca="false">SUM(F70:K70)</f>
        <v>4787.552</v>
      </c>
      <c r="M70" s="102" t="n">
        <f aca="false">L70-I70</f>
        <v>4787.552</v>
      </c>
    </row>
    <row r="71" customFormat="false" ht="12.8" hidden="false" customHeight="false" outlineLevel="0" collapsed="false">
      <c r="A71" s="155" t="n">
        <v>146</v>
      </c>
      <c r="B71" s="156" t="s">
        <v>164</v>
      </c>
      <c r="C71" s="174" t="n">
        <v>65</v>
      </c>
      <c r="D71" s="400" t="n">
        <v>2064</v>
      </c>
      <c r="F71" s="401" t="n">
        <v>2171.328</v>
      </c>
      <c r="G71" s="390"/>
      <c r="H71" s="390" t="n">
        <f aca="false">D71*0.02</f>
        <v>41.28</v>
      </c>
      <c r="I71" s="399"/>
      <c r="J71" s="390"/>
      <c r="K71" s="102"/>
      <c r="L71" s="102" t="n">
        <f aca="false">SUM(F71:K71)</f>
        <v>2212.608</v>
      </c>
      <c r="M71" s="102" t="n">
        <f aca="false">L71-I71</f>
        <v>2212.608</v>
      </c>
    </row>
    <row r="72" customFormat="false" ht="12.8" hidden="false" customHeight="false" outlineLevel="0" collapsed="false">
      <c r="A72" s="155" t="n">
        <v>147</v>
      </c>
      <c r="B72" s="156" t="s">
        <v>165</v>
      </c>
      <c r="C72" s="174" t="n">
        <v>66</v>
      </c>
      <c r="D72" s="400" t="n">
        <v>7465</v>
      </c>
      <c r="F72" s="102" t="n">
        <v>6885.59202</v>
      </c>
      <c r="G72" s="390"/>
      <c r="H72" s="390" t="n">
        <f aca="false">D72*0.02</f>
        <v>149.3</v>
      </c>
      <c r="I72" s="399"/>
      <c r="J72" s="390"/>
      <c r="K72" s="102"/>
      <c r="L72" s="102" t="n">
        <f aca="false">SUM(F72:K72)</f>
        <v>7034.89202</v>
      </c>
      <c r="M72" s="102" t="n">
        <f aca="false">L72-I72</f>
        <v>7034.89202</v>
      </c>
    </row>
    <row r="73" customFormat="false" ht="12.8" hidden="false" customHeight="false" outlineLevel="0" collapsed="false">
      <c r="A73" s="155" t="n">
        <v>148</v>
      </c>
      <c r="B73" s="156" t="s">
        <v>166</v>
      </c>
      <c r="C73" s="174" t="n">
        <v>67</v>
      </c>
      <c r="D73" s="400" t="n">
        <v>2293</v>
      </c>
      <c r="F73" s="390"/>
      <c r="G73" s="390"/>
      <c r="H73" s="390" t="n">
        <f aca="false">D73*0.02</f>
        <v>45.86</v>
      </c>
      <c r="I73" s="399"/>
      <c r="J73" s="390"/>
      <c r="K73" s="102"/>
      <c r="L73" s="102" t="n">
        <f aca="false">SUM(F73:K73)</f>
        <v>45.86</v>
      </c>
      <c r="M73" s="102" t="n">
        <f aca="false">L73-I73</f>
        <v>45.86</v>
      </c>
    </row>
    <row r="74" customFormat="false" ht="22.65" hidden="false" customHeight="true" outlineLevel="0" collapsed="false">
      <c r="A74" s="178"/>
      <c r="B74" s="179" t="s">
        <v>167</v>
      </c>
      <c r="C74" s="180" t="n">
        <v>67</v>
      </c>
      <c r="D74" s="181" t="n">
        <f aca="false">SUM(D6:D73)</f>
        <v>622830</v>
      </c>
      <c r="F74" s="405" t="n">
        <f aca="false">SUM(F6:F73)</f>
        <v>567730.342084</v>
      </c>
      <c r="G74" s="405" t="n">
        <f aca="false">SUM(G6:G73)</f>
        <v>16750</v>
      </c>
      <c r="H74" s="405" t="n">
        <f aca="false">SUM(H6:H73)</f>
        <v>12456.6</v>
      </c>
      <c r="I74" s="405" t="n">
        <f aca="false">SUM(I6:I73)</f>
        <v>10442.95</v>
      </c>
      <c r="J74" s="405" t="n">
        <f aca="false">SUM(J6:J73)</f>
        <v>2800</v>
      </c>
      <c r="K74" s="405" t="n">
        <f aca="false">SUM(K6:K73)</f>
        <v>13500</v>
      </c>
      <c r="L74" s="405" t="n">
        <f aca="false">SUM(L6:L73)</f>
        <v>623679.892084</v>
      </c>
      <c r="M74" s="405" t="n">
        <f aca="false">SUM(M6:M73)</f>
        <v>613236.942084</v>
      </c>
    </row>
    <row r="75" customFormat="false" ht="12.8" hidden="false" customHeight="false" outlineLevel="0" collapsed="false">
      <c r="F75" s="406"/>
      <c r="G75" s="406"/>
      <c r="H75" s="406"/>
      <c r="I75" s="2"/>
      <c r="J75" s="2"/>
    </row>
    <row r="76" customFormat="false" ht="12.8" hidden="false" customHeight="false" outlineLevel="0" collapsed="false">
      <c r="F76" s="407"/>
      <c r="G76" s="407"/>
      <c r="H76" s="407"/>
      <c r="I76" s="2"/>
      <c r="J76" s="2"/>
    </row>
    <row r="77" customFormat="false" ht="12.8" hidden="false" customHeight="false" outlineLevel="0" collapsed="false">
      <c r="F77" s="379"/>
      <c r="G77" s="2"/>
      <c r="H77" s="2"/>
      <c r="I77" s="2"/>
      <c r="J77" s="2"/>
    </row>
    <row r="78" customFormat="false" ht="12.8" hidden="false" customHeight="false" outlineLevel="0" collapsed="false">
      <c r="F78" s="379"/>
      <c r="G78" s="2"/>
      <c r="H78" s="2"/>
      <c r="I78" s="2"/>
      <c r="J78" s="2"/>
    </row>
    <row r="79" customFormat="false" ht="12.8" hidden="false" customHeight="false" outlineLevel="0" collapsed="false">
      <c r="F79" s="379"/>
      <c r="G79" s="2"/>
      <c r="H79" s="2"/>
      <c r="I79" s="2"/>
      <c r="J79" s="2"/>
    </row>
    <row r="80" customFormat="false" ht="12.8" hidden="false" customHeight="false" outlineLevel="0" collapsed="false">
      <c r="F80" s="379"/>
      <c r="G80" s="2"/>
      <c r="H80" s="2"/>
      <c r="I80" s="2"/>
      <c r="J80" s="2"/>
    </row>
    <row r="81" customFormat="false" ht="12.8" hidden="false" customHeight="false" outlineLevel="0" collapsed="false">
      <c r="F81" s="379"/>
      <c r="G81" s="2"/>
      <c r="H81" s="2"/>
      <c r="I81" s="2"/>
      <c r="J81" s="2"/>
    </row>
    <row r="82" customFormat="false" ht="12.8" hidden="false" customHeight="false" outlineLevel="0" collapsed="false">
      <c r="F82" s="379"/>
      <c r="G82" s="2"/>
      <c r="H82" s="2"/>
      <c r="I82" s="2"/>
      <c r="J82" s="2"/>
    </row>
    <row r="83" customFormat="false" ht="12.8" hidden="false" customHeight="false" outlineLevel="0" collapsed="false">
      <c r="F83" s="379"/>
      <c r="G83" s="2"/>
      <c r="H83" s="2"/>
      <c r="I83" s="2"/>
      <c r="J83" s="2"/>
    </row>
  </sheetData>
  <mergeCells count="9">
    <mergeCell ref="A1:N1"/>
    <mergeCell ref="F3:K3"/>
    <mergeCell ref="A4:A5"/>
    <mergeCell ref="B4:B5"/>
    <mergeCell ref="C4:C5"/>
    <mergeCell ref="D4:D5"/>
    <mergeCell ref="L4:L5"/>
    <mergeCell ref="N4:N5"/>
    <mergeCell ref="D29:D30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3" width="3.89"/>
    <col collapsed="false" customWidth="true" hidden="false" outlineLevel="0" max="2" min="2" style="144" width="18.34"/>
    <col collapsed="false" customWidth="true" hidden="false" outlineLevel="0" max="3" min="3" style="1" width="1.55"/>
    <col collapsed="false" customWidth="true" hidden="false" outlineLevel="0" max="4" min="4" style="145" width="12.11"/>
    <col collapsed="false" customWidth="true" hidden="false" outlineLevel="0" max="5" min="5" style="1" width="14.67"/>
    <col collapsed="false" customWidth="true" hidden="false" outlineLevel="0" max="6" min="6" style="1" width="12.89"/>
    <col collapsed="false" customWidth="true" hidden="false" outlineLevel="0" max="7" min="7" style="1" width="16.67"/>
    <col collapsed="false" customWidth="true" hidden="false" outlineLevel="0" max="8" min="8" style="1" width="17.64"/>
    <col collapsed="false" customWidth="true" hidden="false" outlineLevel="0" max="9" min="9" style="1" width="15.23"/>
    <col collapsed="false" customWidth="true" hidden="false" outlineLevel="0" max="10" min="10" style="2" width="2.22"/>
    <col collapsed="false" customWidth="true" hidden="false" outlineLevel="0" max="11" min="11" style="1" width="24.45"/>
    <col collapsed="false" customWidth="false" hidden="false" outlineLevel="0" max="1012" min="12" style="1" width="11.52"/>
  </cols>
  <sheetData>
    <row r="1" s="2" customFormat="true" ht="9.55" hidden="false" customHeight="true" outlineLevel="0" collapsed="false">
      <c r="A1" s="146"/>
      <c r="B1" s="377"/>
      <c r="D1" s="379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37.3" hidden="false" customHeight="true" outlineLevel="0" collapsed="false">
      <c r="A2" s="146"/>
      <c r="B2" s="377"/>
      <c r="D2" s="408" t="s">
        <v>442</v>
      </c>
      <c r="E2" s="408"/>
      <c r="F2" s="408"/>
      <c r="G2" s="408"/>
      <c r="H2" s="408"/>
      <c r="I2" s="408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72.35" hidden="false" customHeight="true" outlineLevel="0" collapsed="false">
      <c r="A3" s="409"/>
      <c r="B3" s="377"/>
      <c r="D3" s="410" t="s">
        <v>424</v>
      </c>
      <c r="E3" s="410" t="s">
        <v>425</v>
      </c>
      <c r="F3" s="410" t="s">
        <v>426</v>
      </c>
      <c r="G3" s="410" t="s">
        <v>427</v>
      </c>
      <c r="H3" s="410" t="s">
        <v>443</v>
      </c>
      <c r="I3" s="410" t="s">
        <v>429</v>
      </c>
      <c r="J3" s="411"/>
      <c r="K3" s="412" t="s">
        <v>431</v>
      </c>
    </row>
    <row r="4" customFormat="false" ht="12.8" hidden="false" customHeight="false" outlineLevel="0" collapsed="false">
      <c r="D4" s="406"/>
      <c r="E4" s="406"/>
      <c r="F4" s="406"/>
      <c r="G4" s="2"/>
      <c r="H4" s="2"/>
    </row>
    <row r="5" customFormat="false" ht="79.1" hidden="false" customHeight="true" outlineLevel="0" collapsed="false">
      <c r="B5" s="413" t="s">
        <v>444</v>
      </c>
      <c r="C5" s="414"/>
      <c r="D5" s="415" t="s">
        <v>445</v>
      </c>
      <c r="E5" s="416" t="s">
        <v>446</v>
      </c>
      <c r="F5" s="417" t="s">
        <v>434</v>
      </c>
      <c r="G5" s="418" t="s">
        <v>447</v>
      </c>
      <c r="H5" s="418" t="s">
        <v>447</v>
      </c>
      <c r="I5" s="419" t="s">
        <v>448</v>
      </c>
    </row>
    <row r="6" customFormat="false" ht="11.15" hidden="false" customHeight="true" outlineLevel="0" collapsed="false">
      <c r="B6" s="420"/>
      <c r="D6" s="421"/>
      <c r="E6" s="422"/>
      <c r="F6" s="2"/>
      <c r="G6" s="422"/>
      <c r="H6" s="422"/>
      <c r="I6" s="423"/>
    </row>
    <row r="7" customFormat="false" ht="79.1" hidden="false" customHeight="true" outlineLevel="0" collapsed="false">
      <c r="B7" s="424" t="s">
        <v>449</v>
      </c>
      <c r="C7" s="414"/>
      <c r="D7" s="425" t="s">
        <v>450</v>
      </c>
      <c r="E7" s="426" t="s">
        <v>451</v>
      </c>
      <c r="F7" s="417" t="s">
        <v>434</v>
      </c>
      <c r="G7" s="427" t="s">
        <v>452</v>
      </c>
      <c r="H7" s="418" t="s">
        <v>447</v>
      </c>
      <c r="I7" s="428"/>
    </row>
    <row r="8" customFormat="false" ht="12.8" hidden="false" customHeight="false" outlineLevel="0" collapsed="false">
      <c r="D8" s="379"/>
      <c r="E8" s="2"/>
      <c r="F8" s="2"/>
      <c r="G8" s="2"/>
      <c r="H8" s="2"/>
    </row>
    <row r="9" customFormat="false" ht="12.8" hidden="false" customHeight="false" outlineLevel="0" collapsed="false">
      <c r="D9" s="379"/>
      <c r="E9" s="2"/>
      <c r="F9" s="2"/>
      <c r="G9" s="2"/>
      <c r="H9" s="2"/>
    </row>
    <row r="10" customFormat="false" ht="12.8" hidden="false" customHeight="false" outlineLevel="0" collapsed="false">
      <c r="D10" s="379"/>
      <c r="E10" s="2"/>
      <c r="F10" s="2"/>
      <c r="G10" s="2"/>
      <c r="H10" s="2"/>
    </row>
    <row r="11" customFormat="false" ht="12.8" hidden="false" customHeight="false" outlineLevel="0" collapsed="false">
      <c r="D11" s="379"/>
      <c r="E11" s="2"/>
      <c r="F11" s="2"/>
      <c r="G11" s="2"/>
      <c r="H11" s="2"/>
    </row>
    <row r="12" customFormat="false" ht="12.8" hidden="false" customHeight="false" outlineLevel="0" collapsed="false">
      <c r="D12" s="379"/>
      <c r="E12" s="2"/>
      <c r="F12" s="2"/>
      <c r="G12" s="2"/>
      <c r="H12" s="2"/>
    </row>
  </sheetData>
  <mergeCells count="1">
    <mergeCell ref="D2:I2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64" activePane="bottomLeft" state="frozen"/>
      <selection pane="topLeft" activeCell="A1" activeCellId="0" sqref="A1"/>
      <selection pane="bottomLeft" activeCell="D74" activeCellId="0" sqref="D74"/>
    </sheetView>
  </sheetViews>
  <sheetFormatPr defaultColWidth="11.77734375" defaultRowHeight="12.8" zeroHeight="false" outlineLevelRow="0" outlineLevelCol="0"/>
  <cols>
    <col collapsed="false" customWidth="true" hidden="false" outlineLevel="0" max="1" min="1" style="53" width="5.11"/>
    <col collapsed="false" customWidth="true" hidden="false" outlineLevel="0" max="2" min="2" style="53" width="4.33"/>
    <col collapsed="false" customWidth="true" hidden="false" outlineLevel="0" max="3" min="3" style="54" width="18.34"/>
    <col collapsed="false" customWidth="true" hidden="false" outlineLevel="0" max="4" min="4" style="55" width="7.11"/>
    <col collapsed="false" customWidth="true" hidden="false" outlineLevel="0" max="5" min="5" style="0" width="1.88"/>
    <col collapsed="false" customWidth="true" hidden="false" outlineLevel="0" max="6" min="6" style="0" width="15.34"/>
    <col collapsed="false" customWidth="true" hidden="false" outlineLevel="0" max="7" min="7" style="0" width="2"/>
    <col collapsed="false" customWidth="true" hidden="false" outlineLevel="0" max="8" min="8" style="0" width="11.99"/>
    <col collapsed="false" customWidth="true" hidden="false" outlineLevel="0" max="9" min="9" style="0" width="2"/>
    <col collapsed="false" customWidth="true" hidden="false" outlineLevel="0" max="10" min="10" style="0" width="12.67"/>
    <col collapsed="false" customWidth="true" hidden="false" outlineLevel="0" max="11" min="11" style="0" width="2"/>
    <col collapsed="false" customWidth="true" hidden="false" outlineLevel="0" max="12" min="12" style="0" width="17.89"/>
    <col collapsed="false" customWidth="true" hidden="false" outlineLevel="0" max="13" min="13" style="0" width="2"/>
    <col collapsed="false" customWidth="true" hidden="false" outlineLevel="0" max="14" min="14" style="0" width="16.33"/>
    <col collapsed="false" customWidth="true" hidden="false" outlineLevel="0" max="15" min="15" style="0" width="2.64"/>
    <col collapsed="false" customWidth="true" hidden="false" outlineLevel="0" max="16" min="16" style="0" width="13.11"/>
    <col collapsed="false" customWidth="true" hidden="false" outlineLevel="0" max="17" min="17" style="0" width="2"/>
    <col collapsed="false" customWidth="true" hidden="false" outlineLevel="0" max="19" min="19" style="0" width="2"/>
    <col collapsed="false" customWidth="true" hidden="false" outlineLevel="0" max="20" min="20" style="0" width="12.37"/>
    <col collapsed="false" customWidth="true" hidden="false" outlineLevel="0" max="21" min="21" style="0" width="2"/>
    <col collapsed="false" customWidth="true" hidden="false" outlineLevel="0" max="22" min="22" style="0" width="12.64"/>
    <col collapsed="false" customWidth="true" hidden="false" outlineLevel="0" max="23" min="23" style="0" width="2"/>
    <col collapsed="false" customWidth="true" hidden="false" outlineLevel="0" max="25" min="25" style="0" width="2.49"/>
  </cols>
  <sheetData>
    <row r="1" s="60" customFormat="true" ht="36.95" hidden="false" customHeight="true" outlineLevel="0" collapsed="false">
      <c r="A1" s="56" t="s">
        <v>69</v>
      </c>
      <c r="B1" s="57"/>
      <c r="C1" s="58"/>
      <c r="D1" s="59"/>
      <c r="AKO1" s="61"/>
      <c r="AKP1" s="61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0" customFormat="true" ht="19.45" hidden="false" customHeight="true" outlineLevel="0" collapsed="false">
      <c r="A2" s="62"/>
      <c r="B2" s="57"/>
      <c r="C2" s="58"/>
      <c r="D2" s="59"/>
      <c r="F2" s="63" t="s">
        <v>70</v>
      </c>
      <c r="H2" s="64" t="s">
        <v>71</v>
      </c>
      <c r="J2" s="64" t="s">
        <v>71</v>
      </c>
      <c r="L2" s="64" t="s">
        <v>71</v>
      </c>
      <c r="N2" s="64" t="s">
        <v>71</v>
      </c>
      <c r="P2" s="64" t="s">
        <v>71</v>
      </c>
      <c r="AKO2" s="61"/>
      <c r="AKP2" s="61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0" customFormat="true" ht="13.7" hidden="false" customHeight="true" outlineLevel="0" collapsed="false">
      <c r="A3" s="62"/>
      <c r="B3" s="57"/>
      <c r="C3" s="58"/>
      <c r="D3" s="59"/>
      <c r="F3" s="65" t="s">
        <v>72</v>
      </c>
      <c r="H3" s="66" t="s">
        <v>73</v>
      </c>
      <c r="J3" s="66" t="s">
        <v>74</v>
      </c>
      <c r="L3" s="66" t="s">
        <v>75</v>
      </c>
      <c r="N3" s="66" t="s">
        <v>76</v>
      </c>
      <c r="P3" s="66" t="s">
        <v>77</v>
      </c>
      <c r="AKO3" s="61"/>
      <c r="AKP3" s="61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70" customFormat="true" ht="22.7" hidden="false" customHeight="true" outlineLevel="0" collapsed="false">
      <c r="A4" s="67" t="s">
        <v>78</v>
      </c>
      <c r="B4" s="68" t="s">
        <v>79</v>
      </c>
      <c r="C4" s="69" t="s">
        <v>80</v>
      </c>
      <c r="D4" s="68" t="s">
        <v>81</v>
      </c>
      <c r="F4" s="71" t="s">
        <v>82</v>
      </c>
      <c r="G4" s="72"/>
      <c r="H4" s="73" t="s">
        <v>1</v>
      </c>
      <c r="I4" s="72"/>
      <c r="J4" s="73" t="s">
        <v>2</v>
      </c>
      <c r="K4" s="72"/>
      <c r="L4" s="73" t="s">
        <v>83</v>
      </c>
      <c r="M4" s="72"/>
      <c r="N4" s="73" t="s">
        <v>84</v>
      </c>
      <c r="O4" s="72"/>
      <c r="P4" s="73" t="s">
        <v>85</v>
      </c>
      <c r="Q4" s="72"/>
      <c r="R4" s="74" t="s">
        <v>86</v>
      </c>
      <c r="S4" s="72"/>
      <c r="T4" s="75" t="s">
        <v>87</v>
      </c>
      <c r="U4" s="72"/>
      <c r="V4" s="76" t="s">
        <v>88</v>
      </c>
      <c r="W4" s="72"/>
      <c r="X4" s="77" t="s">
        <v>89</v>
      </c>
      <c r="AKO4" s="78"/>
      <c r="AKP4" s="78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0" customFormat="true" ht="29.25" hidden="false" customHeight="true" outlineLevel="0" collapsed="false">
      <c r="A5" s="67"/>
      <c r="B5" s="67"/>
      <c r="C5" s="69"/>
      <c r="D5" s="68"/>
      <c r="F5" s="71"/>
      <c r="G5" s="79"/>
      <c r="H5" s="73"/>
      <c r="I5" s="79"/>
      <c r="J5" s="73"/>
      <c r="K5" s="79"/>
      <c r="L5" s="73"/>
      <c r="M5" s="79"/>
      <c r="N5" s="73"/>
      <c r="O5" s="79"/>
      <c r="P5" s="73"/>
      <c r="Q5" s="79"/>
      <c r="R5" s="74"/>
      <c r="S5" s="79"/>
      <c r="T5" s="75"/>
      <c r="U5" s="79"/>
      <c r="V5" s="80" t="s">
        <v>90</v>
      </c>
      <c r="W5" s="79"/>
      <c r="X5" s="77"/>
      <c r="Z5" s="81" t="s">
        <v>91</v>
      </c>
      <c r="AA5" s="81"/>
      <c r="AKO5" s="78"/>
      <c r="AKP5" s="78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70" customFormat="true" ht="32.05" hidden="false" customHeight="true" outlineLevel="0" collapsed="false">
      <c r="A6" s="67"/>
      <c r="B6" s="67"/>
      <c r="C6" s="69"/>
      <c r="D6" s="68"/>
      <c r="F6" s="82" t="s">
        <v>92</v>
      </c>
      <c r="G6" s="79"/>
      <c r="H6" s="83" t="s">
        <v>93</v>
      </c>
      <c r="I6" s="79"/>
      <c r="J6" s="73"/>
      <c r="K6" s="79"/>
      <c r="L6" s="84" t="n">
        <v>0.7</v>
      </c>
      <c r="M6" s="79"/>
      <c r="N6" s="73"/>
      <c r="O6" s="79"/>
      <c r="P6" s="85" t="s">
        <v>94</v>
      </c>
      <c r="Q6" s="79"/>
      <c r="R6" s="74"/>
      <c r="S6" s="79"/>
      <c r="T6" s="75"/>
      <c r="U6" s="79"/>
      <c r="V6" s="80"/>
      <c r="W6" s="79"/>
      <c r="X6" s="77"/>
      <c r="Z6" s="86" t="s">
        <v>95</v>
      </c>
      <c r="AA6" s="87" t="s">
        <v>96</v>
      </c>
      <c r="AB6" s="88" t="s">
        <v>97</v>
      </c>
      <c r="AKO6" s="78"/>
      <c r="AKP6" s="78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3" customFormat="true" ht="14.15" hidden="false" customHeight="true" outlineLevel="0" collapsed="false">
      <c r="A7" s="89" t="n">
        <v>1</v>
      </c>
      <c r="B7" s="90" t="n">
        <v>1</v>
      </c>
      <c r="C7" s="91" t="s">
        <v>98</v>
      </c>
      <c r="D7" s="92" t="n">
        <v>15466</v>
      </c>
      <c r="F7" s="94" t="n">
        <f aca="false">D7*0.35</f>
        <v>5413.1</v>
      </c>
      <c r="G7" s="95"/>
      <c r="H7" s="96" t="n">
        <f aca="false">D7*0.55</f>
        <v>8506.3</v>
      </c>
      <c r="I7" s="95"/>
      <c r="J7" s="97" t="n">
        <f aca="false">'3 - SEDI'!K4</f>
        <v>4000</v>
      </c>
      <c r="K7" s="95"/>
      <c r="L7" s="94" t="n">
        <f aca="false">$L$6*D7</f>
        <v>10826.2</v>
      </c>
      <c r="M7" s="98"/>
      <c r="N7" s="94" t="n">
        <f aca="false">'7 - SERVIZI_IT_quota'!Z5</f>
        <v>4769.532</v>
      </c>
      <c r="O7" s="99"/>
      <c r="P7" s="100" t="n">
        <v>1383.5</v>
      </c>
      <c r="Q7" s="95"/>
      <c r="R7" s="101" t="n">
        <f aca="false">H7+J7+L7+N7+P7</f>
        <v>29485.532</v>
      </c>
      <c r="S7" s="95"/>
      <c r="T7" s="101" t="n">
        <f aca="false">H7+J7</f>
        <v>12506.3</v>
      </c>
      <c r="U7" s="95"/>
      <c r="V7" s="102" t="n">
        <f aca="false">'10 - CUBI_quote2020'!M6</f>
        <v>15528.72</v>
      </c>
      <c r="W7" s="95"/>
      <c r="X7" s="97" t="n">
        <f aca="false">T7-V7</f>
        <v>-3022.42</v>
      </c>
      <c r="Y7" s="103"/>
      <c r="Z7" s="104" t="n">
        <f aca="false">T7/D7</f>
        <v>0.808631837579206</v>
      </c>
      <c r="AA7" s="105" t="n">
        <f aca="false">V7/D7</f>
        <v>1.00405534721324</v>
      </c>
      <c r="AB7" s="104" t="n">
        <f aca="false">Z7-AA7</f>
        <v>-0.195423509634034</v>
      </c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93" customFormat="true" ht="14.15" hidden="false" customHeight="true" outlineLevel="0" collapsed="false">
      <c r="A8" s="89" t="n">
        <v>2</v>
      </c>
      <c r="B8" s="90" t="n">
        <v>2</v>
      </c>
      <c r="C8" s="91" t="s">
        <v>99</v>
      </c>
      <c r="D8" s="106" t="n">
        <v>2118</v>
      </c>
      <c r="F8" s="94" t="n">
        <f aca="false">D8*0.35</f>
        <v>741.3</v>
      </c>
      <c r="G8" s="95"/>
      <c r="H8" s="96" t="n">
        <f aca="false">D8*0.55</f>
        <v>1164.9</v>
      </c>
      <c r="I8" s="95"/>
      <c r="J8" s="97" t="n">
        <f aca="false">'3 - SEDI'!K5</f>
        <v>1400</v>
      </c>
      <c r="K8" s="95"/>
      <c r="L8" s="94" t="n">
        <f aca="false">$L$6*D8</f>
        <v>1482.6</v>
      </c>
      <c r="M8" s="98"/>
      <c r="N8" s="94" t="n">
        <f aca="false">'7 - SERVIZI_IT_quota'!Z6</f>
        <v>1000</v>
      </c>
      <c r="O8" s="99"/>
      <c r="P8" s="100" t="n">
        <v>97.5</v>
      </c>
      <c r="Q8" s="95"/>
      <c r="R8" s="101" t="n">
        <f aca="false">H8+J8+L8+N8+P8</f>
        <v>5145</v>
      </c>
      <c r="S8" s="95"/>
      <c r="T8" s="101" t="n">
        <f aca="false">H8+J8</f>
        <v>2564.9</v>
      </c>
      <c r="U8" s="95"/>
      <c r="V8" s="102" t="n">
        <f aca="false">'10 - CUBI_quote2020'!M7</f>
        <v>2798.56</v>
      </c>
      <c r="W8" s="95"/>
      <c r="X8" s="97" t="n">
        <f aca="false">T8-V8</f>
        <v>-233.66</v>
      </c>
      <c r="Y8" s="103"/>
      <c r="Z8" s="104" t="n">
        <f aca="false">T8/D8</f>
        <v>1.21100094428706</v>
      </c>
      <c r="AA8" s="105" t="n">
        <f aca="false">V8/D8</f>
        <v>1.32132200188857</v>
      </c>
      <c r="AB8" s="104" t="n">
        <f aca="false">Z8-AA8</f>
        <v>-0.110321057601507</v>
      </c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3" customFormat="true" ht="14.15" hidden="false" customHeight="true" outlineLevel="0" collapsed="false">
      <c r="A9" s="89" t="n">
        <v>3</v>
      </c>
      <c r="B9" s="90" t="n">
        <v>3</v>
      </c>
      <c r="C9" s="91" t="s">
        <v>100</v>
      </c>
      <c r="D9" s="92" t="n">
        <v>18010</v>
      </c>
      <c r="F9" s="94" t="n">
        <f aca="false">D9*0.35</f>
        <v>6303.5</v>
      </c>
      <c r="G9" s="95"/>
      <c r="H9" s="96" t="n">
        <f aca="false">D9*0.55</f>
        <v>9905.5</v>
      </c>
      <c r="I9" s="95"/>
      <c r="J9" s="97" t="n">
        <f aca="false">'3 - SEDI'!K6</f>
        <v>4000</v>
      </c>
      <c r="K9" s="95"/>
      <c r="L9" s="94" t="n">
        <f aca="false">$L$6*D9</f>
        <v>12607</v>
      </c>
      <c r="M9" s="98"/>
      <c r="N9" s="94" t="n">
        <f aca="false">'7 - SERVIZI_IT_quota'!Z7</f>
        <v>3500</v>
      </c>
      <c r="O9" s="99"/>
      <c r="P9" s="100" t="n">
        <v>1925</v>
      </c>
      <c r="Q9" s="95"/>
      <c r="R9" s="101" t="n">
        <f aca="false">H9+J9+L9+N9+P9</f>
        <v>31937.5</v>
      </c>
      <c r="S9" s="95"/>
      <c r="T9" s="101" t="n">
        <f aca="false">H9+J9</f>
        <v>13905.5</v>
      </c>
      <c r="U9" s="95"/>
      <c r="V9" s="102" t="n">
        <f aca="false">'10 - CUBI_quote2020'!M8</f>
        <v>17719.2</v>
      </c>
      <c r="W9" s="95"/>
      <c r="X9" s="97" t="n">
        <f aca="false">T9-V9</f>
        <v>-3813.7</v>
      </c>
      <c r="Y9" s="103"/>
      <c r="Z9" s="104" t="n">
        <f aca="false">T9/D9</f>
        <v>0.772098833981122</v>
      </c>
      <c r="AA9" s="105" t="n">
        <f aca="false">V9/D9</f>
        <v>0.983853414769572</v>
      </c>
      <c r="AB9" s="104" t="n">
        <f aca="false">Z9-AA9</f>
        <v>-0.21175458078845</v>
      </c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93" customFormat="true" ht="14.15" hidden="false" customHeight="true" outlineLevel="0" collapsed="false">
      <c r="A10" s="89" t="n">
        <v>4</v>
      </c>
      <c r="B10" s="90" t="n">
        <v>4</v>
      </c>
      <c r="C10" s="91" t="s">
        <v>101</v>
      </c>
      <c r="D10" s="92" t="n">
        <v>7409</v>
      </c>
      <c r="F10" s="94" t="n">
        <f aca="false">D10*0.35</f>
        <v>2593.15</v>
      </c>
      <c r="G10" s="95"/>
      <c r="H10" s="96" t="n">
        <f aca="false">D10*0.55</f>
        <v>4074.95</v>
      </c>
      <c r="I10" s="95"/>
      <c r="J10" s="97" t="n">
        <f aca="false">'3 - SEDI'!K7</f>
        <v>3100</v>
      </c>
      <c r="K10" s="95"/>
      <c r="L10" s="94" t="n">
        <f aca="false">$L$6*D10</f>
        <v>5186.3</v>
      </c>
      <c r="M10" s="98"/>
      <c r="N10" s="94" t="n">
        <f aca="false">'7 - SERVIZI_IT_quota'!Z8</f>
        <v>2200</v>
      </c>
      <c r="O10" s="99"/>
      <c r="P10" s="100" t="n">
        <v>926</v>
      </c>
      <c r="Q10" s="95"/>
      <c r="R10" s="101" t="n">
        <f aca="false">H10+J10+L10+N10+P10</f>
        <v>15487.25</v>
      </c>
      <c r="S10" s="95"/>
      <c r="T10" s="101" t="n">
        <f aca="false">H10+J10</f>
        <v>7174.95</v>
      </c>
      <c r="U10" s="95"/>
      <c r="V10" s="102" t="n">
        <f aca="false">'10 - CUBI_quote2020'!M9</f>
        <v>7816.28</v>
      </c>
      <c r="W10" s="95"/>
      <c r="X10" s="97" t="n">
        <f aca="false">T10-V10</f>
        <v>-641.33</v>
      </c>
      <c r="Y10" s="103"/>
      <c r="Z10" s="104" t="n">
        <f aca="false">T10/D10</f>
        <v>0.968410041841004</v>
      </c>
      <c r="AA10" s="105" t="n">
        <f aca="false">V10/D10</f>
        <v>1.05497098123903</v>
      </c>
      <c r="AB10" s="104" t="n">
        <f aca="false">Z10-AA10</f>
        <v>-0.0865609393980258</v>
      </c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93" customFormat="true" ht="14.15" hidden="false" customHeight="true" outlineLevel="0" collapsed="false">
      <c r="A11" s="89" t="n">
        <v>5</v>
      </c>
      <c r="B11" s="90" t="n">
        <v>5</v>
      </c>
      <c r="C11" s="91" t="s">
        <v>102</v>
      </c>
      <c r="D11" s="92" t="n">
        <v>11259</v>
      </c>
      <c r="F11" s="94" t="n">
        <f aca="false">D11*0.35</f>
        <v>3940.65</v>
      </c>
      <c r="G11" s="95"/>
      <c r="H11" s="96" t="n">
        <f aca="false">D11*0.55</f>
        <v>6192.45</v>
      </c>
      <c r="I11" s="95"/>
      <c r="J11" s="97" t="n">
        <f aca="false">'3 - SEDI'!K8</f>
        <v>4000</v>
      </c>
      <c r="K11" s="95"/>
      <c r="L11" s="94" t="n">
        <f aca="false">$L$6*D11</f>
        <v>7881.3</v>
      </c>
      <c r="M11" s="98"/>
      <c r="N11" s="94" t="n">
        <f aca="false">'7 - SERVIZI_IT_quota'!Z9</f>
        <v>2200</v>
      </c>
      <c r="O11" s="99"/>
      <c r="P11" s="100" t="n">
        <v>800</v>
      </c>
      <c r="Q11" s="95"/>
      <c r="R11" s="101" t="n">
        <f aca="false">H11+J11+L11+N11+P11</f>
        <v>21073.75</v>
      </c>
      <c r="S11" s="95"/>
      <c r="T11" s="101" t="n">
        <f aca="false">H11+J11</f>
        <v>10192.45</v>
      </c>
      <c r="U11" s="95"/>
      <c r="V11" s="102" t="n">
        <f aca="false">'10 - CUBI_quote2020'!M10</f>
        <v>11408.28</v>
      </c>
      <c r="W11" s="95"/>
      <c r="X11" s="97" t="n">
        <f aca="false">T11-V11</f>
        <v>-1215.83</v>
      </c>
      <c r="Y11" s="103"/>
      <c r="Z11" s="104" t="n">
        <f aca="false">T11/D11</f>
        <v>0.905271338484768</v>
      </c>
      <c r="AA11" s="105" t="n">
        <f aca="false">V11/D11</f>
        <v>1.01325872635225</v>
      </c>
      <c r="AB11" s="104" t="n">
        <f aca="false">Z11-AA11</f>
        <v>-0.107987387867482</v>
      </c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93" customFormat="true" ht="14.15" hidden="false" customHeight="true" outlineLevel="0" collapsed="false">
      <c r="A12" s="89" t="n">
        <v>6</v>
      </c>
      <c r="B12" s="90" t="n">
        <v>6</v>
      </c>
      <c r="C12" s="91" t="s">
        <v>103</v>
      </c>
      <c r="D12" s="107" t="n">
        <v>4280</v>
      </c>
      <c r="F12" s="94" t="n">
        <f aca="false">D12*0.35</f>
        <v>1498</v>
      </c>
      <c r="G12" s="95"/>
      <c r="H12" s="96" t="n">
        <f aca="false">D12*0.55</f>
        <v>2354</v>
      </c>
      <c r="I12" s="95"/>
      <c r="J12" s="97" t="n">
        <f aca="false">'3 - SEDI'!K9</f>
        <v>3100</v>
      </c>
      <c r="K12" s="95"/>
      <c r="L12" s="94" t="n">
        <f aca="false">$L$6*D12</f>
        <v>2996</v>
      </c>
      <c r="M12" s="98"/>
      <c r="N12" s="94" t="n">
        <f aca="false">'7 - SERVIZI_IT_quota'!Z10</f>
        <v>1115.412</v>
      </c>
      <c r="O12" s="99"/>
      <c r="P12" s="100" t="n">
        <v>197.5</v>
      </c>
      <c r="Q12" s="95"/>
      <c r="R12" s="101" t="n">
        <f aca="false">H12+J12+L12+N12+P12</f>
        <v>9762.912</v>
      </c>
      <c r="S12" s="95"/>
      <c r="T12" s="101" t="n">
        <f aca="false">H12+J12</f>
        <v>5454</v>
      </c>
      <c r="U12" s="95"/>
      <c r="V12" s="102" t="n">
        <f aca="false">'10 - CUBI_quote2020'!M11</f>
        <v>4837.6</v>
      </c>
      <c r="W12" s="95"/>
      <c r="X12" s="97" t="n">
        <f aca="false">T12-V12</f>
        <v>616.4</v>
      </c>
      <c r="Y12" s="103"/>
      <c r="Z12" s="104" t="n">
        <f aca="false">T12/D12</f>
        <v>1.27429906542056</v>
      </c>
      <c r="AA12" s="105" t="n">
        <f aca="false">V12/D12</f>
        <v>1.13028037383178</v>
      </c>
      <c r="AB12" s="104" t="n">
        <f aca="false">Z12-AA12</f>
        <v>0.144018691588781</v>
      </c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93" customFormat="true" ht="14.15" hidden="false" customHeight="true" outlineLevel="0" collapsed="false">
      <c r="A13" s="89" t="n">
        <v>7</v>
      </c>
      <c r="B13" s="90" t="n">
        <v>7</v>
      </c>
      <c r="C13" s="91" t="s">
        <v>104</v>
      </c>
      <c r="D13" s="92" t="n">
        <v>5198</v>
      </c>
      <c r="F13" s="94" t="n">
        <f aca="false">D13*0.35</f>
        <v>1819.3</v>
      </c>
      <c r="G13" s="95"/>
      <c r="H13" s="96" t="n">
        <f aca="false">D13*0.55</f>
        <v>2858.9</v>
      </c>
      <c r="I13" s="95"/>
      <c r="J13" s="97" t="n">
        <f aca="false">'3 - SEDI'!K10</f>
        <v>3100</v>
      </c>
      <c r="K13" s="95"/>
      <c r="L13" s="94" t="n">
        <f aca="false">$L$6*D13</f>
        <v>3638.6</v>
      </c>
      <c r="M13" s="98"/>
      <c r="N13" s="94" t="n">
        <f aca="false">'7 - SERVIZI_IT_quota'!Z11</f>
        <v>1184.0553</v>
      </c>
      <c r="O13" s="99"/>
      <c r="P13" s="100" t="n">
        <v>233.5</v>
      </c>
      <c r="Q13" s="95"/>
      <c r="R13" s="101" t="n">
        <f aca="false">H13+J13+L13+N13+P13</f>
        <v>11015.0553</v>
      </c>
      <c r="S13" s="95"/>
      <c r="T13" s="101" t="n">
        <f aca="false">H13+J13</f>
        <v>5958.9</v>
      </c>
      <c r="U13" s="95"/>
      <c r="V13" s="102" t="n">
        <f aca="false">'10 - CUBI_quote2020'!M12</f>
        <v>5782.16</v>
      </c>
      <c r="W13" s="95"/>
      <c r="X13" s="97" t="n">
        <f aca="false">T13-V13</f>
        <v>176.74</v>
      </c>
      <c r="Y13" s="103"/>
      <c r="Z13" s="104" t="n">
        <f aca="false">T13/D13</f>
        <v>1.14638322431704</v>
      </c>
      <c r="AA13" s="105" t="n">
        <f aca="false">V13/D13</f>
        <v>1.11238168526356</v>
      </c>
      <c r="AB13" s="104" t="n">
        <f aca="false">Z13-AA13</f>
        <v>0.0340015390534849</v>
      </c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93" customFormat="true" ht="14.15" hidden="false" customHeight="true" outlineLevel="0" collapsed="false">
      <c r="A14" s="89" t="n">
        <v>8</v>
      </c>
      <c r="B14" s="90" t="n">
        <v>8</v>
      </c>
      <c r="C14" s="91" t="s">
        <v>105</v>
      </c>
      <c r="D14" s="92" t="n">
        <v>7496</v>
      </c>
      <c r="F14" s="94" t="n">
        <f aca="false">D14*0.35</f>
        <v>2623.6</v>
      </c>
      <c r="G14" s="95"/>
      <c r="H14" s="96" t="n">
        <f aca="false">D14*0.55</f>
        <v>4122.8</v>
      </c>
      <c r="I14" s="95"/>
      <c r="J14" s="97" t="n">
        <f aca="false">'3 - SEDI'!K11</f>
        <v>3100</v>
      </c>
      <c r="K14" s="95"/>
      <c r="L14" s="94" t="n">
        <f aca="false">$L$6*D14</f>
        <v>5247.2</v>
      </c>
      <c r="M14" s="98"/>
      <c r="N14" s="94" t="n">
        <f aca="false">'7 - SERVIZI_IT_quota'!Z12</f>
        <v>2200</v>
      </c>
      <c r="O14" s="99"/>
      <c r="P14" s="100" t="n">
        <v>640</v>
      </c>
      <c r="Q14" s="95"/>
      <c r="R14" s="101" t="n">
        <f aca="false">H14+J14+L14+N14+P14</f>
        <v>15310</v>
      </c>
      <c r="S14" s="95"/>
      <c r="T14" s="101" t="n">
        <f aca="false">H14+J14</f>
        <v>7222.8</v>
      </c>
      <c r="U14" s="95"/>
      <c r="V14" s="102" t="n">
        <f aca="false">'10 - CUBI_quote2020'!M13</f>
        <v>7796.32</v>
      </c>
      <c r="W14" s="95"/>
      <c r="X14" s="97" t="n">
        <f aca="false">T14-V14</f>
        <v>-573.52</v>
      </c>
      <c r="Y14" s="103"/>
      <c r="Z14" s="104" t="n">
        <f aca="false">T14/D14</f>
        <v>0.963553895410886</v>
      </c>
      <c r="AA14" s="105" t="n">
        <f aca="false">V14/D14</f>
        <v>1.04006403415155</v>
      </c>
      <c r="AB14" s="104" t="n">
        <f aca="false">Z14-AA14</f>
        <v>-0.076510138740664</v>
      </c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93" customFormat="true" ht="14.15" hidden="false" customHeight="true" outlineLevel="0" collapsed="false">
      <c r="A15" s="89" t="n">
        <v>9</v>
      </c>
      <c r="B15" s="90" t="n">
        <v>9</v>
      </c>
      <c r="C15" s="91" t="s">
        <v>106</v>
      </c>
      <c r="D15" s="92" t="n">
        <v>7379</v>
      </c>
      <c r="F15" s="94" t="n">
        <f aca="false">D15*0.35</f>
        <v>2582.65</v>
      </c>
      <c r="G15" s="95"/>
      <c r="H15" s="96" t="n">
        <f aca="false">D15*0.55</f>
        <v>4058.45</v>
      </c>
      <c r="I15" s="95"/>
      <c r="J15" s="97" t="n">
        <f aca="false">'3 - SEDI'!K12</f>
        <v>3100</v>
      </c>
      <c r="K15" s="95"/>
      <c r="L15" s="94" t="n">
        <f aca="false">$L$6*D15</f>
        <v>5165.3</v>
      </c>
      <c r="M15" s="98"/>
      <c r="N15" s="94" t="n">
        <f aca="false">'7 - SERVIZI_IT_quota'!Z13</f>
        <v>2430.824</v>
      </c>
      <c r="O15" s="99"/>
      <c r="P15" s="100" t="n">
        <v>942.5</v>
      </c>
      <c r="Q15" s="95"/>
      <c r="R15" s="101" t="n">
        <f aca="false">H15+J15+L15+N15+P15</f>
        <v>15697.074</v>
      </c>
      <c r="S15" s="95"/>
      <c r="T15" s="101" t="n">
        <f aca="false">H15+J15</f>
        <v>7158.45</v>
      </c>
      <c r="U15" s="95"/>
      <c r="V15" s="102" t="n">
        <f aca="false">'10 - CUBI_quote2020'!M14</f>
        <v>7638.68</v>
      </c>
      <c r="W15" s="95"/>
      <c r="X15" s="97" t="n">
        <f aca="false">T15-V15</f>
        <v>-480.230000000001</v>
      </c>
      <c r="Y15" s="103"/>
      <c r="Z15" s="104" t="n">
        <f aca="false">T15/D15</f>
        <v>0.970111126168857</v>
      </c>
      <c r="AA15" s="105" t="n">
        <f aca="false">V15/D15</f>
        <v>1.03519176040114</v>
      </c>
      <c r="AB15" s="104" t="n">
        <f aca="false">Z15-AA15</f>
        <v>-0.0650806342322825</v>
      </c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93" customFormat="true" ht="14.15" hidden="false" customHeight="true" outlineLevel="0" collapsed="false">
      <c r="A16" s="89" t="n">
        <v>10</v>
      </c>
      <c r="B16" s="90" t="n">
        <v>10</v>
      </c>
      <c r="C16" s="91" t="s">
        <v>107</v>
      </c>
      <c r="D16" s="92" t="n">
        <v>15869</v>
      </c>
      <c r="F16" s="94" t="n">
        <f aca="false">D16*0.35</f>
        <v>5554.15</v>
      </c>
      <c r="G16" s="95"/>
      <c r="H16" s="96" t="n">
        <f aca="false">D16*0.55</f>
        <v>8727.95</v>
      </c>
      <c r="I16" s="95"/>
      <c r="J16" s="97" t="n">
        <f aca="false">'3 - SEDI'!K13</f>
        <v>4000</v>
      </c>
      <c r="K16" s="95"/>
      <c r="L16" s="94" t="n">
        <f aca="false">$L$6*D16</f>
        <v>11108.3</v>
      </c>
      <c r="M16" s="98"/>
      <c r="N16" s="94" t="n">
        <f aca="false">'7 - SERVIZI_IT_quota'!Z14</f>
        <v>4307.884</v>
      </c>
      <c r="O16" s="99"/>
      <c r="P16" s="100" t="n">
        <v>871.5</v>
      </c>
      <c r="Q16" s="95"/>
      <c r="R16" s="101" t="n">
        <f aca="false">H16+J16+L16+N16+P16</f>
        <v>29015.634</v>
      </c>
      <c r="S16" s="95"/>
      <c r="T16" s="101" t="n">
        <f aca="false">H16+J16</f>
        <v>12727.95</v>
      </c>
      <c r="U16" s="95"/>
      <c r="V16" s="102" t="n">
        <f aca="false">'10 - CUBI_quote2020'!M15</f>
        <v>15749.48</v>
      </c>
      <c r="W16" s="95"/>
      <c r="X16" s="97" t="n">
        <f aca="false">T16-V16</f>
        <v>-3021.53</v>
      </c>
      <c r="Y16" s="103"/>
      <c r="Z16" s="104" t="n">
        <f aca="false">T16/D16</f>
        <v>0.80206377213435</v>
      </c>
      <c r="AA16" s="105" t="n">
        <f aca="false">V16/D16</f>
        <v>0.992468334488626</v>
      </c>
      <c r="AB16" s="104" t="n">
        <f aca="false">Z16-AA16</f>
        <v>-0.190404562354276</v>
      </c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93" customFormat="true" ht="14.15" hidden="false" customHeight="true" outlineLevel="0" collapsed="false">
      <c r="A17" s="89" t="n">
        <v>11</v>
      </c>
      <c r="B17" s="90" t="n">
        <v>11</v>
      </c>
      <c r="C17" s="91" t="s">
        <v>108</v>
      </c>
      <c r="D17" s="92" t="n">
        <v>8515</v>
      </c>
      <c r="F17" s="94" t="n">
        <f aca="false">D17*0.35</f>
        <v>2980.25</v>
      </c>
      <c r="G17" s="95"/>
      <c r="H17" s="96" t="n">
        <f aca="false">D17*0.55</f>
        <v>4683.25</v>
      </c>
      <c r="I17" s="95"/>
      <c r="J17" s="97" t="n">
        <f aca="false">'3 - SEDI'!K14</f>
        <v>3100</v>
      </c>
      <c r="K17" s="95"/>
      <c r="L17" s="94" t="n">
        <f aca="false">$L$6*D17</f>
        <v>5960.5</v>
      </c>
      <c r="M17" s="98"/>
      <c r="N17" s="94" t="n">
        <f aca="false">'7 - SERVIZI_IT_quota'!Z15</f>
        <v>2200</v>
      </c>
      <c r="O17" s="99"/>
      <c r="P17" s="100" t="n">
        <v>356.5</v>
      </c>
      <c r="Q17" s="95"/>
      <c r="R17" s="101" t="n">
        <f aca="false">H17+J17+L17+N17+P17</f>
        <v>16300.25</v>
      </c>
      <c r="S17" s="95"/>
      <c r="T17" s="101" t="n">
        <f aca="false">H17+J17</f>
        <v>7783.25</v>
      </c>
      <c r="U17" s="95"/>
      <c r="V17" s="102" t="n">
        <f aca="false">'10 - CUBI_quote2020'!M16</f>
        <v>8683.8</v>
      </c>
      <c r="W17" s="95"/>
      <c r="X17" s="97" t="n">
        <f aca="false">T17-V17</f>
        <v>-900.549999999999</v>
      </c>
      <c r="Y17" s="103"/>
      <c r="Z17" s="104" t="n">
        <f aca="false">T17/D17</f>
        <v>0.914063417498532</v>
      </c>
      <c r="AA17" s="105" t="n">
        <f aca="false">V17/D17</f>
        <v>1.01982384028186</v>
      </c>
      <c r="AB17" s="104" t="n">
        <f aca="false">Z17-AA17</f>
        <v>-0.105760422783328</v>
      </c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93" customFormat="true" ht="14.15" hidden="false" customHeight="true" outlineLevel="0" collapsed="false">
      <c r="A18" s="89" t="n">
        <v>12</v>
      </c>
      <c r="B18" s="90" t="n">
        <v>12</v>
      </c>
      <c r="C18" s="91" t="s">
        <v>109</v>
      </c>
      <c r="D18" s="107" t="n">
        <v>4494</v>
      </c>
      <c r="F18" s="94" t="n">
        <f aca="false">D18*0.35</f>
        <v>1572.9</v>
      </c>
      <c r="G18" s="95"/>
      <c r="H18" s="96" t="n">
        <f aca="false">D18*0.55</f>
        <v>2471.7</v>
      </c>
      <c r="I18" s="95"/>
      <c r="J18" s="97" t="n">
        <f aca="false">'3 - SEDI'!K15</f>
        <v>1800</v>
      </c>
      <c r="K18" s="95"/>
      <c r="L18" s="94" t="n">
        <f aca="false">$L$6*D18</f>
        <v>3145.8</v>
      </c>
      <c r="M18" s="98"/>
      <c r="N18" s="94" t="n">
        <f aca="false">'7 - SERVIZI_IT_quota'!Z16</f>
        <v>2154.12</v>
      </c>
      <c r="O18" s="99"/>
      <c r="P18" s="100" t="n">
        <v>574.5</v>
      </c>
      <c r="Q18" s="95"/>
      <c r="R18" s="101" t="n">
        <f aca="false">H18+J18+L18+N18+P18</f>
        <v>10146.12</v>
      </c>
      <c r="S18" s="95"/>
      <c r="T18" s="101" t="n">
        <f aca="false">H18+J18</f>
        <v>4271.7</v>
      </c>
      <c r="U18" s="95"/>
      <c r="V18" s="102" t="n">
        <f aca="false">'10 - CUBI_quote2020'!M17</f>
        <v>5184.48</v>
      </c>
      <c r="W18" s="95"/>
      <c r="X18" s="97" t="n">
        <f aca="false">T18-V18</f>
        <v>-912.78</v>
      </c>
      <c r="Y18" s="103"/>
      <c r="Z18" s="104" t="n">
        <f aca="false">T18/D18</f>
        <v>0.950534045393858</v>
      </c>
      <c r="AA18" s="105" t="n">
        <f aca="false">V18/D18</f>
        <v>1.15364485981308</v>
      </c>
      <c r="AB18" s="104" t="n">
        <f aca="false">Z18-AA18</f>
        <v>-0.203110814419222</v>
      </c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93" customFormat="true" ht="14.15" hidden="false" customHeight="true" outlineLevel="0" collapsed="false">
      <c r="A19" s="89" t="n">
        <v>13</v>
      </c>
      <c r="B19" s="90" t="n">
        <v>13</v>
      </c>
      <c r="C19" s="91" t="s">
        <v>110</v>
      </c>
      <c r="D19" s="92" t="n">
        <v>5221</v>
      </c>
      <c r="F19" s="94" t="n">
        <f aca="false">D19*0.35</f>
        <v>1827.35</v>
      </c>
      <c r="G19" s="95"/>
      <c r="H19" s="96" t="n">
        <f aca="false">D19*0.55</f>
        <v>2871.55</v>
      </c>
      <c r="I19" s="95"/>
      <c r="J19" s="97" t="n">
        <f aca="false">'3 - SEDI'!K16</f>
        <v>3100</v>
      </c>
      <c r="K19" s="95"/>
      <c r="L19" s="94" t="n">
        <f aca="false">$L$6*D19</f>
        <v>3654.7</v>
      </c>
      <c r="M19" s="98"/>
      <c r="N19" s="94" t="n">
        <f aca="false">'7 - SERVIZI_IT_quota'!Z17</f>
        <v>1115.412</v>
      </c>
      <c r="O19" s="99"/>
      <c r="P19" s="100" t="n">
        <v>546</v>
      </c>
      <c r="Q19" s="95"/>
      <c r="R19" s="101" t="n">
        <f aca="false">H19+J19+L19+N19+P19</f>
        <v>11287.662</v>
      </c>
      <c r="S19" s="95"/>
      <c r="T19" s="101" t="n">
        <f aca="false">H19+J19</f>
        <v>5971.55</v>
      </c>
      <c r="U19" s="95"/>
      <c r="V19" s="102" t="n">
        <f aca="false">'10 - CUBI_quote2020'!M18</f>
        <v>5803.32</v>
      </c>
      <c r="W19" s="95"/>
      <c r="X19" s="97" t="n">
        <f aca="false">T19-V19</f>
        <v>168.23</v>
      </c>
      <c r="Y19" s="103"/>
      <c r="Z19" s="104" t="n">
        <f aca="false">T19/D19</f>
        <v>1.1437559854434</v>
      </c>
      <c r="AA19" s="105" t="n">
        <f aca="false">V19/D19</f>
        <v>1.11153418885271</v>
      </c>
      <c r="AB19" s="104" t="n">
        <f aca="false">Z19-AA19</f>
        <v>0.0322217965906917</v>
      </c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93" customFormat="true" ht="14.15" hidden="false" customHeight="true" outlineLevel="0" collapsed="false">
      <c r="A20" s="89" t="n">
        <v>14</v>
      </c>
      <c r="B20" s="90" t="n">
        <v>14</v>
      </c>
      <c r="C20" s="91" t="s">
        <v>111</v>
      </c>
      <c r="D20" s="107" t="n">
        <v>3532</v>
      </c>
      <c r="F20" s="94" t="n">
        <f aca="false">D20*0.35</f>
        <v>1236.2</v>
      </c>
      <c r="G20" s="95"/>
      <c r="H20" s="96" t="n">
        <f aca="false">D20*0.55</f>
        <v>1942.6</v>
      </c>
      <c r="I20" s="95"/>
      <c r="J20" s="97" t="n">
        <f aca="false">'3 - SEDI'!K17</f>
        <v>1800</v>
      </c>
      <c r="K20" s="95"/>
      <c r="L20" s="94" t="n">
        <f aca="false">$L$6*D20</f>
        <v>2472.4</v>
      </c>
      <c r="M20" s="98"/>
      <c r="N20" s="94" t="n">
        <f aca="false">'7 - SERVIZI_IT_quota'!Z18</f>
        <v>1000</v>
      </c>
      <c r="O20" s="99"/>
      <c r="P20" s="100" t="n">
        <v>212.5</v>
      </c>
      <c r="Q20" s="95"/>
      <c r="R20" s="101" t="n">
        <f aca="false">H20+J20+L20+N20+P20</f>
        <v>7427.5</v>
      </c>
      <c r="S20" s="95"/>
      <c r="T20" s="101" t="n">
        <f aca="false">H20+J20</f>
        <v>3742.6</v>
      </c>
      <c r="U20" s="95"/>
      <c r="V20" s="102" t="n">
        <f aca="false">'10 - CUBI_quote2020'!M19</f>
        <v>4249.44</v>
      </c>
      <c r="W20" s="95"/>
      <c r="X20" s="97" t="n">
        <f aca="false">T20-V20</f>
        <v>-506.84</v>
      </c>
      <c r="Y20" s="103"/>
      <c r="Z20" s="104" t="n">
        <f aca="false">T20/D20</f>
        <v>1.05962627406569</v>
      </c>
      <c r="AA20" s="105" t="n">
        <f aca="false">V20/D20</f>
        <v>1.20312570781427</v>
      </c>
      <c r="AB20" s="104" t="n">
        <f aca="false">Z20-AA20</f>
        <v>-0.143499433748585</v>
      </c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93" customFormat="true" ht="14.15" hidden="false" customHeight="true" outlineLevel="0" collapsed="false">
      <c r="A21" s="89" t="n">
        <v>15</v>
      </c>
      <c r="B21" s="90" t="n">
        <v>15</v>
      </c>
      <c r="C21" s="91" t="s">
        <v>112</v>
      </c>
      <c r="D21" s="107" t="n">
        <v>4363</v>
      </c>
      <c r="F21" s="94" t="n">
        <f aca="false">D21*0.35</f>
        <v>1527.05</v>
      </c>
      <c r="G21" s="95"/>
      <c r="H21" s="96" t="n">
        <f aca="false">D21*0.55</f>
        <v>2399.65</v>
      </c>
      <c r="I21" s="95"/>
      <c r="J21" s="97" t="n">
        <f aca="false">'3 - SEDI'!K18</f>
        <v>1800</v>
      </c>
      <c r="K21" s="95"/>
      <c r="L21" s="94" t="n">
        <f aca="false">$L$6*D21</f>
        <v>3054.1</v>
      </c>
      <c r="M21" s="98"/>
      <c r="N21" s="94" t="n">
        <f aca="false">'7 - SERVIZI_IT_quota'!Z19</f>
        <v>1000</v>
      </c>
      <c r="O21" s="99"/>
      <c r="P21" s="100" t="n">
        <v>172.5</v>
      </c>
      <c r="Q21" s="95"/>
      <c r="R21" s="101" t="n">
        <f aca="false">H21+J21+L21+N21+P21</f>
        <v>8426.25</v>
      </c>
      <c r="S21" s="95"/>
      <c r="T21" s="101" t="n">
        <f aca="false">H21+J21</f>
        <v>4199.65</v>
      </c>
      <c r="U21" s="95"/>
      <c r="V21" s="102" t="n">
        <f aca="false">'10 - CUBI_quote2020'!M20</f>
        <v>5013.96</v>
      </c>
      <c r="W21" s="95"/>
      <c r="X21" s="97" t="n">
        <f aca="false">T21-V21</f>
        <v>-814.31</v>
      </c>
      <c r="Y21" s="103"/>
      <c r="Z21" s="104" t="n">
        <f aca="false">T21/D21</f>
        <v>0.962560165024066</v>
      </c>
      <c r="AA21" s="105" t="n">
        <f aca="false">V21/D21</f>
        <v>1.14920009168004</v>
      </c>
      <c r="AB21" s="104" t="n">
        <f aca="false">Z21-AA21</f>
        <v>-0.186639926655974</v>
      </c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93" customFormat="true" ht="14.15" hidden="false" customHeight="true" outlineLevel="0" collapsed="false">
      <c r="A22" s="89" t="n">
        <v>16</v>
      </c>
      <c r="B22" s="90" t="n">
        <v>16</v>
      </c>
      <c r="C22" s="91" t="s">
        <v>113</v>
      </c>
      <c r="D22" s="92" t="n">
        <v>10391</v>
      </c>
      <c r="F22" s="94" t="n">
        <f aca="false">D22*0.35</f>
        <v>3636.85</v>
      </c>
      <c r="G22" s="95"/>
      <c r="H22" s="96" t="n">
        <f aca="false">D22*0.55</f>
        <v>5715.05</v>
      </c>
      <c r="I22" s="95"/>
      <c r="J22" s="97" t="n">
        <f aca="false">'3 - SEDI'!K19</f>
        <v>4000</v>
      </c>
      <c r="K22" s="95"/>
      <c r="L22" s="94" t="n">
        <f aca="false">$L$6*D22</f>
        <v>7273.7</v>
      </c>
      <c r="M22" s="98"/>
      <c r="N22" s="94" t="n">
        <f aca="false">'7 - SERVIZI_IT_quota'!Z20</f>
        <v>2546.236</v>
      </c>
      <c r="O22" s="99"/>
      <c r="P22" s="100" t="n">
        <v>792</v>
      </c>
      <c r="Q22" s="95"/>
      <c r="R22" s="101" t="n">
        <f aca="false">H22+J22+L22+N22+P22</f>
        <v>20326.986</v>
      </c>
      <c r="S22" s="95"/>
      <c r="T22" s="101" t="n">
        <f aca="false">H22+J22</f>
        <v>9715.05</v>
      </c>
      <c r="U22" s="95"/>
      <c r="V22" s="102" t="n">
        <f aca="false">'10 - CUBI_quote2020'!M21</f>
        <v>10759.72</v>
      </c>
      <c r="W22" s="95"/>
      <c r="X22" s="97" t="n">
        <f aca="false">T22-V22</f>
        <v>-1044.67</v>
      </c>
      <c r="Z22" s="104" t="n">
        <f aca="false">T22/D22</f>
        <v>0.934948513136368</v>
      </c>
      <c r="AA22" s="105" t="n">
        <f aca="false">V22/D22</f>
        <v>1.03548455394091</v>
      </c>
      <c r="AB22" s="104" t="n">
        <f aca="false">Z22-AA22</f>
        <v>-0.100536040804542</v>
      </c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3" customFormat="true" ht="14.15" hidden="false" customHeight="true" outlineLevel="0" collapsed="false">
      <c r="A23" s="89" t="n">
        <v>17</v>
      </c>
      <c r="B23" s="90" t="n">
        <v>17</v>
      </c>
      <c r="C23" s="91" t="s">
        <v>114</v>
      </c>
      <c r="D23" s="92" t="n">
        <v>26203</v>
      </c>
      <c r="F23" s="94" t="n">
        <f aca="false">D23*0.35</f>
        <v>9171.05</v>
      </c>
      <c r="G23" s="95"/>
      <c r="H23" s="96" t="n">
        <f aca="false">D23*0.55</f>
        <v>14411.65</v>
      </c>
      <c r="I23" s="95"/>
      <c r="J23" s="97" t="n">
        <f aca="false">'3 - SEDI'!K20</f>
        <v>4000</v>
      </c>
      <c r="K23" s="95"/>
      <c r="L23" s="94" t="n">
        <f aca="false">$L$6*D23</f>
        <v>18342.1</v>
      </c>
      <c r="M23" s="98"/>
      <c r="N23" s="94" t="n">
        <f aca="false">'7 - SERVIZI_IT_quota'!Z21</f>
        <v>6659.8732</v>
      </c>
      <c r="O23" s="99"/>
      <c r="P23" s="100" t="n">
        <v>4219</v>
      </c>
      <c r="Q23" s="95"/>
      <c r="R23" s="101" t="n">
        <f aca="false">H23+J23+L23+N23+P23</f>
        <v>47632.6232</v>
      </c>
      <c r="S23" s="95"/>
      <c r="T23" s="101" t="n">
        <f aca="false">H23+J23</f>
        <v>18411.65</v>
      </c>
      <c r="U23" s="95"/>
      <c r="V23" s="102" t="n">
        <f aca="false">'10 - CUBI_quote2020'!M22</f>
        <v>26606.76</v>
      </c>
      <c r="W23" s="95"/>
      <c r="X23" s="97" t="n">
        <f aca="false">T23-V23</f>
        <v>-8195.11</v>
      </c>
      <c r="Z23" s="104" t="n">
        <f aca="false">T23/D23</f>
        <v>0.702654276227913</v>
      </c>
      <c r="AA23" s="105" t="n">
        <f aca="false">V23/D23</f>
        <v>1.01540892264245</v>
      </c>
      <c r="AB23" s="104" t="n">
        <f aca="false">Z23-AA23</f>
        <v>-0.312754646414537</v>
      </c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93" customFormat="true" ht="14.15" hidden="false" customHeight="true" outlineLevel="0" collapsed="false">
      <c r="A24" s="89" t="n">
        <v>23</v>
      </c>
      <c r="B24" s="90" t="n">
        <v>18</v>
      </c>
      <c r="C24" s="91" t="s">
        <v>115</v>
      </c>
      <c r="D24" s="92" t="n">
        <v>7145</v>
      </c>
      <c r="F24" s="94" t="n">
        <f aca="false">D24*0.35</f>
        <v>2500.75</v>
      </c>
      <c r="G24" s="95"/>
      <c r="H24" s="96" t="n">
        <f aca="false">D24*0.55</f>
        <v>3929.75</v>
      </c>
      <c r="I24" s="95"/>
      <c r="J24" s="97" t="n">
        <f aca="false">'3 - SEDI'!K21</f>
        <v>3100</v>
      </c>
      <c r="K24" s="95"/>
      <c r="L24" s="94" t="n">
        <f aca="false">$L$6*D24</f>
        <v>5001.5</v>
      </c>
      <c r="M24" s="98"/>
      <c r="N24" s="94" t="n">
        <f aca="false">'7 - SERVIZI_IT_quota'!Z22</f>
        <v>2200</v>
      </c>
      <c r="O24" s="99"/>
      <c r="P24" s="100" t="n">
        <v>475.5</v>
      </c>
      <c r="Q24" s="95"/>
      <c r="R24" s="101" t="n">
        <f aca="false">H24+J24+L24+N24+P24</f>
        <v>14706.75</v>
      </c>
      <c r="S24" s="95"/>
      <c r="T24" s="101" t="n">
        <f aca="false">H24+J24</f>
        <v>7029.75</v>
      </c>
      <c r="U24" s="95"/>
      <c r="V24" s="102" t="n">
        <f aca="false">'10 - CUBI_quote2020'!M23</f>
        <v>7423.4</v>
      </c>
      <c r="W24" s="95"/>
      <c r="X24" s="97" t="n">
        <f aca="false">T24-V24</f>
        <v>-393.65</v>
      </c>
      <c r="Z24" s="104" t="n">
        <f aca="false">T24/D24</f>
        <v>0.983869839048285</v>
      </c>
      <c r="AA24" s="105" t="n">
        <f aca="false">V24/D24</f>
        <v>1.03896431070679</v>
      </c>
      <c r="AB24" s="104" t="n">
        <f aca="false">Z24-AA24</f>
        <v>-0.0550944716585046</v>
      </c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93" customFormat="true" ht="14.15" hidden="false" customHeight="true" outlineLevel="0" collapsed="false">
      <c r="A25" s="89" t="n">
        <v>24</v>
      </c>
      <c r="B25" s="90" t="n">
        <v>19</v>
      </c>
      <c r="C25" s="91" t="s">
        <v>116</v>
      </c>
      <c r="D25" s="92" t="n">
        <v>10697</v>
      </c>
      <c r="F25" s="94" t="n">
        <f aca="false">D25*0.35</f>
        <v>3743.95</v>
      </c>
      <c r="G25" s="95"/>
      <c r="H25" s="96" t="n">
        <f aca="false">D25*0.55</f>
        <v>5883.35</v>
      </c>
      <c r="I25" s="95"/>
      <c r="J25" s="97" t="n">
        <f aca="false">'3 - SEDI'!K22</f>
        <v>4000</v>
      </c>
      <c r="K25" s="95"/>
      <c r="L25" s="94" t="n">
        <f aca="false">$L$6*D25</f>
        <v>7487.9</v>
      </c>
      <c r="M25" s="98"/>
      <c r="N25" s="94" t="n">
        <f aca="false">'7 - SERVIZI_IT_quota'!Z23</f>
        <v>2200</v>
      </c>
      <c r="O25" s="99"/>
      <c r="P25" s="100" t="n">
        <v>1354.5</v>
      </c>
      <c r="Q25" s="95"/>
      <c r="R25" s="101" t="n">
        <f aca="false">H25+J25+L25+N25+P25</f>
        <v>20925.75</v>
      </c>
      <c r="S25" s="95"/>
      <c r="T25" s="101" t="n">
        <f aca="false">H25+J25</f>
        <v>9883.35</v>
      </c>
      <c r="U25" s="95"/>
      <c r="V25" s="102" t="n">
        <f aca="false">'10 - CUBI_quote2020'!M24</f>
        <v>10741.24</v>
      </c>
      <c r="W25" s="95"/>
      <c r="X25" s="97" t="n">
        <f aca="false">T25-V25</f>
        <v>-857.889999999999</v>
      </c>
      <c r="Z25" s="104" t="n">
        <f aca="false">T25/D25</f>
        <v>0.923936617743292</v>
      </c>
      <c r="AA25" s="105" t="n">
        <f aca="false">V25/D25</f>
        <v>1.00413573899224</v>
      </c>
      <c r="AB25" s="104" t="n">
        <f aca="false">Z25-AA25</f>
        <v>-0.0801991212489476</v>
      </c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93" customFormat="true" ht="14.15" hidden="false" customHeight="true" outlineLevel="0" collapsed="false">
      <c r="A26" s="89" t="n">
        <v>25</v>
      </c>
      <c r="B26" s="90" t="n">
        <v>20</v>
      </c>
      <c r="C26" s="91" t="s">
        <v>117</v>
      </c>
      <c r="D26" s="92" t="n">
        <v>6797</v>
      </c>
      <c r="F26" s="94" t="n">
        <f aca="false">D26*0.35</f>
        <v>2378.95</v>
      </c>
      <c r="G26" s="95"/>
      <c r="H26" s="96" t="n">
        <f aca="false">D26*0.55</f>
        <v>3738.35</v>
      </c>
      <c r="I26" s="95"/>
      <c r="J26" s="97" t="n">
        <f aca="false">'3 - SEDI'!K23</f>
        <v>3100</v>
      </c>
      <c r="K26" s="95"/>
      <c r="L26" s="94" t="n">
        <f aca="false">$L$6*D26</f>
        <v>4757.9</v>
      </c>
      <c r="M26" s="98"/>
      <c r="N26" s="94" t="n">
        <f aca="false">'7 - SERVIZI_IT_quota'!Z24</f>
        <v>2200</v>
      </c>
      <c r="O26" s="99"/>
      <c r="P26" s="100" t="n">
        <v>751</v>
      </c>
      <c r="Q26" s="95"/>
      <c r="R26" s="101" t="n">
        <f aca="false">H26+J26+L26+N26+P26</f>
        <v>14547.25</v>
      </c>
      <c r="S26" s="95"/>
      <c r="T26" s="101" t="n">
        <f aca="false">H26+J26</f>
        <v>6838.35</v>
      </c>
      <c r="U26" s="95"/>
      <c r="V26" s="102" t="n">
        <f aca="false">'10 - CUBI_quote2020'!M25</f>
        <v>7103.24</v>
      </c>
      <c r="W26" s="95"/>
      <c r="X26" s="97" t="n">
        <f aca="false">T26-V26</f>
        <v>-264.889999999999</v>
      </c>
      <c r="Z26" s="104" t="n">
        <f aca="false">T26/D26</f>
        <v>1.00608356627924</v>
      </c>
      <c r="AA26" s="105" t="n">
        <f aca="false">V26/D26</f>
        <v>1.04505517139915</v>
      </c>
      <c r="AB26" s="104" t="n">
        <f aca="false">Z26-AA26</f>
        <v>-0.0389716051199092</v>
      </c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93" customFormat="true" ht="14.15" hidden="false" customHeight="true" outlineLevel="0" collapsed="false">
      <c r="A27" s="89" t="n">
        <v>26</v>
      </c>
      <c r="B27" s="90" t="n">
        <v>21</v>
      </c>
      <c r="C27" s="91" t="s">
        <v>118</v>
      </c>
      <c r="D27" s="92" t="n">
        <v>5205</v>
      </c>
      <c r="F27" s="94" t="n">
        <f aca="false">D27*0.35</f>
        <v>1821.75</v>
      </c>
      <c r="G27" s="95"/>
      <c r="H27" s="96" t="n">
        <f aca="false">D27*0.55</f>
        <v>2862.75</v>
      </c>
      <c r="I27" s="95"/>
      <c r="J27" s="97" t="n">
        <f aca="false">'3 - SEDI'!K24</f>
        <v>3100</v>
      </c>
      <c r="K27" s="95"/>
      <c r="L27" s="94" t="n">
        <f aca="false">$L$6*D27</f>
        <v>3643.5</v>
      </c>
      <c r="M27" s="98"/>
      <c r="N27" s="94" t="n">
        <f aca="false">'7 - SERVIZI_IT_quota'!Z25</f>
        <v>1230.824</v>
      </c>
      <c r="O27" s="99"/>
      <c r="P27" s="100" t="n">
        <v>639.5</v>
      </c>
      <c r="Q27" s="95"/>
      <c r="R27" s="101" t="n">
        <f aca="false">H27+J27+L27+N27+P27</f>
        <v>11476.574</v>
      </c>
      <c r="S27" s="95"/>
      <c r="T27" s="101" t="n">
        <f aca="false">H27+J27</f>
        <v>5962.75</v>
      </c>
      <c r="U27" s="95"/>
      <c r="V27" s="102" t="n">
        <f aca="false">'10 - CUBI_quote2020'!M26</f>
        <v>5638.6</v>
      </c>
      <c r="W27" s="95"/>
      <c r="X27" s="97" t="n">
        <f aca="false">T27-V27</f>
        <v>324.15</v>
      </c>
      <c r="Z27" s="104" t="n">
        <f aca="false">T27/D27</f>
        <v>1.14558117195005</v>
      </c>
      <c r="AA27" s="105" t="n">
        <f aca="false">V27/D27</f>
        <v>1.08330451488953</v>
      </c>
      <c r="AB27" s="104" t="n">
        <f aca="false">Z27-AA27</f>
        <v>0.062276657060518</v>
      </c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93" customFormat="true" ht="14.15" hidden="false" customHeight="true" outlineLevel="0" collapsed="false">
      <c r="A28" s="89" t="n">
        <v>27</v>
      </c>
      <c r="B28" s="90" t="n">
        <v>22</v>
      </c>
      <c r="C28" s="91" t="s">
        <v>119</v>
      </c>
      <c r="D28" s="92" t="n">
        <v>12203</v>
      </c>
      <c r="F28" s="94" t="n">
        <f aca="false">D28*0.35</f>
        <v>4271.05</v>
      </c>
      <c r="G28" s="95"/>
      <c r="H28" s="96" t="n">
        <f aca="false">D28*0.55</f>
        <v>6711.65</v>
      </c>
      <c r="I28" s="95"/>
      <c r="J28" s="97" t="n">
        <f aca="false">'3 - SEDI'!K25</f>
        <v>4000</v>
      </c>
      <c r="K28" s="95"/>
      <c r="L28" s="94" t="n">
        <f aca="false">$L$6*D28</f>
        <v>8542.1</v>
      </c>
      <c r="M28" s="98"/>
      <c r="N28" s="94" t="n">
        <f aca="false">'7 - SERVIZI_IT_quota'!Z26</f>
        <v>3500</v>
      </c>
      <c r="O28" s="99"/>
      <c r="P28" s="100" t="n">
        <v>1733.5</v>
      </c>
      <c r="Q28" s="95"/>
      <c r="R28" s="101" t="n">
        <f aca="false">H28+J28+L28+N28+P28</f>
        <v>24487.25</v>
      </c>
      <c r="S28" s="95"/>
      <c r="T28" s="101" t="n">
        <f aca="false">H28+J28</f>
        <v>10711.65</v>
      </c>
      <c r="U28" s="95"/>
      <c r="V28" s="102" t="n">
        <f aca="false">'10 - CUBI_quote2020'!M27</f>
        <v>12126.76</v>
      </c>
      <c r="W28" s="95"/>
      <c r="X28" s="97" t="n">
        <f aca="false">T28-V28</f>
        <v>-1415.11</v>
      </c>
      <c r="Z28" s="104" t="n">
        <f aca="false">T28/D28</f>
        <v>0.877788248791281</v>
      </c>
      <c r="AA28" s="105" t="n">
        <f aca="false">V28/D28</f>
        <v>0.993752355978038</v>
      </c>
      <c r="AB28" s="104" t="n">
        <f aca="false">Z28-AA28</f>
        <v>-0.115964107186757</v>
      </c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93" customFormat="true" ht="14.15" hidden="false" customHeight="true" outlineLevel="0" collapsed="false">
      <c r="A29" s="89" t="n">
        <v>28</v>
      </c>
      <c r="B29" s="90" t="n">
        <v>23</v>
      </c>
      <c r="C29" s="91" t="s">
        <v>120</v>
      </c>
      <c r="D29" s="92" t="n">
        <v>9286</v>
      </c>
      <c r="F29" s="94" t="n">
        <f aca="false">D29*0.35</f>
        <v>3250.1</v>
      </c>
      <c r="G29" s="95"/>
      <c r="H29" s="96" t="n">
        <f aca="false">D29*0.55</f>
        <v>5107.3</v>
      </c>
      <c r="I29" s="95"/>
      <c r="J29" s="97" t="n">
        <f aca="false">'3 - SEDI'!K26</f>
        <v>3100</v>
      </c>
      <c r="K29" s="95"/>
      <c r="L29" s="94" t="n">
        <f aca="false">$L$6*D29</f>
        <v>6500.2</v>
      </c>
      <c r="M29" s="98"/>
      <c r="N29" s="94" t="n">
        <f aca="false">'7 - SERVIZI_IT_quota'!Z27</f>
        <v>3500</v>
      </c>
      <c r="O29" s="99"/>
      <c r="P29" s="100" t="n">
        <v>715.5</v>
      </c>
      <c r="Q29" s="95"/>
      <c r="R29" s="101" t="n">
        <f aca="false">H29+J29+L29+N29+P29</f>
        <v>18923</v>
      </c>
      <c r="S29" s="95"/>
      <c r="T29" s="101" t="n">
        <f aca="false">H29+J29</f>
        <v>8207.3</v>
      </c>
      <c r="U29" s="95"/>
      <c r="V29" s="102" t="n">
        <f aca="false">'10 - CUBI_quote2020'!M28</f>
        <v>9443.12</v>
      </c>
      <c r="W29" s="95"/>
      <c r="X29" s="97" t="n">
        <f aca="false">T29-V29</f>
        <v>-1235.82</v>
      </c>
      <c r="Z29" s="104" t="n">
        <f aca="false">T29/D29</f>
        <v>0.883835881972862</v>
      </c>
      <c r="AA29" s="105" t="n">
        <f aca="false">V29/D29</f>
        <v>1.01692009476631</v>
      </c>
      <c r="AB29" s="104" t="n">
        <f aca="false">Z29-AA29</f>
        <v>-0.133084212793448</v>
      </c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93" customFormat="true" ht="14.15" hidden="false" customHeight="true" outlineLevel="0" collapsed="false">
      <c r="A30" s="89" t="n">
        <v>29</v>
      </c>
      <c r="B30" s="90" t="n">
        <v>24</v>
      </c>
      <c r="C30" s="91" t="s">
        <v>121</v>
      </c>
      <c r="D30" s="108" t="n">
        <v>7348</v>
      </c>
      <c r="F30" s="94" t="n">
        <f aca="false">D30*0.35</f>
        <v>2571.8</v>
      </c>
      <c r="G30" s="95"/>
      <c r="H30" s="109" t="n">
        <f aca="false">D30*0.55</f>
        <v>4041.4</v>
      </c>
      <c r="I30" s="95"/>
      <c r="J30" s="97" t="n">
        <f aca="false">'3 - SEDI'!K27</f>
        <v>3100</v>
      </c>
      <c r="K30" s="95"/>
      <c r="L30" s="110" t="n">
        <f aca="false">$L$6*D30</f>
        <v>5143.6</v>
      </c>
      <c r="M30" s="98"/>
      <c r="N30" s="94" t="n">
        <f aca="false">'7 - SERVIZI_IT_quota'!Z28</f>
        <v>1230.824</v>
      </c>
      <c r="O30" s="99"/>
      <c r="P30" s="100" t="n">
        <v>247</v>
      </c>
      <c r="Q30" s="95"/>
      <c r="R30" s="101" t="n">
        <f aca="false">H30+J30+L30+N30+P30</f>
        <v>13762.824</v>
      </c>
      <c r="S30" s="95"/>
      <c r="T30" s="101" t="n">
        <f aca="false">H30+J30</f>
        <v>7141.4</v>
      </c>
      <c r="U30" s="95"/>
      <c r="V30" s="102" t="n">
        <f aca="false">'10 - CUBI_quote2020'!M29</f>
        <v>8460.16</v>
      </c>
      <c r="W30" s="95"/>
      <c r="X30" s="111" t="n">
        <f aca="false">(T30+T31)-V30</f>
        <v>81.2399999999998</v>
      </c>
      <c r="Z30" s="112" t="n">
        <f aca="false">(T30+T31)/D30</f>
        <v>1.16241154055525</v>
      </c>
      <c r="AA30" s="113" t="n">
        <f aca="false">V30/D30</f>
        <v>1.15135547087643</v>
      </c>
      <c r="AB30" s="112" t="n">
        <f aca="false">Z30-AA30</f>
        <v>0.0110560696788231</v>
      </c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93" customFormat="true" ht="14.15" hidden="false" customHeight="true" outlineLevel="0" collapsed="false">
      <c r="A31" s="89" t="n">
        <v>30</v>
      </c>
      <c r="B31" s="90" t="n">
        <v>25</v>
      </c>
      <c r="C31" s="91" t="s">
        <v>122</v>
      </c>
      <c r="D31" s="108"/>
      <c r="F31" s="94" t="n">
        <f aca="false">D31*0.35</f>
        <v>0</v>
      </c>
      <c r="G31" s="95"/>
      <c r="H31" s="109"/>
      <c r="I31" s="95"/>
      <c r="J31" s="97" t="n">
        <f aca="false">'3 - SEDI'!K28</f>
        <v>1400</v>
      </c>
      <c r="K31" s="95"/>
      <c r="L31" s="110"/>
      <c r="M31" s="98"/>
      <c r="N31" s="94" t="n">
        <f aca="false">'7 - SERVIZI_IT_quota'!Z29</f>
        <v>1230.824</v>
      </c>
      <c r="O31" s="99"/>
      <c r="P31" s="100" t="n">
        <v>345.5</v>
      </c>
      <c r="Q31" s="95"/>
      <c r="R31" s="101" t="n">
        <f aca="false">H31+J31+L31+N31+P31</f>
        <v>2976.324</v>
      </c>
      <c r="S31" s="95"/>
      <c r="T31" s="101" t="n">
        <f aca="false">H31+J31</f>
        <v>1400</v>
      </c>
      <c r="U31" s="95"/>
      <c r="V31" s="102" t="n">
        <f aca="false">'10 - CUBI_quote2020'!M30</f>
        <v>0</v>
      </c>
      <c r="W31" s="95"/>
      <c r="X31" s="111"/>
      <c r="Z31" s="112"/>
      <c r="AA31" s="113"/>
      <c r="AB31" s="112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93" customFormat="true" ht="14.15" hidden="false" customHeight="true" outlineLevel="0" collapsed="false">
      <c r="A32" s="89" t="n">
        <v>31</v>
      </c>
      <c r="B32" s="90" t="n">
        <v>26</v>
      </c>
      <c r="C32" s="91" t="s">
        <v>123</v>
      </c>
      <c r="D32" s="107" t="n">
        <v>3077</v>
      </c>
      <c r="F32" s="94" t="n">
        <f aca="false">D32*0.35</f>
        <v>1076.95</v>
      </c>
      <c r="G32" s="95"/>
      <c r="H32" s="96" t="n">
        <f aca="false">D32*0.55</f>
        <v>1692.35</v>
      </c>
      <c r="I32" s="95"/>
      <c r="J32" s="97" t="n">
        <f aca="false">'3 - SEDI'!K29</f>
        <v>1800</v>
      </c>
      <c r="K32" s="95"/>
      <c r="L32" s="94" t="n">
        <f aca="false">$L$6*D32</f>
        <v>2153.9</v>
      </c>
      <c r="M32" s="98"/>
      <c r="N32" s="94" t="n">
        <f aca="false">'7 - SERVIZI_IT_quota'!Z30</f>
        <v>1346.236</v>
      </c>
      <c r="O32" s="99"/>
      <c r="P32" s="100" t="n">
        <v>106.5</v>
      </c>
      <c r="Q32" s="95"/>
      <c r="R32" s="101" t="n">
        <f aca="false">H32+J32+L32+N32+P32</f>
        <v>7098.986</v>
      </c>
      <c r="S32" s="95"/>
      <c r="T32" s="101" t="n">
        <f aca="false">H32+J32</f>
        <v>3492.35</v>
      </c>
      <c r="U32" s="95"/>
      <c r="V32" s="102" t="n">
        <f aca="false">'10 - CUBI_quote2020'!M31</f>
        <v>3580.84</v>
      </c>
      <c r="W32" s="95"/>
      <c r="X32" s="97" t="n">
        <f aca="false">T32-V32</f>
        <v>-88.4900000000002</v>
      </c>
      <c r="Z32" s="104" t="n">
        <f aca="false">T32/D32</f>
        <v>1.13498537536562</v>
      </c>
      <c r="AA32" s="105" t="n">
        <f aca="false">V32/D32</f>
        <v>1.16374390640234</v>
      </c>
      <c r="AB32" s="104" t="n">
        <f aca="false">Z32-AA32</f>
        <v>-0.0287585310367242</v>
      </c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93" customFormat="true" ht="14.15" hidden="false" customHeight="true" outlineLevel="0" collapsed="false">
      <c r="A33" s="89" t="n">
        <v>32</v>
      </c>
      <c r="B33" s="90" t="n">
        <v>27</v>
      </c>
      <c r="C33" s="91" t="s">
        <v>124</v>
      </c>
      <c r="D33" s="92" t="n">
        <v>6250</v>
      </c>
      <c r="F33" s="94" t="n">
        <f aca="false">D33*0.35</f>
        <v>2187.5</v>
      </c>
      <c r="G33" s="95"/>
      <c r="H33" s="96" t="n">
        <f aca="false">D33*0.55</f>
        <v>3437.5</v>
      </c>
      <c r="I33" s="95"/>
      <c r="J33" s="97" t="n">
        <f aca="false">'3 - SEDI'!K30</f>
        <v>3100</v>
      </c>
      <c r="K33" s="95"/>
      <c r="L33" s="94" t="n">
        <f aca="false">$L$6*D33</f>
        <v>4375</v>
      </c>
      <c r="M33" s="98"/>
      <c r="N33" s="94" t="n">
        <f aca="false">'7 - SERVIZI_IT_quota'!Z31</f>
        <v>1230.824</v>
      </c>
      <c r="O33" s="99"/>
      <c r="P33" s="100" t="n">
        <v>101</v>
      </c>
      <c r="Q33" s="95"/>
      <c r="R33" s="101" t="n">
        <f aca="false">H33+J33+L33+N33+P33</f>
        <v>12244.324</v>
      </c>
      <c r="S33" s="95"/>
      <c r="T33" s="101" t="n">
        <f aca="false">H33+J33</f>
        <v>6537.5</v>
      </c>
      <c r="U33" s="95"/>
      <c r="V33" s="102" t="n">
        <f aca="false">'10 - CUBI_quote2020'!M32</f>
        <v>6600</v>
      </c>
      <c r="W33" s="95"/>
      <c r="X33" s="97" t="n">
        <f aca="false">T33-V33</f>
        <v>-62.5</v>
      </c>
      <c r="Z33" s="104" t="n">
        <f aca="false">T33/D33</f>
        <v>1.046</v>
      </c>
      <c r="AA33" s="105" t="n">
        <f aca="false">V33/D33</f>
        <v>1.056</v>
      </c>
      <c r="AB33" s="104" t="n">
        <f aca="false">Z33-AA33</f>
        <v>-0.01</v>
      </c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93" customFormat="true" ht="14.15" hidden="false" customHeight="true" outlineLevel="0" collapsed="false">
      <c r="A34" s="89" t="n">
        <v>34</v>
      </c>
      <c r="B34" s="90" t="n">
        <v>28</v>
      </c>
      <c r="C34" s="91" t="s">
        <v>125</v>
      </c>
      <c r="D34" s="107" t="n">
        <v>4781</v>
      </c>
      <c r="F34" s="94" t="n">
        <f aca="false">D34*0.35</f>
        <v>1673.35</v>
      </c>
      <c r="G34" s="95"/>
      <c r="H34" s="96" t="n">
        <f aca="false">D34*0.55</f>
        <v>2629.55</v>
      </c>
      <c r="I34" s="95"/>
      <c r="J34" s="97" t="n">
        <f aca="false">'3 - SEDI'!K31</f>
        <v>1800</v>
      </c>
      <c r="K34" s="95"/>
      <c r="L34" s="94" t="n">
        <f aca="false">$L$6*D34</f>
        <v>3346.7</v>
      </c>
      <c r="M34" s="98"/>
      <c r="N34" s="94" t="n">
        <f aca="false">'7 - SERVIZI_IT_quota'!Z32</f>
        <v>1000</v>
      </c>
      <c r="O34" s="99"/>
      <c r="P34" s="100" t="n">
        <v>0</v>
      </c>
      <c r="Q34" s="95"/>
      <c r="R34" s="101" t="n">
        <f aca="false">H34+J34+L34+N34+P34</f>
        <v>8776.25</v>
      </c>
      <c r="S34" s="95"/>
      <c r="T34" s="101" t="n">
        <f aca="false">H34+J34</f>
        <v>4429.55</v>
      </c>
      <c r="U34" s="95"/>
      <c r="V34" s="102" t="n">
        <f aca="false">'10 - CUBI_quote2020'!M33</f>
        <v>5248.52</v>
      </c>
      <c r="W34" s="95"/>
      <c r="X34" s="97" t="n">
        <f aca="false">T34-V34</f>
        <v>-818.97</v>
      </c>
      <c r="Z34" s="104" t="n">
        <f aca="false">T34/D34</f>
        <v>0.926490274001255</v>
      </c>
      <c r="AA34" s="105" t="n">
        <f aca="false">V34/D34</f>
        <v>1.09778707383393</v>
      </c>
      <c r="AB34" s="104" t="n">
        <f aca="false">Z34-AA34</f>
        <v>-0.171296799832675</v>
      </c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93" customFormat="true" ht="14.15" hidden="false" customHeight="true" outlineLevel="0" collapsed="false">
      <c r="A35" s="89" t="n">
        <v>91</v>
      </c>
      <c r="B35" s="90"/>
      <c r="C35" s="91" t="s">
        <v>126</v>
      </c>
      <c r="D35" s="92"/>
      <c r="F35" s="94" t="n">
        <f aca="false">D35*0.35</f>
        <v>0</v>
      </c>
      <c r="G35" s="95"/>
      <c r="H35" s="96"/>
      <c r="I35" s="95"/>
      <c r="J35" s="97"/>
      <c r="K35" s="95"/>
      <c r="L35" s="94"/>
      <c r="M35" s="98"/>
      <c r="N35" s="94"/>
      <c r="O35" s="95"/>
      <c r="P35" s="114"/>
      <c r="Q35" s="95"/>
      <c r="R35" s="101"/>
      <c r="S35" s="95"/>
      <c r="T35" s="101"/>
      <c r="U35" s="95"/>
      <c r="V35" s="102"/>
      <c r="W35" s="95"/>
      <c r="X35" s="97"/>
      <c r="Z35" s="104"/>
      <c r="AA35" s="105"/>
      <c r="AB35" s="115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93" customFormat="true" ht="14.15" hidden="false" customHeight="true" outlineLevel="0" collapsed="false">
      <c r="A36" s="116" t="n">
        <v>101</v>
      </c>
      <c r="B36" s="90" t="n">
        <v>29</v>
      </c>
      <c r="C36" s="117" t="s">
        <v>127</v>
      </c>
      <c r="D36" s="118" t="n">
        <v>18670</v>
      </c>
      <c r="F36" s="94" t="n">
        <f aca="false">D36*0.35</f>
        <v>6534.5</v>
      </c>
      <c r="G36" s="95"/>
      <c r="H36" s="96" t="n">
        <f aca="false">D36*0.55</f>
        <v>10268.5</v>
      </c>
      <c r="I36" s="95"/>
      <c r="J36" s="97" t="n">
        <f aca="false">'3 - SEDI'!K33</f>
        <v>4000</v>
      </c>
      <c r="K36" s="95"/>
      <c r="L36" s="94" t="n">
        <f aca="false">$L$6*D36</f>
        <v>13069</v>
      </c>
      <c r="M36" s="119"/>
      <c r="N36" s="94" t="n">
        <f aca="false">'7 - SERVIZI_IT_quota'!Z34</f>
        <v>4192.472</v>
      </c>
      <c r="O36" s="120"/>
      <c r="P36" s="121" t="n">
        <v>1416.5</v>
      </c>
      <c r="Q36" s="95"/>
      <c r="R36" s="101" t="n">
        <f aca="false">H36+J36+L36+N36+P36</f>
        <v>32946.472</v>
      </c>
      <c r="S36" s="95"/>
      <c r="T36" s="101" t="n">
        <f aca="false">H36+J36</f>
        <v>14268.5</v>
      </c>
      <c r="U36" s="95"/>
      <c r="V36" s="102" t="n">
        <f aca="false">'10 - CUBI_quote2020'!M35</f>
        <v>17983.07268</v>
      </c>
      <c r="W36" s="95"/>
      <c r="X36" s="97" t="n">
        <f aca="false">T36-V36</f>
        <v>-3714.57268</v>
      </c>
      <c r="Z36" s="104" t="n">
        <f aca="false">T36/D36</f>
        <v>0.764247455811462</v>
      </c>
      <c r="AA36" s="105" t="n">
        <f aca="false">V36/D36</f>
        <v>0.963206892340653</v>
      </c>
      <c r="AB36" s="104" t="n">
        <f aca="false">Z36-AA36</f>
        <v>-0.198959436529191</v>
      </c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93" customFormat="true" ht="14.15" hidden="false" customHeight="true" outlineLevel="0" collapsed="false">
      <c r="A37" s="89" t="n">
        <v>102</v>
      </c>
      <c r="B37" s="90" t="n">
        <v>30</v>
      </c>
      <c r="C37" s="91" t="s">
        <v>128</v>
      </c>
      <c r="D37" s="118" t="n">
        <v>9286</v>
      </c>
      <c r="F37" s="94" t="n">
        <f aca="false">D37*0.35</f>
        <v>3250.1</v>
      </c>
      <c r="G37" s="95"/>
      <c r="H37" s="96" t="n">
        <f aca="false">D37*0.55</f>
        <v>5107.3</v>
      </c>
      <c r="I37" s="95"/>
      <c r="J37" s="97" t="n">
        <f aca="false">'3 - SEDI'!K34</f>
        <v>3100</v>
      </c>
      <c r="K37" s="95"/>
      <c r="L37" s="94" t="n">
        <f aca="false">$L$6*D37</f>
        <v>6500.2</v>
      </c>
      <c r="M37" s="98"/>
      <c r="N37" s="94" t="n">
        <f aca="false">'7 - SERVIZI_IT_quota'!Z35</f>
        <v>2200</v>
      </c>
      <c r="O37" s="120"/>
      <c r="P37" s="121" t="n">
        <v>0</v>
      </c>
      <c r="Q37" s="95"/>
      <c r="R37" s="101" t="n">
        <f aca="false">H37+J37+L37+N37+P37</f>
        <v>16907.5</v>
      </c>
      <c r="S37" s="95"/>
      <c r="T37" s="101" t="n">
        <f aca="false">H37+J37</f>
        <v>8207.3</v>
      </c>
      <c r="U37" s="95"/>
      <c r="V37" s="102" t="n">
        <f aca="false">'10 - CUBI_quote2020'!M36</f>
        <v>9530.758032</v>
      </c>
      <c r="W37" s="95"/>
      <c r="X37" s="97" t="n">
        <f aca="false">T37-V37</f>
        <v>-1323.458032</v>
      </c>
      <c r="Z37" s="104" t="n">
        <f aca="false">T37/D37</f>
        <v>0.883835881972862</v>
      </c>
      <c r="AA37" s="105" t="n">
        <f aca="false">V37/D37</f>
        <v>1.02635774628473</v>
      </c>
      <c r="AB37" s="104" t="n">
        <f aca="false">Z37-AA37</f>
        <v>-0.142521864311868</v>
      </c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93" customFormat="true" ht="14.15" hidden="false" customHeight="true" outlineLevel="0" collapsed="false">
      <c r="A38" s="89" t="n">
        <v>103</v>
      </c>
      <c r="B38" s="90" t="n">
        <v>31</v>
      </c>
      <c r="C38" s="91" t="s">
        <v>129</v>
      </c>
      <c r="D38" s="118" t="n">
        <v>20835</v>
      </c>
      <c r="F38" s="94" t="n">
        <f aca="false">D38*0.35</f>
        <v>7292.25</v>
      </c>
      <c r="G38" s="95"/>
      <c r="H38" s="96" t="n">
        <f aca="false">D38*0.55</f>
        <v>11459.25</v>
      </c>
      <c r="I38" s="95"/>
      <c r="J38" s="97" t="n">
        <f aca="false">'3 - SEDI'!K35</f>
        <v>4000</v>
      </c>
      <c r="K38" s="95"/>
      <c r="L38" s="94" t="n">
        <f aca="false">$L$6*D38</f>
        <v>14584.5</v>
      </c>
      <c r="M38" s="98"/>
      <c r="N38" s="94" t="n">
        <f aca="false">'7 - SERVIZI_IT_quota'!Z36</f>
        <v>3500</v>
      </c>
      <c r="O38" s="120"/>
      <c r="P38" s="121" t="n">
        <v>1368.5</v>
      </c>
      <c r="Q38" s="95"/>
      <c r="R38" s="101" t="n">
        <f aca="false">H38+J38+L38+N38+P38</f>
        <v>34912.25</v>
      </c>
      <c r="S38" s="95"/>
      <c r="T38" s="101" t="n">
        <f aca="false">H38+J38</f>
        <v>15459.25</v>
      </c>
      <c r="U38" s="95"/>
      <c r="V38" s="102" t="n">
        <f aca="false">'10 - CUBI_quote2020'!M37</f>
        <v>19482.8061</v>
      </c>
      <c r="W38" s="95"/>
      <c r="X38" s="97" t="n">
        <f aca="false">T38-V38</f>
        <v>-4023.5561</v>
      </c>
      <c r="Z38" s="104" t="n">
        <f aca="false">T38/D38</f>
        <v>0.741984641228702</v>
      </c>
      <c r="AA38" s="105" t="n">
        <f aca="false">V38/D38</f>
        <v>0.935099884809215</v>
      </c>
      <c r="AB38" s="104" t="n">
        <f aca="false">Z38-AA38</f>
        <v>-0.193115243580513</v>
      </c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93" customFormat="true" ht="14.15" hidden="false" customHeight="true" outlineLevel="0" collapsed="false">
      <c r="A39" s="89" t="n">
        <v>104</v>
      </c>
      <c r="B39" s="90" t="n">
        <v>32</v>
      </c>
      <c r="C39" s="91" t="s">
        <v>130</v>
      </c>
      <c r="D39" s="118" t="n">
        <v>37226</v>
      </c>
      <c r="F39" s="94" t="n">
        <f aca="false">D39*0.35</f>
        <v>13029.1</v>
      </c>
      <c r="G39" s="95"/>
      <c r="H39" s="96" t="n">
        <f aca="false">D39*0.55</f>
        <v>20474.3</v>
      </c>
      <c r="I39" s="95"/>
      <c r="J39" s="97" t="n">
        <f aca="false">'3 - SEDI'!K36</f>
        <v>4000</v>
      </c>
      <c r="K39" s="95"/>
      <c r="L39" s="94" t="n">
        <f aca="false">$L$6*D39</f>
        <v>26058.2</v>
      </c>
      <c r="M39" s="98"/>
      <c r="N39" s="94" t="n">
        <f aca="false">'7 - SERVIZI_IT_quota'!Z37</f>
        <v>4192.472</v>
      </c>
      <c r="O39" s="120"/>
      <c r="P39" s="121" t="n">
        <v>1238</v>
      </c>
      <c r="Q39" s="95"/>
      <c r="R39" s="101" t="n">
        <f aca="false">H39+J39+L39+N39+P39</f>
        <v>55962.972</v>
      </c>
      <c r="S39" s="95"/>
      <c r="T39" s="101" t="n">
        <f aca="false">H39+J39</f>
        <v>24474.3</v>
      </c>
      <c r="U39" s="95"/>
      <c r="V39" s="102" t="n">
        <f aca="false">'10 - CUBI_quote2020'!M38</f>
        <v>29502.22344</v>
      </c>
      <c r="W39" s="95"/>
      <c r="X39" s="97" t="n">
        <f aca="false">T39-V39</f>
        <v>-5027.92344</v>
      </c>
      <c r="Z39" s="104" t="n">
        <f aca="false">T39/D39</f>
        <v>0.65745178101327</v>
      </c>
      <c r="AA39" s="105" t="n">
        <f aca="false">V39/D39</f>
        <v>0.792516613119863</v>
      </c>
      <c r="AB39" s="104" t="n">
        <f aca="false">Z39-AA39</f>
        <v>-0.135064832106593</v>
      </c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93" customFormat="true" ht="14.15" hidden="false" customHeight="true" outlineLevel="0" collapsed="false">
      <c r="A40" s="89" t="n">
        <v>105</v>
      </c>
      <c r="B40" s="90" t="n">
        <v>33</v>
      </c>
      <c r="C40" s="91" t="s">
        <v>131</v>
      </c>
      <c r="D40" s="118" t="n">
        <v>8765</v>
      </c>
      <c r="F40" s="94" t="n">
        <f aca="false">D40*0.35</f>
        <v>3067.75</v>
      </c>
      <c r="G40" s="95"/>
      <c r="H40" s="96" t="n">
        <f aca="false">D40*0.55</f>
        <v>4820.75</v>
      </c>
      <c r="I40" s="95"/>
      <c r="J40" s="97" t="n">
        <f aca="false">'3 - SEDI'!K37</f>
        <v>3100</v>
      </c>
      <c r="K40" s="95"/>
      <c r="L40" s="94" t="n">
        <f aca="false">$L$6*D40</f>
        <v>6135.5</v>
      </c>
      <c r="M40" s="98"/>
      <c r="N40" s="94" t="n">
        <f aca="false">'7 - SERVIZI_IT_quota'!Z38</f>
        <v>2200</v>
      </c>
      <c r="O40" s="120"/>
      <c r="P40" s="121" t="n">
        <v>0</v>
      </c>
      <c r="Q40" s="95"/>
      <c r="R40" s="101" t="n">
        <f aca="false">H40+J40+L40+N40+P40</f>
        <v>16256.25</v>
      </c>
      <c r="S40" s="95"/>
      <c r="T40" s="101" t="n">
        <f aca="false">H40+J40</f>
        <v>7920.75</v>
      </c>
      <c r="U40" s="95"/>
      <c r="V40" s="102" t="n">
        <f aca="false">'10 - CUBI_quote2020'!M39</f>
        <v>9023.76668</v>
      </c>
      <c r="W40" s="95"/>
      <c r="X40" s="97" t="n">
        <f aca="false">T40-V40</f>
        <v>-1103.01668</v>
      </c>
      <c r="Z40" s="104" t="n">
        <f aca="false">T40/D40</f>
        <v>0.903679406731318</v>
      </c>
      <c r="AA40" s="105" t="n">
        <f aca="false">V40/D40</f>
        <v>1.02952272447233</v>
      </c>
      <c r="AB40" s="104" t="n">
        <f aca="false">Z40-AA40</f>
        <v>-0.125843317741012</v>
      </c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93" customFormat="true" ht="14.15" hidden="false" customHeight="true" outlineLevel="0" collapsed="false">
      <c r="A41" s="89" t="n">
        <v>107</v>
      </c>
      <c r="B41" s="90" t="n">
        <v>34</v>
      </c>
      <c r="C41" s="91" t="s">
        <v>132</v>
      </c>
      <c r="D41" s="122" t="n">
        <v>4586</v>
      </c>
      <c r="F41" s="94" t="n">
        <f aca="false">D41*0.35</f>
        <v>1605.1</v>
      </c>
      <c r="G41" s="95"/>
      <c r="H41" s="96" t="n">
        <f aca="false">D41*0.55</f>
        <v>2522.3</v>
      </c>
      <c r="I41" s="95"/>
      <c r="J41" s="97" t="n">
        <f aca="false">'3 - SEDI'!K38</f>
        <v>1800</v>
      </c>
      <c r="K41" s="95"/>
      <c r="L41" s="94" t="n">
        <f aca="false">$L$6*D41</f>
        <v>3210.2</v>
      </c>
      <c r="M41" s="98"/>
      <c r="N41" s="94" t="n">
        <f aca="false">'7 - SERVIZI_IT_quota'!Z39</f>
        <v>1000</v>
      </c>
      <c r="O41" s="120"/>
      <c r="P41" s="121" t="n">
        <v>130</v>
      </c>
      <c r="Q41" s="95"/>
      <c r="R41" s="101" t="n">
        <f aca="false">H41+J41+L41+N41+P41</f>
        <v>8662.5</v>
      </c>
      <c r="S41" s="95"/>
      <c r="T41" s="101" t="n">
        <f aca="false">H41+J41</f>
        <v>4322.3</v>
      </c>
      <c r="U41" s="95"/>
      <c r="V41" s="102" t="n">
        <f aca="false">'10 - CUBI_quote2020'!M40</f>
        <v>4916.192</v>
      </c>
      <c r="W41" s="95"/>
      <c r="X41" s="97" t="n">
        <f aca="false">T41-V41</f>
        <v>-593.892</v>
      </c>
      <c r="Z41" s="104" t="n">
        <f aca="false">T41/D41</f>
        <v>0.942498909725251</v>
      </c>
      <c r="AA41" s="105" t="n">
        <f aca="false">V41/D41</f>
        <v>1.072</v>
      </c>
      <c r="AB41" s="104" t="n">
        <f aca="false">Z41-AA41</f>
        <v>-0.129501090274749</v>
      </c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93" customFormat="true" ht="14.15" hidden="false" customHeight="true" outlineLevel="0" collapsed="false">
      <c r="A42" s="89" t="n">
        <v>108</v>
      </c>
      <c r="B42" s="90" t="n">
        <v>35</v>
      </c>
      <c r="C42" s="91" t="s">
        <v>133</v>
      </c>
      <c r="D42" s="118" t="n">
        <v>9087</v>
      </c>
      <c r="F42" s="94" t="n">
        <f aca="false">D42*0.35</f>
        <v>3180.45</v>
      </c>
      <c r="G42" s="95"/>
      <c r="H42" s="96" t="n">
        <f aca="false">D42*0.55</f>
        <v>4997.85</v>
      </c>
      <c r="I42" s="95"/>
      <c r="J42" s="97" t="n">
        <f aca="false">'3 - SEDI'!K39</f>
        <v>3100</v>
      </c>
      <c r="K42" s="95"/>
      <c r="L42" s="94" t="n">
        <f aca="false">$L$6*D42</f>
        <v>6360.9</v>
      </c>
      <c r="M42" s="98"/>
      <c r="N42" s="94" t="n">
        <f aca="false">'7 - SERVIZI_IT_quota'!Z40</f>
        <v>1000</v>
      </c>
      <c r="O42" s="120"/>
      <c r="P42" s="121" t="n">
        <v>224.5</v>
      </c>
      <c r="Q42" s="95"/>
      <c r="R42" s="101" t="n">
        <f aca="false">H42+J42+L42+N42+P42</f>
        <v>15683.25</v>
      </c>
      <c r="S42" s="95"/>
      <c r="T42" s="101" t="n">
        <f aca="false">H42+J42</f>
        <v>8097.85</v>
      </c>
      <c r="U42" s="95"/>
      <c r="V42" s="102" t="n">
        <f aca="false">'10 - CUBI_quote2020'!M41</f>
        <v>9337.108744</v>
      </c>
      <c r="W42" s="95"/>
      <c r="X42" s="97" t="n">
        <f aca="false">T42-V42</f>
        <v>-1239.258744</v>
      </c>
      <c r="Z42" s="104" t="n">
        <f aca="false">T42/D42</f>
        <v>0.891146693078024</v>
      </c>
      <c r="AA42" s="105" t="n">
        <f aca="false">V42/D42</f>
        <v>1.02752379707274</v>
      </c>
      <c r="AB42" s="104" t="n">
        <f aca="false">Z42-AA42</f>
        <v>-0.136377103994716</v>
      </c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93" customFormat="true" ht="14.15" hidden="false" customHeight="true" outlineLevel="0" collapsed="false">
      <c r="A43" s="89" t="n">
        <v>109</v>
      </c>
      <c r="B43" s="90" t="n">
        <v>36</v>
      </c>
      <c r="C43" s="91" t="s">
        <v>134</v>
      </c>
      <c r="D43" s="118" t="n">
        <v>36579</v>
      </c>
      <c r="F43" s="94" t="n">
        <f aca="false">D43*0.35</f>
        <v>12802.65</v>
      </c>
      <c r="G43" s="95"/>
      <c r="H43" s="96" t="n">
        <f aca="false">D43*0.55</f>
        <v>20118.45</v>
      </c>
      <c r="I43" s="95"/>
      <c r="J43" s="97" t="n">
        <f aca="false">'3 - SEDI'!K40</f>
        <v>4000</v>
      </c>
      <c r="K43" s="95"/>
      <c r="L43" s="94" t="n">
        <f aca="false">$L$6*D43</f>
        <v>25605.3</v>
      </c>
      <c r="M43" s="98"/>
      <c r="N43" s="94" t="n">
        <f aca="false">'7 - SERVIZI_IT_quota'!Z41</f>
        <v>4604.3318</v>
      </c>
      <c r="O43" s="120"/>
      <c r="P43" s="121" t="n">
        <v>2672.5</v>
      </c>
      <c r="Q43" s="95"/>
      <c r="R43" s="101" t="n">
        <f aca="false">H43+J43+L43+N43+P43</f>
        <v>57000.5818</v>
      </c>
      <c r="S43" s="95"/>
      <c r="T43" s="101" t="n">
        <f aca="false">H43+J43</f>
        <v>24118.45</v>
      </c>
      <c r="U43" s="95"/>
      <c r="V43" s="102" t="n">
        <f aca="false">'10 - CUBI_quote2020'!M42</f>
        <v>31039.0968</v>
      </c>
      <c r="W43" s="95"/>
      <c r="X43" s="97" t="n">
        <f aca="false">T43-V43</f>
        <v>-6920.6468</v>
      </c>
      <c r="Z43" s="104" t="n">
        <f aca="false">T43/D43</f>
        <v>0.659352360644085</v>
      </c>
      <c r="AA43" s="105" t="n">
        <f aca="false">V43/D43</f>
        <v>0.848549626835069</v>
      </c>
      <c r="AB43" s="104" t="n">
        <f aca="false">Z43-AA43</f>
        <v>-0.189197266190984</v>
      </c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93" customFormat="true" ht="14.15" hidden="false" customHeight="true" outlineLevel="0" collapsed="false">
      <c r="A44" s="89" t="n">
        <v>110</v>
      </c>
      <c r="B44" s="90" t="n">
        <v>37</v>
      </c>
      <c r="C44" s="91" t="s">
        <v>135</v>
      </c>
      <c r="D44" s="118" t="n">
        <v>7439</v>
      </c>
      <c r="F44" s="94" t="n">
        <f aca="false">D44*0.35</f>
        <v>2603.65</v>
      </c>
      <c r="G44" s="95"/>
      <c r="H44" s="96" t="n">
        <f aca="false">D44*0.55</f>
        <v>4091.45</v>
      </c>
      <c r="I44" s="95"/>
      <c r="J44" s="97" t="n">
        <f aca="false">'3 - SEDI'!K41</f>
        <v>3100</v>
      </c>
      <c r="K44" s="95"/>
      <c r="L44" s="94" t="n">
        <f aca="false">$L$6*D44</f>
        <v>5207.3</v>
      </c>
      <c r="M44" s="98"/>
      <c r="N44" s="94" t="n">
        <f aca="false">'7 - SERVIZI_IT_quota'!Z42</f>
        <v>2200</v>
      </c>
      <c r="O44" s="120"/>
      <c r="P44" s="121" t="n">
        <v>250.5</v>
      </c>
      <c r="Q44" s="95"/>
      <c r="R44" s="101" t="n">
        <f aca="false">H44+J44+L44+N44+P44</f>
        <v>14849.25</v>
      </c>
      <c r="S44" s="95"/>
      <c r="T44" s="101" t="n">
        <f aca="false">H44+J44</f>
        <v>7191.45</v>
      </c>
      <c r="U44" s="95"/>
      <c r="V44" s="102" t="n">
        <f aca="false">'10 - CUBI_quote2020'!M43</f>
        <v>7733.420168</v>
      </c>
      <c r="W44" s="95"/>
      <c r="X44" s="97" t="n">
        <f aca="false">T44-V44</f>
        <v>-541.970168</v>
      </c>
      <c r="Z44" s="104" t="n">
        <f aca="false">T44/D44</f>
        <v>0.966722677779271</v>
      </c>
      <c r="AA44" s="105" t="n">
        <f aca="false">V44/D44</f>
        <v>1.03957792283909</v>
      </c>
      <c r="AB44" s="104" t="n">
        <f aca="false">Z44-AA44</f>
        <v>-0.0728552450598187</v>
      </c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93" customFormat="true" ht="14.15" hidden="false" customHeight="true" outlineLevel="0" collapsed="false">
      <c r="A45" s="89" t="n">
        <v>111</v>
      </c>
      <c r="B45" s="90" t="n">
        <v>38</v>
      </c>
      <c r="C45" s="91" t="s">
        <v>136</v>
      </c>
      <c r="D45" s="118"/>
      <c r="F45" s="94" t="n">
        <f aca="false">D45*0.35</f>
        <v>0</v>
      </c>
      <c r="G45" s="95"/>
      <c r="H45" s="96" t="n">
        <f aca="false">D45*0.55</f>
        <v>0</v>
      </c>
      <c r="I45" s="95"/>
      <c r="J45" s="97" t="n">
        <f aca="false">'3 - SEDI'!K42</f>
        <v>1400</v>
      </c>
      <c r="K45" s="95"/>
      <c r="L45" s="94" t="n">
        <f aca="false">$L$6*D45</f>
        <v>0</v>
      </c>
      <c r="M45" s="98"/>
      <c r="N45" s="94" t="n">
        <f aca="false">'7 - SERVIZI_IT_quota'!Z43</f>
        <v>1000</v>
      </c>
      <c r="O45" s="120"/>
      <c r="P45" s="121" t="n">
        <v>170</v>
      </c>
      <c r="Q45" s="95"/>
      <c r="R45" s="101" t="n">
        <f aca="false">H45+J45+L45+N45+P45</f>
        <v>2570</v>
      </c>
      <c r="S45" s="95"/>
      <c r="T45" s="101" t="n">
        <f aca="false">H45+J45</f>
        <v>1400</v>
      </c>
      <c r="U45" s="95"/>
      <c r="V45" s="102" t="n">
        <f aca="false">'10 - CUBI_quote2020'!M44</f>
        <v>0</v>
      </c>
      <c r="W45" s="95"/>
      <c r="X45" s="97" t="n">
        <f aca="false">T45-V45</f>
        <v>1400</v>
      </c>
      <c r="Z45" s="123" t="s">
        <v>137</v>
      </c>
      <c r="AA45" s="123"/>
      <c r="AB45" s="123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93" customFormat="true" ht="14.15" hidden="false" customHeight="true" outlineLevel="0" collapsed="false">
      <c r="A46" s="89" t="n">
        <v>112</v>
      </c>
      <c r="B46" s="90" t="n">
        <v>39</v>
      </c>
      <c r="C46" s="91" t="s">
        <v>138</v>
      </c>
      <c r="D46" s="118"/>
      <c r="F46" s="94" t="n">
        <f aca="false">D46*0.35</f>
        <v>0</v>
      </c>
      <c r="G46" s="95"/>
      <c r="H46" s="96" t="n">
        <f aca="false">D46*0.55</f>
        <v>0</v>
      </c>
      <c r="I46" s="95"/>
      <c r="J46" s="97" t="n">
        <f aca="false">'3 - SEDI'!K43</f>
        <v>1400</v>
      </c>
      <c r="K46" s="95"/>
      <c r="L46" s="94" t="n">
        <f aca="false">$L$6*D46</f>
        <v>0</v>
      </c>
      <c r="M46" s="98"/>
      <c r="N46" s="94" t="n">
        <f aca="false">'7 - SERVIZI_IT_quota'!Z44</f>
        <v>1000</v>
      </c>
      <c r="O46" s="120"/>
      <c r="P46" s="121" t="n">
        <v>223</v>
      </c>
      <c r="Q46" s="95"/>
      <c r="R46" s="101" t="n">
        <f aca="false">H46+J46+L46+N46+P46</f>
        <v>2623</v>
      </c>
      <c r="S46" s="95"/>
      <c r="T46" s="101" t="n">
        <f aca="false">H46+J46</f>
        <v>1400</v>
      </c>
      <c r="U46" s="95"/>
      <c r="V46" s="102" t="n">
        <f aca="false">'10 - CUBI_quote2020'!M45</f>
        <v>0</v>
      </c>
      <c r="W46" s="95"/>
      <c r="X46" s="97" t="n">
        <f aca="false">T46-V46</f>
        <v>1400</v>
      </c>
      <c r="Z46" s="123" t="s">
        <v>137</v>
      </c>
      <c r="AA46" s="123"/>
      <c r="AB46" s="123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93" customFormat="true" ht="14.15" hidden="false" customHeight="true" outlineLevel="0" collapsed="false">
      <c r="A47" s="89" t="n">
        <v>116</v>
      </c>
      <c r="B47" s="90" t="n">
        <v>40</v>
      </c>
      <c r="C47" s="91" t="s">
        <v>139</v>
      </c>
      <c r="D47" s="118" t="n">
        <v>11321</v>
      </c>
      <c r="F47" s="94" t="n">
        <f aca="false">D47*0.35</f>
        <v>3962.35</v>
      </c>
      <c r="G47" s="95"/>
      <c r="H47" s="96" t="n">
        <f aca="false">D47*0.55</f>
        <v>6226.55</v>
      </c>
      <c r="I47" s="95"/>
      <c r="J47" s="97" t="n">
        <f aca="false">'3 - SEDI'!K44</f>
        <v>4000</v>
      </c>
      <c r="K47" s="95"/>
      <c r="L47" s="94" t="n">
        <f aca="false">$L$6*D47</f>
        <v>7924.7</v>
      </c>
      <c r="M47" s="98"/>
      <c r="N47" s="94" t="n">
        <f aca="false">'7 - SERVIZI_IT_quota'!Z45</f>
        <v>3568.6433</v>
      </c>
      <c r="O47" s="120"/>
      <c r="P47" s="121" t="n">
        <v>1070.5</v>
      </c>
      <c r="Q47" s="95"/>
      <c r="R47" s="101" t="n">
        <f aca="false">H47+J47+L47+N47+P47</f>
        <v>22790.3933</v>
      </c>
      <c r="S47" s="95"/>
      <c r="T47" s="101" t="n">
        <f aca="false">H47+J47</f>
        <v>10226.55</v>
      </c>
      <c r="U47" s="95"/>
      <c r="V47" s="102" t="n">
        <f aca="false">'10 - CUBI_quote2020'!M46</f>
        <v>11397.086208</v>
      </c>
      <c r="W47" s="95"/>
      <c r="X47" s="97" t="n">
        <f aca="false">T47-V47</f>
        <v>-1170.536208</v>
      </c>
      <c r="Z47" s="104" t="n">
        <f aca="false">T47/D47</f>
        <v>0.903325677943644</v>
      </c>
      <c r="AA47" s="105" t="n">
        <f aca="false">V47/D47</f>
        <v>1.00672080275594</v>
      </c>
      <c r="AB47" s="104" t="n">
        <f aca="false">Z47-AA47</f>
        <v>-0.103395124812296</v>
      </c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93" customFormat="true" ht="14.15" hidden="false" customHeight="true" outlineLevel="0" collapsed="false">
      <c r="A48" s="89" t="n">
        <v>117</v>
      </c>
      <c r="B48" s="90" t="n">
        <v>41</v>
      </c>
      <c r="C48" s="91" t="s">
        <v>140</v>
      </c>
      <c r="D48" s="122" t="n">
        <v>4134</v>
      </c>
      <c r="F48" s="94" t="n">
        <f aca="false">D48*0.35</f>
        <v>1446.9</v>
      </c>
      <c r="G48" s="95"/>
      <c r="H48" s="96" t="n">
        <f aca="false">D48*0.55</f>
        <v>2273.7</v>
      </c>
      <c r="I48" s="95"/>
      <c r="J48" s="97" t="n">
        <f aca="false">'3 - SEDI'!K45</f>
        <v>1800</v>
      </c>
      <c r="K48" s="95"/>
      <c r="L48" s="94" t="n">
        <f aca="false">$L$6*D48</f>
        <v>2893.8</v>
      </c>
      <c r="M48" s="98"/>
      <c r="N48" s="94" t="n">
        <f aca="false">'7 - SERVIZI_IT_quota'!Z46</f>
        <v>1000</v>
      </c>
      <c r="O48" s="120"/>
      <c r="P48" s="121" t="n">
        <v>0</v>
      </c>
      <c r="Q48" s="95"/>
      <c r="R48" s="101" t="n">
        <f aca="false">H48+J48+L48+N48+P48</f>
        <v>7967.5</v>
      </c>
      <c r="S48" s="95"/>
      <c r="T48" s="101" t="n">
        <f aca="false">H48+J48</f>
        <v>4073.7</v>
      </c>
      <c r="U48" s="95"/>
      <c r="V48" s="102" t="n">
        <f aca="false">'10 - CUBI_quote2020'!M47</f>
        <v>4431.648</v>
      </c>
      <c r="W48" s="95"/>
      <c r="X48" s="97" t="n">
        <f aca="false">T48-V48</f>
        <v>-357.948</v>
      </c>
      <c r="Z48" s="104" t="n">
        <f aca="false">T48/D48</f>
        <v>0.985413642960813</v>
      </c>
      <c r="AA48" s="105" t="n">
        <f aca="false">V48/D48</f>
        <v>1.072</v>
      </c>
      <c r="AB48" s="104" t="n">
        <f aca="false">Z48-AA48</f>
        <v>-0.0865863570391874</v>
      </c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93" customFormat="true" ht="14.15" hidden="false" customHeight="true" outlineLevel="0" collapsed="false">
      <c r="A49" s="89" t="n">
        <v>118</v>
      </c>
      <c r="B49" s="90" t="n">
        <v>42</v>
      </c>
      <c r="C49" s="91" t="s">
        <v>141</v>
      </c>
      <c r="D49" s="122" t="n">
        <v>3868</v>
      </c>
      <c r="F49" s="94" t="n">
        <f aca="false">D49*0.35</f>
        <v>1353.8</v>
      </c>
      <c r="G49" s="95"/>
      <c r="H49" s="96" t="n">
        <f aca="false">D49*0.55</f>
        <v>2127.4</v>
      </c>
      <c r="I49" s="95"/>
      <c r="J49" s="97" t="n">
        <f aca="false">'3 - SEDI'!K46</f>
        <v>1800</v>
      </c>
      <c r="K49" s="95"/>
      <c r="L49" s="94" t="n">
        <f aca="false">$L$6*D49</f>
        <v>2707.6</v>
      </c>
      <c r="M49" s="98"/>
      <c r="N49" s="94" t="n">
        <f aca="false">'7 - SERVIZI_IT_quota'!Z47</f>
        <v>1000</v>
      </c>
      <c r="O49" s="120"/>
      <c r="P49" s="121" t="n">
        <v>150.5</v>
      </c>
      <c r="Q49" s="95"/>
      <c r="R49" s="101" t="n">
        <f aca="false">H49+J49+L49+N49+P49</f>
        <v>7785.5</v>
      </c>
      <c r="S49" s="95"/>
      <c r="T49" s="101" t="n">
        <f aca="false">H49+J49</f>
        <v>3927.4</v>
      </c>
      <c r="U49" s="95"/>
      <c r="V49" s="102" t="n">
        <f aca="false">'10 - CUBI_quote2020'!M48</f>
        <v>4146.496</v>
      </c>
      <c r="W49" s="95"/>
      <c r="X49" s="97" t="n">
        <f aca="false">T49-V49</f>
        <v>-219.096</v>
      </c>
      <c r="Z49" s="104" t="n">
        <f aca="false">T49/D49</f>
        <v>1.01535677352637</v>
      </c>
      <c r="AA49" s="105" t="n">
        <f aca="false">V49/D49</f>
        <v>1.072</v>
      </c>
      <c r="AB49" s="104" t="n">
        <f aca="false">Z49-AA49</f>
        <v>-0.0566432264736299</v>
      </c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93" customFormat="true" ht="14.15" hidden="false" customHeight="true" outlineLevel="0" collapsed="false">
      <c r="A50" s="89" t="n">
        <v>119</v>
      </c>
      <c r="B50" s="90" t="n">
        <v>43</v>
      </c>
      <c r="C50" s="91" t="s">
        <v>142</v>
      </c>
      <c r="D50" s="118" t="n">
        <v>8598</v>
      </c>
      <c r="F50" s="94" t="n">
        <f aca="false">D50*0.35</f>
        <v>3009.3</v>
      </c>
      <c r="G50" s="95"/>
      <c r="H50" s="96" t="n">
        <f aca="false">D50*0.55</f>
        <v>4728.9</v>
      </c>
      <c r="I50" s="95"/>
      <c r="J50" s="97" t="n">
        <f aca="false">'3 - SEDI'!K47</f>
        <v>3100</v>
      </c>
      <c r="K50" s="95"/>
      <c r="L50" s="94" t="n">
        <f aca="false">$L$6*D50</f>
        <v>6018.6</v>
      </c>
      <c r="M50" s="98"/>
      <c r="N50" s="94" t="n">
        <f aca="false">'7 - SERVIZI_IT_quota'!Z48</f>
        <v>1000</v>
      </c>
      <c r="O50" s="120"/>
      <c r="P50" s="121" t="n">
        <v>170.5</v>
      </c>
      <c r="Q50" s="95"/>
      <c r="R50" s="101" t="n">
        <f aca="false">H50+J50+L50+N50+P50</f>
        <v>15018</v>
      </c>
      <c r="S50" s="95"/>
      <c r="T50" s="101" t="n">
        <f aca="false">H50+J50</f>
        <v>7828.9</v>
      </c>
      <c r="U50" s="95"/>
      <c r="V50" s="102" t="n">
        <f aca="false">'10 - CUBI_quote2020'!M49</f>
        <v>8861.256976</v>
      </c>
      <c r="W50" s="95"/>
      <c r="X50" s="97" t="n">
        <f aca="false">T50-V50</f>
        <v>-1032.356976</v>
      </c>
      <c r="Z50" s="104" t="n">
        <f aca="false">T50/D50</f>
        <v>0.910548964875552</v>
      </c>
      <c r="AA50" s="105" t="n">
        <f aca="false">V50/D50</f>
        <v>1.03061839683647</v>
      </c>
      <c r="AB50" s="104" t="n">
        <f aca="false">Z50-AA50</f>
        <v>-0.120069431960918</v>
      </c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93" customFormat="true" ht="14.15" hidden="false" customHeight="true" outlineLevel="0" collapsed="false">
      <c r="A51" s="89" t="n">
        <v>120</v>
      </c>
      <c r="B51" s="90" t="n">
        <v>44</v>
      </c>
      <c r="C51" s="91" t="s">
        <v>143</v>
      </c>
      <c r="D51" s="118" t="n">
        <v>5856</v>
      </c>
      <c r="F51" s="94" t="n">
        <f aca="false">D51*0.35</f>
        <v>2049.6</v>
      </c>
      <c r="G51" s="95"/>
      <c r="H51" s="96" t="n">
        <f aca="false">D51*0.55</f>
        <v>3220.8</v>
      </c>
      <c r="I51" s="95"/>
      <c r="J51" s="97" t="n">
        <f aca="false">'3 - SEDI'!K48</f>
        <v>3100</v>
      </c>
      <c r="K51" s="95"/>
      <c r="L51" s="94" t="n">
        <f aca="false">$L$6*D51</f>
        <v>4099.2</v>
      </c>
      <c r="M51" s="98"/>
      <c r="N51" s="94" t="n">
        <f aca="false">'7 - SERVIZI_IT_quota'!Z49</f>
        <v>1000</v>
      </c>
      <c r="O51" s="120"/>
      <c r="P51" s="121" t="n">
        <v>0</v>
      </c>
      <c r="Q51" s="95"/>
      <c r="R51" s="101" t="n">
        <f aca="false">H51+J51+L51+N51+P51</f>
        <v>11420</v>
      </c>
      <c r="S51" s="95"/>
      <c r="T51" s="101" t="n">
        <f aca="false">H51+J51</f>
        <v>6320.8</v>
      </c>
      <c r="U51" s="95"/>
      <c r="V51" s="102" t="n">
        <f aca="false">'10 - CUBI_quote2020'!M50</f>
        <v>6192.983872</v>
      </c>
      <c r="W51" s="95"/>
      <c r="X51" s="97" t="n">
        <f aca="false">T51-V51</f>
        <v>127.816128</v>
      </c>
      <c r="Z51" s="104" t="n">
        <f aca="false">T51/D51</f>
        <v>1.07937158469945</v>
      </c>
      <c r="AA51" s="105" t="n">
        <f aca="false">V51/D51</f>
        <v>1.05754506010929</v>
      </c>
      <c r="AB51" s="104" t="n">
        <f aca="false">Z51-AA51</f>
        <v>0.0218265245901637</v>
      </c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93" customFormat="true" ht="14.15" hidden="false" customHeight="true" outlineLevel="0" collapsed="false">
      <c r="A52" s="89" t="n">
        <v>121</v>
      </c>
      <c r="B52" s="90" t="n">
        <v>45</v>
      </c>
      <c r="C52" s="91" t="s">
        <v>144</v>
      </c>
      <c r="D52" s="118" t="n">
        <v>19162</v>
      </c>
      <c r="F52" s="94" t="n">
        <f aca="false">D52*0.35</f>
        <v>6706.7</v>
      </c>
      <c r="G52" s="95"/>
      <c r="H52" s="96" t="n">
        <f aca="false">D52*0.55</f>
        <v>10539.1</v>
      </c>
      <c r="I52" s="95"/>
      <c r="J52" s="97" t="n">
        <f aca="false">'3 - SEDI'!K49</f>
        <v>4000</v>
      </c>
      <c r="K52" s="95"/>
      <c r="L52" s="94" t="n">
        <f aca="false">$L$6*D52</f>
        <v>13413.4</v>
      </c>
      <c r="M52" s="98"/>
      <c r="N52" s="94" t="n">
        <f aca="false">'7 - SERVIZI_IT_quota'!Z50</f>
        <v>3889.9852</v>
      </c>
      <c r="O52" s="120"/>
      <c r="P52" s="121" t="n">
        <v>2194.5</v>
      </c>
      <c r="Q52" s="95"/>
      <c r="R52" s="101" t="n">
        <f aca="false">H52+J52+L52+N52+P52</f>
        <v>34036.9852</v>
      </c>
      <c r="S52" s="95"/>
      <c r="T52" s="101" t="n">
        <f aca="false">H52+J52</f>
        <v>14539.1</v>
      </c>
      <c r="U52" s="95"/>
      <c r="V52" s="102" t="n">
        <f aca="false">'10 - CUBI_quote2020'!M51</f>
        <v>18145.075448</v>
      </c>
      <c r="W52" s="95"/>
      <c r="X52" s="97" t="n">
        <f aca="false">T52-V52</f>
        <v>-3605.975448</v>
      </c>
      <c r="Z52" s="104" t="n">
        <f aca="false">T52/D52</f>
        <v>0.758746477403194</v>
      </c>
      <c r="AA52" s="105" t="n">
        <f aca="false">V52/D52</f>
        <v>0.946930145496295</v>
      </c>
      <c r="AB52" s="104" t="n">
        <f aca="false">Z52-AA52</f>
        <v>-0.188183668093101</v>
      </c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93" customFormat="true" ht="14.15" hidden="false" customHeight="true" outlineLevel="0" collapsed="false">
      <c r="A53" s="89" t="n">
        <v>122</v>
      </c>
      <c r="B53" s="90" t="n">
        <v>46</v>
      </c>
      <c r="C53" s="91" t="s">
        <v>145</v>
      </c>
      <c r="D53" s="118" t="n">
        <v>5101</v>
      </c>
      <c r="F53" s="94" t="n">
        <f aca="false">D53*0.35</f>
        <v>1785.35</v>
      </c>
      <c r="G53" s="95"/>
      <c r="H53" s="96" t="n">
        <f aca="false">D53*0.55</f>
        <v>2805.55</v>
      </c>
      <c r="I53" s="95"/>
      <c r="J53" s="97" t="n">
        <f aca="false">'3 - SEDI'!K50</f>
        <v>3100</v>
      </c>
      <c r="K53" s="95"/>
      <c r="L53" s="94" t="n">
        <f aca="false">$L$6*D53</f>
        <v>3570.7</v>
      </c>
      <c r="M53" s="98"/>
      <c r="N53" s="94" t="n">
        <f aca="false">'7 - SERVIZI_IT_quota'!Z51</f>
        <v>1000</v>
      </c>
      <c r="O53" s="120"/>
      <c r="P53" s="121" t="n">
        <v>90.5</v>
      </c>
      <c r="Q53" s="95"/>
      <c r="R53" s="101" t="n">
        <f aca="false">H53+J53+L53+N53+P53</f>
        <v>10566.75</v>
      </c>
      <c r="S53" s="95"/>
      <c r="T53" s="101" t="n">
        <f aca="false">H53+J53</f>
        <v>5905.55</v>
      </c>
      <c r="U53" s="95"/>
      <c r="V53" s="102" t="n">
        <f aca="false">'10 - CUBI_quote2020'!M52</f>
        <v>5608.284312</v>
      </c>
      <c r="W53" s="95"/>
      <c r="X53" s="97" t="n">
        <f aca="false">T53-V53</f>
        <v>297.265688</v>
      </c>
      <c r="Z53" s="104" t="n">
        <f aca="false">T53/D53</f>
        <v>1.15772397569104</v>
      </c>
      <c r="AA53" s="105" t="n">
        <f aca="false">V53/D53</f>
        <v>1.09944801254656</v>
      </c>
      <c r="AB53" s="104" t="n">
        <f aca="false">Z53-AA53</f>
        <v>0.0582759631444809</v>
      </c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93" customFormat="true" ht="14.15" hidden="false" customHeight="true" outlineLevel="0" collapsed="false">
      <c r="A54" s="89" t="n">
        <v>123</v>
      </c>
      <c r="B54" s="90" t="n">
        <v>47</v>
      </c>
      <c r="C54" s="91" t="s">
        <v>146</v>
      </c>
      <c r="D54" s="118" t="n">
        <v>7452</v>
      </c>
      <c r="F54" s="94" t="n">
        <f aca="false">D54*0.35</f>
        <v>2608.2</v>
      </c>
      <c r="G54" s="95"/>
      <c r="H54" s="96" t="n">
        <f aca="false">D54*0.55</f>
        <v>4098.6</v>
      </c>
      <c r="I54" s="95"/>
      <c r="J54" s="97" t="n">
        <f aca="false">'3 - SEDI'!K51</f>
        <v>3100</v>
      </c>
      <c r="K54" s="95"/>
      <c r="L54" s="94" t="n">
        <f aca="false">$L$6*D54</f>
        <v>5216.4</v>
      </c>
      <c r="M54" s="98"/>
      <c r="N54" s="94" t="n">
        <f aca="false">'7 - SERVIZI_IT_quota'!Z52</f>
        <v>1000</v>
      </c>
      <c r="O54" s="120"/>
      <c r="P54" s="121" t="n">
        <v>196</v>
      </c>
      <c r="Q54" s="95"/>
      <c r="R54" s="101" t="n">
        <f aca="false">H54+J54+L54+N54+P54</f>
        <v>13611</v>
      </c>
      <c r="S54" s="95"/>
      <c r="T54" s="101" t="n">
        <f aca="false">H54+J54</f>
        <v>7198.6</v>
      </c>
      <c r="U54" s="95"/>
      <c r="V54" s="102" t="n">
        <f aca="false">'10 - CUBI_quote2020'!M53</f>
        <v>7746.070624</v>
      </c>
      <c r="W54" s="95"/>
      <c r="X54" s="97" t="n">
        <f aca="false">T54-V54</f>
        <v>-547.470624</v>
      </c>
      <c r="Z54" s="104" t="n">
        <f aca="false">T54/D54</f>
        <v>0.965995705850778</v>
      </c>
      <c r="AA54" s="105" t="n">
        <f aca="false">V54/D54</f>
        <v>1.03946197316157</v>
      </c>
      <c r="AB54" s="104" t="n">
        <f aca="false">Z54-AA54</f>
        <v>-0.0734662673107916</v>
      </c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93" customFormat="true" ht="14.15" hidden="false" customHeight="true" outlineLevel="0" collapsed="false">
      <c r="A55" s="89" t="n">
        <v>126</v>
      </c>
      <c r="B55" s="90" t="n">
        <v>48</v>
      </c>
      <c r="C55" s="91" t="s">
        <v>147</v>
      </c>
      <c r="D55" s="118"/>
      <c r="F55" s="94" t="n">
        <f aca="false">D55*0.35</f>
        <v>0</v>
      </c>
      <c r="G55" s="95"/>
      <c r="H55" s="96" t="n">
        <f aca="false">D55*0.55</f>
        <v>0</v>
      </c>
      <c r="I55" s="95"/>
      <c r="J55" s="97" t="n">
        <f aca="false">'3 - SEDI'!K52</f>
        <v>1400</v>
      </c>
      <c r="K55" s="95"/>
      <c r="L55" s="94" t="n">
        <f aca="false">$L$6*D55</f>
        <v>0</v>
      </c>
      <c r="M55" s="98"/>
      <c r="N55" s="94" t="n">
        <f aca="false">'7 - SERVIZI_IT_quota'!Z53</f>
        <v>1068.6433</v>
      </c>
      <c r="O55" s="120"/>
      <c r="P55" s="121" t="n">
        <v>261.5</v>
      </c>
      <c r="Q55" s="95"/>
      <c r="R55" s="101" t="n">
        <f aca="false">H55+J55+L55+N55+P55</f>
        <v>2730.1433</v>
      </c>
      <c r="S55" s="95"/>
      <c r="T55" s="101" t="n">
        <f aca="false">H55+J55</f>
        <v>1400</v>
      </c>
      <c r="U55" s="95"/>
      <c r="V55" s="102" t="n">
        <f aca="false">'10 - CUBI_quote2020'!M54</f>
        <v>0</v>
      </c>
      <c r="W55" s="95"/>
      <c r="X55" s="97" t="n">
        <f aca="false">T55-V55</f>
        <v>1400</v>
      </c>
      <c r="Z55" s="123" t="s">
        <v>137</v>
      </c>
      <c r="AA55" s="123"/>
      <c r="AB55" s="123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93" customFormat="true" ht="14.15" hidden="false" customHeight="true" outlineLevel="0" collapsed="false">
      <c r="A56" s="89" t="n">
        <v>127</v>
      </c>
      <c r="B56" s="90" t="n">
        <v>49</v>
      </c>
      <c r="C56" s="91" t="s">
        <v>148</v>
      </c>
      <c r="D56" s="118"/>
      <c r="F56" s="94" t="n">
        <f aca="false">D56*0.35</f>
        <v>0</v>
      </c>
      <c r="G56" s="95"/>
      <c r="H56" s="96" t="n">
        <f aca="false">D56*0.55</f>
        <v>0</v>
      </c>
      <c r="I56" s="95"/>
      <c r="J56" s="97" t="n">
        <f aca="false">'3 - SEDI'!K53</f>
        <v>1400</v>
      </c>
      <c r="K56" s="95"/>
      <c r="L56" s="94" t="n">
        <f aca="false">$L$6*D56</f>
        <v>0</v>
      </c>
      <c r="M56" s="98"/>
      <c r="N56" s="94" t="n">
        <f aca="false">'7 - SERVIZI_IT_quota'!Z54</f>
        <v>1000</v>
      </c>
      <c r="O56" s="120"/>
      <c r="P56" s="121" t="n">
        <v>12.5</v>
      </c>
      <c r="Q56" s="95"/>
      <c r="R56" s="101" t="n">
        <f aca="false">H56+J56+L56+N56+P56</f>
        <v>2412.5</v>
      </c>
      <c r="S56" s="95"/>
      <c r="T56" s="101" t="n">
        <f aca="false">H56+J56</f>
        <v>1400</v>
      </c>
      <c r="U56" s="95"/>
      <c r="V56" s="102" t="n">
        <f aca="false">'10 - CUBI_quote2020'!M55</f>
        <v>0</v>
      </c>
      <c r="W56" s="95"/>
      <c r="X56" s="97" t="n">
        <f aca="false">T56-V56</f>
        <v>1400</v>
      </c>
      <c r="Z56" s="123" t="s">
        <v>137</v>
      </c>
      <c r="AA56" s="123"/>
      <c r="AB56" s="123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93" customFormat="true" ht="14.15" hidden="false" customHeight="true" outlineLevel="0" collapsed="false">
      <c r="A57" s="89" t="n">
        <v>130</v>
      </c>
      <c r="B57" s="90" t="n">
        <v>50</v>
      </c>
      <c r="C57" s="91" t="s">
        <v>149</v>
      </c>
      <c r="D57" s="118" t="n">
        <v>32844</v>
      </c>
      <c r="F57" s="94" t="n">
        <f aca="false">D57*0.35</f>
        <v>11495.4</v>
      </c>
      <c r="G57" s="95"/>
      <c r="H57" s="96" t="n">
        <f aca="false">D57*0.55</f>
        <v>18064.2</v>
      </c>
      <c r="I57" s="95"/>
      <c r="J57" s="97" t="n">
        <f aca="false">'3 - SEDI'!K54</f>
        <v>4000</v>
      </c>
      <c r="K57" s="95"/>
      <c r="L57" s="94" t="n">
        <f aca="false">$L$6*D57</f>
        <v>22990.8</v>
      </c>
      <c r="M57" s="98"/>
      <c r="N57" s="94" t="n">
        <f aca="false">'7 - SERVIZI_IT_quota'!Z55</f>
        <v>3705.9299</v>
      </c>
      <c r="O57" s="120"/>
      <c r="P57" s="121" t="n">
        <v>1343</v>
      </c>
      <c r="Q57" s="95"/>
      <c r="R57" s="101" t="n">
        <f aca="false">H57+J57+L57+N57+P57</f>
        <v>50103.9299</v>
      </c>
      <c r="S57" s="95"/>
      <c r="T57" s="101" t="n">
        <f aca="false">H57+J57</f>
        <v>22064.2</v>
      </c>
      <c r="U57" s="95"/>
      <c r="V57" s="102" t="n">
        <f aca="false">'10 - CUBI_quote2020'!M56</f>
        <v>28447.94736</v>
      </c>
      <c r="W57" s="95"/>
      <c r="X57" s="97" t="n">
        <f aca="false">T57-V57</f>
        <v>-6383.74736</v>
      </c>
      <c r="Z57" s="104" t="n">
        <f aca="false">T57/D57</f>
        <v>0.671787845573012</v>
      </c>
      <c r="AA57" s="105" t="n">
        <f aca="false">V57/D57</f>
        <v>0.866153554987212</v>
      </c>
      <c r="AB57" s="104" t="n">
        <f aca="false">Z57-AA57</f>
        <v>-0.1943657094142</v>
      </c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93" customFormat="true" ht="14.15" hidden="false" customHeight="true" outlineLevel="0" collapsed="false">
      <c r="A58" s="89" t="n">
        <v>131</v>
      </c>
      <c r="B58" s="90" t="n">
        <v>51</v>
      </c>
      <c r="C58" s="91" t="s">
        <v>150</v>
      </c>
      <c r="D58" s="118"/>
      <c r="F58" s="94" t="n">
        <f aca="false">D58*0.35</f>
        <v>0</v>
      </c>
      <c r="G58" s="95"/>
      <c r="H58" s="96" t="n">
        <f aca="false">D58*0.55</f>
        <v>0</v>
      </c>
      <c r="I58" s="95"/>
      <c r="J58" s="97" t="n">
        <f aca="false">'3 - SEDI'!K55</f>
        <v>1400</v>
      </c>
      <c r="K58" s="95"/>
      <c r="L58" s="94" t="n">
        <f aca="false">$L$6*D58</f>
        <v>0</v>
      </c>
      <c r="M58" s="98"/>
      <c r="N58" s="94" t="n">
        <f aca="false">'7 - SERVIZI_IT_quota'!Z56</f>
        <v>1346.236</v>
      </c>
      <c r="O58" s="120"/>
      <c r="P58" s="121" t="n">
        <v>192</v>
      </c>
      <c r="Q58" s="95"/>
      <c r="R58" s="101" t="n">
        <f aca="false">H58+J58+L58+N58+P58</f>
        <v>2938.236</v>
      </c>
      <c r="S58" s="95"/>
      <c r="T58" s="101" t="n">
        <f aca="false">H58+J58</f>
        <v>1400</v>
      </c>
      <c r="U58" s="95"/>
      <c r="V58" s="102" t="n">
        <f aca="false">'10 - CUBI_quote2020'!M57</f>
        <v>0</v>
      </c>
      <c r="W58" s="95"/>
      <c r="X58" s="97" t="n">
        <f aca="false">T58-V58</f>
        <v>1400</v>
      </c>
      <c r="Z58" s="123" t="s">
        <v>137</v>
      </c>
      <c r="AA58" s="123"/>
      <c r="AB58" s="123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93" customFormat="true" ht="14.15" hidden="false" customHeight="true" outlineLevel="0" collapsed="false">
      <c r="A59" s="89" t="n">
        <v>132</v>
      </c>
      <c r="B59" s="90" t="n">
        <v>52</v>
      </c>
      <c r="C59" s="91" t="s">
        <v>151</v>
      </c>
      <c r="D59" s="118"/>
      <c r="F59" s="94" t="n">
        <f aca="false">D59*0.35</f>
        <v>0</v>
      </c>
      <c r="G59" s="95"/>
      <c r="H59" s="96" t="n">
        <f aca="false">D59*0.55</f>
        <v>0</v>
      </c>
      <c r="I59" s="95"/>
      <c r="J59" s="97" t="n">
        <f aca="false">'3 - SEDI'!K56</f>
        <v>1400</v>
      </c>
      <c r="K59" s="95"/>
      <c r="L59" s="94" t="n">
        <f aca="false">$L$6*D59</f>
        <v>0</v>
      </c>
      <c r="M59" s="98"/>
      <c r="N59" s="94" t="n">
        <f aca="false">'7 - SERVIZI_IT_quota'!Z57</f>
        <v>1000</v>
      </c>
      <c r="O59" s="120"/>
      <c r="P59" s="121" t="n">
        <v>38</v>
      </c>
      <c r="Q59" s="95"/>
      <c r="R59" s="101" t="n">
        <f aca="false">H59+J59+L59+N59+P59</f>
        <v>2438</v>
      </c>
      <c r="S59" s="95"/>
      <c r="T59" s="101" t="n">
        <f aca="false">H59+J59</f>
        <v>1400</v>
      </c>
      <c r="U59" s="95"/>
      <c r="V59" s="102" t="n">
        <f aca="false">'10 - CUBI_quote2020'!M58</f>
        <v>0</v>
      </c>
      <c r="W59" s="95"/>
      <c r="X59" s="97" t="n">
        <f aca="false">T59-V59</f>
        <v>1400</v>
      </c>
      <c r="Z59" s="123" t="s">
        <v>137</v>
      </c>
      <c r="AA59" s="123"/>
      <c r="AB59" s="123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93" customFormat="true" ht="14.15" hidden="false" customHeight="true" outlineLevel="0" collapsed="false">
      <c r="A60" s="89" t="n">
        <v>133</v>
      </c>
      <c r="B60" s="90" t="n">
        <v>53</v>
      </c>
      <c r="C60" s="91" t="s">
        <v>152</v>
      </c>
      <c r="D60" s="118" t="n">
        <v>18379</v>
      </c>
      <c r="F60" s="94" t="n">
        <f aca="false">D60*0.35</f>
        <v>6432.65</v>
      </c>
      <c r="G60" s="95"/>
      <c r="H60" s="96" t="n">
        <f aca="false">D60*0.55</f>
        <v>10108.45</v>
      </c>
      <c r="I60" s="95"/>
      <c r="J60" s="97" t="n">
        <f aca="false">'3 - SEDI'!K57</f>
        <v>4000</v>
      </c>
      <c r="K60" s="95"/>
      <c r="L60" s="94" t="n">
        <f aca="false">$L$6*D60</f>
        <v>12865.3</v>
      </c>
      <c r="M60" s="98"/>
      <c r="N60" s="94" t="n">
        <f aca="false">'7 - SERVIZI_IT_quota'!Z58</f>
        <v>3774.5732</v>
      </c>
      <c r="O60" s="120"/>
      <c r="P60" s="121" t="n">
        <v>1469.5</v>
      </c>
      <c r="Q60" s="95"/>
      <c r="R60" s="101" t="n">
        <f aca="false">H60+J60+L60+N60+P60</f>
        <v>32217.8232</v>
      </c>
      <c r="S60" s="95"/>
      <c r="T60" s="101" t="n">
        <f aca="false">H60+J60</f>
        <v>14108.45</v>
      </c>
      <c r="U60" s="95"/>
      <c r="V60" s="102" t="n">
        <f aca="false">'10 - CUBI_quote2020'!M59</f>
        <v>17489.388116</v>
      </c>
      <c r="W60" s="95"/>
      <c r="X60" s="97" t="n">
        <f aca="false">T60-V60</f>
        <v>-3380.938116</v>
      </c>
      <c r="Z60" s="104" t="n">
        <f aca="false">T60/D60</f>
        <v>0.76763969748082</v>
      </c>
      <c r="AA60" s="105" t="n">
        <f aca="false">V60/D60</f>
        <v>0.951596284672724</v>
      </c>
      <c r="AB60" s="104" t="n">
        <f aca="false">Z60-AA60</f>
        <v>-0.183956587191903</v>
      </c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93" customFormat="true" ht="14.15" hidden="false" customHeight="true" outlineLevel="0" collapsed="false">
      <c r="A61" s="89" t="n">
        <v>134</v>
      </c>
      <c r="B61" s="90" t="n">
        <v>54</v>
      </c>
      <c r="C61" s="91" t="s">
        <v>153</v>
      </c>
      <c r="D61" s="118" t="n">
        <v>39085</v>
      </c>
      <c r="F61" s="94" t="n">
        <f aca="false">D61*0.35</f>
        <v>13679.75</v>
      </c>
      <c r="G61" s="95"/>
      <c r="H61" s="96" t="n">
        <f aca="false">D61*0.55</f>
        <v>21496.75</v>
      </c>
      <c r="I61" s="95"/>
      <c r="J61" s="97" t="n">
        <f aca="false">'3 - SEDI'!K58</f>
        <v>4000</v>
      </c>
      <c r="K61" s="95"/>
      <c r="L61" s="94" t="n">
        <f aca="false">$L$6*D61</f>
        <v>27359.5</v>
      </c>
      <c r="M61" s="98"/>
      <c r="N61" s="94" t="n">
        <f aca="false">'7 - SERVIZI_IT_quota'!Z59</f>
        <v>2405.9299</v>
      </c>
      <c r="O61" s="120"/>
      <c r="P61" s="121" t="n">
        <v>812.5</v>
      </c>
      <c r="Q61" s="95"/>
      <c r="R61" s="101" t="n">
        <f aca="false">H61+J61+L61+N61+P61</f>
        <v>56074.6799</v>
      </c>
      <c r="S61" s="95"/>
      <c r="T61" s="101" t="n">
        <f aca="false">H61+J61</f>
        <v>25496.75</v>
      </c>
      <c r="U61" s="95"/>
      <c r="V61" s="102" t="n">
        <f aca="false">'10 - CUBI_quote2020'!M60</f>
        <v>39866.7</v>
      </c>
      <c r="W61" s="95"/>
      <c r="X61" s="97" t="n">
        <f aca="false">T61-V61</f>
        <v>-14369.95</v>
      </c>
      <c r="Z61" s="104" t="n">
        <f aca="false">T61/D61</f>
        <v>0.652341051554305</v>
      </c>
      <c r="AA61" s="105" t="n">
        <f aca="false">V61/D61</f>
        <v>1.02</v>
      </c>
      <c r="AB61" s="104" t="n">
        <f aca="false">Z61-AA61</f>
        <v>-0.367658948445695</v>
      </c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93" customFormat="true" ht="14.15" hidden="false" customHeight="true" outlineLevel="0" collapsed="false">
      <c r="A62" s="89" t="n">
        <v>135</v>
      </c>
      <c r="B62" s="90" t="n">
        <v>55</v>
      </c>
      <c r="C62" s="91" t="s">
        <v>154</v>
      </c>
      <c r="D62" s="118" t="n">
        <v>11290</v>
      </c>
      <c r="F62" s="94" t="n">
        <f aca="false">D62*0.35</f>
        <v>3951.5</v>
      </c>
      <c r="G62" s="95"/>
      <c r="H62" s="96" t="n">
        <f aca="false">D62*0.55</f>
        <v>6209.5</v>
      </c>
      <c r="I62" s="95"/>
      <c r="J62" s="97" t="n">
        <f aca="false">'3 - SEDI'!K59</f>
        <v>4000</v>
      </c>
      <c r="K62" s="95"/>
      <c r="L62" s="94" t="n">
        <f aca="false">$L$6*D62</f>
        <v>7903</v>
      </c>
      <c r="M62" s="98"/>
      <c r="N62" s="94" t="n">
        <f aca="false">'7 - SERVIZI_IT_quota'!Z60</f>
        <v>1000</v>
      </c>
      <c r="O62" s="120"/>
      <c r="P62" s="121" t="n">
        <v>398.5</v>
      </c>
      <c r="Q62" s="95"/>
      <c r="R62" s="101" t="n">
        <f aca="false">H62+J62+L62+N62+P62</f>
        <v>19511</v>
      </c>
      <c r="S62" s="95"/>
      <c r="T62" s="101" t="n">
        <f aca="false">H62+J62</f>
        <v>10209.5</v>
      </c>
      <c r="U62" s="95"/>
      <c r="V62" s="102" t="n">
        <f aca="false">'10 - CUBI_quote2020'!M61</f>
        <v>11369.36</v>
      </c>
      <c r="W62" s="95"/>
      <c r="X62" s="97" t="n">
        <f aca="false">T62-V62</f>
        <v>-1159.86</v>
      </c>
      <c r="Z62" s="104" t="n">
        <f aca="false">T62/D62</f>
        <v>0.904295837023915</v>
      </c>
      <c r="AA62" s="105" t="n">
        <f aca="false">V62/D62</f>
        <v>1.00702922940655</v>
      </c>
      <c r="AB62" s="104" t="n">
        <f aca="false">Z62-AA62</f>
        <v>-0.102733392382635</v>
      </c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93" customFormat="true" ht="14.15" hidden="false" customHeight="true" outlineLevel="0" collapsed="false">
      <c r="A63" s="89" t="n">
        <v>136</v>
      </c>
      <c r="B63" s="90" t="n">
        <v>56</v>
      </c>
      <c r="C63" s="91" t="s">
        <v>155</v>
      </c>
      <c r="D63" s="118" t="n">
        <v>5921</v>
      </c>
      <c r="F63" s="94" t="n">
        <f aca="false">D63*0.35</f>
        <v>2072.35</v>
      </c>
      <c r="G63" s="95"/>
      <c r="H63" s="96" t="n">
        <f aca="false">D63*0.55</f>
        <v>3256.55</v>
      </c>
      <c r="I63" s="95"/>
      <c r="J63" s="97" t="n">
        <f aca="false">'3 - SEDI'!K60</f>
        <v>3100</v>
      </c>
      <c r="K63" s="95"/>
      <c r="L63" s="94" t="n">
        <f aca="false">$L$6*D63</f>
        <v>4144.7</v>
      </c>
      <c r="M63" s="98"/>
      <c r="N63" s="94" t="n">
        <f aca="false">'7 - SERVIZI_IT_quota'!Z61</f>
        <v>1000</v>
      </c>
      <c r="O63" s="120"/>
      <c r="P63" s="121" t="n">
        <v>577</v>
      </c>
      <c r="Q63" s="95"/>
      <c r="R63" s="101" t="n">
        <f aca="false">H63+J63+L63+N63+P63</f>
        <v>12078.25</v>
      </c>
      <c r="S63" s="95"/>
      <c r="T63" s="101" t="n">
        <f aca="false">H63+J63</f>
        <v>6356.55</v>
      </c>
      <c r="U63" s="95"/>
      <c r="V63" s="102" t="n">
        <f aca="false">'10 - CUBI_quote2020'!M62</f>
        <v>6256.236152</v>
      </c>
      <c r="W63" s="95"/>
      <c r="X63" s="97" t="n">
        <f aca="false">T63-V63</f>
        <v>100.313848</v>
      </c>
      <c r="Z63" s="104" t="n">
        <f aca="false">T63/D63</f>
        <v>1.07356020942408</v>
      </c>
      <c r="AA63" s="105" t="n">
        <f aca="false">V63/D63</f>
        <v>1.05661816449924</v>
      </c>
      <c r="AB63" s="104" t="n">
        <f aca="false">Z63-AA63</f>
        <v>0.0169420449248436</v>
      </c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93" customFormat="true" ht="14.15" hidden="false" customHeight="true" outlineLevel="0" collapsed="false">
      <c r="A64" s="89" t="n">
        <v>137</v>
      </c>
      <c r="B64" s="90" t="n">
        <v>57</v>
      </c>
      <c r="C64" s="91" t="s">
        <v>156</v>
      </c>
      <c r="D64" s="118" t="n">
        <v>23944</v>
      </c>
      <c r="F64" s="94" t="n">
        <f aca="false">D64*0.35</f>
        <v>8380.4</v>
      </c>
      <c r="G64" s="95"/>
      <c r="H64" s="96" t="n">
        <f aca="false">D64*0.55</f>
        <v>13169.2</v>
      </c>
      <c r="I64" s="95"/>
      <c r="J64" s="97" t="n">
        <f aca="false">'3 - SEDI'!K61</f>
        <v>4000</v>
      </c>
      <c r="K64" s="95"/>
      <c r="L64" s="94" t="n">
        <f aca="false">$L$6*D64</f>
        <v>16760.8</v>
      </c>
      <c r="M64" s="98"/>
      <c r="N64" s="94" t="n">
        <f aca="false">'7 - SERVIZI_IT_quota'!Z62</f>
        <v>3983.5226</v>
      </c>
      <c r="O64" s="120"/>
      <c r="P64" s="121" t="n">
        <v>1042</v>
      </c>
      <c r="Q64" s="95"/>
      <c r="R64" s="101" t="n">
        <f aca="false">H64+J64+L64+N64+P64</f>
        <v>38955.5226</v>
      </c>
      <c r="S64" s="95"/>
      <c r="T64" s="101" t="n">
        <f aca="false">H64+J64</f>
        <v>17169.2</v>
      </c>
      <c r="U64" s="95"/>
      <c r="V64" s="102" t="n">
        <f aca="false">'10 - CUBI_quote2020'!M63</f>
        <v>22450.80704</v>
      </c>
      <c r="W64" s="95"/>
      <c r="X64" s="97" t="n">
        <f aca="false">T64-V64</f>
        <v>-5281.60704</v>
      </c>
      <c r="Z64" s="104" t="n">
        <f aca="false">T64/D64</f>
        <v>0.717056465085199</v>
      </c>
      <c r="AA64" s="105" t="n">
        <f aca="false">V64/D64</f>
        <v>0.937638115603074</v>
      </c>
      <c r="AB64" s="104" t="n">
        <f aca="false">Z64-AA64</f>
        <v>-0.220581650517875</v>
      </c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93" customFormat="true" ht="14.15" hidden="false" customHeight="true" outlineLevel="0" collapsed="false">
      <c r="A65" s="89" t="n">
        <v>138</v>
      </c>
      <c r="B65" s="90" t="n">
        <v>58</v>
      </c>
      <c r="C65" s="91" t="s">
        <v>157</v>
      </c>
      <c r="D65" s="118"/>
      <c r="F65" s="94" t="n">
        <f aca="false">D65*0.35</f>
        <v>0</v>
      </c>
      <c r="G65" s="95"/>
      <c r="H65" s="96" t="n">
        <f aca="false">D65*0.55</f>
        <v>0</v>
      </c>
      <c r="I65" s="95"/>
      <c r="J65" s="97" t="n">
        <f aca="false">'3 - SEDI'!K62</f>
        <v>1400</v>
      </c>
      <c r="K65" s="95"/>
      <c r="L65" s="94" t="n">
        <f aca="false">$L$6*D65</f>
        <v>0</v>
      </c>
      <c r="M65" s="98"/>
      <c r="N65" s="94" t="n">
        <f aca="false">'7 - SERVIZI_IT_quota'!Z63</f>
        <v>1000</v>
      </c>
      <c r="O65" s="120"/>
      <c r="P65" s="121" t="n">
        <v>61.5</v>
      </c>
      <c r="Q65" s="95"/>
      <c r="R65" s="101" t="n">
        <f aca="false">H65+J65+L65+N65+P65</f>
        <v>2461.5</v>
      </c>
      <c r="S65" s="95"/>
      <c r="T65" s="101" t="n">
        <f aca="false">H65+J65</f>
        <v>1400</v>
      </c>
      <c r="U65" s="95"/>
      <c r="V65" s="102" t="n">
        <f aca="false">'10 - CUBI_quote2020'!M64</f>
        <v>0</v>
      </c>
      <c r="W65" s="95"/>
      <c r="X65" s="97" t="n">
        <f aca="false">T65-V65</f>
        <v>1400</v>
      </c>
      <c r="Z65" s="123" t="s">
        <v>137</v>
      </c>
      <c r="AA65" s="123"/>
      <c r="AB65" s="123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93" customFormat="true" ht="14.15" hidden="false" customHeight="true" outlineLevel="0" collapsed="false">
      <c r="A66" s="89" t="n">
        <v>139</v>
      </c>
      <c r="B66" s="90" t="n">
        <v>59</v>
      </c>
      <c r="C66" s="91" t="s">
        <v>158</v>
      </c>
      <c r="D66" s="118" t="n">
        <v>12294</v>
      </c>
      <c r="F66" s="94" t="n">
        <f aca="false">D66*0.35</f>
        <v>4302.9</v>
      </c>
      <c r="G66" s="95"/>
      <c r="H66" s="96" t="n">
        <f aca="false">D66*0.55</f>
        <v>6761.7</v>
      </c>
      <c r="I66" s="95"/>
      <c r="J66" s="97" t="n">
        <f aca="false">'3 - SEDI'!K63</f>
        <v>4000</v>
      </c>
      <c r="K66" s="95"/>
      <c r="L66" s="94" t="n">
        <f aca="false">$L$6*D66</f>
        <v>8605.8</v>
      </c>
      <c r="M66" s="98"/>
      <c r="N66" s="94" t="n">
        <f aca="false">'7 - SERVIZI_IT_quota'!Z64</f>
        <v>1000</v>
      </c>
      <c r="O66" s="120"/>
      <c r="P66" s="121" t="n">
        <v>45</v>
      </c>
      <c r="Q66" s="95"/>
      <c r="R66" s="101" t="n">
        <f aca="false">H66+J66+L66+N66+P66</f>
        <v>20412.5</v>
      </c>
      <c r="S66" s="95"/>
      <c r="T66" s="101" t="n">
        <f aca="false">H66+J66</f>
        <v>10761.7</v>
      </c>
      <c r="U66" s="95"/>
      <c r="V66" s="102" t="n">
        <f aca="false">'10 - CUBI_quote2020'!M65</f>
        <v>12259.989312</v>
      </c>
      <c r="W66" s="95"/>
      <c r="X66" s="97" t="n">
        <f aca="false">T66-V66</f>
        <v>-1498.289312</v>
      </c>
      <c r="Z66" s="104" t="n">
        <f aca="false">T66/D66</f>
        <v>0.87536196518627</v>
      </c>
      <c r="AA66" s="105" t="n">
        <f aca="false">V66/D66</f>
        <v>0.997233553928746</v>
      </c>
      <c r="AB66" s="104" t="n">
        <f aca="false">Z66-AA66</f>
        <v>-0.121871588742476</v>
      </c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93" customFormat="true" ht="14.15" hidden="false" customHeight="true" outlineLevel="0" collapsed="false">
      <c r="A67" s="89" t="n">
        <v>140</v>
      </c>
      <c r="B67" s="90" t="n">
        <v>60</v>
      </c>
      <c r="C67" s="91" t="s">
        <v>159</v>
      </c>
      <c r="D67" s="122" t="n">
        <v>4007</v>
      </c>
      <c r="F67" s="94" t="n">
        <f aca="false">D67*0.35</f>
        <v>1402.45</v>
      </c>
      <c r="G67" s="95"/>
      <c r="H67" s="96" t="n">
        <f aca="false">D67*0.55</f>
        <v>2203.85</v>
      </c>
      <c r="I67" s="95"/>
      <c r="J67" s="97" t="n">
        <f aca="false">'3 - SEDI'!K64</f>
        <v>1800</v>
      </c>
      <c r="K67" s="95"/>
      <c r="L67" s="94" t="n">
        <f aca="false">$L$6*D67</f>
        <v>2804.9</v>
      </c>
      <c r="M67" s="98"/>
      <c r="N67" s="94" t="n">
        <f aca="false">'7 - SERVIZI_IT_quota'!Z65</f>
        <v>1000</v>
      </c>
      <c r="O67" s="120"/>
      <c r="P67" s="121" t="n">
        <v>162.5</v>
      </c>
      <c r="Q67" s="95"/>
      <c r="R67" s="101" t="n">
        <f aca="false">H67+J67+L67+N67+P67</f>
        <v>7971.25</v>
      </c>
      <c r="S67" s="95"/>
      <c r="T67" s="101" t="n">
        <f aca="false">H67+J67</f>
        <v>4003.85</v>
      </c>
      <c r="U67" s="95"/>
      <c r="V67" s="102" t="n">
        <f aca="false">'10 - CUBI_quote2020'!M66</f>
        <v>4445.504</v>
      </c>
      <c r="W67" s="95"/>
      <c r="X67" s="97" t="n">
        <f aca="false">T67-V67</f>
        <v>-441.654</v>
      </c>
      <c r="Z67" s="104" t="n">
        <f aca="false">T67/D67</f>
        <v>0.999213875717494</v>
      </c>
      <c r="AA67" s="105" t="n">
        <f aca="false">V67/D67</f>
        <v>1.10943448964312</v>
      </c>
      <c r="AB67" s="104" t="n">
        <f aca="false">Z67-AA67</f>
        <v>-0.110220613925626</v>
      </c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93" customFormat="true" ht="14.15" hidden="false" customHeight="true" outlineLevel="0" collapsed="false">
      <c r="A68" s="89" t="n">
        <v>141</v>
      </c>
      <c r="B68" s="90" t="n">
        <v>61</v>
      </c>
      <c r="C68" s="91" t="s">
        <v>160</v>
      </c>
      <c r="D68" s="122" t="n">
        <v>3012</v>
      </c>
      <c r="F68" s="94" t="n">
        <f aca="false">D68*0.35</f>
        <v>1054.2</v>
      </c>
      <c r="G68" s="95"/>
      <c r="H68" s="96" t="n">
        <f aca="false">D68*0.55</f>
        <v>1656.6</v>
      </c>
      <c r="I68" s="95"/>
      <c r="J68" s="97" t="n">
        <f aca="false">'3 - SEDI'!K65</f>
        <v>1800</v>
      </c>
      <c r="K68" s="95"/>
      <c r="L68" s="94" t="n">
        <f aca="false">$L$6*D68</f>
        <v>2108.4</v>
      </c>
      <c r="M68" s="98"/>
      <c r="N68" s="94" t="n">
        <f aca="false">'7 - SERVIZI_IT_quota'!Z66</f>
        <v>1115.412</v>
      </c>
      <c r="O68" s="120"/>
      <c r="P68" s="121" t="n">
        <v>186</v>
      </c>
      <c r="Q68" s="95"/>
      <c r="R68" s="101" t="n">
        <f aca="false">H68+J68+L68+N68+P68</f>
        <v>6866.412</v>
      </c>
      <c r="S68" s="95"/>
      <c r="T68" s="101" t="n">
        <f aca="false">H68+J68</f>
        <v>3456.6</v>
      </c>
      <c r="U68" s="95"/>
      <c r="V68" s="102" t="n">
        <f aca="false">'10 - CUBI_quote2020'!M67</f>
        <v>3378.864</v>
      </c>
      <c r="W68" s="95"/>
      <c r="X68" s="97" t="n">
        <f aca="false">T68-V68</f>
        <v>77.7359999999999</v>
      </c>
      <c r="Z68" s="104" t="n">
        <f aca="false">T68/D68</f>
        <v>1.14760956175299</v>
      </c>
      <c r="AA68" s="105" t="n">
        <f aca="false">V68/D68</f>
        <v>1.12180079681275</v>
      </c>
      <c r="AB68" s="104" t="n">
        <f aca="false">Z68-AA68</f>
        <v>0.0258087649402381</v>
      </c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93" customFormat="true" ht="14.15" hidden="false" customHeight="true" outlineLevel="0" collapsed="false">
      <c r="A69" s="89" t="n">
        <v>142</v>
      </c>
      <c r="B69" s="90" t="n">
        <v>62</v>
      </c>
      <c r="C69" s="91" t="s">
        <v>161</v>
      </c>
      <c r="D69" s="122" t="n">
        <v>4168</v>
      </c>
      <c r="F69" s="94" t="n">
        <f aca="false">D69*0.35</f>
        <v>1458.8</v>
      </c>
      <c r="G69" s="95"/>
      <c r="H69" s="96" t="n">
        <f aca="false">D69*0.55</f>
        <v>2292.4</v>
      </c>
      <c r="I69" s="95"/>
      <c r="J69" s="97" t="n">
        <f aca="false">'3 - SEDI'!K66</f>
        <v>1800</v>
      </c>
      <c r="K69" s="95"/>
      <c r="L69" s="94" t="n">
        <f aca="false">$L$6*D69</f>
        <v>2917.6</v>
      </c>
      <c r="M69" s="98"/>
      <c r="N69" s="94" t="n">
        <f aca="false">'7 - SERVIZI_IT_quota'!Z67</f>
        <v>1000</v>
      </c>
      <c r="O69" s="120"/>
      <c r="P69" s="121" t="n">
        <v>68</v>
      </c>
      <c r="Q69" s="95"/>
      <c r="R69" s="101" t="n">
        <f aca="false">H69+J69+L69+N69+P69</f>
        <v>8078</v>
      </c>
      <c r="S69" s="95"/>
      <c r="T69" s="101" t="n">
        <f aca="false">H69+J69</f>
        <v>4092.4</v>
      </c>
      <c r="U69" s="95"/>
      <c r="V69" s="102" t="n">
        <f aca="false">'10 - CUBI_quote2020'!M68</f>
        <v>4468.096</v>
      </c>
      <c r="W69" s="95"/>
      <c r="X69" s="97" t="n">
        <f aca="false">T69-V69</f>
        <v>-375.695999999999</v>
      </c>
      <c r="Z69" s="104" t="n">
        <f aca="false">T69/D69</f>
        <v>0.981861804222649</v>
      </c>
      <c r="AA69" s="105" t="n">
        <f aca="false">V69/D69</f>
        <v>1.072</v>
      </c>
      <c r="AB69" s="104" t="n">
        <f aca="false">Z69-AA69</f>
        <v>-0.0901381957773513</v>
      </c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93" customFormat="true" ht="14.15" hidden="false" customHeight="true" outlineLevel="0" collapsed="false">
      <c r="A70" s="89" t="n">
        <v>143</v>
      </c>
      <c r="B70" s="90" t="n">
        <v>63</v>
      </c>
      <c r="C70" s="91" t="s">
        <v>162</v>
      </c>
      <c r="D70" s="122" t="n">
        <v>3641</v>
      </c>
      <c r="F70" s="94" t="n">
        <f aca="false">D70*0.35</f>
        <v>1274.35</v>
      </c>
      <c r="G70" s="95"/>
      <c r="H70" s="96" t="n">
        <f aca="false">D70*0.55</f>
        <v>2002.55</v>
      </c>
      <c r="I70" s="95"/>
      <c r="J70" s="97" t="n">
        <f aca="false">'3 - SEDI'!K67</f>
        <v>1800</v>
      </c>
      <c r="K70" s="95"/>
      <c r="L70" s="94" t="n">
        <f aca="false">$L$6*D70</f>
        <v>2548.7</v>
      </c>
      <c r="M70" s="98"/>
      <c r="N70" s="94" t="n">
        <f aca="false">'7 - SERVIZI_IT_quota'!Z68</f>
        <v>1000</v>
      </c>
      <c r="O70" s="120"/>
      <c r="P70" s="121" t="n">
        <v>143</v>
      </c>
      <c r="Q70" s="95"/>
      <c r="R70" s="101" t="n">
        <f aca="false">H70+J70+L70+N70+P70</f>
        <v>7494.25</v>
      </c>
      <c r="S70" s="95"/>
      <c r="T70" s="101" t="n">
        <f aca="false">H70+J70</f>
        <v>3802.55</v>
      </c>
      <c r="U70" s="95"/>
      <c r="V70" s="102" t="n">
        <f aca="false">'10 - CUBI_quote2020'!M69</f>
        <v>3903.152</v>
      </c>
      <c r="W70" s="95"/>
      <c r="X70" s="97" t="n">
        <f aca="false">T70-V70</f>
        <v>-100.602</v>
      </c>
      <c r="Z70" s="104" t="n">
        <f aca="false">T70/D70</f>
        <v>1.04436967865971</v>
      </c>
      <c r="AA70" s="105" t="n">
        <f aca="false">V70/D70</f>
        <v>1.072</v>
      </c>
      <c r="AB70" s="104" t="n">
        <f aca="false">Z70-AA70</f>
        <v>-0.0276303213402911</v>
      </c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93" customFormat="true" ht="14.15" hidden="false" customHeight="true" outlineLevel="0" collapsed="false">
      <c r="A71" s="89" t="n">
        <v>144</v>
      </c>
      <c r="B71" s="90" t="n">
        <v>64</v>
      </c>
      <c r="C71" s="91" t="s">
        <v>163</v>
      </c>
      <c r="D71" s="122" t="n">
        <v>4466</v>
      </c>
      <c r="F71" s="94" t="n">
        <f aca="false">D71*0.35</f>
        <v>1563.1</v>
      </c>
      <c r="G71" s="95"/>
      <c r="H71" s="96" t="n">
        <f aca="false">D71*0.55</f>
        <v>2456.3</v>
      </c>
      <c r="I71" s="95"/>
      <c r="J71" s="97" t="n">
        <f aca="false">'3 - SEDI'!K68</f>
        <v>1800</v>
      </c>
      <c r="K71" s="95"/>
      <c r="L71" s="94" t="n">
        <f aca="false">$L$6*D71</f>
        <v>3126.2</v>
      </c>
      <c r="M71" s="98"/>
      <c r="N71" s="94" t="n">
        <f aca="false">'7 - SERVIZI_IT_quota'!Z69</f>
        <v>1184.0553</v>
      </c>
      <c r="O71" s="120"/>
      <c r="P71" s="121" t="n">
        <v>259.5</v>
      </c>
      <c r="Q71" s="95"/>
      <c r="R71" s="101" t="n">
        <f aca="false">H71+J71+L71+N71+P71</f>
        <v>8826.0553</v>
      </c>
      <c r="S71" s="95"/>
      <c r="T71" s="101" t="n">
        <f aca="false">H71+J71</f>
        <v>4256.3</v>
      </c>
      <c r="U71" s="95"/>
      <c r="V71" s="102" t="n">
        <f aca="false">'10 - CUBI_quote2020'!M70</f>
        <v>4787.552</v>
      </c>
      <c r="W71" s="95"/>
      <c r="X71" s="97" t="n">
        <f aca="false">T71-V71</f>
        <v>-531.252</v>
      </c>
      <c r="Z71" s="104" t="n">
        <f aca="false">T71/D71</f>
        <v>0.953045230631438</v>
      </c>
      <c r="AA71" s="105" t="n">
        <f aca="false">V71/D71</f>
        <v>1.072</v>
      </c>
      <c r="AB71" s="104" t="n">
        <f aca="false">Z71-AA71</f>
        <v>-0.118954769368563</v>
      </c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93" customFormat="true" ht="14.15" hidden="false" customHeight="true" outlineLevel="0" collapsed="false">
      <c r="A72" s="89" t="n">
        <v>146</v>
      </c>
      <c r="B72" s="90" t="n">
        <v>65</v>
      </c>
      <c r="C72" s="91" t="s">
        <v>164</v>
      </c>
      <c r="D72" s="122" t="n">
        <v>2064</v>
      </c>
      <c r="F72" s="94" t="n">
        <f aca="false">D72*0.35</f>
        <v>722.4</v>
      </c>
      <c r="G72" s="95"/>
      <c r="H72" s="96" t="n">
        <f aca="false">D72*0.55</f>
        <v>1135.2</v>
      </c>
      <c r="I72" s="95"/>
      <c r="J72" s="97" t="n">
        <f aca="false">'3 - SEDI'!K69</f>
        <v>1400</v>
      </c>
      <c r="K72" s="95"/>
      <c r="L72" s="94" t="n">
        <f aca="false">$L$6*D72</f>
        <v>1444.8</v>
      </c>
      <c r="M72" s="98"/>
      <c r="N72" s="94" t="n">
        <f aca="false">'7 - SERVIZI_IT_quota'!Z70</f>
        <v>1000</v>
      </c>
      <c r="O72" s="120"/>
      <c r="P72" s="121" t="n">
        <v>0</v>
      </c>
      <c r="Q72" s="95"/>
      <c r="R72" s="101" t="n">
        <f aca="false">H72+J72+L72+N72+P72</f>
        <v>4980</v>
      </c>
      <c r="S72" s="95"/>
      <c r="T72" s="101" t="n">
        <f aca="false">H72+J72</f>
        <v>2535.2</v>
      </c>
      <c r="U72" s="95"/>
      <c r="V72" s="102" t="n">
        <f aca="false">'10 - CUBI_quote2020'!M71</f>
        <v>2212.608</v>
      </c>
      <c r="W72" s="95"/>
      <c r="X72" s="97" t="n">
        <f aca="false">T72-V72</f>
        <v>322.592</v>
      </c>
      <c r="Z72" s="104" t="n">
        <f aca="false">T72/D72</f>
        <v>1.22829457364341</v>
      </c>
      <c r="AA72" s="105" t="n">
        <f aca="false">V72/D72</f>
        <v>1.072</v>
      </c>
      <c r="AB72" s="104" t="n">
        <f aca="false">Z72-AA72</f>
        <v>0.156294573643411</v>
      </c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93" customFormat="true" ht="14.15" hidden="false" customHeight="true" outlineLevel="0" collapsed="false">
      <c r="A73" s="89" t="n">
        <v>147</v>
      </c>
      <c r="B73" s="90" t="n">
        <v>66</v>
      </c>
      <c r="C73" s="91" t="s">
        <v>165</v>
      </c>
      <c r="D73" s="118" t="n">
        <v>7465</v>
      </c>
      <c r="F73" s="94" t="n">
        <f aca="false">D73*0.35</f>
        <v>2612.75</v>
      </c>
      <c r="G73" s="95"/>
      <c r="H73" s="96" t="n">
        <f aca="false">D73*0.55</f>
        <v>4105.75</v>
      </c>
      <c r="I73" s="95"/>
      <c r="J73" s="97" t="n">
        <f aca="false">'3 - SEDI'!K70</f>
        <v>3100</v>
      </c>
      <c r="K73" s="95"/>
      <c r="L73" s="94" t="n">
        <f aca="false">$L$6*D73</f>
        <v>5225.5</v>
      </c>
      <c r="M73" s="98"/>
      <c r="N73" s="94" t="n">
        <f aca="false">'7 - SERVIZI_IT_quota'!Z71</f>
        <v>1000</v>
      </c>
      <c r="O73" s="120"/>
      <c r="P73" s="121" t="n">
        <v>2</v>
      </c>
      <c r="Q73" s="95"/>
      <c r="R73" s="101" t="n">
        <f aca="false">H73+J73+L73+N73+P73</f>
        <v>13433.25</v>
      </c>
      <c r="S73" s="95"/>
      <c r="T73" s="101" t="n">
        <f aca="false">H73+J73</f>
        <v>7205.75</v>
      </c>
      <c r="U73" s="95"/>
      <c r="V73" s="102" t="n">
        <f aca="false">'10 - CUBI_quote2020'!M72</f>
        <v>7034.89202</v>
      </c>
      <c r="W73" s="95"/>
      <c r="X73" s="97" t="n">
        <f aca="false">T73-V73</f>
        <v>170.85798</v>
      </c>
      <c r="Z73" s="104" t="n">
        <f aca="false">T73/D73</f>
        <v>0.965271265907569</v>
      </c>
      <c r="AA73" s="105" t="n">
        <f aca="false">V73/D73</f>
        <v>0.942383391828533</v>
      </c>
      <c r="AB73" s="104" t="n">
        <f aca="false">Z73-AA73</f>
        <v>0.0228878740790356</v>
      </c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93" customFormat="true" ht="14.15" hidden="false" customHeight="true" outlineLevel="0" collapsed="false">
      <c r="A74" s="89" t="n">
        <v>148</v>
      </c>
      <c r="B74" s="90" t="n">
        <v>67</v>
      </c>
      <c r="C74" s="91" t="s">
        <v>166</v>
      </c>
      <c r="D74" s="122" t="n">
        <v>2293</v>
      </c>
      <c r="F74" s="94" t="n">
        <f aca="false">D74*0.35</f>
        <v>802.55</v>
      </c>
      <c r="G74" s="95"/>
      <c r="H74" s="96" t="n">
        <f aca="false">D74*0.55</f>
        <v>1261.15</v>
      </c>
      <c r="I74" s="95"/>
      <c r="J74" s="97" t="n">
        <f aca="false">'3 - SEDI'!K71</f>
        <v>1400</v>
      </c>
      <c r="K74" s="95"/>
      <c r="L74" s="94" t="n">
        <f aca="false">$L$6*D74</f>
        <v>1605.1</v>
      </c>
      <c r="M74" s="98"/>
      <c r="N74" s="94" t="n">
        <f aca="false">'7 - SERVIZI_IT_quota'!Z72</f>
        <v>1000</v>
      </c>
      <c r="O74" s="120"/>
      <c r="P74" s="121" t="n">
        <v>0</v>
      </c>
      <c r="Q74" s="95"/>
      <c r="R74" s="101" t="n">
        <f aca="false">H74+J74+L74+N74+P74</f>
        <v>5266.25</v>
      </c>
      <c r="S74" s="95"/>
      <c r="T74" s="101" t="n">
        <f aca="false">H74+J74</f>
        <v>2661.15</v>
      </c>
      <c r="U74" s="95"/>
      <c r="V74" s="102" t="n">
        <f aca="false">'10 - CUBI_quote2020'!M73</f>
        <v>45.86</v>
      </c>
      <c r="W74" s="95"/>
      <c r="X74" s="97" t="n">
        <f aca="false">T74-V74</f>
        <v>2615.29</v>
      </c>
      <c r="Z74" s="104" t="n">
        <f aca="false">T74/D74</f>
        <v>1.16055385957261</v>
      </c>
      <c r="AA74" s="105" t="n">
        <f aca="false">V74/D74</f>
        <v>0.02</v>
      </c>
      <c r="AB74" s="104" t="n">
        <f aca="false">Z74-AA74</f>
        <v>1.14055385957261</v>
      </c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126" customFormat="true" ht="15.5" hidden="false" customHeight="true" outlineLevel="0" collapsed="false">
      <c r="A75" s="124"/>
      <c r="B75" s="124"/>
      <c r="C75" s="125" t="s">
        <v>167</v>
      </c>
      <c r="D75" s="125" t="n">
        <f aca="false">SUM(D7:D74)</f>
        <v>622830</v>
      </c>
      <c r="F75" s="127" t="n">
        <f aca="false">SUM(F7:F74)</f>
        <v>217990.5</v>
      </c>
      <c r="G75" s="128"/>
      <c r="H75" s="127" t="n">
        <f aca="false">SUM(H7:H74)</f>
        <v>342556.5</v>
      </c>
      <c r="I75" s="128"/>
      <c r="J75" s="129" t="n">
        <f aca="false">'3 - SEDI'!K72</f>
        <v>190100</v>
      </c>
      <c r="K75" s="128"/>
      <c r="L75" s="127" t="n">
        <f aca="false">SUM(L7:L74)</f>
        <v>435981</v>
      </c>
      <c r="M75" s="128"/>
      <c r="N75" s="127" t="n">
        <f aca="false">'7 - SERVIZI_IT_quota'!Z73</f>
        <v>133585.087</v>
      </c>
      <c r="O75" s="128"/>
      <c r="P75" s="127" t="n">
        <f aca="false">SUM(P7:P74)</f>
        <v>39999.5</v>
      </c>
      <c r="Q75" s="128"/>
      <c r="R75" s="129" t="n">
        <f aca="false">H75+J75+L75+N75+P75</f>
        <v>1142222.087</v>
      </c>
      <c r="S75" s="128"/>
      <c r="T75" s="129" t="n">
        <f aca="false">SUM(T7:T74)</f>
        <v>532656.5</v>
      </c>
      <c r="U75" s="128"/>
      <c r="V75" s="127" t="n">
        <f aca="false">SUM(V7:V74)</f>
        <v>613236.942084</v>
      </c>
      <c r="W75" s="128"/>
      <c r="X75" s="127" t="n">
        <f aca="false">SUM(X7:X74)</f>
        <v>-80580.442084</v>
      </c>
      <c r="Z75" s="130" t="n">
        <f aca="false">T75/D75</f>
        <v>0.855219722877832</v>
      </c>
      <c r="AA75" s="131" t="n">
        <f aca="false">V75/D75</f>
        <v>0.984597630306825</v>
      </c>
      <c r="AB75" s="130" t="n">
        <f aca="false">Z75-AA75</f>
        <v>-0.129377907428993</v>
      </c>
      <c r="AMH75" s="0"/>
      <c r="AMI75" s="0"/>
      <c r="AMJ75" s="0"/>
    </row>
    <row r="76" customFormat="false" ht="13.8" hidden="false" customHeight="false" outlineLevel="0" collapsed="false">
      <c r="C76" s="132" t="s">
        <v>168</v>
      </c>
      <c r="D76" s="133"/>
      <c r="F76" s="134"/>
      <c r="G76" s="134"/>
      <c r="H76" s="135" t="n">
        <f aca="false">(H75/$R$75)</f>
        <v>0.299903586087808</v>
      </c>
      <c r="I76" s="134"/>
      <c r="J76" s="135" t="n">
        <f aca="false">(J75/$R$75)</f>
        <v>0.166429980792343</v>
      </c>
      <c r="K76" s="134"/>
      <c r="L76" s="135" t="n">
        <f aca="false">(L75/$R$75)</f>
        <v>0.381695473202664</v>
      </c>
      <c r="M76" s="134"/>
      <c r="N76" s="135" t="n">
        <f aca="false">(N75/$R$75)</f>
        <v>0.116951938261723</v>
      </c>
      <c r="O76" s="134"/>
      <c r="P76" s="135" t="n">
        <f aca="false">(P75/$R$75)</f>
        <v>0.035019021655462</v>
      </c>
      <c r="Q76" s="134"/>
      <c r="R76" s="135" t="n">
        <f aca="false">(R75/$R$75)</f>
        <v>1</v>
      </c>
      <c r="S76" s="134"/>
      <c r="T76" s="134"/>
      <c r="U76" s="134"/>
      <c r="V76" s="134"/>
      <c r="W76" s="134"/>
      <c r="X76" s="134"/>
    </row>
    <row r="77" customFormat="false" ht="12.8" hidden="false" customHeight="false" outlineLevel="0" collapsed="false">
      <c r="R77" s="136"/>
    </row>
    <row r="78" customFormat="false" ht="28.05" hidden="false" customHeight="true" outlineLevel="0" collapsed="false">
      <c r="A78" s="137" t="s">
        <v>169</v>
      </c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</row>
    <row r="80" s="70" customFormat="true" ht="22.7" hidden="false" customHeight="true" outlineLevel="0" collapsed="false">
      <c r="A80" s="67" t="s">
        <v>78</v>
      </c>
      <c r="B80" s="68" t="s">
        <v>79</v>
      </c>
      <c r="C80" s="69" t="s">
        <v>80</v>
      </c>
      <c r="D80" s="68" t="s">
        <v>81</v>
      </c>
      <c r="F80" s="71" t="s">
        <v>82</v>
      </c>
      <c r="G80" s="72"/>
      <c r="H80" s="73" t="s">
        <v>1</v>
      </c>
      <c r="I80" s="72"/>
      <c r="J80" s="73" t="s">
        <v>2</v>
      </c>
      <c r="K80" s="72"/>
      <c r="L80" s="73" t="s">
        <v>83</v>
      </c>
      <c r="M80" s="72"/>
      <c r="N80" s="73" t="s">
        <v>84</v>
      </c>
      <c r="O80" s="72"/>
      <c r="P80" s="73" t="s">
        <v>85</v>
      </c>
      <c r="Q80" s="72"/>
      <c r="R80" s="74" t="s">
        <v>86</v>
      </c>
      <c r="S80" s="72"/>
      <c r="T80" s="75" t="s">
        <v>87</v>
      </c>
      <c r="U80" s="72"/>
      <c r="V80" s="76" t="s">
        <v>88</v>
      </c>
      <c r="W80" s="72"/>
      <c r="X80" s="77" t="s">
        <v>170</v>
      </c>
      <c r="AKO80" s="78"/>
      <c r="AKP80" s="78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70" customFormat="true" ht="29.25" hidden="false" customHeight="true" outlineLevel="0" collapsed="false">
      <c r="A81" s="67"/>
      <c r="B81" s="67"/>
      <c r="C81" s="69"/>
      <c r="D81" s="68"/>
      <c r="F81" s="71"/>
      <c r="G81" s="79"/>
      <c r="H81" s="73"/>
      <c r="I81" s="79"/>
      <c r="J81" s="73"/>
      <c r="K81" s="79"/>
      <c r="L81" s="73"/>
      <c r="M81" s="79"/>
      <c r="N81" s="73"/>
      <c r="O81" s="79"/>
      <c r="P81" s="73"/>
      <c r="Q81" s="79"/>
      <c r="R81" s="74"/>
      <c r="S81" s="79"/>
      <c r="T81" s="75"/>
      <c r="U81" s="79"/>
      <c r="V81" s="80" t="s">
        <v>171</v>
      </c>
      <c r="W81" s="79"/>
      <c r="X81" s="77"/>
      <c r="Z81" s="81" t="s">
        <v>91</v>
      </c>
      <c r="AA81" s="81"/>
      <c r="AKO81" s="78"/>
      <c r="AKP81" s="78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70" customFormat="true" ht="37.3" hidden="false" customHeight="true" outlineLevel="0" collapsed="false">
      <c r="A82" s="67"/>
      <c r="B82" s="67"/>
      <c r="C82" s="69"/>
      <c r="D82" s="68"/>
      <c r="F82" s="71"/>
      <c r="G82" s="79"/>
      <c r="H82" s="73"/>
      <c r="I82" s="79"/>
      <c r="J82" s="73"/>
      <c r="K82" s="79"/>
      <c r="L82" s="84" t="n">
        <v>0.7</v>
      </c>
      <c r="M82" s="79"/>
      <c r="N82" s="73"/>
      <c r="O82" s="79"/>
      <c r="P82" s="73"/>
      <c r="Q82" s="79"/>
      <c r="R82" s="74"/>
      <c r="S82" s="79"/>
      <c r="T82" s="75"/>
      <c r="U82" s="79"/>
      <c r="V82" s="80"/>
      <c r="W82" s="79"/>
      <c r="X82" s="77"/>
      <c r="Z82" s="86" t="s">
        <v>95</v>
      </c>
      <c r="AA82" s="87" t="s">
        <v>96</v>
      </c>
      <c r="AB82" s="88" t="s">
        <v>97</v>
      </c>
      <c r="AKO82" s="78"/>
      <c r="AKP82" s="78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32.8" hidden="false" customHeight="false" outlineLevel="0" collapsed="false">
      <c r="A83" s="89" t="s">
        <v>172</v>
      </c>
      <c r="B83" s="90"/>
      <c r="C83" s="138" t="s">
        <v>173</v>
      </c>
      <c r="D83" s="139" t="n">
        <v>7348</v>
      </c>
      <c r="F83" s="94" t="n">
        <f aca="false">F30</f>
        <v>2571.8</v>
      </c>
      <c r="G83" s="140"/>
      <c r="H83" s="94" t="n">
        <f aca="false">H30</f>
        <v>4041.4</v>
      </c>
      <c r="I83" s="140"/>
      <c r="J83" s="94" t="n">
        <f aca="false">J30+J31</f>
        <v>4500</v>
      </c>
      <c r="K83" s="140"/>
      <c r="L83" s="94" t="n">
        <f aca="false">L30</f>
        <v>5143.6</v>
      </c>
      <c r="M83" s="141"/>
      <c r="N83" s="94" t="n">
        <f aca="false">N30+N31</f>
        <v>2461.648</v>
      </c>
      <c r="O83" s="140"/>
      <c r="P83" s="94" t="n">
        <f aca="false">P30+P31</f>
        <v>592.5</v>
      </c>
      <c r="Q83" s="140"/>
      <c r="R83" s="94" t="n">
        <f aca="false">H83+J83+L83+N83+P83</f>
        <v>16739.148</v>
      </c>
      <c r="S83" s="140"/>
      <c r="T83" s="94" t="n">
        <f aca="false">H83+J83</f>
        <v>8541.4</v>
      </c>
      <c r="U83" s="140"/>
      <c r="V83" s="94" t="n">
        <f aca="false">V30+V31</f>
        <v>8460.16</v>
      </c>
      <c r="W83" s="140"/>
      <c r="X83" s="101" t="n">
        <f aca="false">T83-V83</f>
        <v>81.2399999999998</v>
      </c>
      <c r="Z83" s="104" t="n">
        <f aca="false">T83/D83</f>
        <v>1.16241154055525</v>
      </c>
      <c r="AA83" s="105" t="n">
        <f aca="false">V83/D83</f>
        <v>1.15135547087643</v>
      </c>
      <c r="AB83" s="104" t="n">
        <f aca="false">Z83-AA83</f>
        <v>0.0110560696788231</v>
      </c>
    </row>
    <row r="84" customFormat="false" ht="22.65" hidden="false" customHeight="true" outlineLevel="0" collapsed="false">
      <c r="A84" s="89" t="n">
        <v>109</v>
      </c>
      <c r="B84" s="90"/>
      <c r="C84" s="91" t="s">
        <v>174</v>
      </c>
      <c r="D84" s="139" t="n">
        <f aca="false">D43</f>
        <v>36579</v>
      </c>
      <c r="F84" s="94" t="n">
        <f aca="false">F43+F45+F46+F55</f>
        <v>12802.65</v>
      </c>
      <c r="G84" s="140"/>
      <c r="H84" s="94" t="n">
        <f aca="false">H43+H45+H46+H55</f>
        <v>20118.45</v>
      </c>
      <c r="I84" s="140"/>
      <c r="J84" s="94" t="n">
        <f aca="false">J43+J45+J46+J55</f>
        <v>8200</v>
      </c>
      <c r="K84" s="140"/>
      <c r="L84" s="94" t="n">
        <f aca="false">L43+L45+L46+L55</f>
        <v>25605.3</v>
      </c>
      <c r="M84" s="141"/>
      <c r="N84" s="94" t="n">
        <f aca="false">N43+N45+N46+N55</f>
        <v>7672.9751</v>
      </c>
      <c r="O84" s="140"/>
      <c r="P84" s="94" t="n">
        <f aca="false">P43+P45+P46+P55</f>
        <v>3327</v>
      </c>
      <c r="Q84" s="140"/>
      <c r="R84" s="94" t="n">
        <f aca="false">H84+J84+L84+N84+P84</f>
        <v>64923.7251</v>
      </c>
      <c r="S84" s="140"/>
      <c r="T84" s="94" t="n">
        <f aca="false">H84+J84</f>
        <v>28318.45</v>
      </c>
      <c r="U84" s="140"/>
      <c r="V84" s="94" t="n">
        <f aca="false">V43+V45+V46+V55</f>
        <v>31039.0968</v>
      </c>
      <c r="W84" s="140"/>
      <c r="X84" s="101" t="n">
        <f aca="false">T84-V84</f>
        <v>-2720.6468</v>
      </c>
      <c r="Z84" s="104" t="n">
        <f aca="false">T84/D84</f>
        <v>0.774172339320375</v>
      </c>
      <c r="AA84" s="105" t="n">
        <f aca="false">V84/D84</f>
        <v>0.848549626835069</v>
      </c>
      <c r="AB84" s="104" t="n">
        <f aca="false">Z84-AA84</f>
        <v>-0.0743772875146939</v>
      </c>
    </row>
    <row r="85" customFormat="false" ht="24.45" hidden="false" customHeight="true" outlineLevel="0" collapsed="false">
      <c r="A85" s="142" t="n">
        <v>134</v>
      </c>
      <c r="B85" s="142"/>
      <c r="C85" s="91" t="s">
        <v>175</v>
      </c>
      <c r="D85" s="139" t="n">
        <f aca="false">D61</f>
        <v>39085</v>
      </c>
      <c r="F85" s="94" t="n">
        <f aca="false">F61+F56</f>
        <v>13679.75</v>
      </c>
      <c r="G85" s="140"/>
      <c r="H85" s="94" t="n">
        <f aca="false">H61+H56</f>
        <v>21496.75</v>
      </c>
      <c r="I85" s="140"/>
      <c r="J85" s="94" t="n">
        <f aca="false">J61+J56</f>
        <v>5400</v>
      </c>
      <c r="K85" s="140"/>
      <c r="L85" s="94" t="n">
        <f aca="false">L61+L56</f>
        <v>27359.5</v>
      </c>
      <c r="M85" s="141"/>
      <c r="N85" s="94" t="n">
        <f aca="false">N61+N56</f>
        <v>3405.9299</v>
      </c>
      <c r="O85" s="140"/>
      <c r="P85" s="94" t="n">
        <f aca="false">P61+P56</f>
        <v>825</v>
      </c>
      <c r="Q85" s="140"/>
      <c r="R85" s="94" t="n">
        <f aca="false">H85+J85+L85+N85+P85</f>
        <v>58487.1799</v>
      </c>
      <c r="S85" s="140"/>
      <c r="T85" s="94" t="n">
        <f aca="false">H85+J85</f>
        <v>26896.75</v>
      </c>
      <c r="U85" s="140"/>
      <c r="V85" s="94" t="n">
        <f aca="false">V61+V56</f>
        <v>39866.7</v>
      </c>
      <c r="W85" s="140"/>
      <c r="X85" s="101" t="n">
        <f aca="false">T85-V85</f>
        <v>-12969.95</v>
      </c>
      <c r="Z85" s="104" t="n">
        <f aca="false">T85/D85</f>
        <v>0.688160419598311</v>
      </c>
      <c r="AA85" s="105" t="n">
        <f aca="false">V85/D85</f>
        <v>1.02</v>
      </c>
      <c r="AB85" s="104" t="n">
        <f aca="false">Z85-AA85</f>
        <v>-0.331839580401689</v>
      </c>
    </row>
    <row r="86" customFormat="false" ht="25.05" hidden="false" customHeight="true" outlineLevel="0" collapsed="false">
      <c r="A86" s="142" t="n">
        <v>130</v>
      </c>
      <c r="B86" s="142"/>
      <c r="C86" s="91" t="s">
        <v>176</v>
      </c>
      <c r="D86" s="139" t="n">
        <f aca="false">D57</f>
        <v>32844</v>
      </c>
      <c r="F86" s="94" t="n">
        <f aca="false">F57</f>
        <v>11495.4</v>
      </c>
      <c r="G86" s="140"/>
      <c r="H86" s="94" t="n">
        <f aca="false">H57+H58+H59</f>
        <v>18064.2</v>
      </c>
      <c r="I86" s="140"/>
      <c r="J86" s="94" t="n">
        <f aca="false">J57+J58+J59</f>
        <v>6800</v>
      </c>
      <c r="K86" s="140"/>
      <c r="L86" s="94" t="n">
        <f aca="false">L57+L58+L59</f>
        <v>22990.8</v>
      </c>
      <c r="M86" s="141"/>
      <c r="N86" s="94" t="n">
        <f aca="false">N57+N58+N59</f>
        <v>6052.1659</v>
      </c>
      <c r="O86" s="140"/>
      <c r="P86" s="94" t="n">
        <f aca="false">P57+P58+P59</f>
        <v>1573</v>
      </c>
      <c r="Q86" s="140"/>
      <c r="R86" s="94" t="n">
        <f aca="false">H86+J86+L86+N86+P86</f>
        <v>55480.1659</v>
      </c>
      <c r="S86" s="140"/>
      <c r="T86" s="94" t="n">
        <f aca="false">H86+J86</f>
        <v>24864.2</v>
      </c>
      <c r="U86" s="140"/>
      <c r="V86" s="94" t="n">
        <f aca="false">V57+V58+V59</f>
        <v>28447.94736</v>
      </c>
      <c r="W86" s="140"/>
      <c r="X86" s="101" t="n">
        <f aca="false">T86-V86</f>
        <v>-3583.74736</v>
      </c>
      <c r="Z86" s="104" t="n">
        <f aca="false">T86/D86</f>
        <v>0.75703933747412</v>
      </c>
      <c r="AA86" s="105" t="n">
        <f aca="false">V86/D86</f>
        <v>0.866153554987212</v>
      </c>
      <c r="AB86" s="104" t="n">
        <f aca="false">Z86-AA86</f>
        <v>-0.109114217513092</v>
      </c>
    </row>
    <row r="87" customFormat="false" ht="26.25" hidden="false" customHeight="true" outlineLevel="0" collapsed="false">
      <c r="A87" s="142" t="n">
        <v>137</v>
      </c>
      <c r="B87" s="142"/>
      <c r="C87" s="91" t="s">
        <v>177</v>
      </c>
      <c r="D87" s="139" t="n">
        <f aca="false">D64</f>
        <v>23944</v>
      </c>
      <c r="F87" s="94" t="n">
        <f aca="false">F64+F65</f>
        <v>8380.4</v>
      </c>
      <c r="G87" s="140"/>
      <c r="H87" s="94" t="n">
        <f aca="false">H64+H65</f>
        <v>13169.2</v>
      </c>
      <c r="I87" s="140"/>
      <c r="J87" s="94" t="n">
        <f aca="false">J64+J65</f>
        <v>5400</v>
      </c>
      <c r="K87" s="140"/>
      <c r="L87" s="94" t="n">
        <f aca="false">L64+L65</f>
        <v>16760.8</v>
      </c>
      <c r="M87" s="141"/>
      <c r="N87" s="94" t="n">
        <f aca="false">N64+N65</f>
        <v>4983.5226</v>
      </c>
      <c r="O87" s="140"/>
      <c r="P87" s="94" t="n">
        <f aca="false">P64+P65</f>
        <v>1103.5</v>
      </c>
      <c r="Q87" s="140"/>
      <c r="R87" s="94" t="n">
        <f aca="false">H87+J87+L87+N87+P87</f>
        <v>41417.0226</v>
      </c>
      <c r="S87" s="140"/>
      <c r="T87" s="94" t="n">
        <f aca="false">H87+J87</f>
        <v>18569.2</v>
      </c>
      <c r="U87" s="140"/>
      <c r="V87" s="94" t="n">
        <f aca="false">V64+V65</f>
        <v>22450.80704</v>
      </c>
      <c r="W87" s="140"/>
      <c r="X87" s="101" t="n">
        <f aca="false">T87-V87</f>
        <v>-3881.60704</v>
      </c>
      <c r="Z87" s="104" t="n">
        <f aca="false">T87/D87</f>
        <v>0.775526227865018</v>
      </c>
      <c r="AA87" s="105" t="n">
        <f aca="false">V87/D87</f>
        <v>0.937638115603074</v>
      </c>
      <c r="AB87" s="104" t="n">
        <f aca="false">Z87-AA87</f>
        <v>-0.162111887738056</v>
      </c>
    </row>
  </sheetData>
  <mergeCells count="45">
    <mergeCell ref="A4:A6"/>
    <mergeCell ref="B4:B6"/>
    <mergeCell ref="C4:C6"/>
    <mergeCell ref="D4:D6"/>
    <mergeCell ref="F4:F5"/>
    <mergeCell ref="H4:H5"/>
    <mergeCell ref="J4:J6"/>
    <mergeCell ref="L4:L5"/>
    <mergeCell ref="N4:N6"/>
    <mergeCell ref="P4:P5"/>
    <mergeCell ref="R4:R6"/>
    <mergeCell ref="T4:T6"/>
    <mergeCell ref="X4:X6"/>
    <mergeCell ref="V5:V6"/>
    <mergeCell ref="Z5:AA5"/>
    <mergeCell ref="D30:D31"/>
    <mergeCell ref="H30:H31"/>
    <mergeCell ref="L30:L31"/>
    <mergeCell ref="X30:X31"/>
    <mergeCell ref="Z30:Z31"/>
    <mergeCell ref="AA30:AA31"/>
    <mergeCell ref="AB30:AB31"/>
    <mergeCell ref="Z45:AB45"/>
    <mergeCell ref="Z46:AB46"/>
    <mergeCell ref="Z55:AB55"/>
    <mergeCell ref="Z56:AB56"/>
    <mergeCell ref="Z58:AB58"/>
    <mergeCell ref="Z59:AB59"/>
    <mergeCell ref="Z65:AB65"/>
    <mergeCell ref="A78:X78"/>
    <mergeCell ref="A80:A82"/>
    <mergeCell ref="B80:B82"/>
    <mergeCell ref="C80:C82"/>
    <mergeCell ref="D80:D82"/>
    <mergeCell ref="F80:F82"/>
    <mergeCell ref="H80:H82"/>
    <mergeCell ref="J80:J82"/>
    <mergeCell ref="L80:L81"/>
    <mergeCell ref="N80:N82"/>
    <mergeCell ref="P80:P82"/>
    <mergeCell ref="R80:R82"/>
    <mergeCell ref="T80:T82"/>
    <mergeCell ref="X80:X82"/>
    <mergeCell ref="V81:V82"/>
    <mergeCell ref="Z81:AA81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4" activePane="bottomLeft" state="frozen"/>
      <selection pane="topLeft" activeCell="A1" activeCellId="0" sqref="A1"/>
      <selection pane="bottomLeft" activeCell="K29" activeCellId="0" sqref="K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3" width="8.79"/>
    <col collapsed="false" customWidth="true" hidden="false" outlineLevel="0" max="2" min="2" style="144" width="20.9"/>
    <col collapsed="false" customWidth="true" hidden="false" outlineLevel="0" max="3" min="3" style="145" width="7.6"/>
    <col collapsed="false" customWidth="true" hidden="false" outlineLevel="0" max="4" min="4" style="1" width="8.94"/>
    <col collapsed="false" customWidth="true" hidden="false" outlineLevel="0" max="5" min="5" style="1" width="3.86"/>
    <col collapsed="false" customWidth="true" hidden="false" outlineLevel="0" max="6" min="6" style="1" width="9.42"/>
    <col collapsed="false" customWidth="true" hidden="false" outlineLevel="0" max="7" min="7" style="145" width="9.42"/>
    <col collapsed="false" customWidth="true" hidden="false" outlineLevel="0" max="8" min="8" style="1" width="9.42"/>
    <col collapsed="false" customWidth="true" hidden="false" outlineLevel="0" max="9" min="9" style="1" width="10.97"/>
    <col collapsed="false" customWidth="true" hidden="false" outlineLevel="0" max="10" min="10" style="1" width="3.11"/>
    <col collapsed="false" customWidth="false" hidden="false" outlineLevel="0" max="15" min="11" style="1" width="11.52"/>
    <col collapsed="false" customWidth="true" hidden="false" outlineLevel="0" max="16" min="16" style="1" width="30.68"/>
    <col collapsed="false" customWidth="false" hidden="false" outlineLevel="0" max="1024" min="17" style="1" width="11.52"/>
  </cols>
  <sheetData>
    <row r="1" s="2" customFormat="true" ht="37.6" hidden="false" customHeight="true" outlineLevel="0" collapsed="false">
      <c r="A1" s="146" t="s">
        <v>178</v>
      </c>
      <c r="B1" s="146"/>
      <c r="C1" s="146"/>
      <c r="D1" s="146"/>
      <c r="E1" s="146"/>
      <c r="F1" s="146"/>
      <c r="G1" s="146"/>
      <c r="H1" s="146"/>
      <c r="I1" s="146"/>
      <c r="J1" s="146"/>
    </row>
    <row r="2" customFormat="false" ht="25.05" hidden="false" customHeight="true" outlineLevel="0" collapsed="false">
      <c r="A2" s="147" t="s">
        <v>179</v>
      </c>
      <c r="B2" s="147" t="s">
        <v>180</v>
      </c>
      <c r="C2" s="148" t="s">
        <v>79</v>
      </c>
      <c r="D2" s="149" t="s">
        <v>181</v>
      </c>
      <c r="F2" s="150" t="s">
        <v>182</v>
      </c>
      <c r="G2" s="150" t="s">
        <v>183</v>
      </c>
      <c r="H2" s="151" t="s">
        <v>184</v>
      </c>
      <c r="I2" s="152" t="s">
        <v>185</v>
      </c>
      <c r="K2" s="153" t="s">
        <v>186</v>
      </c>
    </row>
    <row r="3" customFormat="false" ht="14.3" hidden="false" customHeight="true" outlineLevel="0" collapsed="false">
      <c r="A3" s="147"/>
      <c r="B3" s="147"/>
      <c r="C3" s="148"/>
      <c r="D3" s="149"/>
      <c r="F3" s="154" t="n">
        <v>4000</v>
      </c>
      <c r="G3" s="154" t="n">
        <v>3100</v>
      </c>
      <c r="H3" s="154" t="n">
        <v>1800</v>
      </c>
      <c r="I3" s="154" t="n">
        <v>1400</v>
      </c>
      <c r="K3" s="153"/>
    </row>
    <row r="4" customFormat="false" ht="12.8" hidden="false" customHeight="false" outlineLevel="0" collapsed="false">
      <c r="A4" s="155" t="n">
        <v>1</v>
      </c>
      <c r="B4" s="156" t="s">
        <v>98</v>
      </c>
      <c r="C4" s="157" t="n">
        <v>1</v>
      </c>
      <c r="D4" s="158" t="n">
        <v>15466</v>
      </c>
      <c r="F4" s="159" t="n">
        <v>1</v>
      </c>
      <c r="G4" s="160"/>
      <c r="H4" s="161"/>
      <c r="I4" s="161"/>
      <c r="J4" s="162"/>
      <c r="K4" s="163" t="n">
        <f aca="false">(F4*$F$3)+(G4*$G$3)+(H4*$H$3)+(I4*$I$3)</f>
        <v>4000</v>
      </c>
      <c r="P4" s="13"/>
    </row>
    <row r="5" customFormat="false" ht="12.8" hidden="false" customHeight="false" outlineLevel="0" collapsed="false">
      <c r="A5" s="155" t="n">
        <v>2</v>
      </c>
      <c r="B5" s="156" t="s">
        <v>99</v>
      </c>
      <c r="C5" s="157" t="n">
        <v>2</v>
      </c>
      <c r="D5" s="158" t="n">
        <v>2118</v>
      </c>
      <c r="F5" s="159"/>
      <c r="G5" s="160"/>
      <c r="H5" s="161"/>
      <c r="I5" s="161" t="n">
        <v>1</v>
      </c>
      <c r="J5" s="162"/>
      <c r="K5" s="163" t="n">
        <f aca="false">(F5*$F$3)+(G5*$G$3)+(H5*$H$3)+(I5*$I$3)</f>
        <v>1400</v>
      </c>
      <c r="P5" s="13"/>
    </row>
    <row r="6" customFormat="false" ht="12.8" hidden="false" customHeight="false" outlineLevel="0" collapsed="false">
      <c r="A6" s="155" t="n">
        <v>3</v>
      </c>
      <c r="B6" s="156" t="s">
        <v>100</v>
      </c>
      <c r="C6" s="157" t="n">
        <v>3</v>
      </c>
      <c r="D6" s="158" t="n">
        <v>18010</v>
      </c>
      <c r="F6" s="159" t="n">
        <v>1</v>
      </c>
      <c r="G6" s="160"/>
      <c r="H6" s="161"/>
      <c r="I6" s="161"/>
      <c r="J6" s="162"/>
      <c r="K6" s="163" t="n">
        <f aca="false">(G6*$G$3)+(H6*$H$3)+(I6*$I$3)+(F6*$F$3)</f>
        <v>4000</v>
      </c>
      <c r="P6" s="13"/>
    </row>
    <row r="7" customFormat="false" ht="12.8" hidden="false" customHeight="false" outlineLevel="0" collapsed="false">
      <c r="A7" s="155" t="n">
        <v>4</v>
      </c>
      <c r="B7" s="156" t="s">
        <v>101</v>
      </c>
      <c r="C7" s="157" t="n">
        <v>4</v>
      </c>
      <c r="D7" s="158" t="n">
        <v>7409</v>
      </c>
      <c r="F7" s="159"/>
      <c r="G7" s="160" t="n">
        <v>1</v>
      </c>
      <c r="H7" s="161"/>
      <c r="I7" s="161"/>
      <c r="J7" s="162"/>
      <c r="K7" s="163" t="n">
        <f aca="false">(G7*$G$3)+(H7*$H$3)+(I7*$I$3)+(F7*$F$3)</f>
        <v>3100</v>
      </c>
    </row>
    <row r="8" customFormat="false" ht="12.8" hidden="false" customHeight="false" outlineLevel="0" collapsed="false">
      <c r="A8" s="155" t="n">
        <v>5</v>
      </c>
      <c r="B8" s="156" t="s">
        <v>102</v>
      </c>
      <c r="C8" s="157" t="n">
        <v>5</v>
      </c>
      <c r="D8" s="158" t="n">
        <v>11259</v>
      </c>
      <c r="F8" s="159" t="n">
        <v>1</v>
      </c>
      <c r="G8" s="160"/>
      <c r="H8" s="161"/>
      <c r="I8" s="161"/>
      <c r="J8" s="162"/>
      <c r="K8" s="163" t="n">
        <f aca="false">(G8*$G$3)+(H8*$H$3)+(I8*$I$3)+(F8*$F$3)</f>
        <v>4000</v>
      </c>
    </row>
    <row r="9" customFormat="false" ht="12.8" hidden="false" customHeight="false" outlineLevel="0" collapsed="false">
      <c r="A9" s="155" t="n">
        <v>6</v>
      </c>
      <c r="B9" s="156" t="s">
        <v>103</v>
      </c>
      <c r="C9" s="157" t="n">
        <v>6</v>
      </c>
      <c r="D9" s="158" t="n">
        <v>4280</v>
      </c>
      <c r="F9" s="159"/>
      <c r="G9" s="160" t="n">
        <v>1</v>
      </c>
      <c r="H9" s="161"/>
      <c r="I9" s="161"/>
      <c r="J9" s="162"/>
      <c r="K9" s="163" t="n">
        <f aca="false">(G9*$G$3)+(H9*$H$3)+(I9*$I$3)+(F9*$F$3)</f>
        <v>3100</v>
      </c>
    </row>
    <row r="10" customFormat="false" ht="12.8" hidden="false" customHeight="false" outlineLevel="0" collapsed="false">
      <c r="A10" s="155" t="n">
        <v>7</v>
      </c>
      <c r="B10" s="156" t="s">
        <v>104</v>
      </c>
      <c r="C10" s="157" t="n">
        <v>7</v>
      </c>
      <c r="D10" s="158" t="n">
        <v>5198</v>
      </c>
      <c r="F10" s="159"/>
      <c r="G10" s="160" t="n">
        <v>1</v>
      </c>
      <c r="H10" s="161"/>
      <c r="I10" s="161"/>
      <c r="J10" s="162"/>
      <c r="K10" s="163" t="n">
        <f aca="false">(G10*$G$3)+(H10*$H$3)+(I10*$I$3)+(F10*$F$3)</f>
        <v>3100</v>
      </c>
    </row>
    <row r="11" customFormat="false" ht="12.8" hidden="false" customHeight="false" outlineLevel="0" collapsed="false">
      <c r="A11" s="155" t="n">
        <v>8</v>
      </c>
      <c r="B11" s="156" t="s">
        <v>105</v>
      </c>
      <c r="C11" s="157" t="n">
        <v>8</v>
      </c>
      <c r="D11" s="158" t="n">
        <v>7496</v>
      </c>
      <c r="F11" s="159"/>
      <c r="G11" s="160" t="n">
        <v>1</v>
      </c>
      <c r="H11" s="161"/>
      <c r="I11" s="161"/>
      <c r="J11" s="162"/>
      <c r="K11" s="163" t="n">
        <f aca="false">(G11*$G$3)+(H11*$H$3)+(I11*$I$3)+(F11*$F$3)</f>
        <v>3100</v>
      </c>
    </row>
    <row r="12" customFormat="false" ht="12.8" hidden="false" customHeight="false" outlineLevel="0" collapsed="false">
      <c r="A12" s="155" t="n">
        <v>9</v>
      </c>
      <c r="B12" s="156" t="s">
        <v>106</v>
      </c>
      <c r="C12" s="157" t="n">
        <v>9</v>
      </c>
      <c r="D12" s="158" t="n">
        <v>7379</v>
      </c>
      <c r="F12" s="159"/>
      <c r="G12" s="160" t="n">
        <v>1</v>
      </c>
      <c r="H12" s="161"/>
      <c r="I12" s="161"/>
      <c r="J12" s="162"/>
      <c r="K12" s="163" t="n">
        <f aca="false">(G12*$G$3)+(H12*$H$3)+(I12*$I$3)+(F12*$F$3)</f>
        <v>3100</v>
      </c>
    </row>
    <row r="13" customFormat="false" ht="12.8" hidden="false" customHeight="false" outlineLevel="0" collapsed="false">
      <c r="A13" s="155" t="n">
        <v>10</v>
      </c>
      <c r="B13" s="156" t="s">
        <v>107</v>
      </c>
      <c r="C13" s="157" t="n">
        <v>10</v>
      </c>
      <c r="D13" s="158" t="n">
        <v>15869</v>
      </c>
      <c r="F13" s="159" t="n">
        <v>1</v>
      </c>
      <c r="G13" s="160"/>
      <c r="H13" s="161"/>
      <c r="I13" s="161"/>
      <c r="J13" s="162"/>
      <c r="K13" s="163" t="n">
        <f aca="false">(G13*$G$3)+(H13*$H$3)+(I13*$I$3)+(F13*$F$3)</f>
        <v>4000</v>
      </c>
    </row>
    <row r="14" customFormat="false" ht="12.8" hidden="false" customHeight="false" outlineLevel="0" collapsed="false">
      <c r="A14" s="155" t="n">
        <v>11</v>
      </c>
      <c r="B14" s="156" t="s">
        <v>108</v>
      </c>
      <c r="C14" s="157" t="n">
        <v>11</v>
      </c>
      <c r="D14" s="158" t="n">
        <v>8515</v>
      </c>
      <c r="F14" s="159"/>
      <c r="G14" s="160" t="n">
        <v>1</v>
      </c>
      <c r="H14" s="161"/>
      <c r="I14" s="161"/>
      <c r="J14" s="162"/>
      <c r="K14" s="163" t="n">
        <f aca="false">(G14*$G$3)+(H14*$H$3)+(I14*$I$3)+(F14*$F$3)</f>
        <v>3100</v>
      </c>
    </row>
    <row r="15" customFormat="false" ht="12.8" hidden="false" customHeight="false" outlineLevel="0" collapsed="false">
      <c r="A15" s="155" t="n">
        <v>12</v>
      </c>
      <c r="B15" s="156" t="s">
        <v>109</v>
      </c>
      <c r="C15" s="157" t="n">
        <v>12</v>
      </c>
      <c r="D15" s="158" t="n">
        <v>4494</v>
      </c>
      <c r="F15" s="159"/>
      <c r="G15" s="160"/>
      <c r="H15" s="161" t="n">
        <v>1</v>
      </c>
      <c r="I15" s="161"/>
      <c r="J15" s="162"/>
      <c r="K15" s="163" t="n">
        <f aca="false">(G15*$G$3)+(H15*$H$3)+(I15*$I$3)+(F15*$F$3)</f>
        <v>1800</v>
      </c>
    </row>
    <row r="16" customFormat="false" ht="12.8" hidden="false" customHeight="false" outlineLevel="0" collapsed="false">
      <c r="A16" s="155" t="n">
        <v>13</v>
      </c>
      <c r="B16" s="156" t="s">
        <v>110</v>
      </c>
      <c r="C16" s="157" t="n">
        <v>13</v>
      </c>
      <c r="D16" s="158" t="n">
        <v>5221</v>
      </c>
      <c r="F16" s="159"/>
      <c r="G16" s="160" t="n">
        <v>1</v>
      </c>
      <c r="H16" s="161"/>
      <c r="I16" s="161"/>
      <c r="J16" s="162"/>
      <c r="K16" s="163" t="n">
        <f aca="false">(G16*$G$3)+(H16*$H$3)+(I16*$I$3)+(F16*$F$3)</f>
        <v>3100</v>
      </c>
    </row>
    <row r="17" customFormat="false" ht="12.8" hidden="false" customHeight="false" outlineLevel="0" collapsed="false">
      <c r="A17" s="155" t="n">
        <v>14</v>
      </c>
      <c r="B17" s="156" t="s">
        <v>111</v>
      </c>
      <c r="C17" s="157" t="n">
        <v>14</v>
      </c>
      <c r="D17" s="158" t="n">
        <v>3532</v>
      </c>
      <c r="F17" s="159"/>
      <c r="G17" s="160"/>
      <c r="H17" s="161" t="n">
        <v>1</v>
      </c>
      <c r="I17" s="161"/>
      <c r="J17" s="162"/>
      <c r="K17" s="163" t="n">
        <f aca="false">(G17*$G$3)+(H17*$H$3)+(I17*$I$3)+(F17*$F$3)</f>
        <v>1800</v>
      </c>
    </row>
    <row r="18" customFormat="false" ht="12.8" hidden="false" customHeight="false" outlineLevel="0" collapsed="false">
      <c r="A18" s="155" t="n">
        <v>15</v>
      </c>
      <c r="B18" s="156" t="s">
        <v>112</v>
      </c>
      <c r="C18" s="157" t="n">
        <v>15</v>
      </c>
      <c r="D18" s="158" t="n">
        <v>4363</v>
      </c>
      <c r="F18" s="159"/>
      <c r="G18" s="160"/>
      <c r="H18" s="161" t="n">
        <v>1</v>
      </c>
      <c r="I18" s="161"/>
      <c r="J18" s="162"/>
      <c r="K18" s="163" t="n">
        <f aca="false">(G18*$G$3)+(H18*$H$3)+(I18*$I$3)+(F18*$F$3)</f>
        <v>1800</v>
      </c>
    </row>
    <row r="19" customFormat="false" ht="12.8" hidden="false" customHeight="false" outlineLevel="0" collapsed="false">
      <c r="A19" s="155" t="n">
        <v>16</v>
      </c>
      <c r="B19" s="156" t="s">
        <v>113</v>
      </c>
      <c r="C19" s="157" t="n">
        <v>16</v>
      </c>
      <c r="D19" s="158" t="n">
        <v>10391</v>
      </c>
      <c r="F19" s="159" t="n">
        <v>1</v>
      </c>
      <c r="G19" s="160"/>
      <c r="H19" s="161"/>
      <c r="I19" s="161"/>
      <c r="J19" s="162"/>
      <c r="K19" s="163" t="n">
        <f aca="false">(G19*$G$3)+(H19*$H$3)+(I19*$I$3)+(F19*$F$3)</f>
        <v>4000</v>
      </c>
    </row>
    <row r="20" customFormat="false" ht="12.8" hidden="false" customHeight="false" outlineLevel="0" collapsed="false">
      <c r="A20" s="155" t="n">
        <v>17</v>
      </c>
      <c r="B20" s="156" t="s">
        <v>114</v>
      </c>
      <c r="C20" s="157" t="n">
        <v>17</v>
      </c>
      <c r="D20" s="158" t="n">
        <v>26203</v>
      </c>
      <c r="F20" s="159" t="n">
        <v>1</v>
      </c>
      <c r="G20" s="160"/>
      <c r="H20" s="161"/>
      <c r="I20" s="161"/>
      <c r="J20" s="162"/>
      <c r="K20" s="163" t="n">
        <f aca="false">(G20*$G$3)+(H20*$H$3)+(I20*$I$3)+(F20*$F$3)</f>
        <v>4000</v>
      </c>
    </row>
    <row r="21" customFormat="false" ht="12.8" hidden="false" customHeight="false" outlineLevel="0" collapsed="false">
      <c r="A21" s="155" t="n">
        <v>23</v>
      </c>
      <c r="B21" s="156" t="s">
        <v>115</v>
      </c>
      <c r="C21" s="157" t="n">
        <v>18</v>
      </c>
      <c r="D21" s="158" t="n">
        <v>7145</v>
      </c>
      <c r="F21" s="159"/>
      <c r="G21" s="160" t="n">
        <v>1</v>
      </c>
      <c r="H21" s="161"/>
      <c r="I21" s="161"/>
      <c r="J21" s="162"/>
      <c r="K21" s="163" t="n">
        <f aca="false">(G21*$G$3)+(H21*$H$3)+(I21*$I$3)+(F21*$F$3)</f>
        <v>3100</v>
      </c>
    </row>
    <row r="22" customFormat="false" ht="12.8" hidden="false" customHeight="false" outlineLevel="0" collapsed="false">
      <c r="A22" s="155" t="n">
        <v>24</v>
      </c>
      <c r="B22" s="156" t="s">
        <v>116</v>
      </c>
      <c r="C22" s="157" t="n">
        <v>19</v>
      </c>
      <c r="D22" s="158" t="n">
        <v>10697</v>
      </c>
      <c r="F22" s="159" t="n">
        <v>1</v>
      </c>
      <c r="G22" s="160"/>
      <c r="H22" s="161"/>
      <c r="I22" s="161"/>
      <c r="J22" s="162"/>
      <c r="K22" s="163" t="n">
        <f aca="false">(G22*$G$3)+(H22*$H$3)+(I22*$I$3)+(F22*$F$3)</f>
        <v>4000</v>
      </c>
    </row>
    <row r="23" customFormat="false" ht="12.8" hidden="false" customHeight="false" outlineLevel="0" collapsed="false">
      <c r="A23" s="155" t="n">
        <v>25</v>
      </c>
      <c r="B23" s="156" t="s">
        <v>117</v>
      </c>
      <c r="C23" s="157" t="n">
        <v>20</v>
      </c>
      <c r="D23" s="158" t="n">
        <v>6797</v>
      </c>
      <c r="F23" s="159"/>
      <c r="G23" s="160" t="n">
        <v>1</v>
      </c>
      <c r="H23" s="161"/>
      <c r="I23" s="161"/>
      <c r="J23" s="162"/>
      <c r="K23" s="163" t="n">
        <f aca="false">(G23*$G$3)+(H23*$H$3)+(I23*$I$3)+(F23*$F$3)</f>
        <v>3100</v>
      </c>
    </row>
    <row r="24" customFormat="false" ht="12.8" hidden="false" customHeight="false" outlineLevel="0" collapsed="false">
      <c r="A24" s="155" t="n">
        <v>26</v>
      </c>
      <c r="B24" s="156" t="s">
        <v>118</v>
      </c>
      <c r="C24" s="157" t="n">
        <v>21</v>
      </c>
      <c r="D24" s="158" t="n">
        <v>5205</v>
      </c>
      <c r="F24" s="159"/>
      <c r="G24" s="160" t="n">
        <v>1</v>
      </c>
      <c r="H24" s="161"/>
      <c r="I24" s="161"/>
      <c r="J24" s="162"/>
      <c r="K24" s="163" t="n">
        <f aca="false">(G24*$G$3)+(H24*$H$3)+(I24*$I$3)+(F24*$F$3)</f>
        <v>3100</v>
      </c>
    </row>
    <row r="25" customFormat="false" ht="12.8" hidden="false" customHeight="false" outlineLevel="0" collapsed="false">
      <c r="A25" s="155" t="n">
        <v>27</v>
      </c>
      <c r="B25" s="156" t="s">
        <v>119</v>
      </c>
      <c r="C25" s="157" t="n">
        <v>22</v>
      </c>
      <c r="D25" s="158" t="n">
        <v>12203</v>
      </c>
      <c r="F25" s="159" t="n">
        <v>1</v>
      </c>
      <c r="G25" s="160"/>
      <c r="H25" s="161"/>
      <c r="I25" s="161"/>
      <c r="J25" s="162"/>
      <c r="K25" s="163" t="n">
        <f aca="false">(G25*$G$3)+(H25*$H$3)+(I25*$I$3)+(F25*$F$3)</f>
        <v>4000</v>
      </c>
    </row>
    <row r="26" customFormat="false" ht="12.8" hidden="false" customHeight="false" outlineLevel="0" collapsed="false">
      <c r="A26" s="155" t="n">
        <v>28</v>
      </c>
      <c r="B26" s="156" t="s">
        <v>120</v>
      </c>
      <c r="C26" s="157" t="n">
        <v>23</v>
      </c>
      <c r="D26" s="158" t="n">
        <v>9286</v>
      </c>
      <c r="F26" s="159"/>
      <c r="G26" s="160" t="n">
        <v>1</v>
      </c>
      <c r="H26" s="161"/>
      <c r="I26" s="161"/>
      <c r="J26" s="162"/>
      <c r="K26" s="163" t="n">
        <f aca="false">(G26*$G$3)+(H26*$H$3)+(I26*$I$3)+(F26*$F$3)</f>
        <v>3100</v>
      </c>
    </row>
    <row r="27" customFormat="false" ht="12.8" hidden="false" customHeight="false" outlineLevel="0" collapsed="false">
      <c r="A27" s="155" t="n">
        <v>29</v>
      </c>
      <c r="B27" s="156" t="s">
        <v>121</v>
      </c>
      <c r="C27" s="157" t="n">
        <v>24</v>
      </c>
      <c r="D27" s="164" t="n">
        <v>7348</v>
      </c>
      <c r="F27" s="159"/>
      <c r="G27" s="160" t="n">
        <v>1</v>
      </c>
      <c r="H27" s="161"/>
      <c r="I27" s="161"/>
      <c r="J27" s="165"/>
      <c r="K27" s="163" t="n">
        <f aca="false">(G27*$G$3)+(H27*$H$3)+(I27*$I$3)+(F27*$F$3)</f>
        <v>3100</v>
      </c>
    </row>
    <row r="28" customFormat="false" ht="12.8" hidden="false" customHeight="false" outlineLevel="0" collapsed="false">
      <c r="A28" s="155" t="n">
        <v>30</v>
      </c>
      <c r="B28" s="156" t="s">
        <v>122</v>
      </c>
      <c r="C28" s="157" t="n">
        <v>25</v>
      </c>
      <c r="D28" s="164"/>
      <c r="F28" s="159"/>
      <c r="G28" s="160" t="n">
        <v>1</v>
      </c>
      <c r="H28" s="161"/>
      <c r="I28" s="161"/>
      <c r="J28" s="165"/>
      <c r="K28" s="163" t="n">
        <v>1400</v>
      </c>
    </row>
    <row r="29" customFormat="false" ht="12.8" hidden="false" customHeight="false" outlineLevel="0" collapsed="false">
      <c r="A29" s="155" t="n">
        <v>31</v>
      </c>
      <c r="B29" s="156" t="s">
        <v>123</v>
      </c>
      <c r="C29" s="157" t="n">
        <v>26</v>
      </c>
      <c r="D29" s="158" t="n">
        <v>3077</v>
      </c>
      <c r="F29" s="159"/>
      <c r="G29" s="160"/>
      <c r="H29" s="161" t="n">
        <v>1</v>
      </c>
      <c r="I29" s="161"/>
      <c r="J29" s="162"/>
      <c r="K29" s="163" t="n">
        <f aca="false">(G29*$G$3)+(H29*$H$3)+(I29*$I$3)+(F29*$F$3)</f>
        <v>1800</v>
      </c>
    </row>
    <row r="30" customFormat="false" ht="12.8" hidden="false" customHeight="false" outlineLevel="0" collapsed="false">
      <c r="A30" s="155" t="n">
        <v>32</v>
      </c>
      <c r="B30" s="156" t="s">
        <v>124</v>
      </c>
      <c r="C30" s="157" t="n">
        <v>27</v>
      </c>
      <c r="D30" s="158" t="n">
        <v>6250</v>
      </c>
      <c r="F30" s="159"/>
      <c r="G30" s="160" t="n">
        <v>1</v>
      </c>
      <c r="H30" s="161"/>
      <c r="I30" s="161"/>
      <c r="J30" s="162"/>
      <c r="K30" s="163" t="n">
        <f aca="false">(G30*$G$3)+(H30*$H$3)+(I30*$I$3)+(F30*$F$3)</f>
        <v>3100</v>
      </c>
    </row>
    <row r="31" customFormat="false" ht="12.8" hidden="false" customHeight="false" outlineLevel="0" collapsed="false">
      <c r="A31" s="155" t="n">
        <v>34</v>
      </c>
      <c r="B31" s="156" t="s">
        <v>125</v>
      </c>
      <c r="C31" s="157" t="n">
        <v>28</v>
      </c>
      <c r="D31" s="158" t="n">
        <v>4781</v>
      </c>
      <c r="F31" s="159"/>
      <c r="G31" s="160"/>
      <c r="H31" s="161" t="n">
        <v>1</v>
      </c>
      <c r="I31" s="161"/>
      <c r="J31" s="162"/>
      <c r="K31" s="163" t="n">
        <f aca="false">(G31*$G$3)+(H31*$H$3)+(I31*$I$3)+(F31*$F$3)</f>
        <v>1800</v>
      </c>
    </row>
    <row r="32" customFormat="false" ht="12.8" hidden="false" customHeight="false" outlineLevel="0" collapsed="false">
      <c r="A32" s="166" t="n">
        <v>91</v>
      </c>
      <c r="B32" s="167" t="s">
        <v>126</v>
      </c>
      <c r="C32" s="168"/>
      <c r="D32" s="169"/>
      <c r="F32" s="159"/>
      <c r="G32" s="160"/>
      <c r="H32" s="170"/>
      <c r="I32" s="171"/>
      <c r="K32" s="163" t="n">
        <f aca="false">(G32*$G$3)+(H32*$H$3)+(I32*$I$3)+(F32*$F$3)</f>
        <v>0</v>
      </c>
    </row>
    <row r="33" customFormat="false" ht="12.8" hidden="false" customHeight="false" outlineLevel="0" collapsed="false">
      <c r="A33" s="172" t="n">
        <v>101</v>
      </c>
      <c r="B33" s="173" t="s">
        <v>127</v>
      </c>
      <c r="C33" s="174" t="n">
        <v>29</v>
      </c>
      <c r="D33" s="175" t="n">
        <v>18670</v>
      </c>
      <c r="F33" s="159" t="n">
        <v>1</v>
      </c>
      <c r="G33" s="160"/>
      <c r="H33" s="170"/>
      <c r="I33" s="161"/>
      <c r="J33" s="0"/>
      <c r="K33" s="163" t="n">
        <f aca="false">(G33*$G$3)+(H33*$H$3)+(I33*$I$3)+(F33*$F$3)</f>
        <v>4000</v>
      </c>
    </row>
    <row r="34" customFormat="false" ht="12.8" hidden="false" customHeight="false" outlineLevel="0" collapsed="false">
      <c r="A34" s="155" t="n">
        <v>102</v>
      </c>
      <c r="B34" s="156" t="s">
        <v>128</v>
      </c>
      <c r="C34" s="174" t="n">
        <v>30</v>
      </c>
      <c r="D34" s="175" t="n">
        <v>9286</v>
      </c>
      <c r="F34" s="159"/>
      <c r="G34" s="160" t="n">
        <v>1</v>
      </c>
      <c r="H34" s="170"/>
      <c r="I34" s="161"/>
      <c r="J34" s="0"/>
      <c r="K34" s="163" t="n">
        <f aca="false">(G34*$G$3)+(H34*$H$3)+(I34*$I$3)+(F34*$F$3)</f>
        <v>3100</v>
      </c>
    </row>
    <row r="35" customFormat="false" ht="12.8" hidden="false" customHeight="false" outlineLevel="0" collapsed="false">
      <c r="A35" s="155" t="n">
        <v>103</v>
      </c>
      <c r="B35" s="156" t="s">
        <v>129</v>
      </c>
      <c r="C35" s="174" t="n">
        <v>31</v>
      </c>
      <c r="D35" s="175" t="n">
        <v>20835</v>
      </c>
      <c r="F35" s="159" t="n">
        <v>1</v>
      </c>
      <c r="G35" s="160"/>
      <c r="H35" s="170"/>
      <c r="I35" s="161"/>
      <c r="J35" s="0"/>
      <c r="K35" s="163" t="n">
        <f aca="false">(G35*$G$3)+(H35*$H$3)+(I35*$I$3)+(F35*$F$3)</f>
        <v>4000</v>
      </c>
    </row>
    <row r="36" customFormat="false" ht="12.8" hidden="false" customHeight="false" outlineLevel="0" collapsed="false">
      <c r="A36" s="155" t="n">
        <v>104</v>
      </c>
      <c r="B36" s="156" t="s">
        <v>130</v>
      </c>
      <c r="C36" s="174" t="n">
        <v>32</v>
      </c>
      <c r="D36" s="175" t="n">
        <v>37226</v>
      </c>
      <c r="F36" s="159" t="n">
        <v>1</v>
      </c>
      <c r="G36" s="160"/>
      <c r="H36" s="170"/>
      <c r="I36" s="161"/>
      <c r="J36" s="0"/>
      <c r="K36" s="163" t="n">
        <f aca="false">(G36*$G$3)+(H36*$H$3)+(I36*$I$3)+(F36*$F$3)</f>
        <v>4000</v>
      </c>
    </row>
    <row r="37" customFormat="false" ht="12.8" hidden="false" customHeight="false" outlineLevel="0" collapsed="false">
      <c r="A37" s="155" t="n">
        <v>105</v>
      </c>
      <c r="B37" s="156" t="s">
        <v>131</v>
      </c>
      <c r="C37" s="174" t="n">
        <v>33</v>
      </c>
      <c r="D37" s="175" t="n">
        <v>8765</v>
      </c>
      <c r="F37" s="159"/>
      <c r="G37" s="160" t="n">
        <v>1</v>
      </c>
      <c r="H37" s="170"/>
      <c r="I37" s="161"/>
      <c r="J37" s="0"/>
      <c r="K37" s="163" t="n">
        <f aca="false">(G37*$G$3)+(H37*$H$3)+(I37*$I$3)+(F37*$F$3)</f>
        <v>3100</v>
      </c>
    </row>
    <row r="38" customFormat="false" ht="12.8" hidden="false" customHeight="false" outlineLevel="0" collapsed="false">
      <c r="A38" s="155" t="n">
        <v>107</v>
      </c>
      <c r="B38" s="156" t="s">
        <v>132</v>
      </c>
      <c r="C38" s="174" t="n">
        <v>34</v>
      </c>
      <c r="D38" s="175" t="n">
        <v>4586</v>
      </c>
      <c r="F38" s="159"/>
      <c r="G38" s="160"/>
      <c r="H38" s="170" t="n">
        <v>1</v>
      </c>
      <c r="I38" s="161"/>
      <c r="J38" s="0"/>
      <c r="K38" s="163" t="n">
        <f aca="false">(G38*$G$3)+(H38*$H$3)+(I38*$I$3)+(F38*$F$3)</f>
        <v>1800</v>
      </c>
    </row>
    <row r="39" customFormat="false" ht="12.8" hidden="false" customHeight="false" outlineLevel="0" collapsed="false">
      <c r="A39" s="155" t="n">
        <v>108</v>
      </c>
      <c r="B39" s="156" t="s">
        <v>133</v>
      </c>
      <c r="C39" s="174" t="n">
        <v>35</v>
      </c>
      <c r="D39" s="175" t="n">
        <v>9087</v>
      </c>
      <c r="F39" s="159"/>
      <c r="G39" s="160" t="n">
        <v>1</v>
      </c>
      <c r="H39" s="170"/>
      <c r="I39" s="161"/>
      <c r="J39" s="0"/>
      <c r="K39" s="163" t="n">
        <f aca="false">(G39*$G$3)+(H39*$H$3)+(I39*$I$3)+(F39*$F$3)</f>
        <v>3100</v>
      </c>
    </row>
    <row r="40" customFormat="false" ht="12.8" hidden="false" customHeight="false" outlineLevel="0" collapsed="false">
      <c r="A40" s="155" t="n">
        <v>109</v>
      </c>
      <c r="B40" s="156" t="s">
        <v>134</v>
      </c>
      <c r="C40" s="174" t="n">
        <v>36</v>
      </c>
      <c r="D40" s="175" t="n">
        <v>36579</v>
      </c>
      <c r="F40" s="159" t="n">
        <v>1</v>
      </c>
      <c r="G40" s="160"/>
      <c r="H40" s="170"/>
      <c r="I40" s="161"/>
      <c r="J40" s="0"/>
      <c r="K40" s="163" t="n">
        <f aca="false">(G40*$G$3)+(H40*$H$3)+(I40*$I$3)+(F40*$F$3)</f>
        <v>4000</v>
      </c>
    </row>
    <row r="41" customFormat="false" ht="12.8" hidden="false" customHeight="false" outlineLevel="0" collapsed="false">
      <c r="A41" s="155" t="n">
        <v>110</v>
      </c>
      <c r="B41" s="156" t="s">
        <v>135</v>
      </c>
      <c r="C41" s="174" t="n">
        <v>37</v>
      </c>
      <c r="D41" s="175" t="n">
        <v>7439</v>
      </c>
      <c r="F41" s="159"/>
      <c r="G41" s="160" t="n">
        <v>1</v>
      </c>
      <c r="H41" s="170"/>
      <c r="I41" s="161"/>
      <c r="J41" s="176"/>
      <c r="K41" s="163" t="n">
        <f aca="false">(G41*$G$3)+(H41*$H$3)+(I41*$I$3)+(F41*$F$3)</f>
        <v>3100</v>
      </c>
    </row>
    <row r="42" customFormat="false" ht="12.8" hidden="false" customHeight="false" outlineLevel="0" collapsed="false">
      <c r="A42" s="155" t="n">
        <v>111</v>
      </c>
      <c r="B42" s="156" t="s">
        <v>136</v>
      </c>
      <c r="C42" s="174" t="n">
        <v>38</v>
      </c>
      <c r="D42" s="177" t="s">
        <v>187</v>
      </c>
      <c r="F42" s="159"/>
      <c r="G42" s="160"/>
      <c r="H42" s="170"/>
      <c r="I42" s="161" t="n">
        <v>1</v>
      </c>
      <c r="J42" s="176"/>
      <c r="K42" s="163" t="n">
        <f aca="false">(G42*$G$3)+(H42*$H$3)+(I42*$I$3)+(F42*$F$3)</f>
        <v>1400</v>
      </c>
    </row>
    <row r="43" customFormat="false" ht="12.8" hidden="false" customHeight="false" outlineLevel="0" collapsed="false">
      <c r="A43" s="155" t="n">
        <v>112</v>
      </c>
      <c r="B43" s="156" t="s">
        <v>138</v>
      </c>
      <c r="C43" s="174" t="n">
        <v>39</v>
      </c>
      <c r="D43" s="177" t="s">
        <v>187</v>
      </c>
      <c r="F43" s="159"/>
      <c r="G43" s="160"/>
      <c r="H43" s="170"/>
      <c r="I43" s="161" t="n">
        <v>1</v>
      </c>
      <c r="J43" s="176"/>
      <c r="K43" s="163" t="n">
        <f aca="false">(G43*$G$3)+(H43*$H$3)+(I43*$I$3)+(F43*$F$3)</f>
        <v>1400</v>
      </c>
    </row>
    <row r="44" customFormat="false" ht="12.8" hidden="false" customHeight="false" outlineLevel="0" collapsed="false">
      <c r="A44" s="155" t="n">
        <v>116</v>
      </c>
      <c r="B44" s="156" t="s">
        <v>139</v>
      </c>
      <c r="C44" s="174" t="n">
        <v>40</v>
      </c>
      <c r="D44" s="175" t="n">
        <v>11321</v>
      </c>
      <c r="F44" s="159" t="n">
        <v>1</v>
      </c>
      <c r="G44" s="160"/>
      <c r="H44" s="170"/>
      <c r="I44" s="161"/>
      <c r="J44" s="176"/>
      <c r="K44" s="163" t="n">
        <f aca="false">(G44*$G$3)+(H44*$H$3)+(I44*$I$3)+(F44*$F$3)</f>
        <v>4000</v>
      </c>
    </row>
    <row r="45" customFormat="false" ht="12.8" hidden="false" customHeight="false" outlineLevel="0" collapsed="false">
      <c r="A45" s="155" t="n">
        <v>117</v>
      </c>
      <c r="B45" s="156" t="s">
        <v>140</v>
      </c>
      <c r="C45" s="174" t="n">
        <v>41</v>
      </c>
      <c r="D45" s="175" t="n">
        <v>4134</v>
      </c>
      <c r="F45" s="159"/>
      <c r="G45" s="160"/>
      <c r="H45" s="170" t="n">
        <v>1</v>
      </c>
      <c r="I45" s="161"/>
      <c r="J45" s="176"/>
      <c r="K45" s="163" t="n">
        <f aca="false">(G45*$G$3)+(H45*$H$3)+(I45*$I$3)+(F45*$F$3)</f>
        <v>1800</v>
      </c>
    </row>
    <row r="46" customFormat="false" ht="12.8" hidden="false" customHeight="false" outlineLevel="0" collapsed="false">
      <c r="A46" s="155" t="n">
        <v>118</v>
      </c>
      <c r="B46" s="156" t="s">
        <v>141</v>
      </c>
      <c r="C46" s="174" t="n">
        <v>42</v>
      </c>
      <c r="D46" s="175" t="n">
        <v>3868</v>
      </c>
      <c r="F46" s="159"/>
      <c r="G46" s="160"/>
      <c r="H46" s="170" t="n">
        <v>1</v>
      </c>
      <c r="I46" s="161"/>
      <c r="J46" s="176"/>
      <c r="K46" s="163" t="n">
        <f aca="false">(G46*$G$3)+(H46*$H$3)+(I46*$I$3)+(F46*$F$3)</f>
        <v>1800</v>
      </c>
    </row>
    <row r="47" customFormat="false" ht="12.8" hidden="false" customHeight="false" outlineLevel="0" collapsed="false">
      <c r="A47" s="155" t="n">
        <v>119</v>
      </c>
      <c r="B47" s="156" t="s">
        <v>142</v>
      </c>
      <c r="C47" s="174" t="n">
        <v>43</v>
      </c>
      <c r="D47" s="175" t="n">
        <v>8598</v>
      </c>
      <c r="F47" s="159"/>
      <c r="G47" s="160" t="n">
        <v>1</v>
      </c>
      <c r="H47" s="170"/>
      <c r="I47" s="161"/>
      <c r="J47" s="176"/>
      <c r="K47" s="163" t="n">
        <f aca="false">(G47*$G$3)+(H47*$H$3)+(I47*$I$3)+(F47*$F$3)</f>
        <v>3100</v>
      </c>
    </row>
    <row r="48" customFormat="false" ht="12.8" hidden="false" customHeight="false" outlineLevel="0" collapsed="false">
      <c r="A48" s="155" t="n">
        <v>120</v>
      </c>
      <c r="B48" s="156" t="s">
        <v>143</v>
      </c>
      <c r="C48" s="174" t="n">
        <v>44</v>
      </c>
      <c r="D48" s="175" t="n">
        <v>5856</v>
      </c>
      <c r="F48" s="159"/>
      <c r="G48" s="160" t="n">
        <v>1</v>
      </c>
      <c r="H48" s="170"/>
      <c r="I48" s="161"/>
      <c r="J48" s="176"/>
      <c r="K48" s="163" t="n">
        <f aca="false">(G48*$G$3)+(H48*$H$3)+(I48*$I$3)+(F48*$F$3)</f>
        <v>3100</v>
      </c>
    </row>
    <row r="49" customFormat="false" ht="12.8" hidden="false" customHeight="false" outlineLevel="0" collapsed="false">
      <c r="A49" s="155" t="n">
        <v>121</v>
      </c>
      <c r="B49" s="156" t="s">
        <v>144</v>
      </c>
      <c r="C49" s="174" t="n">
        <v>45</v>
      </c>
      <c r="D49" s="175" t="n">
        <v>19162</v>
      </c>
      <c r="F49" s="159" t="n">
        <v>1</v>
      </c>
      <c r="G49" s="160"/>
      <c r="H49" s="170"/>
      <c r="I49" s="161"/>
      <c r="J49" s="176"/>
      <c r="K49" s="163" t="n">
        <f aca="false">(G49*$G$3)+(H49*$H$3)+(I49*$I$3)+(F49*$F$3)</f>
        <v>4000</v>
      </c>
    </row>
    <row r="50" customFormat="false" ht="12.8" hidden="false" customHeight="false" outlineLevel="0" collapsed="false">
      <c r="A50" s="155" t="n">
        <v>122</v>
      </c>
      <c r="B50" s="156" t="s">
        <v>145</v>
      </c>
      <c r="C50" s="174" t="n">
        <v>46</v>
      </c>
      <c r="D50" s="175" t="n">
        <v>5101</v>
      </c>
      <c r="F50" s="159"/>
      <c r="G50" s="160" t="n">
        <v>1</v>
      </c>
      <c r="H50" s="170"/>
      <c r="I50" s="161"/>
      <c r="J50" s="176"/>
      <c r="K50" s="163" t="n">
        <f aca="false">(G50*$G$3)+(H50*$H$3)+(I50*$I$3)+(F50*$F$3)</f>
        <v>3100</v>
      </c>
    </row>
    <row r="51" customFormat="false" ht="12.8" hidden="false" customHeight="false" outlineLevel="0" collapsed="false">
      <c r="A51" s="155" t="n">
        <v>123</v>
      </c>
      <c r="B51" s="156" t="s">
        <v>146</v>
      </c>
      <c r="C51" s="174" t="n">
        <v>47</v>
      </c>
      <c r="D51" s="175" t="n">
        <v>7452</v>
      </c>
      <c r="F51" s="159"/>
      <c r="G51" s="160" t="n">
        <v>1</v>
      </c>
      <c r="H51" s="170"/>
      <c r="I51" s="161"/>
      <c r="J51" s="176"/>
      <c r="K51" s="163" t="n">
        <f aca="false">(G51*$G$3)+(H51*$H$3)+(I51*$I$3)+(F51*$F$3)</f>
        <v>3100</v>
      </c>
    </row>
    <row r="52" customFormat="false" ht="12.8" hidden="false" customHeight="false" outlineLevel="0" collapsed="false">
      <c r="A52" s="155" t="n">
        <v>126</v>
      </c>
      <c r="B52" s="156" t="s">
        <v>147</v>
      </c>
      <c r="C52" s="174" t="n">
        <v>48</v>
      </c>
      <c r="D52" s="177" t="s">
        <v>187</v>
      </c>
      <c r="F52" s="159"/>
      <c r="G52" s="160"/>
      <c r="H52" s="170"/>
      <c r="I52" s="161" t="n">
        <v>1</v>
      </c>
      <c r="J52" s="176"/>
      <c r="K52" s="163" t="n">
        <f aca="false">(G52*$G$3)+(H52*$H$3)+(I52*$I$3)+(F52*$F$3)</f>
        <v>1400</v>
      </c>
    </row>
    <row r="53" customFormat="false" ht="12.8" hidden="false" customHeight="false" outlineLevel="0" collapsed="false">
      <c r="A53" s="155" t="n">
        <v>127</v>
      </c>
      <c r="B53" s="156" t="s">
        <v>148</v>
      </c>
      <c r="C53" s="174" t="n">
        <v>49</v>
      </c>
      <c r="D53" s="177" t="s">
        <v>187</v>
      </c>
      <c r="F53" s="159"/>
      <c r="G53" s="160"/>
      <c r="H53" s="170"/>
      <c r="I53" s="161" t="n">
        <v>1</v>
      </c>
      <c r="J53" s="176"/>
      <c r="K53" s="163" t="n">
        <f aca="false">(G53*$G$3)+(H53*$H$3)+(I53*$I$3)+(F53*$F$3)</f>
        <v>1400</v>
      </c>
    </row>
    <row r="54" customFormat="false" ht="12.8" hidden="false" customHeight="false" outlineLevel="0" collapsed="false">
      <c r="A54" s="155" t="n">
        <v>130</v>
      </c>
      <c r="B54" s="156" t="s">
        <v>149</v>
      </c>
      <c r="C54" s="174" t="n">
        <v>50</v>
      </c>
      <c r="D54" s="175" t="n">
        <v>32844</v>
      </c>
      <c r="F54" s="159" t="n">
        <v>1</v>
      </c>
      <c r="G54" s="160"/>
      <c r="H54" s="170"/>
      <c r="I54" s="161"/>
      <c r="J54" s="0"/>
      <c r="K54" s="163" t="n">
        <f aca="false">(G54*$G$3)+(H54*$H$3)+(I54*$I$3)+(F54*$F$3)</f>
        <v>4000</v>
      </c>
    </row>
    <row r="55" customFormat="false" ht="12.8" hidden="false" customHeight="false" outlineLevel="0" collapsed="false">
      <c r="A55" s="155" t="n">
        <v>131</v>
      </c>
      <c r="B55" s="156" t="s">
        <v>150</v>
      </c>
      <c r="C55" s="174" t="n">
        <v>51</v>
      </c>
      <c r="D55" s="177" t="s">
        <v>187</v>
      </c>
      <c r="F55" s="159"/>
      <c r="G55" s="160"/>
      <c r="H55" s="170"/>
      <c r="I55" s="161" t="n">
        <v>1</v>
      </c>
      <c r="J55" s="0"/>
      <c r="K55" s="163" t="n">
        <f aca="false">(G55*$G$3)+(H55*$H$3)+(I55*$I$3)+(F55*$F$3)</f>
        <v>1400</v>
      </c>
    </row>
    <row r="56" customFormat="false" ht="12.8" hidden="false" customHeight="false" outlineLevel="0" collapsed="false">
      <c r="A56" s="155" t="n">
        <v>132</v>
      </c>
      <c r="B56" s="156" t="s">
        <v>151</v>
      </c>
      <c r="C56" s="174" t="n">
        <v>52</v>
      </c>
      <c r="D56" s="177" t="s">
        <v>187</v>
      </c>
      <c r="F56" s="159"/>
      <c r="G56" s="160"/>
      <c r="H56" s="170"/>
      <c r="I56" s="161" t="n">
        <v>1</v>
      </c>
      <c r="J56" s="176"/>
      <c r="K56" s="163" t="n">
        <f aca="false">(G56*$G$3)+(H56*$H$3)+(I56*$I$3)+(F56*$F$3)</f>
        <v>1400</v>
      </c>
    </row>
    <row r="57" customFormat="false" ht="12.8" hidden="false" customHeight="false" outlineLevel="0" collapsed="false">
      <c r="A57" s="155" t="n">
        <v>133</v>
      </c>
      <c r="B57" s="156" t="s">
        <v>152</v>
      </c>
      <c r="C57" s="174" t="n">
        <v>53</v>
      </c>
      <c r="D57" s="175" t="n">
        <v>18379</v>
      </c>
      <c r="F57" s="159" t="n">
        <v>1</v>
      </c>
      <c r="G57" s="160"/>
      <c r="H57" s="170"/>
      <c r="I57" s="161"/>
      <c r="J57" s="176"/>
      <c r="K57" s="163" t="n">
        <f aca="false">(G57*$G$3)+(H57*$H$3)+(I57*$I$3)+(F57*$F$3)</f>
        <v>4000</v>
      </c>
    </row>
    <row r="58" customFormat="false" ht="12.8" hidden="false" customHeight="false" outlineLevel="0" collapsed="false">
      <c r="A58" s="155" t="n">
        <v>134</v>
      </c>
      <c r="B58" s="156" t="s">
        <v>153</v>
      </c>
      <c r="C58" s="174" t="n">
        <v>54</v>
      </c>
      <c r="D58" s="175" t="n">
        <v>39085</v>
      </c>
      <c r="F58" s="159" t="n">
        <v>1</v>
      </c>
      <c r="G58" s="160"/>
      <c r="H58" s="170"/>
      <c r="I58" s="161"/>
      <c r="J58" s="176"/>
      <c r="K58" s="163" t="n">
        <f aca="false">(G58*$G$3)+(H58*$H$3)+(I58*$I$3)+(F58*$F$3)</f>
        <v>4000</v>
      </c>
    </row>
    <row r="59" customFormat="false" ht="12.8" hidden="false" customHeight="false" outlineLevel="0" collapsed="false">
      <c r="A59" s="155" t="n">
        <v>135</v>
      </c>
      <c r="B59" s="156" t="s">
        <v>154</v>
      </c>
      <c r="C59" s="174" t="n">
        <v>55</v>
      </c>
      <c r="D59" s="175" t="n">
        <v>11290</v>
      </c>
      <c r="F59" s="159" t="n">
        <v>1</v>
      </c>
      <c r="G59" s="160"/>
      <c r="H59" s="170"/>
      <c r="I59" s="161"/>
      <c r="J59" s="176"/>
      <c r="K59" s="163" t="n">
        <f aca="false">(G59*$G$3)+(H59*$H$3)+(I59*$I$3)+(F59*$F$3)</f>
        <v>4000</v>
      </c>
    </row>
    <row r="60" customFormat="false" ht="12.8" hidden="false" customHeight="false" outlineLevel="0" collapsed="false">
      <c r="A60" s="155" t="n">
        <v>136</v>
      </c>
      <c r="B60" s="156" t="s">
        <v>155</v>
      </c>
      <c r="C60" s="174" t="n">
        <v>56</v>
      </c>
      <c r="D60" s="175" t="n">
        <v>5921</v>
      </c>
      <c r="F60" s="159"/>
      <c r="G60" s="160" t="n">
        <v>1</v>
      </c>
      <c r="H60" s="170"/>
      <c r="I60" s="161"/>
      <c r="J60" s="176"/>
      <c r="K60" s="163" t="n">
        <f aca="false">(G60*$G$3)+(H60*$H$3)+(I60*$I$3)+(F60*$F$3)</f>
        <v>3100</v>
      </c>
    </row>
    <row r="61" customFormat="false" ht="12.8" hidden="false" customHeight="false" outlineLevel="0" collapsed="false">
      <c r="A61" s="155" t="n">
        <v>137</v>
      </c>
      <c r="B61" s="156" t="s">
        <v>156</v>
      </c>
      <c r="C61" s="174" t="n">
        <v>57</v>
      </c>
      <c r="D61" s="175" t="n">
        <v>23944</v>
      </c>
      <c r="F61" s="159" t="n">
        <v>1</v>
      </c>
      <c r="G61" s="160"/>
      <c r="H61" s="170"/>
      <c r="I61" s="161"/>
      <c r="J61" s="176"/>
      <c r="K61" s="163" t="n">
        <f aca="false">(G61*$G$3)+(H61*$H$3)+(I61*$I$3)+(F61*$F$3)</f>
        <v>4000</v>
      </c>
    </row>
    <row r="62" customFormat="false" ht="12.8" hidden="false" customHeight="false" outlineLevel="0" collapsed="false">
      <c r="A62" s="155" t="n">
        <v>138</v>
      </c>
      <c r="B62" s="156" t="s">
        <v>157</v>
      </c>
      <c r="C62" s="174" t="n">
        <v>58</v>
      </c>
      <c r="D62" s="177" t="s">
        <v>187</v>
      </c>
      <c r="F62" s="159"/>
      <c r="G62" s="160"/>
      <c r="H62" s="170"/>
      <c r="I62" s="161" t="n">
        <v>1</v>
      </c>
      <c r="J62" s="176"/>
      <c r="K62" s="163" t="n">
        <f aca="false">(G62*$G$3)+(H62*$H$3)+(I62*$I$3)+(F62*$F$3)</f>
        <v>1400</v>
      </c>
    </row>
    <row r="63" customFormat="false" ht="12.8" hidden="false" customHeight="false" outlineLevel="0" collapsed="false">
      <c r="A63" s="155" t="n">
        <v>139</v>
      </c>
      <c r="B63" s="156" t="s">
        <v>158</v>
      </c>
      <c r="C63" s="174" t="n">
        <v>59</v>
      </c>
      <c r="D63" s="175" t="n">
        <v>12294</v>
      </c>
      <c r="F63" s="159" t="n">
        <v>1</v>
      </c>
      <c r="G63" s="160"/>
      <c r="H63" s="170"/>
      <c r="I63" s="161"/>
      <c r="J63" s="176"/>
      <c r="K63" s="163" t="n">
        <f aca="false">(G63*$G$3)+(H63*$H$3)+(I63*$I$3)+(F63*$F$3)</f>
        <v>4000</v>
      </c>
    </row>
    <row r="64" customFormat="false" ht="12.8" hidden="false" customHeight="false" outlineLevel="0" collapsed="false">
      <c r="A64" s="155" t="n">
        <v>140</v>
      </c>
      <c r="B64" s="156" t="s">
        <v>159</v>
      </c>
      <c r="C64" s="174" t="n">
        <v>60</v>
      </c>
      <c r="D64" s="175" t="n">
        <v>4007</v>
      </c>
      <c r="F64" s="159"/>
      <c r="G64" s="160"/>
      <c r="H64" s="170" t="n">
        <v>1</v>
      </c>
      <c r="I64" s="161"/>
      <c r="J64" s="176"/>
      <c r="K64" s="163" t="n">
        <f aca="false">(G64*$G$3)+(H64*$H$3)+(I64*$I$3)+(F64*$F$3)</f>
        <v>1800</v>
      </c>
    </row>
    <row r="65" customFormat="false" ht="12.8" hidden="false" customHeight="false" outlineLevel="0" collapsed="false">
      <c r="A65" s="155" t="n">
        <v>141</v>
      </c>
      <c r="B65" s="156" t="s">
        <v>160</v>
      </c>
      <c r="C65" s="174" t="n">
        <v>61</v>
      </c>
      <c r="D65" s="175" t="n">
        <v>3012</v>
      </c>
      <c r="F65" s="159"/>
      <c r="G65" s="160"/>
      <c r="H65" s="170" t="n">
        <v>1</v>
      </c>
      <c r="I65" s="171"/>
      <c r="K65" s="163" t="n">
        <f aca="false">(G65*$G$3)+(H65*$H$3)+(I65*$I$3)+(F65*$F$3)</f>
        <v>1800</v>
      </c>
    </row>
    <row r="66" customFormat="false" ht="12.8" hidden="false" customHeight="false" outlineLevel="0" collapsed="false">
      <c r="A66" s="155" t="n">
        <v>142</v>
      </c>
      <c r="B66" s="156" t="s">
        <v>161</v>
      </c>
      <c r="C66" s="174" t="n">
        <v>62</v>
      </c>
      <c r="D66" s="175" t="n">
        <v>4168</v>
      </c>
      <c r="F66" s="159"/>
      <c r="G66" s="160"/>
      <c r="H66" s="170" t="n">
        <v>1</v>
      </c>
      <c r="I66" s="171"/>
      <c r="K66" s="163" t="n">
        <f aca="false">(G66*$G$3)+(H66*$H$3)+(I66*$I$3)+(F66*$F$3)</f>
        <v>1800</v>
      </c>
    </row>
    <row r="67" customFormat="false" ht="12.8" hidden="false" customHeight="false" outlineLevel="0" collapsed="false">
      <c r="A67" s="155" t="n">
        <v>143</v>
      </c>
      <c r="B67" s="156" t="s">
        <v>162</v>
      </c>
      <c r="C67" s="174" t="n">
        <v>63</v>
      </c>
      <c r="D67" s="175" t="n">
        <v>3641</v>
      </c>
      <c r="F67" s="159"/>
      <c r="G67" s="160"/>
      <c r="H67" s="170" t="n">
        <v>1</v>
      </c>
      <c r="I67" s="171"/>
      <c r="K67" s="163" t="n">
        <f aca="false">(G67*$G$3)+(H67*$H$3)+(I67*$I$3)+(F67*$F$3)</f>
        <v>1800</v>
      </c>
    </row>
    <row r="68" customFormat="false" ht="12.8" hidden="false" customHeight="false" outlineLevel="0" collapsed="false">
      <c r="A68" s="155" t="n">
        <v>144</v>
      </c>
      <c r="B68" s="156" t="s">
        <v>163</v>
      </c>
      <c r="C68" s="174" t="n">
        <v>64</v>
      </c>
      <c r="D68" s="175" t="n">
        <v>4466</v>
      </c>
      <c r="F68" s="159"/>
      <c r="G68" s="160"/>
      <c r="H68" s="170" t="n">
        <v>1</v>
      </c>
      <c r="I68" s="171"/>
      <c r="K68" s="163" t="n">
        <f aca="false">(G68*$G$3)+(H68*$H$3)+(I68*$I$3)+(F68*$F$3)</f>
        <v>1800</v>
      </c>
    </row>
    <row r="69" customFormat="false" ht="12.8" hidden="false" customHeight="false" outlineLevel="0" collapsed="false">
      <c r="A69" s="155" t="n">
        <v>146</v>
      </c>
      <c r="B69" s="156" t="s">
        <v>164</v>
      </c>
      <c r="C69" s="174" t="n">
        <v>65</v>
      </c>
      <c r="D69" s="175" t="n">
        <v>2064</v>
      </c>
      <c r="F69" s="159"/>
      <c r="G69" s="160"/>
      <c r="H69" s="170"/>
      <c r="I69" s="170" t="n">
        <v>1</v>
      </c>
      <c r="K69" s="163" t="n">
        <f aca="false">(G69*$G$3)+(H69*$H$3)+(I69*$I$3)+(F69*$F$3)</f>
        <v>1400</v>
      </c>
    </row>
    <row r="70" customFormat="false" ht="12.8" hidden="false" customHeight="false" outlineLevel="0" collapsed="false">
      <c r="A70" s="155" t="n">
        <v>147</v>
      </c>
      <c r="B70" s="156" t="s">
        <v>165</v>
      </c>
      <c r="C70" s="174" t="n">
        <v>66</v>
      </c>
      <c r="D70" s="175" t="n">
        <v>7465</v>
      </c>
      <c r="F70" s="159"/>
      <c r="G70" s="160" t="n">
        <v>1</v>
      </c>
      <c r="H70" s="170"/>
      <c r="I70" s="171"/>
      <c r="K70" s="163" t="n">
        <f aca="false">(G70*$G$3)+(H70*$H$3)+(I70*$I$3)+(F70*$F$3)</f>
        <v>3100</v>
      </c>
    </row>
    <row r="71" customFormat="false" ht="12.8" hidden="false" customHeight="false" outlineLevel="0" collapsed="false">
      <c r="A71" s="155" t="n">
        <v>148</v>
      </c>
      <c r="B71" s="156" t="s">
        <v>166</v>
      </c>
      <c r="C71" s="174" t="n">
        <v>67</v>
      </c>
      <c r="D71" s="175" t="n">
        <v>2293</v>
      </c>
      <c r="F71" s="159"/>
      <c r="G71" s="160"/>
      <c r="H71" s="170"/>
      <c r="I71" s="170" t="n">
        <v>1</v>
      </c>
      <c r="K71" s="163" t="n">
        <f aca="false">(G71*$G$3)+(H71*$H$3)+(I71*$I$3)+(F71*$F$3)</f>
        <v>1400</v>
      </c>
    </row>
    <row r="72" customFormat="false" ht="12.8" hidden="false" customHeight="false" outlineLevel="0" collapsed="false">
      <c r="A72" s="178"/>
      <c r="B72" s="179" t="s">
        <v>167</v>
      </c>
      <c r="C72" s="180" t="n">
        <v>67</v>
      </c>
      <c r="D72" s="181" t="n">
        <f aca="false">SUM(D4:D71)</f>
        <v>622830</v>
      </c>
      <c r="F72" s="182" t="n">
        <f aca="false">SUM(F4:F71)</f>
        <v>20</v>
      </c>
      <c r="G72" s="183" t="n">
        <f aca="false">SUM(G4:G71)</f>
        <v>24</v>
      </c>
      <c r="H72" s="184" t="n">
        <f aca="false">SUM(H4:H71)</f>
        <v>13</v>
      </c>
      <c r="I72" s="184" t="n">
        <f aca="false">SUM(I4:I71)</f>
        <v>10</v>
      </c>
      <c r="K72" s="185" t="n">
        <f aca="false">SUM(K4:K71)</f>
        <v>190100</v>
      </c>
    </row>
    <row r="73" customFormat="false" ht="12.8" hidden="false" customHeight="false" outlineLevel="0" collapsed="false">
      <c r="G73" s="186"/>
      <c r="H73" s="186"/>
      <c r="I73" s="186"/>
    </row>
    <row r="74" customFormat="false" ht="12.8" hidden="false" customHeight="false" outlineLevel="0" collapsed="false">
      <c r="G74" s="187"/>
      <c r="H74" s="187"/>
      <c r="I74" s="187"/>
      <c r="J74" s="188"/>
    </row>
  </sheetData>
  <mergeCells count="9">
    <mergeCell ref="A1:J1"/>
    <mergeCell ref="A2:A3"/>
    <mergeCell ref="B2:B3"/>
    <mergeCell ref="C2:C3"/>
    <mergeCell ref="D2:D3"/>
    <mergeCell ref="K2:K3"/>
    <mergeCell ref="D27:D28"/>
    <mergeCell ref="I27:I28"/>
    <mergeCell ref="J27:J28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6"/>
    <col collapsed="false" customWidth="true" hidden="false" outlineLevel="0" max="2" min="2" style="1" width="26.33"/>
    <col collapsed="false" customWidth="true" hidden="false" outlineLevel="0" max="3" min="3" style="1" width="7.87"/>
    <col collapsed="false" customWidth="false" hidden="false" outlineLevel="0" max="4" min="4" style="1" width="11.52"/>
    <col collapsed="false" customWidth="true" hidden="false" outlineLevel="0" max="5" min="5" style="189" width="9.42"/>
    <col collapsed="false" customWidth="false" hidden="false" outlineLevel="0" max="1024" min="6" style="1" width="11.52"/>
  </cols>
  <sheetData>
    <row r="1" customFormat="false" ht="19.4" hidden="false" customHeight="false" outlineLevel="0" collapsed="false">
      <c r="A1" s="146" t="s">
        <v>188</v>
      </c>
      <c r="B1" s="146"/>
      <c r="C1" s="146"/>
      <c r="D1" s="146"/>
      <c r="E1" s="146"/>
      <c r="F1" s="146"/>
      <c r="G1" s="146"/>
      <c r="H1" s="146"/>
      <c r="I1" s="146"/>
    </row>
    <row r="2" customFormat="false" ht="22.7" hidden="false" customHeight="true" outlineLevel="0" collapsed="false"/>
    <row r="3" customFormat="false" ht="11.65" hidden="false" customHeight="true" outlineLevel="0" collapsed="false"/>
    <row r="4" customFormat="false" ht="33.55" hidden="false" customHeight="false" outlineLevel="0" collapsed="false">
      <c r="A4" s="190" t="s">
        <v>189</v>
      </c>
      <c r="B4" s="191" t="s">
        <v>190</v>
      </c>
      <c r="C4" s="192" t="s">
        <v>191</v>
      </c>
      <c r="D4" s="193" t="s">
        <v>192</v>
      </c>
      <c r="E4" s="194" t="s">
        <v>193</v>
      </c>
    </row>
    <row r="5" customFormat="false" ht="14.65" hidden="false" customHeight="false" outlineLevel="0" collapsed="false">
      <c r="A5" s="155" t="n">
        <v>1</v>
      </c>
      <c r="B5" s="195" t="s">
        <v>194</v>
      </c>
      <c r="C5" s="157" t="n">
        <v>1</v>
      </c>
      <c r="D5" s="158" t="n">
        <v>15466</v>
      </c>
      <c r="E5" s="196"/>
    </row>
    <row r="6" customFormat="false" ht="14.65" hidden="false" customHeight="false" outlineLevel="0" collapsed="false">
      <c r="A6" s="155" t="n">
        <v>2</v>
      </c>
      <c r="B6" s="195" t="s">
        <v>195</v>
      </c>
      <c r="C6" s="157" t="n">
        <v>2</v>
      </c>
      <c r="D6" s="158" t="n">
        <v>2118</v>
      </c>
      <c r="E6" s="196"/>
    </row>
    <row r="7" customFormat="false" ht="14.65" hidden="false" customHeight="false" outlineLevel="0" collapsed="false">
      <c r="A7" s="155" t="n">
        <v>3</v>
      </c>
      <c r="B7" s="195" t="s">
        <v>196</v>
      </c>
      <c r="C7" s="157" t="n">
        <v>3</v>
      </c>
      <c r="D7" s="158" t="n">
        <v>18010</v>
      </c>
      <c r="E7" s="196"/>
    </row>
    <row r="8" customFormat="false" ht="14.65" hidden="false" customHeight="false" outlineLevel="0" collapsed="false">
      <c r="A8" s="155" t="n">
        <v>4</v>
      </c>
      <c r="B8" s="195" t="s">
        <v>197</v>
      </c>
      <c r="C8" s="157" t="n">
        <v>4</v>
      </c>
      <c r="D8" s="158" t="n">
        <v>7409</v>
      </c>
      <c r="E8" s="196"/>
    </row>
    <row r="9" customFormat="false" ht="14.65" hidden="false" customHeight="false" outlineLevel="0" collapsed="false">
      <c r="A9" s="155" t="n">
        <v>5</v>
      </c>
      <c r="B9" s="195" t="s">
        <v>198</v>
      </c>
      <c r="C9" s="157" t="n">
        <v>5</v>
      </c>
      <c r="D9" s="158" t="n">
        <v>11259</v>
      </c>
      <c r="E9" s="196"/>
    </row>
    <row r="10" customFormat="false" ht="14.65" hidden="false" customHeight="false" outlineLevel="0" collapsed="false">
      <c r="A10" s="155" t="n">
        <v>6</v>
      </c>
      <c r="B10" s="195" t="s">
        <v>199</v>
      </c>
      <c r="C10" s="157" t="n">
        <v>6</v>
      </c>
      <c r="D10" s="158" t="n">
        <v>4280</v>
      </c>
      <c r="E10" s="196"/>
    </row>
    <row r="11" customFormat="false" ht="14.65" hidden="false" customHeight="false" outlineLevel="0" collapsed="false">
      <c r="A11" s="155" t="n">
        <v>7</v>
      </c>
      <c r="B11" s="195" t="s">
        <v>200</v>
      </c>
      <c r="C11" s="157" t="n">
        <v>7</v>
      </c>
      <c r="D11" s="158" t="n">
        <v>5198</v>
      </c>
      <c r="E11" s="196"/>
    </row>
    <row r="12" customFormat="false" ht="14.65" hidden="false" customHeight="false" outlineLevel="0" collapsed="false">
      <c r="A12" s="155" t="n">
        <v>8</v>
      </c>
      <c r="B12" s="195" t="s">
        <v>201</v>
      </c>
      <c r="C12" s="157" t="n">
        <v>8</v>
      </c>
      <c r="D12" s="158" t="n">
        <v>7496</v>
      </c>
      <c r="E12" s="196"/>
    </row>
    <row r="13" customFormat="false" ht="14.65" hidden="false" customHeight="false" outlineLevel="0" collapsed="false">
      <c r="A13" s="155" t="n">
        <v>9</v>
      </c>
      <c r="B13" s="195" t="s">
        <v>202</v>
      </c>
      <c r="C13" s="157" t="n">
        <v>9</v>
      </c>
      <c r="D13" s="158" t="n">
        <v>7379</v>
      </c>
      <c r="E13" s="196"/>
    </row>
    <row r="14" customFormat="false" ht="14.65" hidden="false" customHeight="false" outlineLevel="0" collapsed="false">
      <c r="A14" s="155" t="n">
        <v>10</v>
      </c>
      <c r="B14" s="195" t="s">
        <v>203</v>
      </c>
      <c r="C14" s="157" t="n">
        <v>10</v>
      </c>
      <c r="D14" s="158" t="n">
        <v>15869</v>
      </c>
      <c r="E14" s="196"/>
    </row>
    <row r="15" customFormat="false" ht="14.65" hidden="false" customHeight="false" outlineLevel="0" collapsed="false">
      <c r="A15" s="155" t="n">
        <v>11</v>
      </c>
      <c r="B15" s="195" t="s">
        <v>204</v>
      </c>
      <c r="C15" s="157" t="n">
        <v>11</v>
      </c>
      <c r="D15" s="158" t="n">
        <v>8515</v>
      </c>
      <c r="E15" s="196"/>
    </row>
    <row r="16" customFormat="false" ht="14.65" hidden="false" customHeight="false" outlineLevel="0" collapsed="false">
      <c r="A16" s="155" t="n">
        <v>12</v>
      </c>
      <c r="B16" s="195" t="s">
        <v>205</v>
      </c>
      <c r="C16" s="157" t="n">
        <v>12</v>
      </c>
      <c r="D16" s="158" t="n">
        <v>4494</v>
      </c>
      <c r="E16" s="196"/>
    </row>
    <row r="17" customFormat="false" ht="14.65" hidden="false" customHeight="false" outlineLevel="0" collapsed="false">
      <c r="A17" s="155" t="n">
        <v>13</v>
      </c>
      <c r="B17" s="195" t="s">
        <v>206</v>
      </c>
      <c r="C17" s="157" t="n">
        <v>13</v>
      </c>
      <c r="D17" s="158" t="n">
        <v>5221</v>
      </c>
      <c r="E17" s="196"/>
    </row>
    <row r="18" customFormat="false" ht="14.65" hidden="false" customHeight="false" outlineLevel="0" collapsed="false">
      <c r="A18" s="155" t="n">
        <v>14</v>
      </c>
      <c r="B18" s="195" t="s">
        <v>207</v>
      </c>
      <c r="C18" s="157" t="n">
        <v>14</v>
      </c>
      <c r="D18" s="158" t="n">
        <v>3532</v>
      </c>
      <c r="E18" s="196"/>
    </row>
    <row r="19" customFormat="false" ht="14.65" hidden="false" customHeight="false" outlineLevel="0" collapsed="false">
      <c r="A19" s="155" t="n">
        <v>15</v>
      </c>
      <c r="B19" s="195" t="s">
        <v>208</v>
      </c>
      <c r="C19" s="157" t="n">
        <v>15</v>
      </c>
      <c r="D19" s="158" t="n">
        <v>4363</v>
      </c>
      <c r="E19" s="196"/>
    </row>
    <row r="20" customFormat="false" ht="14.65" hidden="false" customHeight="false" outlineLevel="0" collapsed="false">
      <c r="A20" s="155" t="n">
        <v>16</v>
      </c>
      <c r="B20" s="195" t="s">
        <v>209</v>
      </c>
      <c r="C20" s="157" t="n">
        <v>16</v>
      </c>
      <c r="D20" s="158" t="n">
        <v>10391</v>
      </c>
      <c r="E20" s="196"/>
    </row>
    <row r="21" customFormat="false" ht="14.65" hidden="false" customHeight="false" outlineLevel="0" collapsed="false">
      <c r="A21" s="155" t="n">
        <v>17</v>
      </c>
      <c r="B21" s="195" t="s">
        <v>210</v>
      </c>
      <c r="C21" s="157" t="n">
        <v>17</v>
      </c>
      <c r="D21" s="158" t="n">
        <v>26203</v>
      </c>
      <c r="E21" s="196"/>
    </row>
    <row r="22" customFormat="false" ht="14.65" hidden="false" customHeight="false" outlineLevel="0" collapsed="false">
      <c r="A22" s="155" t="n">
        <v>23</v>
      </c>
      <c r="B22" s="195" t="s">
        <v>211</v>
      </c>
      <c r="C22" s="157" t="n">
        <v>18</v>
      </c>
      <c r="D22" s="158" t="n">
        <v>7145</v>
      </c>
      <c r="E22" s="196"/>
    </row>
    <row r="23" customFormat="false" ht="14.65" hidden="false" customHeight="false" outlineLevel="0" collapsed="false">
      <c r="A23" s="155" t="n">
        <v>24</v>
      </c>
      <c r="B23" s="195" t="s">
        <v>212</v>
      </c>
      <c r="C23" s="157" t="n">
        <v>19</v>
      </c>
      <c r="D23" s="158" t="n">
        <v>10697</v>
      </c>
      <c r="E23" s="196"/>
    </row>
    <row r="24" customFormat="false" ht="14.65" hidden="false" customHeight="false" outlineLevel="0" collapsed="false">
      <c r="A24" s="155" t="n">
        <v>25</v>
      </c>
      <c r="B24" s="195" t="s">
        <v>213</v>
      </c>
      <c r="C24" s="157" t="n">
        <v>20</v>
      </c>
      <c r="D24" s="158" t="n">
        <v>6797</v>
      </c>
      <c r="E24" s="196"/>
    </row>
    <row r="25" customFormat="false" ht="14.65" hidden="false" customHeight="false" outlineLevel="0" collapsed="false">
      <c r="A25" s="155" t="n">
        <v>26</v>
      </c>
      <c r="B25" s="195" t="s">
        <v>214</v>
      </c>
      <c r="C25" s="157" t="n">
        <v>21</v>
      </c>
      <c r="D25" s="158" t="n">
        <v>5205</v>
      </c>
      <c r="E25" s="196"/>
    </row>
    <row r="26" customFormat="false" ht="14.65" hidden="false" customHeight="false" outlineLevel="0" collapsed="false">
      <c r="A26" s="155" t="n">
        <v>27</v>
      </c>
      <c r="B26" s="195" t="s">
        <v>215</v>
      </c>
      <c r="C26" s="157" t="n">
        <v>22</v>
      </c>
      <c r="D26" s="158" t="n">
        <v>12203</v>
      </c>
      <c r="E26" s="196"/>
    </row>
    <row r="27" customFormat="false" ht="14.65" hidden="false" customHeight="false" outlineLevel="0" collapsed="false">
      <c r="A27" s="155" t="n">
        <v>28</v>
      </c>
      <c r="B27" s="195" t="s">
        <v>216</v>
      </c>
      <c r="C27" s="157" t="n">
        <v>23</v>
      </c>
      <c r="D27" s="158" t="n">
        <v>9286</v>
      </c>
      <c r="E27" s="196"/>
    </row>
    <row r="28" customFormat="false" ht="14.65" hidden="false" customHeight="false" outlineLevel="0" collapsed="false">
      <c r="A28" s="155" t="n">
        <v>29</v>
      </c>
      <c r="B28" s="195" t="s">
        <v>217</v>
      </c>
      <c r="C28" s="157" t="n">
        <v>24</v>
      </c>
      <c r="D28" s="197" t="n">
        <v>7348</v>
      </c>
      <c r="E28" s="196"/>
    </row>
    <row r="29" customFormat="false" ht="14.65" hidden="false" customHeight="false" outlineLevel="0" collapsed="false">
      <c r="A29" s="155" t="n">
        <v>30</v>
      </c>
      <c r="B29" s="195" t="s">
        <v>218</v>
      </c>
      <c r="C29" s="157"/>
      <c r="D29" s="197"/>
      <c r="E29" s="196"/>
    </row>
    <row r="30" customFormat="false" ht="14.65" hidden="false" customHeight="false" outlineLevel="0" collapsed="false">
      <c r="A30" s="155" t="n">
        <v>31</v>
      </c>
      <c r="B30" s="195" t="s">
        <v>219</v>
      </c>
      <c r="C30" s="157" t="n">
        <v>25</v>
      </c>
      <c r="D30" s="158" t="n">
        <v>3077</v>
      </c>
      <c r="E30" s="196"/>
    </row>
    <row r="31" customFormat="false" ht="14.65" hidden="false" customHeight="false" outlineLevel="0" collapsed="false">
      <c r="A31" s="155" t="n">
        <v>32</v>
      </c>
      <c r="B31" s="195" t="s">
        <v>220</v>
      </c>
      <c r="C31" s="157" t="n">
        <v>26</v>
      </c>
      <c r="D31" s="158" t="n">
        <v>6250</v>
      </c>
      <c r="E31" s="196"/>
    </row>
    <row r="32" customFormat="false" ht="14.65" hidden="false" customHeight="false" outlineLevel="0" collapsed="false">
      <c r="A32" s="155" t="n">
        <v>34</v>
      </c>
      <c r="B32" s="195" t="s">
        <v>221</v>
      </c>
      <c r="C32" s="157" t="n">
        <v>27</v>
      </c>
      <c r="D32" s="158" t="n">
        <v>4781</v>
      </c>
      <c r="E32" s="196"/>
    </row>
    <row r="33" customFormat="false" ht="14.65" hidden="false" customHeight="false" outlineLevel="0" collapsed="false">
      <c r="A33" s="174" t="n">
        <v>101</v>
      </c>
      <c r="B33" s="198" t="s">
        <v>222</v>
      </c>
      <c r="C33" s="157" t="n">
        <v>40</v>
      </c>
      <c r="D33" s="175" t="n">
        <v>18670</v>
      </c>
      <c r="E33" s="196"/>
    </row>
    <row r="34" customFormat="false" ht="14.65" hidden="false" customHeight="false" outlineLevel="0" collapsed="false">
      <c r="A34" s="174" t="n">
        <v>102</v>
      </c>
      <c r="B34" s="198" t="s">
        <v>223</v>
      </c>
      <c r="C34" s="157" t="n">
        <v>56</v>
      </c>
      <c r="D34" s="175" t="n">
        <v>9286</v>
      </c>
      <c r="E34" s="196"/>
    </row>
    <row r="35" customFormat="false" ht="14.65" hidden="false" customHeight="false" outlineLevel="0" collapsed="false">
      <c r="A35" s="174" t="n">
        <v>103</v>
      </c>
      <c r="B35" s="198" t="s">
        <v>224</v>
      </c>
      <c r="C35" s="157" t="n">
        <v>35</v>
      </c>
      <c r="D35" s="175" t="n">
        <v>20835</v>
      </c>
      <c r="E35" s="196"/>
    </row>
    <row r="36" customFormat="false" ht="14.65" hidden="false" customHeight="false" outlineLevel="0" collapsed="false">
      <c r="A36" s="174" t="n">
        <v>104</v>
      </c>
      <c r="B36" s="198" t="s">
        <v>225</v>
      </c>
      <c r="C36" s="157" t="n">
        <v>45</v>
      </c>
      <c r="D36" s="175" t="n">
        <v>37226</v>
      </c>
      <c r="E36" s="196"/>
    </row>
    <row r="37" customFormat="false" ht="14.65" hidden="false" customHeight="false" outlineLevel="0" collapsed="false">
      <c r="A37" s="174" t="n">
        <v>105</v>
      </c>
      <c r="B37" s="198" t="s">
        <v>226</v>
      </c>
      <c r="C37" s="157" t="n">
        <v>34</v>
      </c>
      <c r="D37" s="175" t="n">
        <v>8765</v>
      </c>
      <c r="E37" s="196"/>
    </row>
    <row r="38" customFormat="false" ht="14.65" hidden="false" customHeight="false" outlineLevel="0" collapsed="false">
      <c r="A38" s="174" t="n">
        <v>107</v>
      </c>
      <c r="B38" s="198" t="s">
        <v>227</v>
      </c>
      <c r="C38" s="157" t="n">
        <v>47</v>
      </c>
      <c r="D38" s="175" t="n">
        <v>4586</v>
      </c>
      <c r="E38" s="196"/>
    </row>
    <row r="39" customFormat="false" ht="14.65" hidden="false" customHeight="false" outlineLevel="0" collapsed="false">
      <c r="A39" s="174" t="n">
        <v>108</v>
      </c>
      <c r="B39" s="198" t="s">
        <v>228</v>
      </c>
      <c r="C39" s="157" t="n">
        <v>44</v>
      </c>
      <c r="D39" s="175" t="n">
        <v>9087</v>
      </c>
      <c r="E39" s="196"/>
    </row>
    <row r="40" customFormat="false" ht="14.65" hidden="false" customHeight="false" outlineLevel="0" collapsed="false">
      <c r="A40" s="174" t="n">
        <v>109</v>
      </c>
      <c r="B40" s="198" t="s">
        <v>229</v>
      </c>
      <c r="C40" s="157" t="n">
        <v>52</v>
      </c>
      <c r="D40" s="175" t="n">
        <v>36579</v>
      </c>
      <c r="E40" s="196" t="n">
        <v>3</v>
      </c>
    </row>
    <row r="41" customFormat="false" ht="14.65" hidden="false" customHeight="false" outlineLevel="0" collapsed="false">
      <c r="A41" s="174" t="n">
        <v>110</v>
      </c>
      <c r="B41" s="198" t="s">
        <v>230</v>
      </c>
      <c r="C41" s="157" t="n">
        <v>53</v>
      </c>
      <c r="D41" s="175" t="n">
        <v>7439</v>
      </c>
      <c r="E41" s="196"/>
    </row>
    <row r="42" customFormat="false" ht="14.65" hidden="false" customHeight="false" outlineLevel="0" collapsed="false">
      <c r="A42" s="174" t="n">
        <v>116</v>
      </c>
      <c r="B42" s="198" t="s">
        <v>231</v>
      </c>
      <c r="C42" s="157" t="n">
        <v>36</v>
      </c>
      <c r="D42" s="175" t="n">
        <v>11321</v>
      </c>
      <c r="E42" s="196"/>
    </row>
    <row r="43" customFormat="false" ht="14.65" hidden="false" customHeight="false" outlineLevel="0" collapsed="false">
      <c r="A43" s="174" t="n">
        <v>117</v>
      </c>
      <c r="B43" s="198" t="s">
        <v>232</v>
      </c>
      <c r="C43" s="157" t="n">
        <v>37</v>
      </c>
      <c r="D43" s="175" t="n">
        <v>4134</v>
      </c>
      <c r="E43" s="196"/>
    </row>
    <row r="44" customFormat="false" ht="14.65" hidden="false" customHeight="false" outlineLevel="0" collapsed="false">
      <c r="A44" s="174" t="n">
        <v>118</v>
      </c>
      <c r="B44" s="198" t="s">
        <v>233</v>
      </c>
      <c r="C44" s="157" t="n">
        <v>28</v>
      </c>
      <c r="D44" s="175" t="n">
        <v>3868</v>
      </c>
      <c r="E44" s="196"/>
    </row>
    <row r="45" customFormat="false" ht="14.65" hidden="false" customHeight="false" outlineLevel="0" collapsed="false">
      <c r="A45" s="174" t="n">
        <v>119</v>
      </c>
      <c r="B45" s="198" t="s">
        <v>234</v>
      </c>
      <c r="C45" s="157" t="n">
        <v>46</v>
      </c>
      <c r="D45" s="175" t="n">
        <v>8598</v>
      </c>
      <c r="E45" s="196"/>
    </row>
    <row r="46" customFormat="false" ht="14.65" hidden="false" customHeight="false" outlineLevel="0" collapsed="false">
      <c r="A46" s="174" t="n">
        <v>120</v>
      </c>
      <c r="B46" s="198" t="s">
        <v>235</v>
      </c>
      <c r="C46" s="157" t="n">
        <v>55</v>
      </c>
      <c r="D46" s="175" t="n">
        <v>5856</v>
      </c>
      <c r="E46" s="196"/>
    </row>
    <row r="47" customFormat="false" ht="14.65" hidden="false" customHeight="false" outlineLevel="0" collapsed="false">
      <c r="A47" s="174" t="n">
        <v>121</v>
      </c>
      <c r="B47" s="198" t="s">
        <v>236</v>
      </c>
      <c r="C47" s="157" t="n">
        <v>30</v>
      </c>
      <c r="D47" s="175" t="n">
        <v>19162</v>
      </c>
      <c r="E47" s="196"/>
    </row>
    <row r="48" customFormat="false" ht="14.65" hidden="false" customHeight="false" outlineLevel="0" collapsed="false">
      <c r="A48" s="174" t="n">
        <v>122</v>
      </c>
      <c r="B48" s="198" t="s">
        <v>237</v>
      </c>
      <c r="C48" s="157" t="n">
        <v>31</v>
      </c>
      <c r="D48" s="175" t="n">
        <v>5101</v>
      </c>
      <c r="E48" s="196"/>
    </row>
    <row r="49" customFormat="false" ht="14.65" hidden="false" customHeight="false" outlineLevel="0" collapsed="false">
      <c r="A49" s="174" t="n">
        <v>123</v>
      </c>
      <c r="B49" s="198" t="s">
        <v>238</v>
      </c>
      <c r="C49" s="157" t="n">
        <v>48</v>
      </c>
      <c r="D49" s="175" t="n">
        <v>7452</v>
      </c>
      <c r="E49" s="196"/>
    </row>
    <row r="50" customFormat="false" ht="14.65" hidden="false" customHeight="false" outlineLevel="0" collapsed="false">
      <c r="A50" s="174" t="n">
        <v>130</v>
      </c>
      <c r="B50" s="198" t="s">
        <v>239</v>
      </c>
      <c r="C50" s="157" t="n">
        <v>49</v>
      </c>
      <c r="D50" s="175" t="n">
        <v>32844</v>
      </c>
      <c r="E50" s="196" t="n">
        <v>2</v>
      </c>
    </row>
    <row r="51" customFormat="false" ht="14.65" hidden="false" customHeight="false" outlineLevel="0" collapsed="false">
      <c r="A51" s="174" t="n">
        <v>133</v>
      </c>
      <c r="B51" s="198" t="s">
        <v>240</v>
      </c>
      <c r="C51" s="157" t="n">
        <v>39</v>
      </c>
      <c r="D51" s="175" t="n">
        <v>18379</v>
      </c>
      <c r="E51" s="196"/>
    </row>
    <row r="52" customFormat="false" ht="14.65" hidden="false" customHeight="false" outlineLevel="0" collapsed="false">
      <c r="A52" s="174" t="n">
        <v>134</v>
      </c>
      <c r="B52" s="198" t="s">
        <v>241</v>
      </c>
      <c r="C52" s="157" t="n">
        <v>42</v>
      </c>
      <c r="D52" s="175" t="n">
        <v>11290</v>
      </c>
      <c r="E52" s="196"/>
    </row>
    <row r="53" customFormat="false" ht="14.65" hidden="false" customHeight="false" outlineLevel="0" collapsed="false">
      <c r="A53" s="174" t="n">
        <v>134</v>
      </c>
      <c r="B53" s="198" t="s">
        <v>242</v>
      </c>
      <c r="C53" s="157" t="n">
        <v>50</v>
      </c>
      <c r="D53" s="175" t="n">
        <v>39085</v>
      </c>
      <c r="E53" s="196" t="n">
        <v>1</v>
      </c>
    </row>
    <row r="54" customFormat="false" ht="14.65" hidden="false" customHeight="false" outlineLevel="0" collapsed="false">
      <c r="A54" s="174" t="n">
        <v>136</v>
      </c>
      <c r="B54" s="198" t="s">
        <v>243</v>
      </c>
      <c r="C54" s="157" t="n">
        <v>41</v>
      </c>
      <c r="D54" s="175" t="n">
        <v>5921</v>
      </c>
      <c r="E54" s="196"/>
    </row>
    <row r="55" customFormat="false" ht="14.65" hidden="false" customHeight="false" outlineLevel="0" collapsed="false">
      <c r="A55" s="174" t="n">
        <v>137</v>
      </c>
      <c r="B55" s="198" t="s">
        <v>244</v>
      </c>
      <c r="C55" s="157" t="n">
        <v>43</v>
      </c>
      <c r="D55" s="175" t="n">
        <v>23944</v>
      </c>
      <c r="E55" s="196" t="n">
        <v>1</v>
      </c>
    </row>
    <row r="56" customFormat="false" ht="14.65" hidden="false" customHeight="false" outlineLevel="0" collapsed="false">
      <c r="A56" s="174" t="n">
        <v>139</v>
      </c>
      <c r="B56" s="198" t="s">
        <v>245</v>
      </c>
      <c r="C56" s="157" t="n">
        <v>38</v>
      </c>
      <c r="D56" s="175" t="n">
        <v>12294</v>
      </c>
      <c r="E56" s="196"/>
    </row>
    <row r="57" customFormat="false" ht="14.65" hidden="false" customHeight="false" outlineLevel="0" collapsed="false">
      <c r="A57" s="174" t="n">
        <v>140</v>
      </c>
      <c r="B57" s="198" t="s">
        <v>246</v>
      </c>
      <c r="C57" s="157" t="n">
        <v>57</v>
      </c>
      <c r="D57" s="175" t="n">
        <v>4007</v>
      </c>
      <c r="E57" s="196"/>
    </row>
    <row r="58" customFormat="false" ht="14.65" hidden="false" customHeight="false" outlineLevel="0" collapsed="false">
      <c r="A58" s="174" t="n">
        <v>141</v>
      </c>
      <c r="B58" s="198" t="s">
        <v>247</v>
      </c>
      <c r="C58" s="157" t="n">
        <v>33</v>
      </c>
      <c r="D58" s="175" t="n">
        <v>3012</v>
      </c>
      <c r="E58" s="196"/>
    </row>
    <row r="59" customFormat="false" ht="14.65" hidden="false" customHeight="false" outlineLevel="0" collapsed="false">
      <c r="A59" s="174" t="n">
        <v>142</v>
      </c>
      <c r="B59" s="198" t="s">
        <v>248</v>
      </c>
      <c r="C59" s="157" t="n">
        <v>29</v>
      </c>
      <c r="D59" s="175" t="n">
        <v>4168</v>
      </c>
      <c r="E59" s="196"/>
    </row>
    <row r="60" customFormat="false" ht="14.65" hidden="false" customHeight="false" outlineLevel="0" collapsed="false">
      <c r="A60" s="174" t="n">
        <v>143</v>
      </c>
      <c r="B60" s="198" t="s">
        <v>249</v>
      </c>
      <c r="C60" s="157" t="n">
        <v>54</v>
      </c>
      <c r="D60" s="175" t="n">
        <v>3641</v>
      </c>
      <c r="E60" s="196"/>
    </row>
    <row r="61" customFormat="false" ht="14.65" hidden="false" customHeight="false" outlineLevel="0" collapsed="false">
      <c r="A61" s="174" t="n">
        <v>144</v>
      </c>
      <c r="B61" s="198" t="s">
        <v>250</v>
      </c>
      <c r="C61" s="157" t="n">
        <v>51</v>
      </c>
      <c r="D61" s="175" t="n">
        <v>4466</v>
      </c>
      <c r="E61" s="196"/>
    </row>
    <row r="62" customFormat="false" ht="14.65" hidden="false" customHeight="false" outlineLevel="0" collapsed="false">
      <c r="A62" s="174" t="n">
        <v>146</v>
      </c>
      <c r="B62" s="198" t="s">
        <v>251</v>
      </c>
      <c r="C62" s="157" t="n">
        <v>32</v>
      </c>
      <c r="D62" s="175" t="n">
        <v>2064</v>
      </c>
      <c r="E62" s="196"/>
    </row>
    <row r="63" customFormat="false" ht="14.65" hidden="false" customHeight="false" outlineLevel="0" collapsed="false">
      <c r="A63" s="174" t="n">
        <v>147</v>
      </c>
      <c r="B63" s="198" t="s">
        <v>252</v>
      </c>
      <c r="C63" s="157" t="n">
        <v>58</v>
      </c>
      <c r="D63" s="175" t="n">
        <v>7465</v>
      </c>
      <c r="E63" s="196"/>
    </row>
    <row r="64" customFormat="false" ht="14.9" hidden="false" customHeight="false" outlineLevel="0" collapsed="false">
      <c r="A64" s="174" t="n">
        <v>148</v>
      </c>
      <c r="B64" s="198" t="s">
        <v>253</v>
      </c>
      <c r="C64" s="157" t="n">
        <v>59</v>
      </c>
      <c r="D64" s="175" t="n">
        <v>2293</v>
      </c>
      <c r="E64" s="196"/>
    </row>
    <row r="65" customFormat="false" ht="20.75" hidden="false" customHeight="true" outlineLevel="0" collapsed="false">
      <c r="B65" s="191" t="s">
        <v>167</v>
      </c>
      <c r="C65" s="199" t="n">
        <v>59</v>
      </c>
      <c r="D65" s="181" t="n">
        <f aca="false">SUM(D5:D64)</f>
        <v>622830</v>
      </c>
      <c r="E65" s="200" t="n">
        <f aca="false">SUM(E5:E64)</f>
        <v>7</v>
      </c>
    </row>
  </sheetData>
  <mergeCells count="3">
    <mergeCell ref="A1:I1"/>
    <mergeCell ref="C28:C29"/>
    <mergeCell ref="D28:D29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S16" activeCellId="0" sqref="S16"/>
    </sheetView>
  </sheetViews>
  <sheetFormatPr defaultColWidth="11.5" defaultRowHeight="14.65" zeroHeight="false" outlineLevelRow="0" outlineLevelCol="0"/>
  <cols>
    <col collapsed="false" customWidth="true" hidden="false" outlineLevel="0" max="1" min="1" style="201" width="4.11"/>
    <col collapsed="false" customWidth="true" hidden="false" outlineLevel="0" max="2" min="2" style="201" width="3.44"/>
    <col collapsed="false" customWidth="true" hidden="false" outlineLevel="0" max="3" min="3" style="201" width="18.12"/>
    <col collapsed="false" customWidth="true" hidden="false" outlineLevel="0" max="4" min="4" style="201" width="7.11"/>
    <col collapsed="false" customWidth="true" hidden="false" outlineLevel="0" max="5" min="5" style="202" width="9.66"/>
    <col collapsed="false" customWidth="true" hidden="false" outlineLevel="0" max="6" min="6" style="201" width="8.44"/>
    <col collapsed="false" customWidth="true" hidden="false" outlineLevel="0" max="7" min="7" style="201" width="9.44"/>
    <col collapsed="false" customWidth="true" hidden="false" outlineLevel="0" max="9" min="8" style="201" width="8.33"/>
    <col collapsed="false" customWidth="true" hidden="false" outlineLevel="0" max="10" min="10" style="201" width="1.66"/>
    <col collapsed="false" customWidth="true" hidden="false" outlineLevel="0" max="11" min="11" style="201" width="15.28"/>
    <col collapsed="false" customWidth="true" hidden="false" outlineLevel="0" max="12" min="12" style="201" width="2"/>
    <col collapsed="false" customWidth="true" hidden="false" outlineLevel="0" max="13" min="13" style="201" width="8.56"/>
    <col collapsed="false" customWidth="true" hidden="false" outlineLevel="0" max="14" min="14" style="201" width="7.67"/>
    <col collapsed="false" customWidth="false" hidden="false" outlineLevel="0" max="1009" min="15" style="201" width="11.48"/>
    <col collapsed="false" customWidth="false" hidden="false" outlineLevel="0" max="1024" min="1010" style="201" width="11.52"/>
  </cols>
  <sheetData>
    <row r="1" s="207" customFormat="true" ht="31.6" hidden="false" customHeight="true" outlineLevel="0" collapsed="false">
      <c r="A1" s="67" t="s">
        <v>78</v>
      </c>
      <c r="B1" s="68" t="s">
        <v>79</v>
      </c>
      <c r="C1" s="69" t="s">
        <v>254</v>
      </c>
      <c r="D1" s="68" t="s">
        <v>81</v>
      </c>
      <c r="E1" s="203" t="s">
        <v>255</v>
      </c>
      <c r="F1" s="204" t="s">
        <v>256</v>
      </c>
      <c r="G1" s="204"/>
      <c r="H1" s="205" t="s">
        <v>257</v>
      </c>
      <c r="I1" s="206" t="s">
        <v>258</v>
      </c>
      <c r="K1" s="208" t="s">
        <v>259</v>
      </c>
      <c r="M1" s="209" t="s">
        <v>260</v>
      </c>
      <c r="N1" s="209"/>
      <c r="ALV1" s="201"/>
      <c r="ALW1" s="201"/>
      <c r="ALX1" s="201"/>
      <c r="ALY1" s="201"/>
      <c r="ALZ1" s="201"/>
      <c r="AMA1" s="201"/>
      <c r="AMB1" s="201"/>
      <c r="AMC1" s="201"/>
      <c r="AMD1" s="201"/>
      <c r="AME1" s="201"/>
      <c r="AMF1" s="201"/>
      <c r="AMG1" s="201"/>
      <c r="AMH1" s="201"/>
      <c r="AMI1" s="201"/>
      <c r="AMJ1" s="201"/>
    </row>
    <row r="2" s="207" customFormat="true" ht="14.65" hidden="false" customHeight="false" outlineLevel="0" collapsed="false">
      <c r="A2" s="67"/>
      <c r="B2" s="67"/>
      <c r="C2" s="69"/>
      <c r="D2" s="68"/>
      <c r="E2" s="210" t="s">
        <v>261</v>
      </c>
      <c r="F2" s="205" t="n">
        <v>2018</v>
      </c>
      <c r="G2" s="205" t="s">
        <v>262</v>
      </c>
      <c r="H2" s="205"/>
      <c r="I2" s="205"/>
      <c r="K2" s="211" t="s">
        <v>263</v>
      </c>
      <c r="M2" s="212" t="s">
        <v>264</v>
      </c>
      <c r="N2" s="212" t="s">
        <v>265</v>
      </c>
      <c r="ALV2" s="201"/>
      <c r="ALW2" s="201"/>
      <c r="ALX2" s="201"/>
      <c r="ALY2" s="201"/>
      <c r="ALZ2" s="201"/>
      <c r="AMA2" s="201"/>
      <c r="AMB2" s="201"/>
      <c r="AMC2" s="201"/>
      <c r="AMD2" s="201"/>
      <c r="AME2" s="201"/>
      <c r="AMF2" s="201"/>
      <c r="AMG2" s="201"/>
      <c r="AMH2" s="201"/>
      <c r="AMI2" s="201"/>
      <c r="AMJ2" s="201"/>
    </row>
    <row r="3" customFormat="false" ht="14.95" hidden="false" customHeight="true" outlineLevel="0" collapsed="false">
      <c r="A3" s="89" t="n">
        <v>1</v>
      </c>
      <c r="B3" s="90" t="n">
        <v>1</v>
      </c>
      <c r="C3" s="91" t="s">
        <v>98</v>
      </c>
      <c r="D3" s="92" t="n">
        <v>15466</v>
      </c>
      <c r="E3" s="213" t="n">
        <v>64827</v>
      </c>
      <c r="F3" s="214" t="n">
        <v>16890</v>
      </c>
      <c r="G3" s="214" t="n">
        <v>18614.13</v>
      </c>
      <c r="H3" s="215" t="n">
        <f aca="false">(F3+G3)/2</f>
        <v>17752.065</v>
      </c>
      <c r="I3" s="216" t="n">
        <f aca="false">H3/D3</f>
        <v>1.14781229794388</v>
      </c>
      <c r="K3" s="94" t="n">
        <f aca="false">D3*0.7</f>
        <v>10826.2</v>
      </c>
      <c r="M3" s="217" t="s">
        <v>266</v>
      </c>
      <c r="N3" s="217"/>
    </row>
    <row r="4" customFormat="false" ht="14.95" hidden="false" customHeight="true" outlineLevel="0" collapsed="false">
      <c r="A4" s="89" t="n">
        <v>2</v>
      </c>
      <c r="B4" s="90" t="n">
        <v>2</v>
      </c>
      <c r="C4" s="91" t="s">
        <v>99</v>
      </c>
      <c r="D4" s="106" t="n">
        <v>2118</v>
      </c>
      <c r="E4" s="213" t="n">
        <v>11648</v>
      </c>
      <c r="F4" s="214" t="n">
        <v>500</v>
      </c>
      <c r="G4" s="214" t="n">
        <v>600</v>
      </c>
      <c r="H4" s="215" t="n">
        <f aca="false">(F4+G4)/2</f>
        <v>550</v>
      </c>
      <c r="I4" s="216" t="n">
        <f aca="false">H4/D4</f>
        <v>0.259678942398489</v>
      </c>
      <c r="K4" s="94" t="n">
        <f aca="false">D4*0.7</f>
        <v>1482.6</v>
      </c>
      <c r="M4" s="218" t="n">
        <f aca="false">H4-K4</f>
        <v>-932.6</v>
      </c>
      <c r="N4" s="219" t="n">
        <f aca="false">(-(M4)/K4)*100</f>
        <v>62.9030082287873</v>
      </c>
    </row>
    <row r="5" customFormat="false" ht="14.95" hidden="false" customHeight="true" outlineLevel="0" collapsed="false">
      <c r="A5" s="89" t="n">
        <v>3</v>
      </c>
      <c r="B5" s="90" t="n">
        <v>3</v>
      </c>
      <c r="C5" s="91" t="s">
        <v>100</v>
      </c>
      <c r="D5" s="92" t="n">
        <v>18010</v>
      </c>
      <c r="E5" s="213" t="n">
        <v>50465</v>
      </c>
      <c r="F5" s="214" t="n">
        <v>12000</v>
      </c>
      <c r="G5" s="220" t="n">
        <v>11400</v>
      </c>
      <c r="H5" s="215" t="n">
        <f aca="false">(F5+G5)/2</f>
        <v>11700</v>
      </c>
      <c r="I5" s="216" t="n">
        <f aca="false">H5/D5</f>
        <v>0.649639089394781</v>
      </c>
      <c r="K5" s="94" t="n">
        <f aca="false">D5*0.7</f>
        <v>12607</v>
      </c>
      <c r="M5" s="218" t="n">
        <f aca="false">H5-K5</f>
        <v>-907</v>
      </c>
      <c r="N5" s="219" t="n">
        <f aca="false">(-(M5)/K5)*100</f>
        <v>7.19441580074562</v>
      </c>
    </row>
    <row r="6" customFormat="false" ht="14.95" hidden="false" customHeight="true" outlineLevel="0" collapsed="false">
      <c r="A6" s="89" t="n">
        <v>4</v>
      </c>
      <c r="B6" s="90" t="n">
        <v>4</v>
      </c>
      <c r="C6" s="91" t="s">
        <v>101</v>
      </c>
      <c r="D6" s="92" t="n">
        <v>7409</v>
      </c>
      <c r="E6" s="213" t="n">
        <v>28197</v>
      </c>
      <c r="F6" s="214" t="n">
        <v>8147</v>
      </c>
      <c r="G6" s="214" t="n">
        <v>8000</v>
      </c>
      <c r="H6" s="215" t="n">
        <f aca="false">(F6+G6)/2</f>
        <v>8073.5</v>
      </c>
      <c r="I6" s="216" t="n">
        <f aca="false">H6/D6</f>
        <v>1.08968821703334</v>
      </c>
      <c r="K6" s="94" t="n">
        <f aca="false">D6*0.7</f>
        <v>5186.3</v>
      </c>
      <c r="M6" s="217" t="s">
        <v>266</v>
      </c>
      <c r="N6" s="217"/>
    </row>
    <row r="7" customFormat="false" ht="14.95" hidden="false" customHeight="true" outlineLevel="0" collapsed="false">
      <c r="A7" s="89" t="n">
        <v>5</v>
      </c>
      <c r="B7" s="90" t="n">
        <v>5</v>
      </c>
      <c r="C7" s="91" t="s">
        <v>102</v>
      </c>
      <c r="D7" s="92" t="n">
        <v>11259</v>
      </c>
      <c r="E7" s="213" t="n">
        <v>22724</v>
      </c>
      <c r="F7" s="214" t="n">
        <v>4882</v>
      </c>
      <c r="G7" s="214" t="n">
        <v>4776</v>
      </c>
      <c r="H7" s="215" t="n">
        <f aca="false">(F7+G7)/2</f>
        <v>4829</v>
      </c>
      <c r="I7" s="216" t="n">
        <f aca="false">H7/D7</f>
        <v>0.428901323385736</v>
      </c>
      <c r="K7" s="94" t="n">
        <f aca="false">D7*0.7</f>
        <v>7881.3</v>
      </c>
      <c r="M7" s="218" t="n">
        <f aca="false">H7-K7</f>
        <v>-3052.3</v>
      </c>
      <c r="N7" s="219" t="n">
        <f aca="false">(-(M7)/K7)*100</f>
        <v>38.7283823734663</v>
      </c>
    </row>
    <row r="8" customFormat="false" ht="14.95" hidden="false" customHeight="true" outlineLevel="0" collapsed="false">
      <c r="A8" s="89" t="n">
        <v>6</v>
      </c>
      <c r="B8" s="90" t="n">
        <v>6</v>
      </c>
      <c r="C8" s="91" t="s">
        <v>103</v>
      </c>
      <c r="D8" s="107" t="n">
        <v>4280</v>
      </c>
      <c r="E8" s="213" t="n">
        <v>12082</v>
      </c>
      <c r="F8" s="214" t="n">
        <v>2500</v>
      </c>
      <c r="G8" s="214" t="n">
        <v>2500</v>
      </c>
      <c r="H8" s="215" t="n">
        <f aca="false">(F8+G8)/2</f>
        <v>2500</v>
      </c>
      <c r="I8" s="216" t="n">
        <f aca="false">H8/D8</f>
        <v>0.58411214953271</v>
      </c>
      <c r="K8" s="94" t="n">
        <f aca="false">D8*0.7</f>
        <v>2996</v>
      </c>
      <c r="M8" s="218" t="n">
        <f aca="false">H8-K8</f>
        <v>-496</v>
      </c>
      <c r="N8" s="219" t="n">
        <f aca="false">(-(M8)/K8)*100</f>
        <v>16.5554072096128</v>
      </c>
    </row>
    <row r="9" customFormat="false" ht="14.95" hidden="false" customHeight="true" outlineLevel="0" collapsed="false">
      <c r="A9" s="89" t="n">
        <v>7</v>
      </c>
      <c r="B9" s="90" t="n">
        <v>7</v>
      </c>
      <c r="C9" s="91" t="s">
        <v>104</v>
      </c>
      <c r="D9" s="92" t="n">
        <v>5198</v>
      </c>
      <c r="E9" s="213" t="n">
        <v>16517</v>
      </c>
      <c r="F9" s="220" t="n">
        <v>2066</v>
      </c>
      <c r="G9" s="220" t="n">
        <v>2644</v>
      </c>
      <c r="H9" s="221" t="n">
        <f aca="false">(F9+G9)/2</f>
        <v>2355</v>
      </c>
      <c r="I9" s="216" t="n">
        <f aca="false">H9/D9</f>
        <v>0.453058868795691</v>
      </c>
      <c r="K9" s="94" t="n">
        <f aca="false">D9*0.7</f>
        <v>3638.6</v>
      </c>
      <c r="M9" s="218" t="n">
        <f aca="false">H9-K9</f>
        <v>-1283.6</v>
      </c>
      <c r="N9" s="219" t="n">
        <f aca="false">(-(M9)/K9)*100</f>
        <v>35.2773044577585</v>
      </c>
    </row>
    <row r="10" customFormat="false" ht="14.95" hidden="false" customHeight="true" outlineLevel="0" collapsed="false">
      <c r="A10" s="89" t="n">
        <v>8</v>
      </c>
      <c r="B10" s="90" t="n">
        <v>8</v>
      </c>
      <c r="C10" s="91" t="s">
        <v>105</v>
      </c>
      <c r="D10" s="92" t="n">
        <v>7496</v>
      </c>
      <c r="E10" s="213" t="n">
        <v>24805</v>
      </c>
      <c r="F10" s="214" t="n">
        <v>4243.46</v>
      </c>
      <c r="G10" s="214" t="n">
        <v>4243.46</v>
      </c>
      <c r="H10" s="215" t="n">
        <f aca="false">(F10+G10)/2</f>
        <v>4243.46</v>
      </c>
      <c r="I10" s="216" t="n">
        <f aca="false">H10/D10</f>
        <v>0.566096584845251</v>
      </c>
      <c r="K10" s="94" t="n">
        <f aca="false">D10*0.7</f>
        <v>5247.2</v>
      </c>
      <c r="M10" s="218" t="n">
        <f aca="false">H10-K10</f>
        <v>-1003.74</v>
      </c>
      <c r="N10" s="219" t="n">
        <f aca="false">(-(M10)/K10)*100</f>
        <v>19.1290593078213</v>
      </c>
    </row>
    <row r="11" customFormat="false" ht="14.95" hidden="false" customHeight="true" outlineLevel="0" collapsed="false">
      <c r="A11" s="89" t="n">
        <v>9</v>
      </c>
      <c r="B11" s="90" t="n">
        <v>9</v>
      </c>
      <c r="C11" s="91" t="s">
        <v>106</v>
      </c>
      <c r="D11" s="92" t="n">
        <v>7379</v>
      </c>
      <c r="E11" s="213" t="n">
        <v>25913</v>
      </c>
      <c r="F11" s="214" t="n">
        <v>5910</v>
      </c>
      <c r="G11" s="214" t="n">
        <v>5000</v>
      </c>
      <c r="H11" s="215" t="n">
        <f aca="false">(F11+G11)/2</f>
        <v>5455</v>
      </c>
      <c r="I11" s="216" t="n">
        <f aca="false">H11/D11</f>
        <v>0.73926006233907</v>
      </c>
      <c r="K11" s="94" t="n">
        <f aca="false">D11*0.7</f>
        <v>5165.3</v>
      </c>
      <c r="M11" s="217" t="s">
        <v>266</v>
      </c>
      <c r="N11" s="217"/>
    </row>
    <row r="12" customFormat="false" ht="14.95" hidden="false" customHeight="true" outlineLevel="0" collapsed="false">
      <c r="A12" s="89" t="n">
        <v>10</v>
      </c>
      <c r="B12" s="90" t="n">
        <v>10</v>
      </c>
      <c r="C12" s="91" t="s">
        <v>107</v>
      </c>
      <c r="D12" s="92" t="n">
        <v>15869</v>
      </c>
      <c r="E12" s="213" t="n">
        <v>49525</v>
      </c>
      <c r="F12" s="214" t="n">
        <v>13504</v>
      </c>
      <c r="G12" s="214" t="n">
        <v>18501.05</v>
      </c>
      <c r="H12" s="215" t="n">
        <f aca="false">(F12+G12)/2</f>
        <v>16002.525</v>
      </c>
      <c r="I12" s="216" t="n">
        <f aca="false">H12/D12</f>
        <v>1.00841420379356</v>
      </c>
      <c r="K12" s="94" t="n">
        <f aca="false">D12*0.7</f>
        <v>11108.3</v>
      </c>
      <c r="M12" s="217" t="s">
        <v>266</v>
      </c>
      <c r="N12" s="217"/>
    </row>
    <row r="13" customFormat="false" ht="14.95" hidden="false" customHeight="true" outlineLevel="0" collapsed="false">
      <c r="A13" s="89" t="n">
        <v>11</v>
      </c>
      <c r="B13" s="90" t="n">
        <v>11</v>
      </c>
      <c r="C13" s="91" t="s">
        <v>108</v>
      </c>
      <c r="D13" s="92" t="n">
        <v>8515</v>
      </c>
      <c r="E13" s="213" t="n">
        <v>23936</v>
      </c>
      <c r="F13" s="214" t="n">
        <v>4652</v>
      </c>
      <c r="G13" s="214" t="n">
        <v>4652</v>
      </c>
      <c r="H13" s="215" t="n">
        <f aca="false">(F13+G13)/2</f>
        <v>4652</v>
      </c>
      <c r="I13" s="216" t="n">
        <f aca="false">H13/D13</f>
        <v>0.546330005871991</v>
      </c>
      <c r="K13" s="94" t="n">
        <f aca="false">D13*0.7</f>
        <v>5960.5</v>
      </c>
      <c r="M13" s="218" t="n">
        <f aca="false">H13-K13</f>
        <v>-1308.5</v>
      </c>
      <c r="N13" s="219" t="n">
        <f aca="false">(-(M13)/K13)*100</f>
        <v>21.9528563040013</v>
      </c>
    </row>
    <row r="14" customFormat="false" ht="14.95" hidden="false" customHeight="true" outlineLevel="0" collapsed="false">
      <c r="A14" s="89" t="n">
        <v>12</v>
      </c>
      <c r="B14" s="90" t="n">
        <v>12</v>
      </c>
      <c r="C14" s="91" t="s">
        <v>109</v>
      </c>
      <c r="D14" s="107" t="n">
        <v>4494</v>
      </c>
      <c r="E14" s="213" t="n">
        <v>30296</v>
      </c>
      <c r="F14" s="214" t="n">
        <v>7279.27</v>
      </c>
      <c r="G14" s="214" t="n">
        <v>10021.5</v>
      </c>
      <c r="H14" s="215" t="n">
        <f aca="false">(F14+G14)/2</f>
        <v>8650.385</v>
      </c>
      <c r="I14" s="216" t="n">
        <f aca="false">H14/D14</f>
        <v>1.92487427681353</v>
      </c>
      <c r="K14" s="94" t="n">
        <f aca="false">D14*0.7</f>
        <v>3145.8</v>
      </c>
      <c r="M14" s="217" t="s">
        <v>266</v>
      </c>
      <c r="N14" s="217"/>
    </row>
    <row r="15" customFormat="false" ht="14.95" hidden="false" customHeight="true" outlineLevel="0" collapsed="false">
      <c r="A15" s="89" t="n">
        <v>13</v>
      </c>
      <c r="B15" s="90" t="n">
        <v>13</v>
      </c>
      <c r="C15" s="91" t="s">
        <v>110</v>
      </c>
      <c r="D15" s="92" t="n">
        <v>5221</v>
      </c>
      <c r="E15" s="213" t="n">
        <v>15383</v>
      </c>
      <c r="F15" s="214" t="n">
        <v>3000</v>
      </c>
      <c r="G15" s="214" t="n">
        <v>3000</v>
      </c>
      <c r="H15" s="215" t="n">
        <f aca="false">(F15+G15)/2</f>
        <v>3000</v>
      </c>
      <c r="I15" s="216" t="n">
        <f aca="false">H15/D15</f>
        <v>0.574602566558131</v>
      </c>
      <c r="K15" s="94" t="n">
        <f aca="false">D15*0.7</f>
        <v>3654.7</v>
      </c>
      <c r="M15" s="218" t="n">
        <f aca="false">H15-K15</f>
        <v>-654.7</v>
      </c>
      <c r="N15" s="219" t="n">
        <f aca="false">(-(M15)/K15)*100</f>
        <v>17.9139190631242</v>
      </c>
    </row>
    <row r="16" customFormat="false" ht="14.95" hidden="false" customHeight="true" outlineLevel="0" collapsed="false">
      <c r="A16" s="89" t="n">
        <v>14</v>
      </c>
      <c r="B16" s="90" t="n">
        <v>14</v>
      </c>
      <c r="C16" s="91" t="s">
        <v>111</v>
      </c>
      <c r="D16" s="107" t="n">
        <v>3532</v>
      </c>
      <c r="E16" s="213" t="n">
        <v>19204</v>
      </c>
      <c r="F16" s="214" t="n">
        <v>3000</v>
      </c>
      <c r="G16" s="214" t="n">
        <v>2800</v>
      </c>
      <c r="H16" s="215" t="n">
        <f aca="false">(F16+G16)/2</f>
        <v>2900</v>
      </c>
      <c r="I16" s="216" t="n">
        <f aca="false">H16/D16</f>
        <v>0.821064552661382</v>
      </c>
      <c r="K16" s="94" t="n">
        <f aca="false">D16*0.7</f>
        <v>2472.4</v>
      </c>
      <c r="M16" s="217" t="s">
        <v>266</v>
      </c>
      <c r="N16" s="217"/>
    </row>
    <row r="17" customFormat="false" ht="14.95" hidden="false" customHeight="true" outlineLevel="0" collapsed="false">
      <c r="A17" s="89" t="n">
        <v>15</v>
      </c>
      <c r="B17" s="90" t="n">
        <v>15</v>
      </c>
      <c r="C17" s="91" t="s">
        <v>112</v>
      </c>
      <c r="D17" s="107" t="n">
        <v>4363</v>
      </c>
      <c r="E17" s="213" t="n">
        <v>16369</v>
      </c>
      <c r="F17" s="214" t="n">
        <v>0</v>
      </c>
      <c r="G17" s="214" t="n">
        <v>2499.76</v>
      </c>
      <c r="H17" s="215" t="n">
        <f aca="false">(F17+G17)/2</f>
        <v>1249.88</v>
      </c>
      <c r="I17" s="216" t="n">
        <f aca="false">H17/D17</f>
        <v>0.286472610589044</v>
      </c>
      <c r="K17" s="94" t="n">
        <f aca="false">D17*0.7</f>
        <v>3054.1</v>
      </c>
      <c r="M17" s="218" t="n">
        <f aca="false">H17-K17</f>
        <v>-1804.22</v>
      </c>
      <c r="N17" s="219" t="n">
        <f aca="false">(-(M17)/K17)*100</f>
        <v>59.0753413444222</v>
      </c>
    </row>
    <row r="18" customFormat="false" ht="14.95" hidden="false" customHeight="true" outlineLevel="0" collapsed="false">
      <c r="A18" s="89" t="n">
        <v>16</v>
      </c>
      <c r="B18" s="90" t="n">
        <v>16</v>
      </c>
      <c r="C18" s="91" t="s">
        <v>113</v>
      </c>
      <c r="D18" s="92" t="n">
        <v>10391</v>
      </c>
      <c r="E18" s="213" t="n">
        <v>32485</v>
      </c>
      <c r="F18" s="214" t="n">
        <v>11137</v>
      </c>
      <c r="G18" s="214" t="n">
        <v>11389</v>
      </c>
      <c r="H18" s="215" t="n">
        <f aca="false">(F18+G18)/2</f>
        <v>11263</v>
      </c>
      <c r="I18" s="216" t="n">
        <f aca="false">H18/D18</f>
        <v>1.08391877586373</v>
      </c>
      <c r="K18" s="94" t="n">
        <f aca="false">D18*0.7</f>
        <v>7273.7</v>
      </c>
      <c r="M18" s="217" t="s">
        <v>266</v>
      </c>
      <c r="N18" s="217"/>
    </row>
    <row r="19" customFormat="false" ht="14.95" hidden="false" customHeight="true" outlineLevel="0" collapsed="false">
      <c r="A19" s="89" t="n">
        <v>17</v>
      </c>
      <c r="B19" s="90" t="n">
        <v>17</v>
      </c>
      <c r="C19" s="91" t="s">
        <v>114</v>
      </c>
      <c r="D19" s="92" t="n">
        <v>26203</v>
      </c>
      <c r="E19" s="213" t="n">
        <v>88452</v>
      </c>
      <c r="F19" s="214" t="n">
        <v>35000</v>
      </c>
      <c r="G19" s="214" t="n">
        <v>38870</v>
      </c>
      <c r="H19" s="215" t="n">
        <f aca="false">(F19+G19)/2</f>
        <v>36935</v>
      </c>
      <c r="I19" s="216" t="n">
        <f aca="false">H19/D19</f>
        <v>1.40957142311949</v>
      </c>
      <c r="K19" s="94" t="n">
        <f aca="false">D19*0.7</f>
        <v>18342.1</v>
      </c>
      <c r="M19" s="217" t="s">
        <v>266</v>
      </c>
      <c r="N19" s="217"/>
    </row>
    <row r="20" customFormat="false" ht="14.95" hidden="false" customHeight="true" outlineLevel="0" collapsed="false">
      <c r="A20" s="89" t="n">
        <v>23</v>
      </c>
      <c r="B20" s="90" t="n">
        <v>18</v>
      </c>
      <c r="C20" s="91" t="s">
        <v>115</v>
      </c>
      <c r="D20" s="92" t="n">
        <v>7145</v>
      </c>
      <c r="E20" s="213" t="n">
        <v>21539</v>
      </c>
      <c r="F20" s="214" t="n">
        <v>6300</v>
      </c>
      <c r="G20" s="220" t="n">
        <v>6300</v>
      </c>
      <c r="H20" s="215" t="n">
        <f aca="false">(F20+G20)/2</f>
        <v>6300</v>
      </c>
      <c r="I20" s="216" t="n">
        <f aca="false">H20/D20</f>
        <v>0.881735479356193</v>
      </c>
      <c r="K20" s="94" t="n">
        <f aca="false">D20*0.7</f>
        <v>5001.5</v>
      </c>
      <c r="M20" s="217" t="s">
        <v>266</v>
      </c>
      <c r="N20" s="217"/>
    </row>
    <row r="21" customFormat="false" ht="14.95" hidden="false" customHeight="true" outlineLevel="0" collapsed="false">
      <c r="A21" s="89" t="n">
        <v>24</v>
      </c>
      <c r="B21" s="90" t="n">
        <v>19</v>
      </c>
      <c r="C21" s="91" t="s">
        <v>116</v>
      </c>
      <c r="D21" s="92" t="n">
        <v>10697</v>
      </c>
      <c r="E21" s="213" t="n">
        <v>42537</v>
      </c>
      <c r="F21" s="214" t="n">
        <v>7560</v>
      </c>
      <c r="G21" s="214" t="n">
        <v>7560</v>
      </c>
      <c r="H21" s="215" t="n">
        <f aca="false">(F21+G21)/2</f>
        <v>7560</v>
      </c>
      <c r="I21" s="216" t="n">
        <f aca="false">H21/D21</f>
        <v>0.706740207534823</v>
      </c>
      <c r="K21" s="94" t="n">
        <f aca="false">D21*0.7</f>
        <v>7487.9</v>
      </c>
      <c r="M21" s="217" t="s">
        <v>266</v>
      </c>
      <c r="N21" s="217"/>
    </row>
    <row r="22" customFormat="false" ht="14.95" hidden="false" customHeight="true" outlineLevel="0" collapsed="false">
      <c r="A22" s="89" t="n">
        <v>25</v>
      </c>
      <c r="B22" s="90" t="n">
        <v>20</v>
      </c>
      <c r="C22" s="91" t="s">
        <v>117</v>
      </c>
      <c r="D22" s="92" t="n">
        <v>6797</v>
      </c>
      <c r="E22" s="213" t="n">
        <v>18991</v>
      </c>
      <c r="F22" s="214" t="n">
        <v>11050</v>
      </c>
      <c r="G22" s="214" t="n">
        <v>6989.99</v>
      </c>
      <c r="H22" s="215" t="n">
        <f aca="false">(F22+G22)/2</f>
        <v>9019.995</v>
      </c>
      <c r="I22" s="216" t="n">
        <f aca="false">H22/D22</f>
        <v>1.32705531852288</v>
      </c>
      <c r="K22" s="94" t="n">
        <f aca="false">D22*0.7</f>
        <v>4757.9</v>
      </c>
      <c r="M22" s="217" t="s">
        <v>266</v>
      </c>
      <c r="N22" s="217"/>
    </row>
    <row r="23" customFormat="false" ht="14.95" hidden="false" customHeight="true" outlineLevel="0" collapsed="false">
      <c r="A23" s="89" t="n">
        <v>26</v>
      </c>
      <c r="B23" s="90" t="n">
        <v>21</v>
      </c>
      <c r="C23" s="91" t="s">
        <v>118</v>
      </c>
      <c r="D23" s="92" t="n">
        <v>5205</v>
      </c>
      <c r="E23" s="213" t="n">
        <v>22112</v>
      </c>
      <c r="F23" s="214" t="n">
        <v>6777.66</v>
      </c>
      <c r="G23" s="214" t="n">
        <v>5603.43</v>
      </c>
      <c r="H23" s="215" t="n">
        <f aca="false">(F23+G23)/2</f>
        <v>6190.545</v>
      </c>
      <c r="I23" s="216" t="n">
        <f aca="false">H23/D23</f>
        <v>1.18934582132565</v>
      </c>
      <c r="K23" s="94" t="n">
        <f aca="false">D23*0.7</f>
        <v>3643.5</v>
      </c>
      <c r="M23" s="217" t="s">
        <v>266</v>
      </c>
      <c r="N23" s="217"/>
    </row>
    <row r="24" customFormat="false" ht="14.95" hidden="false" customHeight="true" outlineLevel="0" collapsed="false">
      <c r="A24" s="89" t="n">
        <v>27</v>
      </c>
      <c r="B24" s="90" t="n">
        <v>22</v>
      </c>
      <c r="C24" s="91" t="s">
        <v>119</v>
      </c>
      <c r="D24" s="92" t="n">
        <v>12203</v>
      </c>
      <c r="E24" s="213" t="n">
        <v>42090</v>
      </c>
      <c r="F24" s="214" t="n">
        <v>8022</v>
      </c>
      <c r="G24" s="214" t="n">
        <v>8022</v>
      </c>
      <c r="H24" s="215" t="n">
        <f aca="false">(F24+G24)/2</f>
        <v>8022</v>
      </c>
      <c r="I24" s="216" t="n">
        <f aca="false">H24/D24</f>
        <v>0.657379332950914</v>
      </c>
      <c r="K24" s="94" t="n">
        <f aca="false">D24*0.7</f>
        <v>8542.1</v>
      </c>
      <c r="M24" s="218" t="n">
        <f aca="false">H24-K24</f>
        <v>-520.1</v>
      </c>
      <c r="N24" s="219" t="n">
        <f aca="false">(-(M24)/K24)*100</f>
        <v>6.08866672129805</v>
      </c>
    </row>
    <row r="25" customFormat="false" ht="14.95" hidden="false" customHeight="true" outlineLevel="0" collapsed="false">
      <c r="A25" s="89" t="n">
        <v>28</v>
      </c>
      <c r="B25" s="90" t="n">
        <v>23</v>
      </c>
      <c r="C25" s="91" t="s">
        <v>120</v>
      </c>
      <c r="D25" s="92" t="n">
        <v>9286</v>
      </c>
      <c r="E25" s="213" t="n">
        <v>34197</v>
      </c>
      <c r="F25" s="214" t="n">
        <v>5226.93</v>
      </c>
      <c r="G25" s="214" t="n">
        <v>5213.94</v>
      </c>
      <c r="H25" s="215" t="n">
        <f aca="false">(F25+G25)/2</f>
        <v>5220.435</v>
      </c>
      <c r="I25" s="216" t="n">
        <f aca="false">H25/D25</f>
        <v>0.562183394357097</v>
      </c>
      <c r="K25" s="94" t="n">
        <f aca="false">D25*0.7</f>
        <v>6500.2</v>
      </c>
      <c r="M25" s="218" t="n">
        <f aca="false">H25-K25</f>
        <v>-1279.765</v>
      </c>
      <c r="N25" s="219" t="n">
        <f aca="false">(-(M25)/K25)*100</f>
        <v>19.6880865204148</v>
      </c>
    </row>
    <row r="26" customFormat="false" ht="14.95" hidden="false" customHeight="true" outlineLevel="0" collapsed="false">
      <c r="A26" s="89" t="n">
        <v>29</v>
      </c>
      <c r="B26" s="90" t="n">
        <v>24</v>
      </c>
      <c r="C26" s="91" t="s">
        <v>121</v>
      </c>
      <c r="D26" s="222" t="n">
        <v>7348</v>
      </c>
      <c r="E26" s="213" t="n">
        <v>6338</v>
      </c>
      <c r="F26" s="214" t="n">
        <v>8100</v>
      </c>
      <c r="G26" s="214" t="n">
        <v>6782.12</v>
      </c>
      <c r="H26" s="215" t="n">
        <f aca="false">(F26+G26)/2</f>
        <v>7441.06</v>
      </c>
      <c r="I26" s="216" t="n">
        <f aca="false">H26/D26</f>
        <v>1.01266467065868</v>
      </c>
      <c r="K26" s="94" t="n">
        <f aca="false">D26*0.7</f>
        <v>5143.6</v>
      </c>
      <c r="M26" s="217" t="s">
        <v>266</v>
      </c>
      <c r="N26" s="217"/>
    </row>
    <row r="27" customFormat="false" ht="14.95" hidden="false" customHeight="true" outlineLevel="0" collapsed="false">
      <c r="A27" s="89" t="n">
        <v>30</v>
      </c>
      <c r="B27" s="90" t="n">
        <v>25</v>
      </c>
      <c r="C27" s="91" t="s">
        <v>122</v>
      </c>
      <c r="D27" s="222"/>
      <c r="E27" s="213" t="n">
        <v>15818</v>
      </c>
      <c r="F27" s="223" t="s">
        <v>267</v>
      </c>
      <c r="G27" s="223" t="n">
        <v>0</v>
      </c>
      <c r="H27" s="223" t="e">
        <f aca="false">(F27+G27)/2</f>
        <v>#VALUE!</v>
      </c>
      <c r="I27" s="223" t="e">
        <f aca="false">H27/D27</f>
        <v>#VALUE!</v>
      </c>
      <c r="K27" s="94" t="n">
        <f aca="false">D27*0.7</f>
        <v>0</v>
      </c>
      <c r="M27" s="224" t="s">
        <v>267</v>
      </c>
      <c r="N27" s="225"/>
    </row>
    <row r="28" customFormat="false" ht="14.95" hidden="false" customHeight="true" outlineLevel="0" collapsed="false">
      <c r="A28" s="89" t="n">
        <v>31</v>
      </c>
      <c r="B28" s="90" t="n">
        <v>26</v>
      </c>
      <c r="C28" s="91" t="s">
        <v>123</v>
      </c>
      <c r="D28" s="107" t="n">
        <v>3077</v>
      </c>
      <c r="E28" s="213" t="n">
        <v>14807</v>
      </c>
      <c r="F28" s="214" t="n">
        <v>3000</v>
      </c>
      <c r="G28" s="214" t="n">
        <v>3000</v>
      </c>
      <c r="H28" s="215" t="n">
        <f aca="false">(F28+G28)/2</f>
        <v>3000</v>
      </c>
      <c r="I28" s="216" t="n">
        <f aca="false">H28/D28</f>
        <v>0.97497562560936</v>
      </c>
      <c r="K28" s="94" t="n">
        <f aca="false">D28*0.7</f>
        <v>2153.9</v>
      </c>
      <c r="M28" s="217" t="s">
        <v>266</v>
      </c>
      <c r="N28" s="217"/>
    </row>
    <row r="29" customFormat="false" ht="14.95" hidden="false" customHeight="true" outlineLevel="0" collapsed="false">
      <c r="A29" s="89" t="n">
        <v>32</v>
      </c>
      <c r="B29" s="90" t="n">
        <v>27</v>
      </c>
      <c r="C29" s="91" t="s">
        <v>124</v>
      </c>
      <c r="D29" s="92" t="n">
        <v>6250</v>
      </c>
      <c r="E29" s="213" t="n">
        <v>9232</v>
      </c>
      <c r="F29" s="214" t="n">
        <v>7733</v>
      </c>
      <c r="G29" s="214" t="n">
        <v>7733</v>
      </c>
      <c r="H29" s="215" t="n">
        <f aca="false">(F29+G29)/2</f>
        <v>7733</v>
      </c>
      <c r="I29" s="216" t="n">
        <f aca="false">H29/D29</f>
        <v>1.23728</v>
      </c>
      <c r="K29" s="94" t="n">
        <f aca="false">D29*0.7</f>
        <v>4375</v>
      </c>
      <c r="M29" s="217" t="s">
        <v>266</v>
      </c>
      <c r="N29" s="217"/>
    </row>
    <row r="30" customFormat="false" ht="14.95" hidden="false" customHeight="true" outlineLevel="0" collapsed="false">
      <c r="A30" s="89" t="n">
        <v>34</v>
      </c>
      <c r="B30" s="90" t="n">
        <v>28</v>
      </c>
      <c r="C30" s="91" t="s">
        <v>125</v>
      </c>
      <c r="D30" s="107" t="n">
        <v>4781</v>
      </c>
      <c r="E30" s="213" t="n">
        <v>7076</v>
      </c>
      <c r="F30" s="214" t="n">
        <v>3578.86</v>
      </c>
      <c r="G30" s="214" t="n">
        <v>3456.05</v>
      </c>
      <c r="H30" s="215" t="n">
        <f aca="false">(F30+G30)/2</f>
        <v>3517.455</v>
      </c>
      <c r="I30" s="216" t="n">
        <f aca="false">H30/D30</f>
        <v>0.735715331520602</v>
      </c>
      <c r="K30" s="94" t="n">
        <f aca="false">D30*0.7</f>
        <v>3346.7</v>
      </c>
      <c r="M30" s="217" t="s">
        <v>266</v>
      </c>
      <c r="N30" s="217"/>
    </row>
    <row r="31" customFormat="false" ht="14.95" hidden="false" customHeight="true" outlineLevel="0" collapsed="false">
      <c r="A31" s="89" t="n">
        <v>91</v>
      </c>
      <c r="B31" s="90"/>
      <c r="C31" s="91" t="s">
        <v>126</v>
      </c>
      <c r="D31" s="92"/>
      <c r="E31" s="19"/>
      <c r="F31" s="19"/>
      <c r="G31" s="19"/>
      <c r="H31" s="215"/>
      <c r="I31" s="216" t="e">
        <f aca="false">H31/D31</f>
        <v>#DIV/0!</v>
      </c>
      <c r="K31" s="94"/>
      <c r="M31" s="226"/>
      <c r="N31" s="225"/>
    </row>
    <row r="32" customFormat="false" ht="14.95" hidden="false" customHeight="true" outlineLevel="0" collapsed="false">
      <c r="A32" s="116" t="n">
        <v>101</v>
      </c>
      <c r="B32" s="90" t="n">
        <v>29</v>
      </c>
      <c r="C32" s="117" t="s">
        <v>127</v>
      </c>
      <c r="D32" s="118" t="n">
        <v>18670</v>
      </c>
      <c r="E32" s="213" t="n">
        <v>63329</v>
      </c>
      <c r="F32" s="214" t="n">
        <v>10500</v>
      </c>
      <c r="G32" s="214" t="n">
        <v>11500</v>
      </c>
      <c r="H32" s="215" t="n">
        <f aca="false">(F32+G32)/2</f>
        <v>11000</v>
      </c>
      <c r="I32" s="216" t="n">
        <f aca="false">H32/D32</f>
        <v>0.589180503481521</v>
      </c>
      <c r="K32" s="94" t="n">
        <f aca="false">D32*0.7</f>
        <v>13069</v>
      </c>
      <c r="M32" s="218" t="n">
        <f aca="false">H32-K32</f>
        <v>-2069</v>
      </c>
      <c r="N32" s="219" t="n">
        <f aca="false">(-(M32)/K32)*100</f>
        <v>15.831356645497</v>
      </c>
    </row>
    <row r="33" customFormat="false" ht="14.95" hidden="false" customHeight="true" outlineLevel="0" collapsed="false">
      <c r="A33" s="89" t="n">
        <v>102</v>
      </c>
      <c r="B33" s="90" t="n">
        <v>30</v>
      </c>
      <c r="C33" s="91" t="s">
        <v>128</v>
      </c>
      <c r="D33" s="118" t="n">
        <v>9286</v>
      </c>
      <c r="E33" s="213" t="n">
        <v>24230</v>
      </c>
      <c r="F33" s="214" t="n">
        <v>5000</v>
      </c>
      <c r="G33" s="214" t="n">
        <v>0</v>
      </c>
      <c r="H33" s="215" t="n">
        <f aca="false">(F33+G33)/2</f>
        <v>2500</v>
      </c>
      <c r="I33" s="216" t="n">
        <f aca="false">H33/D33</f>
        <v>0.269222485461986</v>
      </c>
      <c r="K33" s="94" t="n">
        <f aca="false">D33*0.7</f>
        <v>6500.2</v>
      </c>
      <c r="M33" s="218" t="n">
        <f aca="false">H33-K33</f>
        <v>-4000.2</v>
      </c>
      <c r="N33" s="219" t="n">
        <f aca="false">(-(M33)/K33)*100</f>
        <v>61.539644934002</v>
      </c>
    </row>
    <row r="34" customFormat="false" ht="14.95" hidden="false" customHeight="true" outlineLevel="0" collapsed="false">
      <c r="A34" s="89" t="n">
        <v>103</v>
      </c>
      <c r="B34" s="90" t="n">
        <v>31</v>
      </c>
      <c r="C34" s="91" t="s">
        <v>129</v>
      </c>
      <c r="D34" s="118" t="n">
        <v>20835</v>
      </c>
      <c r="E34" s="213" t="n">
        <v>69381</v>
      </c>
      <c r="F34" s="214" t="n">
        <v>17000</v>
      </c>
      <c r="G34" s="220" t="n">
        <v>17000</v>
      </c>
      <c r="H34" s="215" t="n">
        <f aca="false">(F34+G34)/2</f>
        <v>17000</v>
      </c>
      <c r="I34" s="216" t="n">
        <f aca="false">H34/D34</f>
        <v>0.815934725221982</v>
      </c>
      <c r="K34" s="94" t="n">
        <f aca="false">D34*0.7</f>
        <v>14584.5</v>
      </c>
      <c r="M34" s="217" t="s">
        <v>266</v>
      </c>
      <c r="N34" s="217"/>
    </row>
    <row r="35" customFormat="false" ht="14.95" hidden="false" customHeight="true" outlineLevel="0" collapsed="false">
      <c r="A35" s="89" t="n">
        <v>104</v>
      </c>
      <c r="B35" s="90" t="n">
        <v>32</v>
      </c>
      <c r="C35" s="91" t="s">
        <v>130</v>
      </c>
      <c r="D35" s="118" t="n">
        <v>37226</v>
      </c>
      <c r="E35" s="213" t="n">
        <v>52201</v>
      </c>
      <c r="F35" s="214" t="n">
        <v>28814</v>
      </c>
      <c r="G35" s="220" t="n">
        <v>19000</v>
      </c>
      <c r="H35" s="215" t="n">
        <f aca="false">(F35+G35)/2</f>
        <v>23907</v>
      </c>
      <c r="I35" s="216" t="n">
        <f aca="false">H35/D35</f>
        <v>0.642212432171063</v>
      </c>
      <c r="K35" s="94" t="n">
        <f aca="false">D35*0.7</f>
        <v>26058.2</v>
      </c>
      <c r="M35" s="217" t="s">
        <v>266</v>
      </c>
      <c r="N35" s="217"/>
    </row>
    <row r="36" customFormat="false" ht="14.95" hidden="false" customHeight="true" outlineLevel="0" collapsed="false">
      <c r="A36" s="89" t="n">
        <v>105</v>
      </c>
      <c r="B36" s="90" t="n">
        <v>33</v>
      </c>
      <c r="C36" s="91" t="s">
        <v>131</v>
      </c>
      <c r="D36" s="118" t="n">
        <v>8765</v>
      </c>
      <c r="E36" s="213" t="n">
        <v>22455</v>
      </c>
      <c r="F36" s="214" t="n">
        <v>10000</v>
      </c>
      <c r="G36" s="214" t="n">
        <v>10000</v>
      </c>
      <c r="H36" s="215" t="n">
        <f aca="false">(F36+G36)/2</f>
        <v>10000</v>
      </c>
      <c r="I36" s="216" t="n">
        <f aca="false">H36/D36</f>
        <v>1.14090131203651</v>
      </c>
      <c r="K36" s="94" t="n">
        <f aca="false">D36*0.7</f>
        <v>6135.5</v>
      </c>
      <c r="M36" s="217" t="s">
        <v>266</v>
      </c>
      <c r="N36" s="217"/>
    </row>
    <row r="37" customFormat="false" ht="14.95" hidden="false" customHeight="true" outlineLevel="0" collapsed="false">
      <c r="A37" s="89" t="n">
        <v>107</v>
      </c>
      <c r="B37" s="90" t="n">
        <v>34</v>
      </c>
      <c r="C37" s="91" t="s">
        <v>132</v>
      </c>
      <c r="D37" s="122" t="n">
        <v>4586</v>
      </c>
      <c r="E37" s="213" t="n">
        <v>16812</v>
      </c>
      <c r="F37" s="214" t="n">
        <v>2800</v>
      </c>
      <c r="G37" s="214" t="n">
        <v>2800</v>
      </c>
      <c r="H37" s="215" t="n">
        <f aca="false">(F37+G37)/2</f>
        <v>2800</v>
      </c>
      <c r="I37" s="216" t="n">
        <f aca="false">H37/D37</f>
        <v>0.610553859572612</v>
      </c>
      <c r="K37" s="94" t="n">
        <f aca="false">D37*0.7</f>
        <v>3210.2</v>
      </c>
      <c r="M37" s="218" t="n">
        <f aca="false">H37-K37</f>
        <v>-410.2</v>
      </c>
      <c r="N37" s="219" t="n">
        <f aca="false">(-(M37)/K37)*100</f>
        <v>12.7780200610554</v>
      </c>
    </row>
    <row r="38" customFormat="false" ht="14.95" hidden="false" customHeight="true" outlineLevel="0" collapsed="false">
      <c r="A38" s="89" t="n">
        <v>108</v>
      </c>
      <c r="B38" s="90" t="n">
        <v>35</v>
      </c>
      <c r="C38" s="91" t="s">
        <v>133</v>
      </c>
      <c r="D38" s="118" t="n">
        <v>9087</v>
      </c>
      <c r="E38" s="213" t="n">
        <v>16034</v>
      </c>
      <c r="F38" s="214" t="n">
        <v>1800</v>
      </c>
      <c r="G38" s="214" t="n">
        <v>1800</v>
      </c>
      <c r="H38" s="215" t="n">
        <f aca="false">(F38+G38)/2</f>
        <v>1800</v>
      </c>
      <c r="I38" s="216" t="n">
        <f aca="false">H38/D38</f>
        <v>0.198085176625949</v>
      </c>
      <c r="K38" s="94" t="n">
        <f aca="false">D38*0.7</f>
        <v>6360.9</v>
      </c>
      <c r="M38" s="218" t="n">
        <f aca="false">H38-K38</f>
        <v>-4560.9</v>
      </c>
      <c r="N38" s="219" t="n">
        <f aca="false">(-(M38)/K38)*100</f>
        <v>71.7021176248644</v>
      </c>
    </row>
    <row r="39" customFormat="false" ht="14.95" hidden="false" customHeight="true" outlineLevel="0" collapsed="false">
      <c r="A39" s="89" t="n">
        <v>109</v>
      </c>
      <c r="B39" s="90" t="n">
        <v>36</v>
      </c>
      <c r="C39" s="91" t="s">
        <v>134</v>
      </c>
      <c r="D39" s="118" t="n">
        <v>36579</v>
      </c>
      <c r="E39" s="213" t="n">
        <v>52701</v>
      </c>
      <c r="F39" s="214" t="n">
        <v>24080</v>
      </c>
      <c r="G39" s="220" t="n">
        <v>9000</v>
      </c>
      <c r="H39" s="215" t="n">
        <f aca="false">(F39+G39)/2</f>
        <v>16540</v>
      </c>
      <c r="I39" s="216" t="n">
        <f aca="false">H39/D39</f>
        <v>0.452172011263293</v>
      </c>
      <c r="K39" s="94" t="n">
        <f aca="false">D39*0.7</f>
        <v>25605.3</v>
      </c>
      <c r="M39" s="218" t="n">
        <f aca="false">H39-K39</f>
        <v>-9065.3</v>
      </c>
      <c r="N39" s="219" t="n">
        <f aca="false">(-(M39)/K39)*100</f>
        <v>35.4039983909581</v>
      </c>
    </row>
    <row r="40" customFormat="false" ht="14.95" hidden="false" customHeight="true" outlineLevel="0" collapsed="false">
      <c r="A40" s="89" t="n">
        <v>110</v>
      </c>
      <c r="B40" s="90" t="n">
        <v>37</v>
      </c>
      <c r="C40" s="91" t="s">
        <v>135</v>
      </c>
      <c r="D40" s="118" t="n">
        <v>7439</v>
      </c>
      <c r="E40" s="213" t="n">
        <v>22403</v>
      </c>
      <c r="F40" s="214" t="n">
        <v>6000</v>
      </c>
      <c r="G40" s="220" t="n">
        <v>6000</v>
      </c>
      <c r="H40" s="215" t="n">
        <f aca="false">(F40+G40)/2</f>
        <v>6000</v>
      </c>
      <c r="I40" s="216" t="n">
        <f aca="false">H40/D40</f>
        <v>0.806560021508267</v>
      </c>
      <c r="K40" s="94" t="n">
        <f aca="false">D40*0.7</f>
        <v>5207.3</v>
      </c>
      <c r="M40" s="217" t="s">
        <v>266</v>
      </c>
      <c r="N40" s="217"/>
    </row>
    <row r="41" customFormat="false" ht="14.95" hidden="false" customHeight="true" outlineLevel="0" collapsed="false">
      <c r="A41" s="89" t="n">
        <v>111</v>
      </c>
      <c r="B41" s="90" t="n">
        <v>38</v>
      </c>
      <c r="C41" s="91" t="s">
        <v>136</v>
      </c>
      <c r="D41" s="118"/>
      <c r="E41" s="213" t="n">
        <v>9554</v>
      </c>
      <c r="F41" s="223" t="s">
        <v>267</v>
      </c>
      <c r="G41" s="223" t="n">
        <v>0</v>
      </c>
      <c r="H41" s="223" t="e">
        <f aca="false">(F41+G41)/2</f>
        <v>#VALUE!</v>
      </c>
      <c r="I41" s="223" t="e">
        <f aca="false">H41/D41</f>
        <v>#VALUE!</v>
      </c>
      <c r="K41" s="94" t="n">
        <f aca="false">D41*0.7</f>
        <v>0</v>
      </c>
      <c r="M41" s="224" t="s">
        <v>267</v>
      </c>
      <c r="N41" s="225"/>
    </row>
    <row r="42" customFormat="false" ht="14.95" hidden="false" customHeight="true" outlineLevel="0" collapsed="false">
      <c r="A42" s="89" t="n">
        <v>112</v>
      </c>
      <c r="B42" s="90" t="n">
        <v>39</v>
      </c>
      <c r="C42" s="91" t="s">
        <v>138</v>
      </c>
      <c r="D42" s="118"/>
      <c r="E42" s="213" t="n">
        <v>8607</v>
      </c>
      <c r="F42" s="223" t="s">
        <v>267</v>
      </c>
      <c r="G42" s="223" t="n">
        <v>0</v>
      </c>
      <c r="H42" s="223" t="e">
        <f aca="false">(F42+G42)/2</f>
        <v>#VALUE!</v>
      </c>
      <c r="I42" s="223" t="e">
        <f aca="false">H42/D42</f>
        <v>#VALUE!</v>
      </c>
      <c r="K42" s="94" t="n">
        <f aca="false">D42*0.7</f>
        <v>0</v>
      </c>
      <c r="M42" s="224" t="s">
        <v>267</v>
      </c>
      <c r="N42" s="225"/>
    </row>
    <row r="43" customFormat="false" ht="14.95" hidden="false" customHeight="true" outlineLevel="0" collapsed="false">
      <c r="A43" s="89" t="n">
        <v>116</v>
      </c>
      <c r="B43" s="90" t="n">
        <v>40</v>
      </c>
      <c r="C43" s="91" t="s">
        <v>139</v>
      </c>
      <c r="D43" s="118" t="n">
        <v>11321</v>
      </c>
      <c r="E43" s="213" t="n">
        <v>43173</v>
      </c>
      <c r="F43" s="214" t="n">
        <v>16000</v>
      </c>
      <c r="G43" s="214" t="n">
        <v>12500</v>
      </c>
      <c r="H43" s="215" t="n">
        <f aca="false">(F43+G43)/2</f>
        <v>14250</v>
      </c>
      <c r="I43" s="216" t="n">
        <f aca="false">H43/D43</f>
        <v>1.25872272767423</v>
      </c>
      <c r="K43" s="94" t="n">
        <f aca="false">D43*0.7</f>
        <v>7924.7</v>
      </c>
      <c r="M43" s="217" t="s">
        <v>266</v>
      </c>
      <c r="N43" s="217"/>
    </row>
    <row r="44" customFormat="false" ht="14.95" hidden="false" customHeight="true" outlineLevel="0" collapsed="false">
      <c r="A44" s="89" t="n">
        <v>117</v>
      </c>
      <c r="B44" s="90" t="n">
        <v>41</v>
      </c>
      <c r="C44" s="91" t="s">
        <v>140</v>
      </c>
      <c r="D44" s="122" t="n">
        <v>4134</v>
      </c>
      <c r="E44" s="213" t="n">
        <v>13219</v>
      </c>
      <c r="F44" s="214" t="n">
        <v>5600</v>
      </c>
      <c r="G44" s="214" t="n">
        <v>5600</v>
      </c>
      <c r="H44" s="215" t="n">
        <f aca="false">(F44+G44)/2</f>
        <v>5600</v>
      </c>
      <c r="I44" s="216" t="n">
        <f aca="false">H44/D44</f>
        <v>1.35462022254475</v>
      </c>
      <c r="K44" s="94" t="n">
        <f aca="false">D44*0.7</f>
        <v>2893.8</v>
      </c>
      <c r="M44" s="217" t="s">
        <v>266</v>
      </c>
      <c r="N44" s="217"/>
    </row>
    <row r="45" customFormat="false" ht="14.95" hidden="false" customHeight="true" outlineLevel="0" collapsed="false">
      <c r="A45" s="89" t="n">
        <v>118</v>
      </c>
      <c r="B45" s="90" t="n">
        <v>42</v>
      </c>
      <c r="C45" s="91" t="s">
        <v>141</v>
      </c>
      <c r="D45" s="122" t="n">
        <v>3868</v>
      </c>
      <c r="E45" s="213" t="n">
        <v>12192</v>
      </c>
      <c r="F45" s="214" t="n">
        <v>3950</v>
      </c>
      <c r="G45" s="214" t="n">
        <v>3950</v>
      </c>
      <c r="H45" s="215" t="n">
        <f aca="false">(F45+G45)/2</f>
        <v>3950</v>
      </c>
      <c r="I45" s="216" t="n">
        <f aca="false">H45/D45</f>
        <v>1.02119958634953</v>
      </c>
      <c r="K45" s="94" t="n">
        <f aca="false">D45*0.7</f>
        <v>2707.6</v>
      </c>
      <c r="M45" s="217" t="s">
        <v>266</v>
      </c>
      <c r="N45" s="217"/>
    </row>
    <row r="46" customFormat="false" ht="14.95" hidden="false" customHeight="true" outlineLevel="0" collapsed="false">
      <c r="A46" s="89" t="n">
        <v>119</v>
      </c>
      <c r="B46" s="90" t="n">
        <v>43</v>
      </c>
      <c r="C46" s="91" t="s">
        <v>142</v>
      </c>
      <c r="D46" s="118" t="n">
        <v>8598</v>
      </c>
      <c r="E46" s="213" t="n">
        <v>9343</v>
      </c>
      <c r="F46" s="214" t="n">
        <v>3950</v>
      </c>
      <c r="G46" s="214" t="n">
        <v>3500</v>
      </c>
      <c r="H46" s="215" t="n">
        <f aca="false">(F46+G46)/2</f>
        <v>3725</v>
      </c>
      <c r="I46" s="216" t="n">
        <f aca="false">H46/D46</f>
        <v>0.433240288439172</v>
      </c>
      <c r="K46" s="94" t="n">
        <f aca="false">D46*0.7</f>
        <v>6018.6</v>
      </c>
      <c r="M46" s="218" t="n">
        <f aca="false">H46-K46</f>
        <v>-2293.6</v>
      </c>
      <c r="N46" s="219" t="n">
        <f aca="false">(-(M46)/K46)*100</f>
        <v>38.1085302229754</v>
      </c>
    </row>
    <row r="47" customFormat="false" ht="14.95" hidden="false" customHeight="true" outlineLevel="0" collapsed="false">
      <c r="A47" s="89" t="n">
        <v>120</v>
      </c>
      <c r="B47" s="90" t="n">
        <v>44</v>
      </c>
      <c r="C47" s="91" t="s">
        <v>143</v>
      </c>
      <c r="D47" s="118" t="n">
        <v>5856</v>
      </c>
      <c r="E47" s="213" t="n">
        <v>10411</v>
      </c>
      <c r="F47" s="214" t="n">
        <v>3500</v>
      </c>
      <c r="G47" s="214" t="n">
        <v>0</v>
      </c>
      <c r="H47" s="215" t="n">
        <f aca="false">(F47+G47)/2</f>
        <v>1750</v>
      </c>
      <c r="I47" s="216" t="n">
        <f aca="false">H47/D47</f>
        <v>0.298838797814208</v>
      </c>
      <c r="K47" s="94" t="n">
        <f aca="false">D47*0.7</f>
        <v>4099.2</v>
      </c>
      <c r="M47" s="218" t="n">
        <f aca="false">H47-K47</f>
        <v>-2349.2</v>
      </c>
      <c r="N47" s="219" t="n">
        <f aca="false">(-(M47)/K47)*100</f>
        <v>57.3087431693989</v>
      </c>
    </row>
    <row r="48" customFormat="false" ht="14.95" hidden="false" customHeight="true" outlineLevel="0" collapsed="false">
      <c r="A48" s="89" t="n">
        <v>121</v>
      </c>
      <c r="B48" s="90" t="n">
        <v>45</v>
      </c>
      <c r="C48" s="91" t="s">
        <v>144</v>
      </c>
      <c r="D48" s="118" t="n">
        <v>19162</v>
      </c>
      <c r="E48" s="213" t="n">
        <v>49730</v>
      </c>
      <c r="F48" s="214" t="n">
        <v>11851.68</v>
      </c>
      <c r="G48" s="214" t="n">
        <v>13217.66</v>
      </c>
      <c r="H48" s="215" t="n">
        <f aca="false">(F48+G48)/2</f>
        <v>12534.67</v>
      </c>
      <c r="I48" s="216" t="n">
        <f aca="false">H48/D48</f>
        <v>0.654142051977873</v>
      </c>
      <c r="K48" s="94" t="n">
        <f aca="false">D48*0.7</f>
        <v>13413.4</v>
      </c>
      <c r="M48" s="218" t="n">
        <f aca="false">H48-K48</f>
        <v>-878.73</v>
      </c>
      <c r="N48" s="219" t="n">
        <f aca="false">(-(M48)/K48)*100</f>
        <v>6.55113543173244</v>
      </c>
    </row>
    <row r="49" customFormat="false" ht="14.95" hidden="false" customHeight="true" outlineLevel="0" collapsed="false">
      <c r="A49" s="89" t="n">
        <v>122</v>
      </c>
      <c r="B49" s="90" t="n">
        <v>46</v>
      </c>
      <c r="C49" s="91" t="s">
        <v>145</v>
      </c>
      <c r="D49" s="118" t="n">
        <v>5101</v>
      </c>
      <c r="E49" s="213" t="n">
        <v>8165</v>
      </c>
      <c r="F49" s="214" t="n">
        <v>500</v>
      </c>
      <c r="G49" s="214" t="n">
        <v>500</v>
      </c>
      <c r="H49" s="215" t="n">
        <f aca="false">(F49+G49)/2</f>
        <v>500</v>
      </c>
      <c r="I49" s="216" t="n">
        <f aca="false">H49/D49</f>
        <v>0.0980199960792002</v>
      </c>
      <c r="K49" s="94" t="n">
        <f aca="false">D49*0.7</f>
        <v>3570.7</v>
      </c>
      <c r="M49" s="218" t="n">
        <f aca="false">H49-K49</f>
        <v>-3070.7</v>
      </c>
      <c r="N49" s="219" t="n">
        <f aca="false">(-(M49)/K49)*100</f>
        <v>85.9971434172571</v>
      </c>
    </row>
    <row r="50" customFormat="false" ht="14.95" hidden="false" customHeight="true" outlineLevel="0" collapsed="false">
      <c r="A50" s="89" t="n">
        <v>123</v>
      </c>
      <c r="B50" s="90" t="n">
        <v>47</v>
      </c>
      <c r="C50" s="91" t="s">
        <v>146</v>
      </c>
      <c r="D50" s="118" t="n">
        <v>7452</v>
      </c>
      <c r="E50" s="213" t="n">
        <v>12644</v>
      </c>
      <c r="F50" s="214" t="n">
        <v>4154</v>
      </c>
      <c r="G50" s="214" t="n">
        <v>4154</v>
      </c>
      <c r="H50" s="215" t="n">
        <f aca="false">(F50+G50)/2</f>
        <v>4154</v>
      </c>
      <c r="I50" s="216" t="n">
        <f aca="false">H50/D50</f>
        <v>0.557434245840043</v>
      </c>
      <c r="K50" s="94" t="n">
        <f aca="false">D50*0.7</f>
        <v>5216.4</v>
      </c>
      <c r="M50" s="218" t="n">
        <f aca="false">H50-K50</f>
        <v>-1062.4</v>
      </c>
      <c r="N50" s="219" t="n">
        <f aca="false">(-(M50)/K50)*100</f>
        <v>20.3665363085653</v>
      </c>
    </row>
    <row r="51" customFormat="false" ht="14.95" hidden="false" customHeight="true" outlineLevel="0" collapsed="false">
      <c r="A51" s="89" t="n">
        <v>126</v>
      </c>
      <c r="B51" s="90" t="n">
        <v>48</v>
      </c>
      <c r="C51" s="91" t="s">
        <v>147</v>
      </c>
      <c r="D51" s="118"/>
      <c r="E51" s="213" t="n">
        <v>16383</v>
      </c>
      <c r="F51" s="223" t="s">
        <v>267</v>
      </c>
      <c r="G51" s="223" t="n">
        <v>0</v>
      </c>
      <c r="H51" s="223" t="e">
        <f aca="false">(F51+G51)/2</f>
        <v>#VALUE!</v>
      </c>
      <c r="I51" s="223" t="e">
        <f aca="false">H51/D51</f>
        <v>#VALUE!</v>
      </c>
      <c r="K51" s="94" t="n">
        <f aca="false">D51*0.7</f>
        <v>0</v>
      </c>
      <c r="M51" s="224" t="s">
        <v>267</v>
      </c>
      <c r="N51" s="225"/>
    </row>
    <row r="52" customFormat="false" ht="14.95" hidden="false" customHeight="true" outlineLevel="0" collapsed="false">
      <c r="A52" s="89" t="n">
        <v>127</v>
      </c>
      <c r="B52" s="90" t="n">
        <v>49</v>
      </c>
      <c r="C52" s="91" t="s">
        <v>148</v>
      </c>
      <c r="D52" s="118"/>
      <c r="E52" s="213"/>
      <c r="F52" s="223" t="s">
        <v>267</v>
      </c>
      <c r="G52" s="223" t="n">
        <v>0</v>
      </c>
      <c r="H52" s="223" t="e">
        <f aca="false">(F52+G52)/2</f>
        <v>#VALUE!</v>
      </c>
      <c r="I52" s="223" t="e">
        <f aca="false">H52/D52</f>
        <v>#VALUE!</v>
      </c>
      <c r="K52" s="94" t="n">
        <f aca="false">D52*0.7</f>
        <v>0</v>
      </c>
      <c r="M52" s="224" t="s">
        <v>267</v>
      </c>
      <c r="N52" s="225"/>
    </row>
    <row r="53" customFormat="false" ht="14.95" hidden="false" customHeight="true" outlineLevel="0" collapsed="false">
      <c r="A53" s="89" t="n">
        <v>130</v>
      </c>
      <c r="B53" s="90" t="n">
        <v>50</v>
      </c>
      <c r="C53" s="91" t="s">
        <v>149</v>
      </c>
      <c r="D53" s="118" t="n">
        <v>32844</v>
      </c>
      <c r="E53" s="213" t="n">
        <v>25973</v>
      </c>
      <c r="F53" s="214" t="n">
        <v>16075</v>
      </c>
      <c r="G53" s="220" t="n">
        <v>20300</v>
      </c>
      <c r="H53" s="215" t="n">
        <f aca="false">(F53+G53)/2</f>
        <v>18187.5</v>
      </c>
      <c r="I53" s="216" t="n">
        <f aca="false">H53/D53</f>
        <v>0.553754110339788</v>
      </c>
      <c r="K53" s="94" t="n">
        <f aca="false">D53*0.7</f>
        <v>22990.8</v>
      </c>
      <c r="M53" s="218" t="n">
        <f aca="false">H53-K53</f>
        <v>-4803.3</v>
      </c>
      <c r="N53" s="219" t="n">
        <f aca="false">(-(M53)/K53)*100</f>
        <v>20.8922699514588</v>
      </c>
    </row>
    <row r="54" customFormat="false" ht="14.95" hidden="false" customHeight="true" outlineLevel="0" collapsed="false">
      <c r="A54" s="89" t="n">
        <v>131</v>
      </c>
      <c r="B54" s="90" t="n">
        <v>51</v>
      </c>
      <c r="C54" s="91" t="s">
        <v>150</v>
      </c>
      <c r="D54" s="118"/>
      <c r="E54" s="213" t="n">
        <v>16506</v>
      </c>
      <c r="F54" s="223" t="s">
        <v>267</v>
      </c>
      <c r="G54" s="223"/>
      <c r="H54" s="223"/>
      <c r="I54" s="223"/>
      <c r="K54" s="94" t="n">
        <f aca="false">D54*0.7</f>
        <v>0</v>
      </c>
      <c r="M54" s="224" t="s">
        <v>267</v>
      </c>
      <c r="N54" s="225"/>
    </row>
    <row r="55" customFormat="false" ht="14.95" hidden="false" customHeight="true" outlineLevel="0" collapsed="false">
      <c r="A55" s="89" t="n">
        <v>132</v>
      </c>
      <c r="B55" s="90" t="n">
        <v>52</v>
      </c>
      <c r="C55" s="91" t="s">
        <v>151</v>
      </c>
      <c r="D55" s="118"/>
      <c r="E55" s="213" t="n">
        <v>4800</v>
      </c>
      <c r="F55" s="223" t="s">
        <v>267</v>
      </c>
      <c r="G55" s="223" t="s">
        <v>267</v>
      </c>
      <c r="H55" s="223" t="s">
        <v>267</v>
      </c>
      <c r="I55" s="223" t="s">
        <v>267</v>
      </c>
      <c r="K55" s="94" t="n">
        <f aca="false">D55*0.7</f>
        <v>0</v>
      </c>
      <c r="M55" s="224" t="s">
        <v>267</v>
      </c>
      <c r="N55" s="225"/>
    </row>
    <row r="56" customFormat="false" ht="14.95" hidden="false" customHeight="true" outlineLevel="0" collapsed="false">
      <c r="A56" s="89" t="n">
        <v>133</v>
      </c>
      <c r="B56" s="90" t="n">
        <v>53</v>
      </c>
      <c r="C56" s="91" t="s">
        <v>152</v>
      </c>
      <c r="D56" s="118" t="n">
        <v>18379</v>
      </c>
      <c r="E56" s="213" t="n">
        <v>36874</v>
      </c>
      <c r="F56" s="214" t="n">
        <v>15766</v>
      </c>
      <c r="G56" s="227" t="n">
        <v>15766</v>
      </c>
      <c r="H56" s="215" t="n">
        <f aca="false">(F56+G56)/2</f>
        <v>15766</v>
      </c>
      <c r="I56" s="216" t="n">
        <f aca="false">H56/D56</f>
        <v>0.857826867620654</v>
      </c>
      <c r="K56" s="94" t="n">
        <f aca="false">D56*0.7</f>
        <v>12865.3</v>
      </c>
      <c r="M56" s="217" t="s">
        <v>266</v>
      </c>
      <c r="N56" s="217"/>
    </row>
    <row r="57" customFormat="false" ht="14.95" hidden="false" customHeight="true" outlineLevel="0" collapsed="false">
      <c r="A57" s="89" t="n">
        <v>134</v>
      </c>
      <c r="B57" s="90" t="n">
        <v>54</v>
      </c>
      <c r="C57" s="91" t="s">
        <v>153</v>
      </c>
      <c r="D57" s="118" t="n">
        <v>39085</v>
      </c>
      <c r="E57" s="213" t="n">
        <v>45495</v>
      </c>
      <c r="F57" s="214" t="n">
        <v>3800</v>
      </c>
      <c r="G57" s="220" t="n">
        <v>3800</v>
      </c>
      <c r="H57" s="215" t="n">
        <f aca="false">(F57+G57)/2</f>
        <v>3800</v>
      </c>
      <c r="I57" s="216" t="n">
        <f aca="false">H57/D57</f>
        <v>0.0972239989765895</v>
      </c>
      <c r="K57" s="94" t="n">
        <f aca="false">D57*0.7</f>
        <v>27359.5</v>
      </c>
      <c r="M57" s="218" t="n">
        <f aca="false">H57-K57</f>
        <v>-23559.5</v>
      </c>
      <c r="N57" s="219" t="n">
        <f aca="false">(-(M57)/K57)*100</f>
        <v>86.1108572890586</v>
      </c>
    </row>
    <row r="58" customFormat="false" ht="14.95" hidden="false" customHeight="true" outlineLevel="0" collapsed="false">
      <c r="A58" s="89" t="n">
        <v>135</v>
      </c>
      <c r="B58" s="90" t="n">
        <v>55</v>
      </c>
      <c r="C58" s="91" t="s">
        <v>154</v>
      </c>
      <c r="D58" s="118" t="n">
        <v>11290</v>
      </c>
      <c r="E58" s="213" t="n">
        <v>23920</v>
      </c>
      <c r="F58" s="214" t="n">
        <v>1666.76</v>
      </c>
      <c r="G58" s="228" t="n">
        <v>1666.76</v>
      </c>
      <c r="H58" s="215" t="n">
        <f aca="false">(F58+G58)/2</f>
        <v>1666.76</v>
      </c>
      <c r="I58" s="216" t="n">
        <f aca="false">H58/D58</f>
        <v>0.147631532329495</v>
      </c>
      <c r="K58" s="94" t="n">
        <f aca="false">D58*0.7</f>
        <v>7903</v>
      </c>
      <c r="M58" s="218" t="n">
        <f aca="false">H58-K58</f>
        <v>-6236.24</v>
      </c>
      <c r="N58" s="219" t="n">
        <f aca="false">(-(M58)/K58)*100</f>
        <v>78.9097810957864</v>
      </c>
    </row>
    <row r="59" customFormat="false" ht="14.95" hidden="false" customHeight="true" outlineLevel="0" collapsed="false">
      <c r="A59" s="89" t="n">
        <v>136</v>
      </c>
      <c r="B59" s="90" t="n">
        <v>56</v>
      </c>
      <c r="C59" s="91" t="s">
        <v>155</v>
      </c>
      <c r="D59" s="118" t="n">
        <v>5921</v>
      </c>
      <c r="E59" s="213" t="n">
        <v>13214</v>
      </c>
      <c r="F59" s="214" t="n">
        <v>2000</v>
      </c>
      <c r="G59" s="228" t="n">
        <v>2000</v>
      </c>
      <c r="H59" s="215" t="n">
        <f aca="false">(F59+G59)/2</f>
        <v>2000</v>
      </c>
      <c r="I59" s="216" t="n">
        <f aca="false">H59/D59</f>
        <v>0.337780780273602</v>
      </c>
      <c r="K59" s="94" t="n">
        <f aca="false">D59*0.7</f>
        <v>4144.7</v>
      </c>
      <c r="M59" s="218" t="n">
        <f aca="false">H59-K59</f>
        <v>-2144.7</v>
      </c>
      <c r="N59" s="219" t="n">
        <f aca="false">(-(M59)/K59)*100</f>
        <v>51.7456028180568</v>
      </c>
    </row>
    <row r="60" customFormat="false" ht="14.95" hidden="false" customHeight="true" outlineLevel="0" collapsed="false">
      <c r="A60" s="89" t="n">
        <v>137</v>
      </c>
      <c r="B60" s="90" t="n">
        <v>57</v>
      </c>
      <c r="C60" s="91" t="s">
        <v>156</v>
      </c>
      <c r="D60" s="118" t="n">
        <v>23944</v>
      </c>
      <c r="E60" s="213" t="n">
        <v>38261</v>
      </c>
      <c r="F60" s="214" t="n">
        <v>11950</v>
      </c>
      <c r="G60" s="214" t="n">
        <v>17000</v>
      </c>
      <c r="H60" s="215" t="n">
        <f aca="false">(F60+G60)/2</f>
        <v>14475</v>
      </c>
      <c r="I60" s="216" t="n">
        <f aca="false">H60/D60</f>
        <v>0.604535583027063</v>
      </c>
      <c r="K60" s="94" t="n">
        <f aca="false">D60*0.7</f>
        <v>16760.8</v>
      </c>
      <c r="M60" s="218" t="n">
        <f aca="false">H60-K60</f>
        <v>-2285.8</v>
      </c>
      <c r="N60" s="219" t="n">
        <f aca="false">(-(M60)/K60)*100</f>
        <v>13.6377738532767</v>
      </c>
    </row>
    <row r="61" customFormat="false" ht="14.95" hidden="false" customHeight="true" outlineLevel="0" collapsed="false">
      <c r="A61" s="89" t="n">
        <v>138</v>
      </c>
      <c r="B61" s="90" t="n">
        <v>58</v>
      </c>
      <c r="C61" s="91" t="s">
        <v>157</v>
      </c>
      <c r="D61" s="118"/>
      <c r="E61" s="213"/>
      <c r="F61" s="223" t="s">
        <v>267</v>
      </c>
      <c r="G61" s="223" t="s">
        <v>267</v>
      </c>
      <c r="H61" s="223" t="s">
        <v>267</v>
      </c>
      <c r="I61" s="223" t="s">
        <v>267</v>
      </c>
      <c r="K61" s="94" t="n">
        <f aca="false">D61*0.7</f>
        <v>0</v>
      </c>
      <c r="M61" s="224" t="s">
        <v>267</v>
      </c>
      <c r="N61" s="225"/>
    </row>
    <row r="62" customFormat="false" ht="14.95" hidden="false" customHeight="true" outlineLevel="0" collapsed="false">
      <c r="A62" s="89" t="n">
        <v>139</v>
      </c>
      <c r="B62" s="90" t="n">
        <v>59</v>
      </c>
      <c r="C62" s="91" t="s">
        <v>158</v>
      </c>
      <c r="D62" s="118" t="n">
        <v>12294</v>
      </c>
      <c r="E62" s="213" t="n">
        <v>6164</v>
      </c>
      <c r="F62" s="214" t="n">
        <v>0</v>
      </c>
      <c r="G62" s="214" t="n">
        <v>1469.23</v>
      </c>
      <c r="H62" s="215" t="n">
        <f aca="false">(F62+G62)/2</f>
        <v>734.615</v>
      </c>
      <c r="I62" s="216" t="n">
        <f aca="false">H62/D62</f>
        <v>0.0597539450138279</v>
      </c>
      <c r="K62" s="94" t="n">
        <f aca="false">D62*0.7</f>
        <v>8605.8</v>
      </c>
      <c r="M62" s="218" t="n">
        <f aca="false">H62-K62</f>
        <v>-7871.185</v>
      </c>
      <c r="N62" s="219" t="n">
        <f aca="false">(-(M62)/K62)*100</f>
        <v>91.4637221408817</v>
      </c>
    </row>
    <row r="63" customFormat="false" ht="14.95" hidden="false" customHeight="true" outlineLevel="0" collapsed="false">
      <c r="A63" s="89" t="n">
        <v>140</v>
      </c>
      <c r="B63" s="90" t="n">
        <v>60</v>
      </c>
      <c r="C63" s="91" t="s">
        <v>159</v>
      </c>
      <c r="D63" s="122" t="n">
        <v>4007</v>
      </c>
      <c r="E63" s="213" t="n">
        <v>9273</v>
      </c>
      <c r="F63" s="214" t="n">
        <v>2283</v>
      </c>
      <c r="G63" s="214" t="n">
        <v>1590</v>
      </c>
      <c r="H63" s="215" t="n">
        <f aca="false">(F63+G63)/2</f>
        <v>1936.5</v>
      </c>
      <c r="I63" s="216" t="n">
        <f aca="false">H63/D63</f>
        <v>0.483279261292738</v>
      </c>
      <c r="K63" s="94" t="n">
        <f aca="false">D63*0.7</f>
        <v>2804.9</v>
      </c>
      <c r="M63" s="218" t="n">
        <f aca="false">H63-K63</f>
        <v>-868.4</v>
      </c>
      <c r="N63" s="219" t="n">
        <f aca="false">(-(M63)/K63)*100</f>
        <v>30.9601055296089</v>
      </c>
    </row>
    <row r="64" customFormat="false" ht="14.95" hidden="false" customHeight="true" outlineLevel="0" collapsed="false">
      <c r="A64" s="89" t="n">
        <v>141</v>
      </c>
      <c r="B64" s="90" t="n">
        <v>61</v>
      </c>
      <c r="C64" s="91" t="s">
        <v>160</v>
      </c>
      <c r="D64" s="122" t="n">
        <v>3012</v>
      </c>
      <c r="E64" s="213" t="n">
        <v>13214</v>
      </c>
      <c r="F64" s="214" t="n">
        <v>1236</v>
      </c>
      <c r="G64" s="220" t="n">
        <v>1072</v>
      </c>
      <c r="H64" s="215" t="n">
        <f aca="false">(F64+G64)/2</f>
        <v>1154</v>
      </c>
      <c r="I64" s="216" t="n">
        <f aca="false">H64/D64</f>
        <v>0.383134130146082</v>
      </c>
      <c r="K64" s="94" t="n">
        <f aca="false">D64*0.7</f>
        <v>2108.4</v>
      </c>
      <c r="M64" s="218" t="n">
        <f aca="false">H64-K64</f>
        <v>-954.4</v>
      </c>
      <c r="N64" s="219" t="n">
        <f aca="false">(-(M64)/K64)*100</f>
        <v>45.266552836274</v>
      </c>
    </row>
    <row r="65" customFormat="false" ht="14.95" hidden="false" customHeight="true" outlineLevel="0" collapsed="false">
      <c r="A65" s="89" t="n">
        <v>142</v>
      </c>
      <c r="B65" s="90" t="n">
        <v>62</v>
      </c>
      <c r="C65" s="91" t="s">
        <v>161</v>
      </c>
      <c r="D65" s="122" t="n">
        <v>4168</v>
      </c>
      <c r="E65" s="213" t="n">
        <v>7879</v>
      </c>
      <c r="F65" s="214" t="n">
        <v>800</v>
      </c>
      <c r="G65" s="228" t="n">
        <v>800</v>
      </c>
      <c r="H65" s="215" t="n">
        <f aca="false">(F65+G65)/2</f>
        <v>800</v>
      </c>
      <c r="I65" s="216" t="n">
        <f aca="false">H65/D65</f>
        <v>0.191938579654511</v>
      </c>
      <c r="K65" s="94" t="n">
        <f aca="false">D65*0.7</f>
        <v>2917.6</v>
      </c>
      <c r="M65" s="218" t="n">
        <f aca="false">H65-K65</f>
        <v>-2117.6</v>
      </c>
      <c r="N65" s="219" t="n">
        <f aca="false">(-(M65)/K65)*100</f>
        <v>72.5802029064985</v>
      </c>
    </row>
    <row r="66" customFormat="false" ht="14.95" hidden="false" customHeight="true" outlineLevel="0" collapsed="false">
      <c r="A66" s="89" t="n">
        <v>143</v>
      </c>
      <c r="B66" s="90" t="n">
        <v>63</v>
      </c>
      <c r="C66" s="91" t="s">
        <v>162</v>
      </c>
      <c r="D66" s="122" t="n">
        <v>3641</v>
      </c>
      <c r="E66" s="213" t="n">
        <v>7219</v>
      </c>
      <c r="F66" s="214" t="n">
        <v>1070</v>
      </c>
      <c r="G66" s="220" t="n">
        <v>1000</v>
      </c>
      <c r="H66" s="215" t="n">
        <f aca="false">(F66+G66)/2</f>
        <v>1035</v>
      </c>
      <c r="I66" s="216" t="n">
        <f aca="false">H66/D66</f>
        <v>0.284262565229333</v>
      </c>
      <c r="K66" s="94" t="n">
        <f aca="false">D66*0.7</f>
        <v>2548.7</v>
      </c>
      <c r="M66" s="218" t="n">
        <f aca="false">H66-K66</f>
        <v>-1513.7</v>
      </c>
      <c r="N66" s="219" t="n">
        <f aca="false">(-(M66)/K66)*100</f>
        <v>59.3910621100953</v>
      </c>
    </row>
    <row r="67" customFormat="false" ht="14.95" hidden="false" customHeight="true" outlineLevel="0" collapsed="false">
      <c r="A67" s="89" t="n">
        <v>144</v>
      </c>
      <c r="B67" s="90" t="n">
        <v>64</v>
      </c>
      <c r="C67" s="91" t="s">
        <v>163</v>
      </c>
      <c r="D67" s="122" t="n">
        <v>4466</v>
      </c>
      <c r="E67" s="213" t="n">
        <v>14332</v>
      </c>
      <c r="F67" s="214" t="n">
        <v>5871</v>
      </c>
      <c r="G67" s="214" t="n">
        <v>5871</v>
      </c>
      <c r="H67" s="215" t="n">
        <f aca="false">(F67+G67)/2</f>
        <v>5871</v>
      </c>
      <c r="I67" s="216" t="n">
        <f aca="false">H67/D67</f>
        <v>1.31459919390954</v>
      </c>
      <c r="K67" s="94" t="n">
        <f aca="false">D67*0.7</f>
        <v>3126.2</v>
      </c>
      <c r="M67" s="217" t="s">
        <v>266</v>
      </c>
      <c r="N67" s="217"/>
    </row>
    <row r="68" customFormat="false" ht="16.1" hidden="false" customHeight="true" outlineLevel="0" collapsed="false">
      <c r="A68" s="89" t="n">
        <v>146</v>
      </c>
      <c r="B68" s="90" t="n">
        <v>65</v>
      </c>
      <c r="C68" s="91" t="s">
        <v>164</v>
      </c>
      <c r="D68" s="122" t="n">
        <v>2064</v>
      </c>
      <c r="E68" s="213" t="n">
        <v>6150</v>
      </c>
      <c r="F68" s="214" t="n">
        <v>895</v>
      </c>
      <c r="G68" s="214" t="n">
        <v>734</v>
      </c>
      <c r="H68" s="215" t="n">
        <f aca="false">(F68+G68)/2</f>
        <v>814.5</v>
      </c>
      <c r="I68" s="216" t="n">
        <f aca="false">H68/D68</f>
        <v>0.394622093023256</v>
      </c>
      <c r="K68" s="94" t="n">
        <f aca="false">D68*0.7</f>
        <v>1444.8</v>
      </c>
      <c r="M68" s="218" t="n">
        <f aca="false">H68-K68</f>
        <v>-630.3</v>
      </c>
      <c r="N68" s="219" t="n">
        <f aca="false">(-(M68)/K68)*100</f>
        <v>43.625415282392</v>
      </c>
    </row>
    <row r="69" customFormat="false" ht="12.8" hidden="false" customHeight="false" outlineLevel="0" collapsed="false">
      <c r="A69" s="89" t="n">
        <v>147</v>
      </c>
      <c r="B69" s="90" t="n">
        <v>66</v>
      </c>
      <c r="C69" s="91" t="s">
        <v>165</v>
      </c>
      <c r="D69" s="118" t="n">
        <v>7465</v>
      </c>
      <c r="E69" s="213" t="n">
        <v>5355</v>
      </c>
      <c r="F69" s="214" t="n">
        <v>0</v>
      </c>
      <c r="G69" s="228" t="n">
        <v>0</v>
      </c>
      <c r="H69" s="215" t="n">
        <f aca="false">(F69+G69)/2</f>
        <v>0</v>
      </c>
      <c r="I69" s="216" t="n">
        <f aca="false">H69/D69</f>
        <v>0</v>
      </c>
      <c r="K69" s="94" t="n">
        <f aca="false">D69*0.7</f>
        <v>5225.5</v>
      </c>
      <c r="M69" s="218" t="n">
        <f aca="false">H69-K69</f>
        <v>-5225.5</v>
      </c>
      <c r="N69" s="219" t="n">
        <f aca="false">(-(M69)/K69)*100</f>
        <v>100</v>
      </c>
    </row>
    <row r="70" customFormat="false" ht="12.8" hidden="false" customHeight="false" outlineLevel="0" collapsed="false">
      <c r="A70" s="89" t="n">
        <v>148</v>
      </c>
      <c r="B70" s="90" t="n">
        <v>67</v>
      </c>
      <c r="C70" s="91" t="s">
        <v>166</v>
      </c>
      <c r="D70" s="122" t="n">
        <v>2293</v>
      </c>
      <c r="E70" s="213" t="n">
        <v>4658</v>
      </c>
      <c r="F70" s="214" t="s">
        <v>268</v>
      </c>
      <c r="G70" s="214" t="s">
        <v>268</v>
      </c>
      <c r="H70" s="229" t="s">
        <v>268</v>
      </c>
      <c r="I70" s="229" t="s">
        <v>268</v>
      </c>
      <c r="K70" s="94" t="n">
        <f aca="false">D70*0.7</f>
        <v>1605.1</v>
      </c>
      <c r="M70" s="229" t="s">
        <v>268</v>
      </c>
      <c r="N70" s="225"/>
    </row>
    <row r="71" customFormat="false" ht="12.8" hidden="false" customHeight="false" outlineLevel="0" collapsed="false">
      <c r="B71" s="90"/>
      <c r="C71" s="230" t="s">
        <v>167</v>
      </c>
      <c r="D71" s="231" t="n">
        <f aca="false">SUM(D3:D70)</f>
        <v>622830</v>
      </c>
      <c r="E71" s="231" t="n">
        <f aca="false">SUM(E3:E70)</f>
        <v>1579819</v>
      </c>
      <c r="F71" s="232" t="n">
        <f aca="false">SUM(F3:F70)</f>
        <v>420971.62</v>
      </c>
      <c r="G71" s="232" t="n">
        <f aca="false">SUM(G3:G70)</f>
        <v>403762.08</v>
      </c>
      <c r="H71" s="233" t="n">
        <f aca="false">(F71+G71)/2</f>
        <v>412366.85</v>
      </c>
      <c r="I71" s="234" t="n">
        <f aca="false">H71/D71</f>
        <v>0.662085721625484</v>
      </c>
      <c r="J71" s="235"/>
      <c r="K71" s="236" t="n">
        <f aca="false">SUM(K3:K70)</f>
        <v>435981</v>
      </c>
      <c r="M71" s="237" t="n">
        <f aca="false">H71-K71</f>
        <v>-23614.15</v>
      </c>
      <c r="N71" s="238"/>
    </row>
    <row r="72" customFormat="false" ht="14.65" hidden="false" customHeight="false" outlineLevel="0" collapsed="false">
      <c r="A72" s="124"/>
      <c r="B72" s="124"/>
    </row>
    <row r="73" customFormat="false" ht="20.85" hidden="false" customHeight="true" outlineLevel="0" collapsed="false">
      <c r="B73" s="239" t="s">
        <v>63</v>
      </c>
      <c r="C73" s="240" t="s">
        <v>269</v>
      </c>
      <c r="D73" s="240"/>
      <c r="E73" s="240"/>
      <c r="F73" s="240"/>
      <c r="G73" s="240"/>
      <c r="H73" s="240"/>
      <c r="I73" s="240"/>
      <c r="J73" s="240"/>
      <c r="K73" s="240"/>
    </row>
    <row r="74" customFormat="false" ht="20.85" hidden="false" customHeight="true" outlineLevel="0" collapsed="false">
      <c r="B74" s="239" t="s">
        <v>65</v>
      </c>
      <c r="C74" s="240" t="s">
        <v>270</v>
      </c>
      <c r="D74" s="240"/>
      <c r="E74" s="240"/>
      <c r="F74" s="240"/>
      <c r="G74" s="240"/>
      <c r="H74" s="240"/>
      <c r="I74" s="240"/>
      <c r="J74" s="240"/>
      <c r="K74" s="240"/>
    </row>
  </sheetData>
  <mergeCells count="44">
    <mergeCell ref="A1:A2"/>
    <mergeCell ref="B1:B2"/>
    <mergeCell ref="C1:C2"/>
    <mergeCell ref="D1:D2"/>
    <mergeCell ref="F1:G1"/>
    <mergeCell ref="H1:H2"/>
    <mergeCell ref="I1:I2"/>
    <mergeCell ref="M1:N1"/>
    <mergeCell ref="M3:N3"/>
    <mergeCell ref="M6:N6"/>
    <mergeCell ref="M11:N11"/>
    <mergeCell ref="M12:N12"/>
    <mergeCell ref="M14:N14"/>
    <mergeCell ref="M16:N16"/>
    <mergeCell ref="M18:N18"/>
    <mergeCell ref="M19:N19"/>
    <mergeCell ref="M20:N20"/>
    <mergeCell ref="M21:N21"/>
    <mergeCell ref="M22:N22"/>
    <mergeCell ref="M23:N23"/>
    <mergeCell ref="D26:D27"/>
    <mergeCell ref="M26:N26"/>
    <mergeCell ref="F27:I27"/>
    <mergeCell ref="M28:N28"/>
    <mergeCell ref="M29:N29"/>
    <mergeCell ref="M30:N30"/>
    <mergeCell ref="M34:N34"/>
    <mergeCell ref="M35:N35"/>
    <mergeCell ref="M36:N36"/>
    <mergeCell ref="M40:N40"/>
    <mergeCell ref="F41:I41"/>
    <mergeCell ref="F42:I42"/>
    <mergeCell ref="M43:N43"/>
    <mergeCell ref="M44:N44"/>
    <mergeCell ref="M45:N45"/>
    <mergeCell ref="F51:I51"/>
    <mergeCell ref="F52:I52"/>
    <mergeCell ref="F54:I54"/>
    <mergeCell ref="F55:I55"/>
    <mergeCell ref="M56:N56"/>
    <mergeCell ref="F61:I61"/>
    <mergeCell ref="M67:N67"/>
    <mergeCell ref="C73:K73"/>
    <mergeCell ref="C74:K7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01" width="11.52"/>
    <col collapsed="false" customWidth="true" hidden="false" outlineLevel="0" max="2" min="2" style="201" width="25.24"/>
    <col collapsed="false" customWidth="true" hidden="false" outlineLevel="0" max="3" min="3" style="201" width="30.69"/>
    <col collapsed="false" customWidth="true" hidden="false" outlineLevel="0" max="4" min="4" style="201" width="1.58"/>
    <col collapsed="false" customWidth="true" hidden="false" outlineLevel="0" max="5" min="5" style="201" width="22.23"/>
    <col collapsed="false" customWidth="true" hidden="false" outlineLevel="0" max="6" min="6" style="201" width="1.81"/>
    <col collapsed="false" customWidth="true" hidden="false" outlineLevel="0" max="7" min="7" style="201" width="23.08"/>
    <col collapsed="false" customWidth="true" hidden="false" outlineLevel="0" max="8" min="8" style="201" width="2.05"/>
    <col collapsed="false" customWidth="true" hidden="false" outlineLevel="0" max="9" min="9" style="201" width="23.08"/>
    <col collapsed="false" customWidth="true" hidden="false" outlineLevel="0" max="10" min="10" style="201" width="6.28"/>
    <col collapsed="false" customWidth="true" hidden="false" outlineLevel="0" max="11" min="11" style="201" width="12.44"/>
    <col collapsed="false" customWidth="true" hidden="false" outlineLevel="0" max="12" min="12" style="201" width="2.65"/>
    <col collapsed="false" customWidth="false" hidden="false" outlineLevel="0" max="13" min="13" style="201" width="11.52"/>
    <col collapsed="false" customWidth="true" hidden="false" outlineLevel="0" max="14" min="14" style="201" width="2.9"/>
    <col collapsed="false" customWidth="true" hidden="false" outlineLevel="0" max="15" min="15" style="201" width="13.17"/>
    <col collapsed="false" customWidth="false" hidden="false" outlineLevel="0" max="1024" min="16" style="201" width="11.52"/>
  </cols>
  <sheetData>
    <row r="1" customFormat="false" ht="35.65" hidden="false" customHeight="true" outlineLevel="0" collapsed="false">
      <c r="A1" s="241" t="s">
        <v>271</v>
      </c>
      <c r="B1" s="241"/>
      <c r="C1" s="241"/>
      <c r="D1" s="241"/>
      <c r="E1" s="241"/>
      <c r="F1" s="241"/>
      <c r="G1" s="241"/>
      <c r="H1" s="241"/>
      <c r="I1" s="241"/>
    </row>
    <row r="2" customFormat="false" ht="10.35" hidden="false" customHeight="true" outlineLevel="0" collapsed="false">
      <c r="A2" s="242"/>
    </row>
    <row r="3" customFormat="false" ht="23.35" hidden="false" customHeight="true" outlineLevel="0" collapsed="false">
      <c r="E3" s="243" t="s">
        <v>272</v>
      </c>
      <c r="F3" s="243"/>
      <c r="G3" s="243"/>
      <c r="H3" s="243"/>
      <c r="I3" s="243"/>
      <c r="K3" s="243" t="s">
        <v>273</v>
      </c>
      <c r="L3" s="243"/>
      <c r="M3" s="243"/>
      <c r="N3" s="243"/>
      <c r="O3" s="243"/>
    </row>
    <row r="4" customFormat="false" ht="6.45" hidden="false" customHeight="true" outlineLevel="0" collapsed="false">
      <c r="B4" s="244"/>
      <c r="C4" s="245"/>
      <c r="D4" s="245"/>
      <c r="E4" s="0"/>
      <c r="K4" s="0"/>
    </row>
    <row r="5" customFormat="false" ht="22.7" hidden="false" customHeight="true" outlineLevel="0" collapsed="false">
      <c r="C5" s="246"/>
      <c r="D5" s="246"/>
      <c r="E5" s="247" t="s">
        <v>274</v>
      </c>
      <c r="G5" s="248" t="s">
        <v>275</v>
      </c>
      <c r="I5" s="249" t="s">
        <v>276</v>
      </c>
      <c r="K5" s="247" t="s">
        <v>274</v>
      </c>
      <c r="M5" s="248" t="s">
        <v>275</v>
      </c>
      <c r="O5" s="249" t="s">
        <v>276</v>
      </c>
    </row>
    <row r="6" customFormat="false" ht="31.3" hidden="false" customHeight="true" outlineLevel="0" collapsed="false">
      <c r="B6" s="250" t="s">
        <v>277</v>
      </c>
      <c r="C6" s="251" t="s">
        <v>278</v>
      </c>
      <c r="D6" s="246"/>
      <c r="E6" s="252" t="s">
        <v>279</v>
      </c>
      <c r="F6" s="253"/>
      <c r="G6" s="252" t="s">
        <v>279</v>
      </c>
      <c r="H6" s="253"/>
      <c r="I6" s="252" t="s">
        <v>279</v>
      </c>
      <c r="J6" s="253"/>
      <c r="K6" s="254" t="n">
        <v>250</v>
      </c>
      <c r="L6" s="255"/>
      <c r="M6" s="254" t="n">
        <v>450</v>
      </c>
      <c r="N6" s="255"/>
      <c r="O6" s="254" t="n">
        <v>600</v>
      </c>
    </row>
    <row r="7" customFormat="false" ht="32.4" hidden="false" customHeight="true" outlineLevel="0" collapsed="false">
      <c r="B7" s="250" t="s">
        <v>280</v>
      </c>
      <c r="C7" s="256" t="s">
        <v>281</v>
      </c>
      <c r="D7" s="257"/>
      <c r="E7" s="258" t="s">
        <v>282</v>
      </c>
      <c r="G7" s="258" t="s">
        <v>283</v>
      </c>
      <c r="I7" s="258" t="s">
        <v>284</v>
      </c>
      <c r="K7" s="259" t="n">
        <f aca="false">'8 - SERVIZI_IT_listino'!I5*2</f>
        <v>230.824</v>
      </c>
      <c r="M7" s="259" t="n">
        <f aca="false">'8 - SERVIZI_IT_listino'!I5*6</f>
        <v>692.472</v>
      </c>
      <c r="O7" s="259" t="n">
        <f aca="false">'8 - SERVIZI_IT_listino'!I5*12</f>
        <v>1384.944</v>
      </c>
    </row>
    <row r="8" customFormat="false" ht="20.75" hidden="false" customHeight="true" outlineLevel="0" collapsed="false">
      <c r="B8" s="250" t="s">
        <v>285</v>
      </c>
      <c r="C8" s="260" t="s">
        <v>286</v>
      </c>
      <c r="D8" s="246"/>
      <c r="E8" s="261" t="s">
        <v>287</v>
      </c>
      <c r="G8" s="261" t="s">
        <v>288</v>
      </c>
      <c r="I8" s="261" t="s">
        <v>288</v>
      </c>
      <c r="K8" s="262" t="n">
        <f aca="false">'8 - SERVIZI_IT_listino'!I6</f>
        <v>322.08</v>
      </c>
      <c r="M8" s="262" t="n">
        <f aca="false">'8 - SERVIZI_IT_listino'!I7</f>
        <v>675.026</v>
      </c>
      <c r="O8" s="262" t="n">
        <f aca="false">'8 - SERVIZI_IT_listino'!I7</f>
        <v>675.026</v>
      </c>
    </row>
    <row r="9" customFormat="false" ht="22.05" hidden="false" customHeight="true" outlineLevel="0" collapsed="false">
      <c r="B9" s="250"/>
      <c r="C9" s="260"/>
      <c r="D9" s="246"/>
      <c r="E9" s="261"/>
      <c r="G9" s="263" t="s">
        <v>289</v>
      </c>
      <c r="I9" s="263" t="s">
        <v>290</v>
      </c>
      <c r="K9" s="262"/>
      <c r="M9" s="264" t="n">
        <f aca="false">'8 - SERVIZI_IT_listino'!I8</f>
        <v>30.866</v>
      </c>
      <c r="O9" s="264" t="n">
        <f aca="false">'8 - SERVIZI_IT_listino'!I8*2</f>
        <v>61.732</v>
      </c>
    </row>
    <row r="10" customFormat="false" ht="29.85" hidden="false" customHeight="true" outlineLevel="0" collapsed="false">
      <c r="B10" s="250" t="s">
        <v>291</v>
      </c>
      <c r="C10" s="251" t="s">
        <v>292</v>
      </c>
      <c r="D10" s="246"/>
      <c r="E10" s="265" t="s">
        <v>293</v>
      </c>
      <c r="G10" s="265" t="s">
        <v>294</v>
      </c>
      <c r="H10" s="246"/>
      <c r="I10" s="265" t="s">
        <v>294</v>
      </c>
      <c r="K10" s="265" t="s">
        <v>279</v>
      </c>
      <c r="M10" s="265" t="s">
        <v>279</v>
      </c>
      <c r="N10" s="246"/>
      <c r="O10" s="265" t="s">
        <v>279</v>
      </c>
    </row>
    <row r="11" customFormat="false" ht="20.75" hidden="false" customHeight="true" outlineLevel="0" collapsed="false">
      <c r="B11" s="250" t="s">
        <v>295</v>
      </c>
      <c r="C11" s="251" t="s">
        <v>296</v>
      </c>
      <c r="D11" s="246"/>
      <c r="E11" s="265"/>
      <c r="G11" s="265" t="s">
        <v>297</v>
      </c>
      <c r="H11" s="246"/>
      <c r="I11" s="265" t="s">
        <v>298</v>
      </c>
      <c r="K11" s="265" t="n">
        <v>0</v>
      </c>
      <c r="M11" s="266" t="n">
        <f aca="false">'8 - SERVIZI_IT_listino'!I9</f>
        <v>67.6368</v>
      </c>
      <c r="N11" s="246"/>
      <c r="O11" s="266" t="n">
        <f aca="false">'8 - SERVIZI_IT_listino'!I10</f>
        <v>126.148</v>
      </c>
    </row>
    <row r="12" customFormat="false" ht="16.85" hidden="false" customHeight="true" outlineLevel="0" collapsed="false">
      <c r="B12" s="250" t="s">
        <v>299</v>
      </c>
      <c r="C12" s="251" t="s">
        <v>300</v>
      </c>
      <c r="D12" s="246"/>
      <c r="E12" s="261" t="n">
        <v>1</v>
      </c>
      <c r="G12" s="261" t="n">
        <v>2</v>
      </c>
      <c r="I12" s="261" t="n">
        <v>3</v>
      </c>
      <c r="K12" s="262" t="n">
        <f aca="false">E12*'8 - SERVIZI_IT_listino'!I11</f>
        <v>40.26</v>
      </c>
      <c r="M12" s="262" t="n">
        <f aca="false">G12*'8 - SERVIZI_IT_listino'!I11</f>
        <v>80.52</v>
      </c>
      <c r="O12" s="262" t="n">
        <f aca="false">I12*'8 - SERVIZI_IT_listino'!I11</f>
        <v>120.78</v>
      </c>
    </row>
    <row r="13" customFormat="false" ht="40.2" hidden="false" customHeight="true" outlineLevel="0" collapsed="false">
      <c r="B13" s="250" t="s">
        <v>301</v>
      </c>
      <c r="C13" s="251" t="s">
        <v>302</v>
      </c>
      <c r="D13" s="246"/>
      <c r="E13" s="261" t="n">
        <v>1</v>
      </c>
      <c r="G13" s="261" t="n">
        <v>1</v>
      </c>
      <c r="I13" s="261" t="n">
        <v>1</v>
      </c>
      <c r="K13" s="252" t="s">
        <v>279</v>
      </c>
      <c r="M13" s="252" t="s">
        <v>279</v>
      </c>
      <c r="O13" s="252" t="s">
        <v>279</v>
      </c>
    </row>
    <row r="14" customFormat="false" ht="31.4" hidden="false" customHeight="true" outlineLevel="0" collapsed="false">
      <c r="B14" s="250" t="s">
        <v>303</v>
      </c>
      <c r="C14" s="251" t="s">
        <v>304</v>
      </c>
      <c r="D14" s="246"/>
      <c r="E14" s="261" t="n">
        <v>1</v>
      </c>
      <c r="G14" s="261" t="n">
        <v>1</v>
      </c>
      <c r="I14" s="261" t="n">
        <v>1</v>
      </c>
      <c r="K14" s="262" t="n">
        <f aca="false">'8 - SERVIZI_IT_listino'!I12</f>
        <v>26.84</v>
      </c>
      <c r="M14" s="252" t="n">
        <v>0</v>
      </c>
      <c r="O14" s="252" t="n">
        <v>0</v>
      </c>
    </row>
    <row r="15" customFormat="false" ht="49.95" hidden="false" customHeight="true" outlineLevel="0" collapsed="false">
      <c r="B15" s="250" t="s">
        <v>305</v>
      </c>
      <c r="C15" s="251" t="s">
        <v>306</v>
      </c>
      <c r="D15" s="246"/>
      <c r="E15" s="261" t="s">
        <v>307</v>
      </c>
      <c r="G15" s="261" t="s">
        <v>308</v>
      </c>
      <c r="I15" s="261" t="s">
        <v>309</v>
      </c>
      <c r="J15" s="267"/>
      <c r="K15" s="268" t="n">
        <f aca="false">'8 - SERVIZI_IT_listino'!I13*2</f>
        <v>137.2866</v>
      </c>
      <c r="L15" s="267"/>
      <c r="M15" s="268" t="n">
        <f aca="false">'8 - SERVIZI_IT_listino'!I13*3</f>
        <v>205.9299</v>
      </c>
      <c r="N15" s="267"/>
      <c r="O15" s="268" t="n">
        <f aca="false">'8 - SERVIZI_IT_listino'!I13*7</f>
        <v>480.5031</v>
      </c>
    </row>
    <row r="16" customFormat="false" ht="44.1" hidden="false" customHeight="true" outlineLevel="0" collapsed="false">
      <c r="B16" s="250"/>
      <c r="C16" s="251" t="s">
        <v>310</v>
      </c>
      <c r="D16" s="246"/>
      <c r="E16" s="258" t="s">
        <v>311</v>
      </c>
      <c r="G16" s="258" t="s">
        <v>311</v>
      </c>
      <c r="I16" s="258" t="s">
        <v>311</v>
      </c>
      <c r="K16" s="252" t="s">
        <v>279</v>
      </c>
      <c r="M16" s="252" t="s">
        <v>279</v>
      </c>
      <c r="O16" s="252" t="s">
        <v>279</v>
      </c>
    </row>
    <row r="17" customFormat="false" ht="46.7" hidden="false" customHeight="true" outlineLevel="0" collapsed="false">
      <c r="B17" s="250"/>
      <c r="C17" s="251" t="s">
        <v>312</v>
      </c>
      <c r="D17" s="246"/>
      <c r="E17" s="269" t="s">
        <v>313</v>
      </c>
      <c r="F17" s="270"/>
      <c r="G17" s="269" t="s">
        <v>313</v>
      </c>
      <c r="H17" s="270"/>
      <c r="I17" s="269" t="s">
        <v>313</v>
      </c>
      <c r="K17" s="252" t="s">
        <v>279</v>
      </c>
      <c r="M17" s="252" t="s">
        <v>279</v>
      </c>
      <c r="O17" s="252" t="s">
        <v>279</v>
      </c>
    </row>
    <row r="18" customFormat="false" ht="31.1" hidden="false" customHeight="true" outlineLevel="0" collapsed="false">
      <c r="B18" s="250" t="s">
        <v>314</v>
      </c>
      <c r="C18" s="271" t="s">
        <v>315</v>
      </c>
      <c r="D18" s="246"/>
      <c r="E18" s="261" t="n">
        <v>1</v>
      </c>
      <c r="G18" s="261" t="n">
        <v>1</v>
      </c>
      <c r="I18" s="261" t="n">
        <v>1</v>
      </c>
      <c r="K18" s="252" t="s">
        <v>279</v>
      </c>
      <c r="M18" s="252" t="s">
        <v>279</v>
      </c>
      <c r="O18" s="252" t="s">
        <v>279</v>
      </c>
    </row>
    <row r="19" customFormat="false" ht="22.3" hidden="false" customHeight="true" outlineLevel="0" collapsed="false">
      <c r="B19" s="250" t="s">
        <v>316</v>
      </c>
      <c r="C19" s="251" t="s">
        <v>317</v>
      </c>
      <c r="D19" s="246"/>
      <c r="E19" s="272" t="s">
        <v>279</v>
      </c>
      <c r="G19" s="272" t="s">
        <v>279</v>
      </c>
      <c r="I19" s="272" t="s">
        <v>279</v>
      </c>
      <c r="K19" s="252" t="s">
        <v>279</v>
      </c>
      <c r="M19" s="252" t="s">
        <v>279</v>
      </c>
      <c r="O19" s="252" t="s">
        <v>279</v>
      </c>
    </row>
    <row r="20" customFormat="false" ht="22.05" hidden="false" customHeight="true" outlineLevel="0" collapsed="false">
      <c r="B20" s="250" t="s">
        <v>318</v>
      </c>
      <c r="C20" s="251" t="s">
        <v>319</v>
      </c>
      <c r="D20" s="246"/>
      <c r="E20" s="272" t="s">
        <v>279</v>
      </c>
      <c r="G20" s="272" t="s">
        <v>279</v>
      </c>
      <c r="I20" s="272" t="s">
        <v>279</v>
      </c>
      <c r="K20" s="252" t="s">
        <v>279</v>
      </c>
      <c r="M20" s="252" t="s">
        <v>279</v>
      </c>
      <c r="O20" s="252" t="s">
        <v>279</v>
      </c>
    </row>
    <row r="21" customFormat="false" ht="42.15" hidden="false" customHeight="true" outlineLevel="0" collapsed="false">
      <c r="B21" s="250" t="s">
        <v>320</v>
      </c>
      <c r="C21" s="251" t="s">
        <v>321</v>
      </c>
      <c r="D21" s="246"/>
      <c r="E21" s="272" t="s">
        <v>279</v>
      </c>
      <c r="G21" s="272" t="s">
        <v>279</v>
      </c>
      <c r="I21" s="272" t="s">
        <v>279</v>
      </c>
      <c r="K21" s="252" t="s">
        <v>279</v>
      </c>
      <c r="M21" s="252" t="s">
        <v>279</v>
      </c>
      <c r="O21" s="252" t="s">
        <v>279</v>
      </c>
    </row>
    <row r="22" customFormat="false" ht="7.1" hidden="false" customHeight="true" outlineLevel="0" collapsed="false">
      <c r="B22" s="273"/>
      <c r="C22" s="246"/>
      <c r="D22" s="246"/>
      <c r="E22" s="274"/>
      <c r="K22" s="274"/>
      <c r="L22" s="253"/>
    </row>
    <row r="23" customFormat="false" ht="41.5" hidden="false" customHeight="true" outlineLevel="0" collapsed="false">
      <c r="E23" s="275" t="s">
        <v>322</v>
      </c>
      <c r="G23" s="275" t="s">
        <v>323</v>
      </c>
      <c r="I23" s="275" t="s">
        <v>324</v>
      </c>
      <c r="K23" s="262" t="n">
        <f aca="false">SUM(K6:K21)</f>
        <v>1007.2906</v>
      </c>
      <c r="L23" s="276"/>
      <c r="M23" s="262" t="n">
        <f aca="false">SUM(M6:M21)</f>
        <v>2202.4507</v>
      </c>
      <c r="N23" s="276"/>
      <c r="O23" s="262" t="n">
        <f aca="false">SUM(O6:O21)</f>
        <v>3449.1331</v>
      </c>
      <c r="P23" s="277" t="s">
        <v>325</v>
      </c>
    </row>
    <row r="24" customFormat="false" ht="32.05" hidden="false" customHeight="true" outlineLevel="0" collapsed="false">
      <c r="A24" s="278" t="s">
        <v>63</v>
      </c>
      <c r="B24" s="279" t="s">
        <v>326</v>
      </c>
      <c r="C24" s="279"/>
      <c r="D24" s="279"/>
      <c r="E24" s="279"/>
      <c r="F24" s="279"/>
      <c r="G24" s="279"/>
      <c r="H24" s="279"/>
      <c r="I24" s="279"/>
      <c r="K24" s="280" t="n">
        <v>1000</v>
      </c>
      <c r="L24" s="281"/>
      <c r="M24" s="280" t="n">
        <v>2200</v>
      </c>
      <c r="N24" s="281"/>
      <c r="O24" s="280" t="n">
        <v>3500</v>
      </c>
      <c r="P24" s="277" t="s">
        <v>327</v>
      </c>
    </row>
  </sheetData>
  <mergeCells count="9">
    <mergeCell ref="A1:I1"/>
    <mergeCell ref="E3:I3"/>
    <mergeCell ref="K3:O3"/>
    <mergeCell ref="B8:B9"/>
    <mergeCell ref="C8:C9"/>
    <mergeCell ref="E8:E9"/>
    <mergeCell ref="K8:K9"/>
    <mergeCell ref="B15:B17"/>
    <mergeCell ref="B24:I24"/>
  </mergeCells>
  <hyperlinks>
    <hyperlink ref="C18" r:id="rId1" display="Ad accesso multiplo, nella forma biblioteca.XXX@cubinrete.it dedicata alle comunicazioni email con l’utenza"/>
  </hyperlink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B25" activeCellId="0" sqref="AB25"/>
    </sheetView>
  </sheetViews>
  <sheetFormatPr defaultColWidth="11.77734375" defaultRowHeight="12.8" zeroHeight="false" outlineLevelRow="0" outlineLevelCol="0"/>
  <cols>
    <col collapsed="false" customWidth="true" hidden="false" outlineLevel="0" max="1" min="1" style="53" width="5.11"/>
    <col collapsed="false" customWidth="true" hidden="false" outlineLevel="0" max="2" min="2" style="53" width="4.33"/>
    <col collapsed="false" customWidth="true" hidden="false" outlineLevel="0" max="3" min="3" style="54" width="18.34"/>
    <col collapsed="false" customWidth="true" hidden="false" outlineLevel="0" max="4" min="4" style="55" width="6.64"/>
    <col collapsed="false" customWidth="true" hidden="false" outlineLevel="0" max="5" min="5" style="54" width="5.68"/>
    <col collapsed="false" customWidth="true" hidden="false" outlineLevel="0" max="6" min="6" style="282" width="5.68"/>
    <col collapsed="false" customWidth="true" hidden="false" outlineLevel="0" max="7" min="7" style="282" width="5.81"/>
    <col collapsed="false" customWidth="true" hidden="false" outlineLevel="0" max="8" min="8" style="283" width="5.91"/>
    <col collapsed="false" customWidth="true" hidden="false" outlineLevel="0" max="9" min="9" style="284" width="5.09"/>
    <col collapsed="false" customWidth="true" hidden="false" outlineLevel="0" max="10" min="10" style="284" width="5.43"/>
    <col collapsed="false" customWidth="true" hidden="false" outlineLevel="0" max="11" min="11" style="0" width="6.28"/>
    <col collapsed="false" customWidth="true" hidden="false" outlineLevel="0" max="12" min="12" style="0" width="8.67"/>
    <col collapsed="false" customWidth="true" hidden="false" outlineLevel="0" max="13" min="13" style="0" width="2.89"/>
    <col collapsed="false" customWidth="true" hidden="false" outlineLevel="0" max="14" min="14" style="0" width="12.67"/>
    <col collapsed="false" customWidth="true" hidden="false" outlineLevel="0" max="15" min="15" style="0" width="13.11"/>
    <col collapsed="false" customWidth="true" hidden="false" outlineLevel="0" max="16" min="16" style="0" width="13.63"/>
    <col collapsed="false" customWidth="true" hidden="false" outlineLevel="0" max="17" min="17" style="0" width="3.11"/>
    <col collapsed="false" customWidth="true" hidden="false" outlineLevel="0" max="18" min="18" style="0" width="11.33"/>
    <col collapsed="false" customWidth="true" hidden="false" outlineLevel="0" max="19" min="19" style="0" width="2"/>
    <col collapsed="false" customWidth="true" hidden="false" outlineLevel="0" max="20" min="20" style="285" width="4.89"/>
    <col collapsed="false" customWidth="true" hidden="false" outlineLevel="0" max="21" min="21" style="0" width="6.88"/>
    <col collapsed="false" customWidth="true" hidden="false" outlineLevel="0" max="22" min="22" style="286" width="5.33"/>
    <col collapsed="false" customWidth="true" hidden="false" outlineLevel="0" max="23" min="23" style="0" width="6.42"/>
    <col collapsed="false" customWidth="true" hidden="false" outlineLevel="0" max="24" min="24" style="0" width="10.33"/>
    <col collapsed="false" customWidth="true" hidden="false" outlineLevel="0" max="25" min="25" style="0" width="1.55"/>
  </cols>
  <sheetData>
    <row r="1" s="60" customFormat="true" ht="36.95" hidden="false" customHeight="true" outlineLevel="0" collapsed="false">
      <c r="A1" s="287"/>
      <c r="B1" s="287"/>
      <c r="C1" s="287"/>
      <c r="D1" s="287"/>
      <c r="E1" s="287"/>
      <c r="F1" s="287"/>
      <c r="G1" s="287"/>
      <c r="H1" s="288"/>
      <c r="I1" s="289"/>
      <c r="J1" s="289"/>
      <c r="T1" s="288"/>
      <c r="V1" s="289"/>
      <c r="ALN1" s="61"/>
      <c r="ALO1" s="61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0" customFormat="true" ht="19.45" hidden="false" customHeight="true" outlineLevel="0" collapsed="false">
      <c r="A2" s="62"/>
      <c r="B2" s="57"/>
      <c r="C2" s="58"/>
      <c r="D2" s="59"/>
      <c r="E2" s="58"/>
      <c r="F2" s="290"/>
      <c r="G2" s="291" t="n">
        <v>2019</v>
      </c>
      <c r="H2" s="291"/>
      <c r="I2" s="292" t="s">
        <v>328</v>
      </c>
      <c r="J2" s="292"/>
      <c r="L2" s="282" t="s">
        <v>329</v>
      </c>
      <c r="N2" s="293" t="s">
        <v>330</v>
      </c>
      <c r="O2" s="293"/>
      <c r="P2" s="293"/>
      <c r="T2" s="288"/>
      <c r="V2" s="289"/>
      <c r="ALN2" s="61"/>
      <c r="ALO2" s="61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0" customFormat="true" ht="22.7" hidden="false" customHeight="true" outlineLevel="0" collapsed="false">
      <c r="A3" s="67" t="s">
        <v>78</v>
      </c>
      <c r="B3" s="68" t="s">
        <v>79</v>
      </c>
      <c r="C3" s="69" t="s">
        <v>80</v>
      </c>
      <c r="D3" s="67" t="s">
        <v>331</v>
      </c>
      <c r="E3" s="67" t="s">
        <v>332</v>
      </c>
      <c r="F3" s="294" t="s">
        <v>280</v>
      </c>
      <c r="G3" s="294" t="s">
        <v>333</v>
      </c>
      <c r="H3" s="294"/>
      <c r="I3" s="294" t="s">
        <v>334</v>
      </c>
      <c r="J3" s="294" t="s">
        <v>335</v>
      </c>
      <c r="K3" s="205" t="s">
        <v>336</v>
      </c>
      <c r="L3" s="295" t="s">
        <v>337</v>
      </c>
      <c r="N3" s="247" t="s">
        <v>338</v>
      </c>
      <c r="O3" s="296" t="s">
        <v>339</v>
      </c>
      <c r="P3" s="249" t="s">
        <v>340</v>
      </c>
      <c r="R3" s="297" t="s">
        <v>341</v>
      </c>
      <c r="T3" s="298" t="s">
        <v>342</v>
      </c>
      <c r="U3" s="298"/>
      <c r="V3" s="298"/>
      <c r="W3" s="298"/>
      <c r="X3" s="294" t="s">
        <v>343</v>
      </c>
      <c r="Z3" s="299" t="s">
        <v>344</v>
      </c>
      <c r="ALN3" s="78"/>
      <c r="ALO3" s="78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70" customFormat="true" ht="18.8" hidden="false" customHeight="true" outlineLevel="0" collapsed="false">
      <c r="A4" s="67"/>
      <c r="B4" s="67"/>
      <c r="C4" s="69"/>
      <c r="D4" s="67"/>
      <c r="E4" s="67"/>
      <c r="F4" s="300" t="s">
        <v>345</v>
      </c>
      <c r="G4" s="301" t="s">
        <v>346</v>
      </c>
      <c r="H4" s="301" t="s">
        <v>347</v>
      </c>
      <c r="I4" s="294"/>
      <c r="J4" s="294"/>
      <c r="K4" s="205"/>
      <c r="L4" s="295"/>
      <c r="N4" s="302" t="s">
        <v>348</v>
      </c>
      <c r="O4" s="303" t="s">
        <v>349</v>
      </c>
      <c r="P4" s="304" t="s">
        <v>350</v>
      </c>
      <c r="R4" s="305" t="s">
        <v>351</v>
      </c>
      <c r="T4" s="298" t="s">
        <v>280</v>
      </c>
      <c r="U4" s="294" t="s">
        <v>351</v>
      </c>
      <c r="V4" s="294" t="s">
        <v>352</v>
      </c>
      <c r="W4" s="294" t="s">
        <v>351</v>
      </c>
      <c r="X4" s="294" t="s">
        <v>351</v>
      </c>
      <c r="Z4" s="299"/>
      <c r="ALN4" s="78"/>
      <c r="ALO4" s="78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93" customFormat="true" ht="14.15" hidden="false" customHeight="true" outlineLevel="0" collapsed="false">
      <c r="A5" s="89" t="n">
        <v>1</v>
      </c>
      <c r="B5" s="90" t="n">
        <v>1</v>
      </c>
      <c r="C5" s="91" t="s">
        <v>98</v>
      </c>
      <c r="D5" s="92" t="n">
        <v>15466</v>
      </c>
      <c r="E5" s="306" t="n">
        <v>1029</v>
      </c>
      <c r="F5" s="291" t="n">
        <v>23</v>
      </c>
      <c r="G5" s="307" t="n">
        <v>4.78</v>
      </c>
      <c r="H5" s="308" t="n">
        <v>5</v>
      </c>
      <c r="I5" s="309" t="n">
        <v>1</v>
      </c>
      <c r="J5" s="309"/>
      <c r="K5" s="310" t="n">
        <f aca="false">SUM(H5:J5)</f>
        <v>6</v>
      </c>
      <c r="L5" s="311" t="n">
        <v>22.9166666666667</v>
      </c>
      <c r="N5" s="308"/>
      <c r="O5" s="308"/>
      <c r="P5" s="308" t="n">
        <v>1</v>
      </c>
      <c r="Q5" s="202"/>
      <c r="R5" s="214" t="n">
        <f aca="false">'6 - SERVIZI_IT_descrizione'!$O$24</f>
        <v>3500</v>
      </c>
      <c r="S5" s="202"/>
      <c r="T5" s="309" t="n">
        <v>11</v>
      </c>
      <c r="U5" s="214" t="n">
        <f aca="false">T5*'8 - SERVIZI_IT_listino'!$I$5</f>
        <v>1269.532</v>
      </c>
      <c r="V5" s="309"/>
      <c r="W5" s="214" t="n">
        <f aca="false">V5*'8 - SERVIZI_IT_listino'!$I$13</f>
        <v>0</v>
      </c>
      <c r="X5" s="214" t="n">
        <f aca="false">U5+W5</f>
        <v>1269.532</v>
      </c>
      <c r="Y5" s="202"/>
      <c r="Z5" s="214" t="n">
        <f aca="false">R5+X5</f>
        <v>4769.532</v>
      </c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93" customFormat="true" ht="14.15" hidden="false" customHeight="true" outlineLevel="0" collapsed="false">
      <c r="A6" s="89" t="n">
        <v>2</v>
      </c>
      <c r="B6" s="90" t="n">
        <v>2</v>
      </c>
      <c r="C6" s="91" t="s">
        <v>99</v>
      </c>
      <c r="D6" s="106" t="n">
        <v>2118</v>
      </c>
      <c r="E6" s="306" t="n">
        <v>170</v>
      </c>
      <c r="F6" s="291" t="n">
        <v>2</v>
      </c>
      <c r="G6" s="307" t="n">
        <v>0.05</v>
      </c>
      <c r="H6" s="308" t="n">
        <v>1</v>
      </c>
      <c r="I6" s="309"/>
      <c r="J6" s="309"/>
      <c r="K6" s="310" t="n">
        <f aca="false">SUM(H6:J6)</f>
        <v>1</v>
      </c>
      <c r="L6" s="311" t="n">
        <v>3.5</v>
      </c>
      <c r="N6" s="308" t="n">
        <v>1</v>
      </c>
      <c r="O6" s="308"/>
      <c r="P6" s="308"/>
      <c r="R6" s="312" t="n">
        <f aca="false">'6 - SERVIZI_IT_descrizione'!$K$24</f>
        <v>1000</v>
      </c>
      <c r="T6" s="309"/>
      <c r="U6" s="214" t="n">
        <f aca="false">T6*'8 - SERVIZI_IT_listino'!$I$5</f>
        <v>0</v>
      </c>
      <c r="V6" s="313"/>
      <c r="W6" s="214" t="n">
        <f aca="false">V6*'8 - SERVIZI_IT_listino'!$I$13</f>
        <v>0</v>
      </c>
      <c r="X6" s="214" t="n">
        <f aca="false">U6+W6</f>
        <v>0</v>
      </c>
      <c r="Z6" s="214" t="n">
        <f aca="false">R6+X6</f>
        <v>1000</v>
      </c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3" customFormat="true" ht="14.15" hidden="false" customHeight="true" outlineLevel="0" collapsed="false">
      <c r="A7" s="89" t="n">
        <v>3</v>
      </c>
      <c r="B7" s="90" t="n">
        <v>3</v>
      </c>
      <c r="C7" s="91" t="s">
        <v>100</v>
      </c>
      <c r="D7" s="92" t="n">
        <v>18010</v>
      </c>
      <c r="E7" s="306" t="n">
        <v>541</v>
      </c>
      <c r="F7" s="291" t="n">
        <v>12</v>
      </c>
      <c r="G7" s="307" t="n">
        <v>1.74</v>
      </c>
      <c r="H7" s="308" t="n">
        <v>4</v>
      </c>
      <c r="I7" s="309" t="n">
        <v>1</v>
      </c>
      <c r="J7" s="309"/>
      <c r="K7" s="310" t="n">
        <f aca="false">SUM(H7:J7)</f>
        <v>5</v>
      </c>
      <c r="L7" s="311" t="n">
        <v>31.6923076923077</v>
      </c>
      <c r="N7" s="308"/>
      <c r="O7" s="308"/>
      <c r="P7" s="308" t="n">
        <v>1</v>
      </c>
      <c r="Q7" s="202"/>
      <c r="R7" s="214" t="n">
        <f aca="false">'6 - SERVIZI_IT_descrizione'!$O$24</f>
        <v>3500</v>
      </c>
      <c r="T7" s="309"/>
      <c r="U7" s="214" t="n">
        <f aca="false">T7*'8 - SERVIZI_IT_listino'!$I$5</f>
        <v>0</v>
      </c>
      <c r="V7" s="313"/>
      <c r="W7" s="214" t="n">
        <f aca="false">V7*'8 - SERVIZI_IT_listino'!$I$13</f>
        <v>0</v>
      </c>
      <c r="X7" s="214" t="n">
        <f aca="false">U7+W7</f>
        <v>0</v>
      </c>
      <c r="Z7" s="214" t="n">
        <f aca="false">R7+X7</f>
        <v>3500</v>
      </c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93" customFormat="true" ht="14.15" hidden="false" customHeight="true" outlineLevel="0" collapsed="false">
      <c r="A8" s="89" t="n">
        <v>4</v>
      </c>
      <c r="B8" s="90" t="n">
        <v>4</v>
      </c>
      <c r="C8" s="91" t="s">
        <v>101</v>
      </c>
      <c r="D8" s="92" t="n">
        <v>7409</v>
      </c>
      <c r="E8" s="306" t="n">
        <v>245</v>
      </c>
      <c r="F8" s="291" t="n">
        <v>4</v>
      </c>
      <c r="G8" s="307" t="n">
        <v>1.17</v>
      </c>
      <c r="H8" s="308" t="n">
        <v>2</v>
      </c>
      <c r="I8" s="309"/>
      <c r="J8" s="309"/>
      <c r="K8" s="310" t="n">
        <f aca="false">SUM(H8:J8)</f>
        <v>2</v>
      </c>
      <c r="L8" s="311" t="n">
        <v>22.1078431372549</v>
      </c>
      <c r="N8" s="308"/>
      <c r="O8" s="308" t="n">
        <v>1</v>
      </c>
      <c r="P8" s="308"/>
      <c r="R8" s="312" t="n">
        <f aca="false">O8*'6 - SERVIZI_IT_descrizione'!$M$24</f>
        <v>2200</v>
      </c>
      <c r="T8" s="309"/>
      <c r="U8" s="214" t="n">
        <f aca="false">T8*'8 - SERVIZI_IT_listino'!$I$5</f>
        <v>0</v>
      </c>
      <c r="V8" s="313"/>
      <c r="W8" s="214" t="n">
        <f aca="false">V8*'8 - SERVIZI_IT_listino'!$I$13</f>
        <v>0</v>
      </c>
      <c r="X8" s="214" t="n">
        <f aca="false">U8+W8</f>
        <v>0</v>
      </c>
      <c r="Z8" s="214" t="n">
        <f aca="false">R8+X8</f>
        <v>2200</v>
      </c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3" customFormat="true" ht="14.15" hidden="false" customHeight="true" outlineLevel="0" collapsed="false">
      <c r="A9" s="89" t="n">
        <v>5</v>
      </c>
      <c r="B9" s="90" t="n">
        <v>5</v>
      </c>
      <c r="C9" s="91" t="s">
        <v>102</v>
      </c>
      <c r="D9" s="92" t="n">
        <v>11259</v>
      </c>
      <c r="E9" s="306" t="n">
        <v>200</v>
      </c>
      <c r="F9" s="291" t="n">
        <v>6</v>
      </c>
      <c r="G9" s="307" t="n">
        <v>1.89</v>
      </c>
      <c r="H9" s="308" t="n">
        <v>2</v>
      </c>
      <c r="I9" s="309"/>
      <c r="J9" s="309"/>
      <c r="K9" s="310" t="n">
        <f aca="false">SUM(H9:J9)</f>
        <v>2</v>
      </c>
      <c r="L9" s="311" t="n">
        <v>23.1666666666667</v>
      </c>
      <c r="N9" s="308"/>
      <c r="O9" s="308" t="n">
        <v>1</v>
      </c>
      <c r="P9" s="308"/>
      <c r="R9" s="312" t="n">
        <f aca="false">O9*'6 - SERVIZI_IT_descrizione'!$M$24</f>
        <v>2200</v>
      </c>
      <c r="T9" s="309"/>
      <c r="U9" s="214" t="n">
        <f aca="false">T9*'8 - SERVIZI_IT_listino'!$I$5</f>
        <v>0</v>
      </c>
      <c r="V9" s="313"/>
      <c r="W9" s="214" t="n">
        <f aca="false">V9*'8 - SERVIZI_IT_listino'!$I$13</f>
        <v>0</v>
      </c>
      <c r="X9" s="214" t="n">
        <f aca="false">U9+W9</f>
        <v>0</v>
      </c>
      <c r="Z9" s="214" t="n">
        <f aca="false">R9+X9</f>
        <v>2200</v>
      </c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93" customFormat="true" ht="14.15" hidden="false" customHeight="true" outlineLevel="0" collapsed="false">
      <c r="A10" s="89" t="n">
        <v>6</v>
      </c>
      <c r="B10" s="90" t="n">
        <v>6</v>
      </c>
      <c r="C10" s="91" t="s">
        <v>103</v>
      </c>
      <c r="D10" s="107" t="n">
        <v>4280</v>
      </c>
      <c r="E10" s="306" t="n">
        <v>180</v>
      </c>
      <c r="F10" s="291" t="n">
        <v>3</v>
      </c>
      <c r="G10" s="307" t="n">
        <v>0.41</v>
      </c>
      <c r="H10" s="308" t="n">
        <v>2</v>
      </c>
      <c r="I10" s="309"/>
      <c r="J10" s="309"/>
      <c r="K10" s="310" t="n">
        <f aca="false">SUM(H10:J10)</f>
        <v>2</v>
      </c>
      <c r="L10" s="311" t="n">
        <v>15.5</v>
      </c>
      <c r="N10" s="308" t="n">
        <v>1</v>
      </c>
      <c r="O10" s="308"/>
      <c r="P10" s="308"/>
      <c r="R10" s="312" t="n">
        <f aca="false">'6 - SERVIZI_IT_descrizione'!$K$24</f>
        <v>1000</v>
      </c>
      <c r="T10" s="309" t="n">
        <v>1</v>
      </c>
      <c r="U10" s="214" t="n">
        <f aca="false">T10*'8 - SERVIZI_IT_listino'!$I$5</f>
        <v>115.412</v>
      </c>
      <c r="V10" s="313"/>
      <c r="W10" s="214" t="n">
        <f aca="false">V10*'8 - SERVIZI_IT_listino'!$I$13</f>
        <v>0</v>
      </c>
      <c r="X10" s="214" t="n">
        <f aca="false">U10+W10</f>
        <v>115.412</v>
      </c>
      <c r="Z10" s="214" t="n">
        <f aca="false">R10+X10</f>
        <v>1115.412</v>
      </c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93" customFormat="true" ht="14.15" hidden="false" customHeight="true" outlineLevel="0" collapsed="false">
      <c r="A11" s="89" t="n">
        <v>7</v>
      </c>
      <c r="B11" s="90" t="n">
        <v>7</v>
      </c>
      <c r="C11" s="91" t="s">
        <v>104</v>
      </c>
      <c r="D11" s="92" t="n">
        <v>5198</v>
      </c>
      <c r="E11" s="306" t="n">
        <v>250</v>
      </c>
      <c r="F11" s="291" t="n">
        <v>3</v>
      </c>
      <c r="G11" s="307" t="n">
        <v>1.11</v>
      </c>
      <c r="H11" s="308" t="n">
        <v>2</v>
      </c>
      <c r="I11" s="309" t="n">
        <v>1</v>
      </c>
      <c r="J11" s="309"/>
      <c r="K11" s="310" t="n">
        <f aca="false">SUM(H11:J11)</f>
        <v>3</v>
      </c>
      <c r="L11" s="311" t="n">
        <v>17.25</v>
      </c>
      <c r="N11" s="308" t="n">
        <v>1</v>
      </c>
      <c r="O11" s="308"/>
      <c r="P11" s="308"/>
      <c r="R11" s="312" t="n">
        <f aca="false">'6 - SERVIZI_IT_descrizione'!$K$24</f>
        <v>1000</v>
      </c>
      <c r="T11" s="309" t="n">
        <v>1</v>
      </c>
      <c r="U11" s="214" t="n">
        <f aca="false">T11*'8 - SERVIZI_IT_listino'!$I$5</f>
        <v>115.412</v>
      </c>
      <c r="V11" s="313" t="n">
        <v>1</v>
      </c>
      <c r="W11" s="214" t="n">
        <f aca="false">V11*'8 - SERVIZI_IT_listino'!$I$13</f>
        <v>68.6433</v>
      </c>
      <c r="X11" s="214" t="n">
        <f aca="false">U11+W11</f>
        <v>184.0553</v>
      </c>
      <c r="Z11" s="214" t="n">
        <f aca="false">R11+X11</f>
        <v>1184.0553</v>
      </c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93" customFormat="true" ht="14.15" hidden="false" customHeight="true" outlineLevel="0" collapsed="false">
      <c r="A12" s="89" t="n">
        <v>8</v>
      </c>
      <c r="B12" s="90" t="n">
        <v>8</v>
      </c>
      <c r="C12" s="91" t="s">
        <v>105</v>
      </c>
      <c r="D12" s="92" t="n">
        <v>7496</v>
      </c>
      <c r="E12" s="306" t="n">
        <v>350</v>
      </c>
      <c r="F12" s="291" t="n">
        <v>6</v>
      </c>
      <c r="G12" s="307" t="n">
        <v>0.33</v>
      </c>
      <c r="H12" s="308" t="n">
        <v>2</v>
      </c>
      <c r="I12" s="309" t="n">
        <v>1</v>
      </c>
      <c r="J12" s="309"/>
      <c r="K12" s="310" t="n">
        <f aca="false">SUM(H12:J12)</f>
        <v>3</v>
      </c>
      <c r="L12" s="311" t="n">
        <v>23.5</v>
      </c>
      <c r="N12" s="308"/>
      <c r="O12" s="308" t="n">
        <v>1</v>
      </c>
      <c r="P12" s="308"/>
      <c r="R12" s="312" t="n">
        <f aca="false">O12*'6 - SERVIZI_IT_descrizione'!$M$24</f>
        <v>2200</v>
      </c>
      <c r="T12" s="309"/>
      <c r="U12" s="214" t="n">
        <f aca="false">T12*'8 - SERVIZI_IT_listino'!$I$5</f>
        <v>0</v>
      </c>
      <c r="V12" s="313"/>
      <c r="W12" s="214" t="n">
        <f aca="false">V12*'8 - SERVIZI_IT_listino'!$I$13</f>
        <v>0</v>
      </c>
      <c r="X12" s="214" t="n">
        <f aca="false">U12+W12</f>
        <v>0</v>
      </c>
      <c r="Z12" s="214" t="n">
        <f aca="false">R12+X12</f>
        <v>2200</v>
      </c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93" customFormat="true" ht="14.15" hidden="false" customHeight="true" outlineLevel="0" collapsed="false">
      <c r="A13" s="89" t="n">
        <v>9</v>
      </c>
      <c r="B13" s="90" t="n">
        <v>9</v>
      </c>
      <c r="C13" s="91" t="s">
        <v>106</v>
      </c>
      <c r="D13" s="92" t="n">
        <v>7379</v>
      </c>
      <c r="E13" s="306" t="n">
        <v>300</v>
      </c>
      <c r="F13" s="291" t="n">
        <v>6</v>
      </c>
      <c r="G13" s="307" t="n">
        <v>1</v>
      </c>
      <c r="H13" s="308" t="n">
        <v>1</v>
      </c>
      <c r="I13" s="309" t="n">
        <v>1</v>
      </c>
      <c r="J13" s="309"/>
      <c r="K13" s="310" t="n">
        <f aca="false">SUM(H13:J13)</f>
        <v>2</v>
      </c>
      <c r="L13" s="311" t="n">
        <v>17.9673202614379</v>
      </c>
      <c r="N13" s="308"/>
      <c r="O13" s="308" t="n">
        <v>1</v>
      </c>
      <c r="P13" s="308"/>
      <c r="R13" s="312" t="n">
        <f aca="false">O13*'6 - SERVIZI_IT_descrizione'!$M$24</f>
        <v>2200</v>
      </c>
      <c r="T13" s="309" t="n">
        <v>2</v>
      </c>
      <c r="U13" s="214" t="n">
        <f aca="false">T13*'8 - SERVIZI_IT_listino'!$I$5</f>
        <v>230.824</v>
      </c>
      <c r="V13" s="313"/>
      <c r="W13" s="214" t="n">
        <f aca="false">V13*'8 - SERVIZI_IT_listino'!$I$13</f>
        <v>0</v>
      </c>
      <c r="X13" s="214" t="n">
        <f aca="false">U13+W13</f>
        <v>230.824</v>
      </c>
      <c r="Z13" s="214" t="n">
        <f aca="false">R13+X13</f>
        <v>2430.824</v>
      </c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93" customFormat="true" ht="14.15" hidden="false" customHeight="true" outlineLevel="0" collapsed="false">
      <c r="A14" s="89" t="n">
        <v>10</v>
      </c>
      <c r="B14" s="90" t="n">
        <v>10</v>
      </c>
      <c r="C14" s="91" t="s">
        <v>107</v>
      </c>
      <c r="D14" s="92" t="n">
        <v>15869</v>
      </c>
      <c r="E14" s="306" t="n">
        <v>800</v>
      </c>
      <c r="F14" s="291" t="n">
        <v>19</v>
      </c>
      <c r="G14" s="307" t="n">
        <v>4.9</v>
      </c>
      <c r="H14" s="308" t="n">
        <v>5</v>
      </c>
      <c r="I14" s="309"/>
      <c r="J14" s="309"/>
      <c r="K14" s="310" t="n">
        <f aca="false">SUM(H14:J14)</f>
        <v>5</v>
      </c>
      <c r="L14" s="311" t="n">
        <v>24.5</v>
      </c>
      <c r="N14" s="308"/>
      <c r="O14" s="308"/>
      <c r="P14" s="308" t="n">
        <v>1</v>
      </c>
      <c r="R14" s="214" t="n">
        <f aca="false">'6 - SERVIZI_IT_descrizione'!$O$24</f>
        <v>3500</v>
      </c>
      <c r="T14" s="309" t="n">
        <v>7</v>
      </c>
      <c r="U14" s="214" t="n">
        <f aca="false">T14*'8 - SERVIZI_IT_listino'!$I$5</f>
        <v>807.884</v>
      </c>
      <c r="V14" s="313"/>
      <c r="W14" s="214" t="n">
        <f aca="false">V14*'8 - SERVIZI_IT_listino'!$I$13</f>
        <v>0</v>
      </c>
      <c r="X14" s="214" t="n">
        <f aca="false">U14+W14</f>
        <v>807.884</v>
      </c>
      <c r="Z14" s="214" t="n">
        <f aca="false">R14+X14</f>
        <v>4307.884</v>
      </c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93" customFormat="true" ht="14.15" hidden="false" customHeight="true" outlineLevel="0" collapsed="false">
      <c r="A15" s="89" t="n">
        <v>11</v>
      </c>
      <c r="B15" s="90" t="n">
        <v>11</v>
      </c>
      <c r="C15" s="91" t="s">
        <v>108</v>
      </c>
      <c r="D15" s="92" t="n">
        <v>8515</v>
      </c>
      <c r="E15" s="306" t="n">
        <v>120</v>
      </c>
      <c r="F15" s="291" t="n">
        <v>3</v>
      </c>
      <c r="G15" s="307" t="n">
        <v>0.94</v>
      </c>
      <c r="H15" s="308" t="n">
        <v>2</v>
      </c>
      <c r="I15" s="309"/>
      <c r="J15" s="309"/>
      <c r="K15" s="310" t="n">
        <f aca="false">SUM(H15:J15)</f>
        <v>2</v>
      </c>
      <c r="L15" s="311" t="n">
        <v>17</v>
      </c>
      <c r="N15" s="308"/>
      <c r="O15" s="308" t="n">
        <v>1</v>
      </c>
      <c r="P15" s="308"/>
      <c r="R15" s="312" t="n">
        <f aca="false">O15*'6 - SERVIZI_IT_descrizione'!$M$24</f>
        <v>2200</v>
      </c>
      <c r="T15" s="309"/>
      <c r="U15" s="214" t="n">
        <f aca="false">T15*'8 - SERVIZI_IT_listino'!$I$5</f>
        <v>0</v>
      </c>
      <c r="V15" s="313"/>
      <c r="W15" s="214" t="n">
        <f aca="false">V15*'8 - SERVIZI_IT_listino'!$I$13</f>
        <v>0</v>
      </c>
      <c r="X15" s="214" t="n">
        <f aca="false">U15+W15</f>
        <v>0</v>
      </c>
      <c r="Z15" s="214" t="n">
        <f aca="false">R15+X15</f>
        <v>2200</v>
      </c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93" customFormat="true" ht="14.15" hidden="false" customHeight="true" outlineLevel="0" collapsed="false">
      <c r="A16" s="89" t="n">
        <v>12</v>
      </c>
      <c r="B16" s="90" t="n">
        <v>12</v>
      </c>
      <c r="C16" s="91" t="s">
        <v>109</v>
      </c>
      <c r="D16" s="107" t="n">
        <v>4494</v>
      </c>
      <c r="E16" s="306" t="n">
        <v>690</v>
      </c>
      <c r="F16" s="291" t="n">
        <v>12</v>
      </c>
      <c r="G16" s="307" t="n">
        <v>1.41</v>
      </c>
      <c r="H16" s="308" t="n">
        <v>2</v>
      </c>
      <c r="I16" s="309"/>
      <c r="J16" s="309"/>
      <c r="K16" s="310" t="n">
        <f aca="false">SUM(H16:J16)</f>
        <v>2</v>
      </c>
      <c r="L16" s="311" t="n">
        <v>25.5384615384615</v>
      </c>
      <c r="N16" s="308" t="n">
        <v>1</v>
      </c>
      <c r="O16" s="308"/>
      <c r="P16" s="308"/>
      <c r="R16" s="312" t="n">
        <f aca="false">'6 - SERVIZI_IT_descrizione'!$K$24</f>
        <v>1000</v>
      </c>
      <c r="T16" s="309" t="n">
        <v>10</v>
      </c>
      <c r="U16" s="214" t="n">
        <f aca="false">T16*'8 - SERVIZI_IT_listino'!$I$5</f>
        <v>1154.12</v>
      </c>
      <c r="V16" s="313"/>
      <c r="W16" s="214" t="n">
        <f aca="false">V16*'8 - SERVIZI_IT_listino'!$I$13</f>
        <v>0</v>
      </c>
      <c r="X16" s="214" t="n">
        <f aca="false">U16+W16</f>
        <v>1154.12</v>
      </c>
      <c r="Z16" s="214" t="n">
        <f aca="false">R16+X16</f>
        <v>2154.12</v>
      </c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93" customFormat="true" ht="14.15" hidden="false" customHeight="true" outlineLevel="0" collapsed="false">
      <c r="A17" s="89" t="n">
        <v>13</v>
      </c>
      <c r="B17" s="90" t="n">
        <v>13</v>
      </c>
      <c r="C17" s="91" t="s">
        <v>110</v>
      </c>
      <c r="D17" s="92" t="n">
        <v>5221</v>
      </c>
      <c r="E17" s="306" t="n">
        <v>210</v>
      </c>
      <c r="F17" s="291" t="n">
        <v>3</v>
      </c>
      <c r="G17" s="307" t="n">
        <v>0.5</v>
      </c>
      <c r="H17" s="308" t="n">
        <v>1</v>
      </c>
      <c r="I17" s="309"/>
      <c r="J17" s="309"/>
      <c r="K17" s="310" t="n">
        <f aca="false">SUM(H17:J17)</f>
        <v>1</v>
      </c>
      <c r="L17" s="311" t="n">
        <v>15.8333333333333</v>
      </c>
      <c r="N17" s="308" t="n">
        <v>1</v>
      </c>
      <c r="O17" s="308"/>
      <c r="P17" s="308"/>
      <c r="R17" s="312" t="n">
        <f aca="false">'6 - SERVIZI_IT_descrizione'!$K$24</f>
        <v>1000</v>
      </c>
      <c r="T17" s="309" t="n">
        <v>1</v>
      </c>
      <c r="U17" s="214" t="n">
        <f aca="false">T17*'8 - SERVIZI_IT_listino'!$I$5</f>
        <v>115.412</v>
      </c>
      <c r="V17" s="313"/>
      <c r="W17" s="214" t="n">
        <f aca="false">V17*'8 - SERVIZI_IT_listino'!$I$13</f>
        <v>0</v>
      </c>
      <c r="X17" s="214" t="n">
        <f aca="false">U17+W17</f>
        <v>115.412</v>
      </c>
      <c r="Z17" s="214" t="n">
        <f aca="false">R17+X17</f>
        <v>1115.412</v>
      </c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93" customFormat="true" ht="14.15" hidden="false" customHeight="true" outlineLevel="0" collapsed="false">
      <c r="A18" s="89" t="n">
        <v>14</v>
      </c>
      <c r="B18" s="90" t="n">
        <v>14</v>
      </c>
      <c r="C18" s="91" t="s">
        <v>111</v>
      </c>
      <c r="D18" s="107" t="n">
        <v>3532</v>
      </c>
      <c r="E18" s="306" t="n">
        <v>140</v>
      </c>
      <c r="F18" s="291" t="n">
        <v>2</v>
      </c>
      <c r="G18" s="307" t="n">
        <v>0.61</v>
      </c>
      <c r="H18" s="308" t="n">
        <v>1</v>
      </c>
      <c r="I18" s="309"/>
      <c r="J18" s="309"/>
      <c r="K18" s="310" t="n">
        <f aca="false">SUM(H18:J18)</f>
        <v>1</v>
      </c>
      <c r="L18" s="311" t="n">
        <v>12.875</v>
      </c>
      <c r="N18" s="308" t="n">
        <v>1</v>
      </c>
      <c r="O18" s="308"/>
      <c r="P18" s="308"/>
      <c r="R18" s="312" t="n">
        <f aca="false">'6 - SERVIZI_IT_descrizione'!$K$24</f>
        <v>1000</v>
      </c>
      <c r="T18" s="309"/>
      <c r="U18" s="214" t="n">
        <f aca="false">T18*'8 - SERVIZI_IT_listino'!$I$5</f>
        <v>0</v>
      </c>
      <c r="V18" s="313"/>
      <c r="W18" s="214" t="n">
        <f aca="false">V18*'8 - SERVIZI_IT_listino'!$I$13</f>
        <v>0</v>
      </c>
      <c r="X18" s="214" t="n">
        <f aca="false">U18+W18</f>
        <v>0</v>
      </c>
      <c r="Z18" s="214" t="n">
        <f aca="false">R18+X18</f>
        <v>1000</v>
      </c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93" customFormat="true" ht="14.15" hidden="false" customHeight="true" outlineLevel="0" collapsed="false">
      <c r="A19" s="89" t="n">
        <v>15</v>
      </c>
      <c r="B19" s="90" t="n">
        <v>15</v>
      </c>
      <c r="C19" s="91" t="s">
        <v>112</v>
      </c>
      <c r="D19" s="107" t="n">
        <v>4363</v>
      </c>
      <c r="E19" s="306" t="n">
        <v>460</v>
      </c>
      <c r="F19" s="291" t="n">
        <v>3</v>
      </c>
      <c r="G19" s="307" t="n">
        <v>0.38</v>
      </c>
      <c r="H19" s="308" t="n">
        <v>1</v>
      </c>
      <c r="I19" s="309" t="n">
        <v>1</v>
      </c>
      <c r="J19" s="309"/>
      <c r="K19" s="310" t="n">
        <f aca="false">SUM(H19:J19)</f>
        <v>2</v>
      </c>
      <c r="L19" s="311" t="n">
        <v>10.6794871794872</v>
      </c>
      <c r="N19" s="308" t="n">
        <v>1</v>
      </c>
      <c r="O19" s="308"/>
      <c r="P19" s="308"/>
      <c r="R19" s="312" t="n">
        <f aca="false">'6 - SERVIZI_IT_descrizione'!$K$24</f>
        <v>1000</v>
      </c>
      <c r="T19" s="309"/>
      <c r="U19" s="214" t="n">
        <f aca="false">T19*'8 - SERVIZI_IT_listino'!$I$5</f>
        <v>0</v>
      </c>
      <c r="V19" s="313"/>
      <c r="W19" s="214" t="n">
        <f aca="false">V19*'8 - SERVIZI_IT_listino'!$I$13</f>
        <v>0</v>
      </c>
      <c r="X19" s="214" t="n">
        <f aca="false">U19+W19</f>
        <v>0</v>
      </c>
      <c r="Z19" s="214" t="n">
        <f aca="false">R19+X19</f>
        <v>1000</v>
      </c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93" customFormat="true" ht="14.15" hidden="false" customHeight="true" outlineLevel="0" collapsed="false">
      <c r="A20" s="89" t="n">
        <v>16</v>
      </c>
      <c r="B20" s="90" t="n">
        <v>16</v>
      </c>
      <c r="C20" s="91" t="s">
        <v>113</v>
      </c>
      <c r="D20" s="92" t="n">
        <v>10391</v>
      </c>
      <c r="E20" s="306" t="n">
        <v>447</v>
      </c>
      <c r="F20" s="291" t="n">
        <v>9</v>
      </c>
      <c r="G20" s="307" t="n">
        <v>0.67</v>
      </c>
      <c r="H20" s="308" t="n">
        <v>1</v>
      </c>
      <c r="I20" s="309"/>
      <c r="J20" s="309" t="n">
        <v>1</v>
      </c>
      <c r="K20" s="310" t="n">
        <f aca="false">SUM(H20:J20)</f>
        <v>2</v>
      </c>
      <c r="L20" s="311" t="n">
        <v>22.5</v>
      </c>
      <c r="N20" s="308"/>
      <c r="O20" s="308" t="n">
        <v>1</v>
      </c>
      <c r="P20" s="308"/>
      <c r="R20" s="312" t="n">
        <f aca="false">O20*'6 - SERVIZI_IT_descrizione'!$M$24</f>
        <v>2200</v>
      </c>
      <c r="T20" s="309" t="n">
        <v>3</v>
      </c>
      <c r="U20" s="214" t="n">
        <f aca="false">T20*'8 - SERVIZI_IT_listino'!$I$5</f>
        <v>346.236</v>
      </c>
      <c r="V20" s="313"/>
      <c r="W20" s="214" t="n">
        <f aca="false">V20*'8 - SERVIZI_IT_listino'!$I$13</f>
        <v>0</v>
      </c>
      <c r="X20" s="214" t="n">
        <f aca="false">U20+W20</f>
        <v>346.236</v>
      </c>
      <c r="Z20" s="214" t="n">
        <f aca="false">R20+X20</f>
        <v>2546.236</v>
      </c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93" customFormat="true" ht="14.15" hidden="false" customHeight="true" outlineLevel="0" collapsed="false">
      <c r="A21" s="89" t="n">
        <v>17</v>
      </c>
      <c r="B21" s="90" t="n">
        <v>17</v>
      </c>
      <c r="C21" s="91" t="s">
        <v>114</v>
      </c>
      <c r="D21" s="92" t="n">
        <v>26203</v>
      </c>
      <c r="E21" s="306" t="n">
        <v>882</v>
      </c>
      <c r="F21" s="291" t="n">
        <v>37</v>
      </c>
      <c r="G21" s="307" t="n">
        <v>9.41</v>
      </c>
      <c r="H21" s="308" t="n">
        <v>11</v>
      </c>
      <c r="I21" s="309"/>
      <c r="J21" s="309"/>
      <c r="K21" s="310" t="n">
        <f aca="false">SUM(H21:J21)</f>
        <v>11</v>
      </c>
      <c r="L21" s="311" t="n">
        <v>35.4903846153846</v>
      </c>
      <c r="N21" s="308"/>
      <c r="O21" s="308"/>
      <c r="P21" s="308" t="n">
        <v>1</v>
      </c>
      <c r="Q21" s="202"/>
      <c r="R21" s="214" t="n">
        <f aca="false">'6 - SERVIZI_IT_descrizione'!$O$24</f>
        <v>3500</v>
      </c>
      <c r="T21" s="309" t="n">
        <v>25</v>
      </c>
      <c r="U21" s="214" t="n">
        <f aca="false">T21*'8 - SERVIZI_IT_listino'!$I$5</f>
        <v>2885.3</v>
      </c>
      <c r="V21" s="313" t="n">
        <v>4</v>
      </c>
      <c r="W21" s="214" t="n">
        <f aca="false">V21*'8 - SERVIZI_IT_listino'!$I$13</f>
        <v>274.5732</v>
      </c>
      <c r="X21" s="214" t="n">
        <f aca="false">U21+W21</f>
        <v>3159.8732</v>
      </c>
      <c r="Z21" s="214" t="n">
        <f aca="false">R21+X21</f>
        <v>6659.8732</v>
      </c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93" customFormat="true" ht="14.15" hidden="false" customHeight="true" outlineLevel="0" collapsed="false">
      <c r="A22" s="89" t="n">
        <v>23</v>
      </c>
      <c r="B22" s="90" t="n">
        <v>18</v>
      </c>
      <c r="C22" s="91" t="s">
        <v>115</v>
      </c>
      <c r="D22" s="92" t="n">
        <v>7145</v>
      </c>
      <c r="E22" s="306" t="n">
        <v>250</v>
      </c>
      <c r="F22" s="291" t="n">
        <v>5</v>
      </c>
      <c r="G22" s="307" t="n">
        <v>0.56</v>
      </c>
      <c r="H22" s="308" t="n">
        <v>1</v>
      </c>
      <c r="I22" s="309" t="n">
        <v>1</v>
      </c>
      <c r="J22" s="309"/>
      <c r="K22" s="310" t="n">
        <f aca="false">SUM(H22:J22)</f>
        <v>2</v>
      </c>
      <c r="L22" s="311" t="n">
        <v>19.6666666666667</v>
      </c>
      <c r="N22" s="308"/>
      <c r="O22" s="308" t="n">
        <v>1</v>
      </c>
      <c r="P22" s="308"/>
      <c r="R22" s="312" t="n">
        <f aca="false">O22*'6 - SERVIZI_IT_descrizione'!$M$24</f>
        <v>2200</v>
      </c>
      <c r="T22" s="309"/>
      <c r="U22" s="214" t="n">
        <f aca="false">T22*'8 - SERVIZI_IT_listino'!$I$5</f>
        <v>0</v>
      </c>
      <c r="V22" s="313"/>
      <c r="W22" s="214" t="n">
        <f aca="false">V22*'8 - SERVIZI_IT_listino'!$I$13</f>
        <v>0</v>
      </c>
      <c r="X22" s="214" t="n">
        <f aca="false">U22+W22</f>
        <v>0</v>
      </c>
      <c r="Z22" s="214" t="n">
        <f aca="false">R22+X22</f>
        <v>2200</v>
      </c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93" customFormat="true" ht="14.15" hidden="false" customHeight="true" outlineLevel="0" collapsed="false">
      <c r="A23" s="89" t="n">
        <v>24</v>
      </c>
      <c r="B23" s="90" t="n">
        <v>19</v>
      </c>
      <c r="C23" s="91" t="s">
        <v>116</v>
      </c>
      <c r="D23" s="92" t="n">
        <v>10697</v>
      </c>
      <c r="E23" s="306" t="n">
        <v>199</v>
      </c>
      <c r="F23" s="291" t="n">
        <v>3</v>
      </c>
      <c r="G23" s="307" t="n">
        <v>2</v>
      </c>
      <c r="H23" s="308" t="n">
        <v>2</v>
      </c>
      <c r="I23" s="309"/>
      <c r="J23" s="309"/>
      <c r="K23" s="310" t="n">
        <f aca="false">SUM(H23:J23)</f>
        <v>2</v>
      </c>
      <c r="L23" s="311" t="n">
        <v>29.5</v>
      </c>
      <c r="N23" s="308"/>
      <c r="O23" s="308" t="n">
        <v>1</v>
      </c>
      <c r="P23" s="308"/>
      <c r="R23" s="312" t="n">
        <f aca="false">O23*'6 - SERVIZI_IT_descrizione'!$M$24</f>
        <v>2200</v>
      </c>
      <c r="T23" s="309"/>
      <c r="U23" s="214" t="n">
        <f aca="false">T23*'8 - SERVIZI_IT_listino'!$I$5</f>
        <v>0</v>
      </c>
      <c r="V23" s="313"/>
      <c r="W23" s="214" t="n">
        <f aca="false">V23*'8 - SERVIZI_IT_listino'!$I$13</f>
        <v>0</v>
      </c>
      <c r="X23" s="214" t="n">
        <f aca="false">U23+W23</f>
        <v>0</v>
      </c>
      <c r="Z23" s="214" t="n">
        <f aca="false">R23+X23</f>
        <v>2200</v>
      </c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93" customFormat="true" ht="14.15" hidden="false" customHeight="true" outlineLevel="0" collapsed="false">
      <c r="A24" s="89" t="n">
        <v>25</v>
      </c>
      <c r="B24" s="90" t="n">
        <v>20</v>
      </c>
      <c r="C24" s="91" t="s">
        <v>117</v>
      </c>
      <c r="D24" s="92" t="n">
        <v>6797</v>
      </c>
      <c r="E24" s="306" t="n">
        <v>200</v>
      </c>
      <c r="F24" s="291" t="n">
        <v>4</v>
      </c>
      <c r="G24" s="307" t="n">
        <v>1.33</v>
      </c>
      <c r="H24" s="308" t="n">
        <v>2</v>
      </c>
      <c r="I24" s="309" t="n">
        <v>1</v>
      </c>
      <c r="J24" s="309"/>
      <c r="K24" s="310" t="n">
        <f aca="false">SUM(H24:J24)</f>
        <v>3</v>
      </c>
      <c r="L24" s="311" t="n">
        <v>16.5</v>
      </c>
      <c r="N24" s="308"/>
      <c r="O24" s="308" t="n">
        <v>1</v>
      </c>
      <c r="P24" s="308"/>
      <c r="R24" s="312" t="n">
        <f aca="false">O24*'6 - SERVIZI_IT_descrizione'!$M$24</f>
        <v>2200</v>
      </c>
      <c r="T24" s="309"/>
      <c r="U24" s="214" t="n">
        <f aca="false">T24*'8 - SERVIZI_IT_listino'!$I$5</f>
        <v>0</v>
      </c>
      <c r="V24" s="313"/>
      <c r="W24" s="214" t="n">
        <f aca="false">V24*'8 - SERVIZI_IT_listino'!$I$13</f>
        <v>0</v>
      </c>
      <c r="X24" s="214" t="n">
        <f aca="false">U24+W24</f>
        <v>0</v>
      </c>
      <c r="Z24" s="214" t="n">
        <f aca="false">R24+X24</f>
        <v>2200</v>
      </c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93" customFormat="true" ht="14.15" hidden="false" customHeight="true" outlineLevel="0" collapsed="false">
      <c r="A25" s="89" t="n">
        <v>26</v>
      </c>
      <c r="B25" s="90" t="n">
        <v>21</v>
      </c>
      <c r="C25" s="91" t="s">
        <v>118</v>
      </c>
      <c r="D25" s="92" t="n">
        <v>5205</v>
      </c>
      <c r="E25" s="306" t="n">
        <v>200</v>
      </c>
      <c r="F25" s="291" t="n">
        <v>4</v>
      </c>
      <c r="G25" s="307" t="n">
        <v>1.11</v>
      </c>
      <c r="H25" s="308" t="n">
        <v>2</v>
      </c>
      <c r="I25" s="309"/>
      <c r="J25" s="309"/>
      <c r="K25" s="310" t="n">
        <f aca="false">SUM(H25:J25)</f>
        <v>2</v>
      </c>
      <c r="L25" s="311" t="n">
        <v>19</v>
      </c>
      <c r="N25" s="308" t="n">
        <v>1</v>
      </c>
      <c r="O25" s="308"/>
      <c r="P25" s="308"/>
      <c r="R25" s="312" t="n">
        <f aca="false">'6 - SERVIZI_IT_descrizione'!$K$24</f>
        <v>1000</v>
      </c>
      <c r="T25" s="309" t="n">
        <v>2</v>
      </c>
      <c r="U25" s="214" t="n">
        <f aca="false">T25*'8 - SERVIZI_IT_listino'!$I$5</f>
        <v>230.824</v>
      </c>
      <c r="V25" s="313"/>
      <c r="W25" s="214" t="n">
        <f aca="false">V25*'8 - SERVIZI_IT_listino'!$I$13</f>
        <v>0</v>
      </c>
      <c r="X25" s="214" t="n">
        <f aca="false">U25+W25</f>
        <v>230.824</v>
      </c>
      <c r="Z25" s="214" t="n">
        <f aca="false">R25+X25</f>
        <v>1230.824</v>
      </c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93" customFormat="true" ht="14.15" hidden="false" customHeight="true" outlineLevel="0" collapsed="false">
      <c r="A26" s="89" t="n">
        <v>27</v>
      </c>
      <c r="B26" s="90" t="n">
        <v>22</v>
      </c>
      <c r="C26" s="91" t="s">
        <v>119</v>
      </c>
      <c r="D26" s="92" t="n">
        <v>12203</v>
      </c>
      <c r="E26" s="306" t="n">
        <v>1100</v>
      </c>
      <c r="F26" s="291" t="n">
        <v>7</v>
      </c>
      <c r="G26" s="307" t="n">
        <v>3.5</v>
      </c>
      <c r="H26" s="308" t="n">
        <v>4</v>
      </c>
      <c r="I26" s="309" t="n">
        <v>1</v>
      </c>
      <c r="J26" s="309"/>
      <c r="K26" s="310" t="n">
        <f aca="false">SUM(H26:J26)</f>
        <v>5</v>
      </c>
      <c r="L26" s="311" t="n">
        <v>25.25</v>
      </c>
      <c r="N26" s="308"/>
      <c r="O26" s="308"/>
      <c r="P26" s="308" t="n">
        <v>1</v>
      </c>
      <c r="R26" s="214" t="n">
        <f aca="false">'6 - SERVIZI_IT_descrizione'!$O$24</f>
        <v>3500</v>
      </c>
      <c r="T26" s="309"/>
      <c r="U26" s="214" t="n">
        <f aca="false">T26*'8 - SERVIZI_IT_listino'!$I$5</f>
        <v>0</v>
      </c>
      <c r="V26" s="313"/>
      <c r="W26" s="214" t="n">
        <f aca="false">V26*'8 - SERVIZI_IT_listino'!$I$13</f>
        <v>0</v>
      </c>
      <c r="X26" s="214" t="n">
        <f aca="false">U26+W26</f>
        <v>0</v>
      </c>
      <c r="Z26" s="214" t="n">
        <f aca="false">R26+X26</f>
        <v>3500</v>
      </c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93" customFormat="true" ht="14.15" hidden="false" customHeight="true" outlineLevel="0" collapsed="false">
      <c r="A27" s="89" t="n">
        <v>28</v>
      </c>
      <c r="B27" s="90" t="n">
        <v>23</v>
      </c>
      <c r="C27" s="91" t="s">
        <v>120</v>
      </c>
      <c r="D27" s="92" t="n">
        <v>9286</v>
      </c>
      <c r="E27" s="306" t="n">
        <v>808</v>
      </c>
      <c r="F27" s="291" t="n">
        <v>11</v>
      </c>
      <c r="G27" s="307" t="n">
        <v>1.13</v>
      </c>
      <c r="H27" s="308" t="n">
        <v>2</v>
      </c>
      <c r="I27" s="309" t="n">
        <v>1</v>
      </c>
      <c r="J27" s="309"/>
      <c r="K27" s="310" t="n">
        <f aca="false">SUM(H27:J27)</f>
        <v>3</v>
      </c>
      <c r="L27" s="311" t="n">
        <v>21</v>
      </c>
      <c r="N27" s="308"/>
      <c r="O27" s="308"/>
      <c r="P27" s="308" t="n">
        <v>1</v>
      </c>
      <c r="R27" s="214" t="n">
        <f aca="false">'6 - SERVIZI_IT_descrizione'!$O$24</f>
        <v>3500</v>
      </c>
      <c r="T27" s="309"/>
      <c r="U27" s="214" t="n">
        <f aca="false">T27*'8 - SERVIZI_IT_listino'!$I$5</f>
        <v>0</v>
      </c>
      <c r="V27" s="313"/>
      <c r="W27" s="214" t="n">
        <f aca="false">V27*'8 - SERVIZI_IT_listino'!$I$13</f>
        <v>0</v>
      </c>
      <c r="X27" s="214" t="n">
        <f aca="false">U27+W27</f>
        <v>0</v>
      </c>
      <c r="Z27" s="214" t="n">
        <f aca="false">R27+X27</f>
        <v>3500</v>
      </c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93" customFormat="true" ht="14.15" hidden="false" customHeight="true" outlineLevel="0" collapsed="false">
      <c r="A28" s="89" t="n">
        <v>29</v>
      </c>
      <c r="B28" s="90" t="n">
        <v>24</v>
      </c>
      <c r="C28" s="91" t="s">
        <v>121</v>
      </c>
      <c r="D28" s="222" t="n">
        <v>7348</v>
      </c>
      <c r="E28" s="306" t="n">
        <v>105</v>
      </c>
      <c r="F28" s="291" t="n">
        <v>4</v>
      </c>
      <c r="G28" s="307" t="n">
        <v>0.47</v>
      </c>
      <c r="H28" s="308" t="n">
        <v>1</v>
      </c>
      <c r="I28" s="309"/>
      <c r="J28" s="309"/>
      <c r="K28" s="310" t="n">
        <f aca="false">SUM(H28:J28)</f>
        <v>1</v>
      </c>
      <c r="L28" s="311" t="n">
        <v>10.0320512820513</v>
      </c>
      <c r="N28" s="308" t="n">
        <v>1</v>
      </c>
      <c r="O28" s="308"/>
      <c r="P28" s="308"/>
      <c r="R28" s="312" t="n">
        <f aca="false">'6 - SERVIZI_IT_descrizione'!$K$24</f>
        <v>1000</v>
      </c>
      <c r="T28" s="309" t="n">
        <v>2</v>
      </c>
      <c r="U28" s="214" t="n">
        <f aca="false">T28*'8 - SERVIZI_IT_listino'!$I$5</f>
        <v>230.824</v>
      </c>
      <c r="V28" s="313"/>
      <c r="W28" s="214" t="n">
        <f aca="false">V28*'8 - SERVIZI_IT_listino'!$I$13</f>
        <v>0</v>
      </c>
      <c r="X28" s="214" t="n">
        <f aca="false">U28+W28</f>
        <v>230.824</v>
      </c>
      <c r="Z28" s="214" t="n">
        <f aca="false">R28+X28</f>
        <v>1230.824</v>
      </c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93" customFormat="true" ht="14.15" hidden="false" customHeight="true" outlineLevel="0" collapsed="false">
      <c r="A29" s="89" t="n">
        <v>30</v>
      </c>
      <c r="B29" s="90" t="n">
        <v>25</v>
      </c>
      <c r="C29" s="91" t="s">
        <v>122</v>
      </c>
      <c r="D29" s="222"/>
      <c r="E29" s="306" t="n">
        <v>170</v>
      </c>
      <c r="F29" s="291" t="n">
        <v>4</v>
      </c>
      <c r="G29" s="307" t="n">
        <v>0.64</v>
      </c>
      <c r="H29" s="308" t="n">
        <v>1</v>
      </c>
      <c r="I29" s="309"/>
      <c r="J29" s="309"/>
      <c r="K29" s="310" t="n">
        <f aca="false">SUM(H29:J29)</f>
        <v>1</v>
      </c>
      <c r="L29" s="311" t="n">
        <v>10.3205128205128</v>
      </c>
      <c r="N29" s="308" t="n">
        <v>1</v>
      </c>
      <c r="O29" s="308"/>
      <c r="P29" s="308"/>
      <c r="R29" s="312" t="n">
        <f aca="false">'6 - SERVIZI_IT_descrizione'!$K$24</f>
        <v>1000</v>
      </c>
      <c r="T29" s="309" t="n">
        <v>2</v>
      </c>
      <c r="U29" s="214" t="n">
        <f aca="false">T29*'8 - SERVIZI_IT_listino'!$I$5</f>
        <v>230.824</v>
      </c>
      <c r="V29" s="313"/>
      <c r="W29" s="214" t="n">
        <f aca="false">V29*'8 - SERVIZI_IT_listino'!$I$13</f>
        <v>0</v>
      </c>
      <c r="X29" s="214" t="n">
        <f aca="false">U29+W29</f>
        <v>230.824</v>
      </c>
      <c r="Z29" s="214" t="n">
        <f aca="false">R29+X29</f>
        <v>1230.824</v>
      </c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93" customFormat="true" ht="14.15" hidden="false" customHeight="true" outlineLevel="0" collapsed="false">
      <c r="A30" s="89" t="n">
        <v>31</v>
      </c>
      <c r="B30" s="90" t="n">
        <v>26</v>
      </c>
      <c r="C30" s="91" t="s">
        <v>123</v>
      </c>
      <c r="D30" s="107" t="n">
        <v>3077</v>
      </c>
      <c r="E30" s="306" t="n">
        <v>170</v>
      </c>
      <c r="F30" s="291" t="n">
        <v>5</v>
      </c>
      <c r="G30" s="307" t="n">
        <v>0.5</v>
      </c>
      <c r="H30" s="308" t="n">
        <v>1</v>
      </c>
      <c r="I30" s="309"/>
      <c r="J30" s="309"/>
      <c r="K30" s="310" t="n">
        <f aca="false">SUM(H30:J30)</f>
        <v>1</v>
      </c>
      <c r="L30" s="311" t="n">
        <v>14.8461538461538</v>
      </c>
      <c r="N30" s="308" t="n">
        <v>1</v>
      </c>
      <c r="O30" s="308"/>
      <c r="P30" s="308"/>
      <c r="R30" s="312" t="n">
        <f aca="false">'6 - SERVIZI_IT_descrizione'!$K$24</f>
        <v>1000</v>
      </c>
      <c r="T30" s="309" t="n">
        <v>3</v>
      </c>
      <c r="U30" s="214" t="n">
        <f aca="false">T30*'8 - SERVIZI_IT_listino'!$I$5</f>
        <v>346.236</v>
      </c>
      <c r="V30" s="313"/>
      <c r="W30" s="214" t="n">
        <f aca="false">V30*'8 - SERVIZI_IT_listino'!$I$13</f>
        <v>0</v>
      </c>
      <c r="X30" s="214" t="n">
        <f aca="false">U30+W30</f>
        <v>346.236</v>
      </c>
      <c r="Z30" s="214" t="n">
        <f aca="false">R30+X30</f>
        <v>1346.236</v>
      </c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93" customFormat="true" ht="14.15" hidden="false" customHeight="true" outlineLevel="0" collapsed="false">
      <c r="A31" s="89" t="n">
        <v>32</v>
      </c>
      <c r="B31" s="90" t="n">
        <v>27</v>
      </c>
      <c r="C31" s="91" t="s">
        <v>124</v>
      </c>
      <c r="D31" s="92" t="n">
        <v>6250</v>
      </c>
      <c r="E31" s="306" t="n">
        <v>160</v>
      </c>
      <c r="F31" s="291" t="n">
        <v>4</v>
      </c>
      <c r="G31" s="307" t="n">
        <v>1</v>
      </c>
      <c r="H31" s="308" t="n">
        <v>1</v>
      </c>
      <c r="I31" s="309"/>
      <c r="J31" s="309"/>
      <c r="K31" s="310" t="n">
        <f aca="false">SUM(H31:J31)</f>
        <v>1</v>
      </c>
      <c r="L31" s="311" t="n">
        <v>15.75</v>
      </c>
      <c r="N31" s="308" t="n">
        <v>1</v>
      </c>
      <c r="O31" s="308"/>
      <c r="P31" s="308"/>
      <c r="R31" s="312" t="n">
        <f aca="false">'6 - SERVIZI_IT_descrizione'!$K$24</f>
        <v>1000</v>
      </c>
      <c r="T31" s="309" t="n">
        <v>2</v>
      </c>
      <c r="U31" s="214" t="n">
        <f aca="false">T31*'8 - SERVIZI_IT_listino'!$I$5</f>
        <v>230.824</v>
      </c>
      <c r="V31" s="313"/>
      <c r="W31" s="214" t="n">
        <f aca="false">V31*'8 - SERVIZI_IT_listino'!$I$13</f>
        <v>0</v>
      </c>
      <c r="X31" s="214" t="n">
        <f aca="false">U31+W31</f>
        <v>230.824</v>
      </c>
      <c r="Z31" s="214" t="n">
        <f aca="false">R31+X31</f>
        <v>1230.824</v>
      </c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93" customFormat="true" ht="14.15" hidden="false" customHeight="true" outlineLevel="0" collapsed="false">
      <c r="A32" s="89" t="n">
        <v>34</v>
      </c>
      <c r="B32" s="90" t="n">
        <v>28</v>
      </c>
      <c r="C32" s="91" t="s">
        <v>125</v>
      </c>
      <c r="D32" s="107" t="n">
        <v>4781</v>
      </c>
      <c r="E32" s="306" t="n">
        <v>110</v>
      </c>
      <c r="F32" s="291" t="n">
        <v>2</v>
      </c>
      <c r="G32" s="307" t="n">
        <v>0.35</v>
      </c>
      <c r="H32" s="308" t="n">
        <v>1</v>
      </c>
      <c r="I32" s="309"/>
      <c r="J32" s="309"/>
      <c r="K32" s="310" t="n">
        <f aca="false">SUM(H32:J32)</f>
        <v>1</v>
      </c>
      <c r="L32" s="311" t="n">
        <v>17.5</v>
      </c>
      <c r="N32" s="308" t="n">
        <v>1</v>
      </c>
      <c r="O32" s="308"/>
      <c r="P32" s="308"/>
      <c r="R32" s="312" t="n">
        <f aca="false">'6 - SERVIZI_IT_descrizione'!$K$24</f>
        <v>1000</v>
      </c>
      <c r="T32" s="309"/>
      <c r="U32" s="214" t="n">
        <f aca="false">T32*'8 - SERVIZI_IT_listino'!$I$5</f>
        <v>0</v>
      </c>
      <c r="V32" s="313"/>
      <c r="W32" s="214" t="n">
        <f aca="false">V32*'8 - SERVIZI_IT_listino'!$I$13</f>
        <v>0</v>
      </c>
      <c r="X32" s="214" t="n">
        <f aca="false">U32+W32</f>
        <v>0</v>
      </c>
      <c r="Z32" s="214" t="n">
        <f aca="false">R32+X32</f>
        <v>1000</v>
      </c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93" customFormat="true" ht="14.15" hidden="false" customHeight="true" outlineLevel="0" collapsed="false">
      <c r="A33" s="89" t="n">
        <v>91</v>
      </c>
      <c r="B33" s="90"/>
      <c r="C33" s="91" t="s">
        <v>126</v>
      </c>
      <c r="D33" s="92"/>
      <c r="E33" s="306"/>
      <c r="F33" s="291"/>
      <c r="G33" s="307"/>
      <c r="H33" s="308"/>
      <c r="I33" s="309"/>
      <c r="J33" s="309"/>
      <c r="K33" s="310"/>
      <c r="L33" s="311"/>
      <c r="N33" s="308"/>
      <c r="O33" s="308"/>
      <c r="P33" s="308"/>
      <c r="R33" s="312"/>
      <c r="T33" s="309"/>
      <c r="U33" s="214"/>
      <c r="V33" s="313"/>
      <c r="W33" s="214"/>
      <c r="X33" s="214"/>
      <c r="Z33" s="214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93" customFormat="true" ht="14.15" hidden="false" customHeight="true" outlineLevel="0" collapsed="false">
      <c r="A34" s="116" t="n">
        <v>101</v>
      </c>
      <c r="B34" s="90" t="n">
        <v>29</v>
      </c>
      <c r="C34" s="117" t="s">
        <v>127</v>
      </c>
      <c r="D34" s="118" t="n">
        <v>18670</v>
      </c>
      <c r="E34" s="306" t="n">
        <v>1100</v>
      </c>
      <c r="F34" s="291" t="n">
        <v>14</v>
      </c>
      <c r="G34" s="307" t="n">
        <v>6.26</v>
      </c>
      <c r="H34" s="308" t="n">
        <v>7</v>
      </c>
      <c r="I34" s="309" t="n">
        <v>1</v>
      </c>
      <c r="J34" s="309"/>
      <c r="K34" s="310" t="n">
        <f aca="false">SUM(H34:J34)</f>
        <v>8</v>
      </c>
      <c r="L34" s="311" t="n">
        <v>30.9346405228758</v>
      </c>
      <c r="N34" s="308"/>
      <c r="O34" s="308"/>
      <c r="P34" s="308" t="n">
        <v>1</v>
      </c>
      <c r="R34" s="214" t="n">
        <f aca="false">'6 - SERVIZI_IT_descrizione'!$O$24</f>
        <v>3500</v>
      </c>
      <c r="T34" s="309" t="n">
        <v>6</v>
      </c>
      <c r="U34" s="214" t="n">
        <f aca="false">T34*'8 - SERVIZI_IT_listino'!$I$5</f>
        <v>692.472</v>
      </c>
      <c r="V34" s="313"/>
      <c r="W34" s="214" t="n">
        <f aca="false">V34*'8 - SERVIZI_IT_listino'!$I$13</f>
        <v>0</v>
      </c>
      <c r="X34" s="214" t="n">
        <f aca="false">U34+W34</f>
        <v>692.472</v>
      </c>
      <c r="Z34" s="214" t="n">
        <f aca="false">R34+X34</f>
        <v>4192.472</v>
      </c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93" customFormat="true" ht="14.15" hidden="false" customHeight="true" outlineLevel="0" collapsed="false">
      <c r="A35" s="89" t="n">
        <v>102</v>
      </c>
      <c r="B35" s="90" t="n">
        <v>30</v>
      </c>
      <c r="C35" s="91" t="s">
        <v>128</v>
      </c>
      <c r="D35" s="118" t="n">
        <v>9286</v>
      </c>
      <c r="E35" s="306" t="n">
        <v>680</v>
      </c>
      <c r="F35" s="291" t="n">
        <v>3</v>
      </c>
      <c r="G35" s="307" t="n">
        <v>2</v>
      </c>
      <c r="H35" s="308" t="n">
        <v>2</v>
      </c>
      <c r="I35" s="309"/>
      <c r="J35" s="309"/>
      <c r="K35" s="310" t="n">
        <f aca="false">SUM(H35:J35)</f>
        <v>2</v>
      </c>
      <c r="L35" s="311" t="n">
        <v>22.3333333333333</v>
      </c>
      <c r="N35" s="308"/>
      <c r="O35" s="308" t="n">
        <v>1</v>
      </c>
      <c r="P35" s="308"/>
      <c r="R35" s="312" t="n">
        <f aca="false">O35*'6 - SERVIZI_IT_descrizione'!$M$24</f>
        <v>2200</v>
      </c>
      <c r="T35" s="309"/>
      <c r="U35" s="214" t="n">
        <f aca="false">T35*'8 - SERVIZI_IT_listino'!$I$5</f>
        <v>0</v>
      </c>
      <c r="V35" s="313"/>
      <c r="W35" s="214" t="n">
        <f aca="false">V35*'8 - SERVIZI_IT_listino'!$I$13</f>
        <v>0</v>
      </c>
      <c r="X35" s="214" t="n">
        <f aca="false">U35+W35</f>
        <v>0</v>
      </c>
      <c r="Z35" s="214" t="n">
        <f aca="false">R35+X35</f>
        <v>2200</v>
      </c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93" customFormat="true" ht="14.15" hidden="false" customHeight="true" outlineLevel="0" collapsed="false">
      <c r="A36" s="89" t="n">
        <v>103</v>
      </c>
      <c r="B36" s="90" t="n">
        <v>31</v>
      </c>
      <c r="C36" s="91" t="s">
        <v>129</v>
      </c>
      <c r="D36" s="118" t="n">
        <v>20835</v>
      </c>
      <c r="E36" s="306" t="n">
        <v>400</v>
      </c>
      <c r="F36" s="291" t="n">
        <v>9</v>
      </c>
      <c r="G36" s="307" t="n">
        <v>4.67</v>
      </c>
      <c r="H36" s="308" t="n">
        <v>5</v>
      </c>
      <c r="I36" s="309" t="n">
        <v>2</v>
      </c>
      <c r="J36" s="309"/>
      <c r="K36" s="310" t="n">
        <f aca="false">SUM(H36:J36)</f>
        <v>7</v>
      </c>
      <c r="L36" s="311" t="n">
        <v>26.5</v>
      </c>
      <c r="N36" s="308"/>
      <c r="O36" s="308"/>
      <c r="P36" s="308" t="n">
        <v>1</v>
      </c>
      <c r="R36" s="214" t="n">
        <f aca="false">'6 - SERVIZI_IT_descrizione'!$O$24</f>
        <v>3500</v>
      </c>
      <c r="T36" s="309"/>
      <c r="U36" s="214" t="n">
        <f aca="false">T36*'8 - SERVIZI_IT_listino'!$I$5</f>
        <v>0</v>
      </c>
      <c r="V36" s="313"/>
      <c r="W36" s="214" t="n">
        <f aca="false">V36*'8 - SERVIZI_IT_listino'!$I$13</f>
        <v>0</v>
      </c>
      <c r="X36" s="214" t="n">
        <f aca="false">U36+W36</f>
        <v>0</v>
      </c>
      <c r="Z36" s="214" t="n">
        <f aca="false">R36+X36</f>
        <v>3500</v>
      </c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93" customFormat="true" ht="14.15" hidden="false" customHeight="true" outlineLevel="0" collapsed="false">
      <c r="A37" s="89" t="n">
        <v>104</v>
      </c>
      <c r="B37" s="90" t="n">
        <v>32</v>
      </c>
      <c r="C37" s="91" t="s">
        <v>130</v>
      </c>
      <c r="D37" s="118" t="n">
        <v>37226</v>
      </c>
      <c r="E37" s="306" t="n">
        <v>772</v>
      </c>
      <c r="F37" s="291" t="n">
        <v>18</v>
      </c>
      <c r="G37" s="307" t="n">
        <v>5.03</v>
      </c>
      <c r="H37" s="308" t="n">
        <v>4</v>
      </c>
      <c r="I37" s="309"/>
      <c r="J37" s="309"/>
      <c r="K37" s="310" t="n">
        <f aca="false">SUM(H37:J37)</f>
        <v>4</v>
      </c>
      <c r="L37" s="311" t="n">
        <v>36.3589743589744</v>
      </c>
      <c r="N37" s="308"/>
      <c r="O37" s="308"/>
      <c r="P37" s="308" t="n">
        <v>1</v>
      </c>
      <c r="R37" s="214" t="n">
        <f aca="false">'6 - SERVIZI_IT_descrizione'!$O$24</f>
        <v>3500</v>
      </c>
      <c r="T37" s="309" t="n">
        <v>6</v>
      </c>
      <c r="U37" s="214" t="n">
        <f aca="false">T37*'8 - SERVIZI_IT_listino'!$I$5</f>
        <v>692.472</v>
      </c>
      <c r="V37" s="313"/>
      <c r="W37" s="214" t="n">
        <f aca="false">V37*'8 - SERVIZI_IT_listino'!$I$13</f>
        <v>0</v>
      </c>
      <c r="X37" s="214" t="n">
        <f aca="false">U37+W37</f>
        <v>692.472</v>
      </c>
      <c r="Z37" s="214" t="n">
        <f aca="false">R37+X37</f>
        <v>4192.472</v>
      </c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93" customFormat="true" ht="14.15" hidden="false" customHeight="true" outlineLevel="0" collapsed="false">
      <c r="A38" s="89" t="n">
        <v>105</v>
      </c>
      <c r="B38" s="90" t="n">
        <v>33</v>
      </c>
      <c r="C38" s="91" t="s">
        <v>131</v>
      </c>
      <c r="D38" s="118" t="n">
        <v>8765</v>
      </c>
      <c r="E38" s="306" t="n">
        <v>250</v>
      </c>
      <c r="F38" s="291" t="n">
        <v>2</v>
      </c>
      <c r="G38" s="307" t="n">
        <v>1</v>
      </c>
      <c r="H38" s="308" t="n">
        <v>2</v>
      </c>
      <c r="I38" s="309" t="n">
        <v>1</v>
      </c>
      <c r="J38" s="309"/>
      <c r="K38" s="310" t="n">
        <f aca="false">SUM(H38:J38)</f>
        <v>3</v>
      </c>
      <c r="L38" s="311" t="n">
        <v>17.5</v>
      </c>
      <c r="N38" s="308"/>
      <c r="O38" s="308" t="n">
        <v>1</v>
      </c>
      <c r="P38" s="308"/>
      <c r="R38" s="312" t="n">
        <f aca="false">O38*'6 - SERVIZI_IT_descrizione'!$M$24</f>
        <v>2200</v>
      </c>
      <c r="T38" s="309"/>
      <c r="U38" s="214" t="n">
        <f aca="false">T38*'8 - SERVIZI_IT_listino'!$I$5</f>
        <v>0</v>
      </c>
      <c r="V38" s="313"/>
      <c r="W38" s="214" t="n">
        <f aca="false">V38*'8 - SERVIZI_IT_listino'!$I$13</f>
        <v>0</v>
      </c>
      <c r="X38" s="214" t="n">
        <f aca="false">U38+W38</f>
        <v>0</v>
      </c>
      <c r="Z38" s="214" t="n">
        <f aca="false">R38+X38</f>
        <v>2200</v>
      </c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93" customFormat="true" ht="14.15" hidden="false" customHeight="true" outlineLevel="0" collapsed="false">
      <c r="A39" s="89" t="n">
        <v>107</v>
      </c>
      <c r="B39" s="90" t="n">
        <v>34</v>
      </c>
      <c r="C39" s="91" t="s">
        <v>132</v>
      </c>
      <c r="D39" s="122" t="n">
        <v>4586</v>
      </c>
      <c r="E39" s="306" t="n">
        <v>421</v>
      </c>
      <c r="F39" s="291" t="n">
        <v>2</v>
      </c>
      <c r="G39" s="307" t="n">
        <v>0.53</v>
      </c>
      <c r="H39" s="308" t="n">
        <v>1</v>
      </c>
      <c r="I39" s="309"/>
      <c r="J39" s="309"/>
      <c r="K39" s="310" t="n">
        <f aca="false">SUM(H39:J39)</f>
        <v>1</v>
      </c>
      <c r="L39" s="311" t="n">
        <v>16</v>
      </c>
      <c r="N39" s="308" t="n">
        <v>1</v>
      </c>
      <c r="O39" s="308"/>
      <c r="P39" s="308"/>
      <c r="R39" s="312" t="n">
        <f aca="false">'6 - SERVIZI_IT_descrizione'!$K$24</f>
        <v>1000</v>
      </c>
      <c r="T39" s="309"/>
      <c r="U39" s="214" t="n">
        <f aca="false">T39*'8 - SERVIZI_IT_listino'!$I$5</f>
        <v>0</v>
      </c>
      <c r="V39" s="313"/>
      <c r="W39" s="214" t="n">
        <f aca="false">V39*'8 - SERVIZI_IT_listino'!$I$13</f>
        <v>0</v>
      </c>
      <c r="X39" s="214" t="n">
        <f aca="false">U39+W39</f>
        <v>0</v>
      </c>
      <c r="Z39" s="214" t="n">
        <f aca="false">R39+X39</f>
        <v>1000</v>
      </c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93" customFormat="true" ht="14.15" hidden="false" customHeight="true" outlineLevel="0" collapsed="false">
      <c r="A40" s="89" t="n">
        <v>108</v>
      </c>
      <c r="B40" s="90" t="n">
        <v>35</v>
      </c>
      <c r="C40" s="91" t="s">
        <v>133</v>
      </c>
      <c r="D40" s="118" t="n">
        <v>9087</v>
      </c>
      <c r="E40" s="306" t="n">
        <v>300</v>
      </c>
      <c r="F40" s="291" t="n">
        <v>1</v>
      </c>
      <c r="G40" s="307" t="n">
        <v>0.94</v>
      </c>
      <c r="H40" s="308" t="n">
        <v>2</v>
      </c>
      <c r="I40" s="309"/>
      <c r="J40" s="309"/>
      <c r="K40" s="310" t="n">
        <f aca="false">SUM(H40:J40)</f>
        <v>2</v>
      </c>
      <c r="L40" s="311" t="n">
        <v>18</v>
      </c>
      <c r="N40" s="308" t="n">
        <v>1</v>
      </c>
      <c r="O40" s="308"/>
      <c r="P40" s="308"/>
      <c r="R40" s="312" t="n">
        <f aca="false">'6 - SERVIZI_IT_descrizione'!$K$24</f>
        <v>1000</v>
      </c>
      <c r="T40" s="309"/>
      <c r="U40" s="214" t="n">
        <f aca="false">T40*'8 - SERVIZI_IT_listino'!$I$5</f>
        <v>0</v>
      </c>
      <c r="V40" s="313"/>
      <c r="W40" s="214" t="n">
        <f aca="false">V40*'8 - SERVIZI_IT_listino'!$I$13</f>
        <v>0</v>
      </c>
      <c r="X40" s="214" t="n">
        <f aca="false">U40+W40</f>
        <v>0</v>
      </c>
      <c r="Z40" s="214" t="n">
        <f aca="false">R40+X40</f>
        <v>1000</v>
      </c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93" customFormat="true" ht="14.15" hidden="false" customHeight="true" outlineLevel="0" collapsed="false">
      <c r="A41" s="89" t="n">
        <v>109</v>
      </c>
      <c r="B41" s="90" t="n">
        <v>36</v>
      </c>
      <c r="C41" s="91" t="s">
        <v>134</v>
      </c>
      <c r="D41" s="118" t="n">
        <v>36579</v>
      </c>
      <c r="E41" s="306" t="n">
        <v>1400</v>
      </c>
      <c r="F41" s="291" t="n">
        <v>18</v>
      </c>
      <c r="G41" s="307" t="n">
        <v>8.5</v>
      </c>
      <c r="H41" s="308" t="n">
        <v>9</v>
      </c>
      <c r="I41" s="309" t="n">
        <v>4</v>
      </c>
      <c r="J41" s="309"/>
      <c r="K41" s="310" t="n">
        <f aca="false">SUM(H41:J41)</f>
        <v>13</v>
      </c>
      <c r="L41" s="311" t="n">
        <v>36.5</v>
      </c>
      <c r="N41" s="308"/>
      <c r="O41" s="308"/>
      <c r="P41" s="308" t="n">
        <v>1</v>
      </c>
      <c r="R41" s="214" t="n">
        <f aca="false">'6 - SERVIZI_IT_descrizione'!$O$24</f>
        <v>3500</v>
      </c>
      <c r="T41" s="309" t="n">
        <v>6</v>
      </c>
      <c r="U41" s="214" t="n">
        <f aca="false">T41*'8 - SERVIZI_IT_listino'!$I$5</f>
        <v>692.472</v>
      </c>
      <c r="V41" s="313" t="n">
        <v>6</v>
      </c>
      <c r="W41" s="214" t="n">
        <f aca="false">V41*'8 - SERVIZI_IT_listino'!$I$13</f>
        <v>411.8598</v>
      </c>
      <c r="X41" s="214" t="n">
        <f aca="false">U41+W41</f>
        <v>1104.3318</v>
      </c>
      <c r="Z41" s="214" t="n">
        <f aca="false">R41+X41</f>
        <v>4604.3318</v>
      </c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93" customFormat="true" ht="14.15" hidden="false" customHeight="true" outlineLevel="0" collapsed="false">
      <c r="A42" s="89" t="n">
        <v>110</v>
      </c>
      <c r="B42" s="90" t="n">
        <v>37</v>
      </c>
      <c r="C42" s="91" t="s">
        <v>135</v>
      </c>
      <c r="D42" s="118" t="n">
        <v>7439</v>
      </c>
      <c r="E42" s="306" t="n">
        <v>195</v>
      </c>
      <c r="F42" s="291" t="n">
        <v>2</v>
      </c>
      <c r="G42" s="307" t="n">
        <v>0.89</v>
      </c>
      <c r="H42" s="308" t="n">
        <v>2</v>
      </c>
      <c r="I42" s="309" t="n">
        <v>1</v>
      </c>
      <c r="J42" s="309"/>
      <c r="K42" s="310" t="n">
        <f aca="false">SUM(H42:J42)</f>
        <v>3</v>
      </c>
      <c r="L42" s="311" t="n">
        <v>22</v>
      </c>
      <c r="N42" s="308"/>
      <c r="O42" s="308" t="n">
        <v>1</v>
      </c>
      <c r="P42" s="308"/>
      <c r="R42" s="312" t="n">
        <f aca="false">O42*'6 - SERVIZI_IT_descrizione'!$M$24</f>
        <v>2200</v>
      </c>
      <c r="T42" s="309"/>
      <c r="U42" s="214" t="n">
        <f aca="false">T42*'8 - SERVIZI_IT_listino'!$I$5</f>
        <v>0</v>
      </c>
      <c r="V42" s="313"/>
      <c r="W42" s="214" t="n">
        <f aca="false">V42*'8 - SERVIZI_IT_listino'!$I$13</f>
        <v>0</v>
      </c>
      <c r="X42" s="214" t="n">
        <f aca="false">U42+W42</f>
        <v>0</v>
      </c>
      <c r="Z42" s="214" t="n">
        <f aca="false">R42+X42</f>
        <v>2200</v>
      </c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93" customFormat="true" ht="14.15" hidden="false" customHeight="true" outlineLevel="0" collapsed="false">
      <c r="A43" s="89" t="n">
        <v>111</v>
      </c>
      <c r="B43" s="90" t="n">
        <v>38</v>
      </c>
      <c r="C43" s="91" t="s">
        <v>136</v>
      </c>
      <c r="D43" s="118"/>
      <c r="E43" s="306"/>
      <c r="F43" s="291" t="n">
        <v>2</v>
      </c>
      <c r="G43" s="307"/>
      <c r="H43" s="308" t="n">
        <v>2</v>
      </c>
      <c r="I43" s="309"/>
      <c r="J43" s="309"/>
      <c r="K43" s="310" t="n">
        <f aca="false">SUM(H43:J43)</f>
        <v>2</v>
      </c>
      <c r="L43" s="311"/>
      <c r="N43" s="308" t="n">
        <v>1</v>
      </c>
      <c r="O43" s="308"/>
      <c r="P43" s="308"/>
      <c r="R43" s="312" t="n">
        <f aca="false">'6 - SERVIZI_IT_descrizione'!$K$24</f>
        <v>1000</v>
      </c>
      <c r="T43" s="309"/>
      <c r="U43" s="214" t="n">
        <f aca="false">T43*'8 - SERVIZI_IT_listino'!$I$5</f>
        <v>0</v>
      </c>
      <c r="V43" s="313"/>
      <c r="W43" s="214" t="n">
        <f aca="false">V43*'8 - SERVIZI_IT_listino'!$I$13</f>
        <v>0</v>
      </c>
      <c r="X43" s="214" t="n">
        <f aca="false">U43+W43</f>
        <v>0</v>
      </c>
      <c r="Z43" s="214" t="n">
        <f aca="false">R43+X43</f>
        <v>1000</v>
      </c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93" customFormat="true" ht="14.15" hidden="false" customHeight="true" outlineLevel="0" collapsed="false">
      <c r="A44" s="89" t="n">
        <v>112</v>
      </c>
      <c r="B44" s="90" t="n">
        <v>39</v>
      </c>
      <c r="C44" s="91" t="s">
        <v>138</v>
      </c>
      <c r="D44" s="118"/>
      <c r="E44" s="306"/>
      <c r="F44" s="291" t="n">
        <v>1</v>
      </c>
      <c r="G44" s="307"/>
      <c r="H44" s="308" t="n">
        <v>1</v>
      </c>
      <c r="I44" s="309"/>
      <c r="J44" s="309"/>
      <c r="K44" s="310" t="n">
        <f aca="false">SUM(H44:J44)</f>
        <v>1</v>
      </c>
      <c r="L44" s="311"/>
      <c r="N44" s="308" t="n">
        <v>1</v>
      </c>
      <c r="O44" s="308"/>
      <c r="P44" s="308"/>
      <c r="R44" s="312" t="n">
        <f aca="false">'6 - SERVIZI_IT_descrizione'!$K$24</f>
        <v>1000</v>
      </c>
      <c r="T44" s="309"/>
      <c r="U44" s="214" t="n">
        <f aca="false">T44*'8 - SERVIZI_IT_listino'!$I$5</f>
        <v>0</v>
      </c>
      <c r="V44" s="313"/>
      <c r="W44" s="214" t="n">
        <f aca="false">V44*'8 - SERVIZI_IT_listino'!$I$13</f>
        <v>0</v>
      </c>
      <c r="X44" s="214" t="n">
        <f aca="false">U44+W44</f>
        <v>0</v>
      </c>
      <c r="Z44" s="214" t="n">
        <f aca="false">R44+X44</f>
        <v>1000</v>
      </c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93" customFormat="true" ht="14.15" hidden="false" customHeight="true" outlineLevel="0" collapsed="false">
      <c r="A45" s="89" t="n">
        <v>116</v>
      </c>
      <c r="B45" s="90" t="n">
        <v>40</v>
      </c>
      <c r="C45" s="91" t="s">
        <v>139</v>
      </c>
      <c r="D45" s="118" t="n">
        <v>11321</v>
      </c>
      <c r="E45" s="306" t="n">
        <v>650</v>
      </c>
      <c r="F45" s="291" t="n">
        <v>8</v>
      </c>
      <c r="G45" s="307" t="n">
        <v>1.39</v>
      </c>
      <c r="H45" s="308" t="n">
        <v>3</v>
      </c>
      <c r="I45" s="309" t="n">
        <v>2</v>
      </c>
      <c r="J45" s="309" t="n">
        <v>3</v>
      </c>
      <c r="K45" s="310" t="n">
        <f aca="false">SUM(H45:J45)</f>
        <v>8</v>
      </c>
      <c r="L45" s="311" t="n">
        <v>18.9871794871795</v>
      </c>
      <c r="N45" s="308"/>
      <c r="O45" s="308"/>
      <c r="P45" s="308" t="n">
        <v>1</v>
      </c>
      <c r="R45" s="214" t="n">
        <f aca="false">'6 - SERVIZI_IT_descrizione'!$O$24</f>
        <v>3500</v>
      </c>
      <c r="T45" s="309"/>
      <c r="U45" s="214" t="n">
        <f aca="false">T45*'8 - SERVIZI_IT_listino'!$I$5</f>
        <v>0</v>
      </c>
      <c r="V45" s="313" t="n">
        <v>1</v>
      </c>
      <c r="W45" s="214" t="n">
        <f aca="false">V45*'8 - SERVIZI_IT_listino'!$I$13</f>
        <v>68.6433</v>
      </c>
      <c r="X45" s="214" t="n">
        <f aca="false">U45+W45</f>
        <v>68.6433</v>
      </c>
      <c r="Z45" s="214" t="n">
        <f aca="false">R45+X45</f>
        <v>3568.6433</v>
      </c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93" customFormat="true" ht="14.15" hidden="false" customHeight="true" outlineLevel="0" collapsed="false">
      <c r="A46" s="89" t="n">
        <v>117</v>
      </c>
      <c r="B46" s="90" t="n">
        <v>41</v>
      </c>
      <c r="C46" s="91" t="s">
        <v>140</v>
      </c>
      <c r="D46" s="122" t="n">
        <v>4134</v>
      </c>
      <c r="E46" s="306" t="n">
        <v>185</v>
      </c>
      <c r="F46" s="291" t="n">
        <v>2</v>
      </c>
      <c r="G46" s="307" t="n">
        <v>0.83</v>
      </c>
      <c r="H46" s="308" t="n">
        <v>2</v>
      </c>
      <c r="I46" s="309"/>
      <c r="J46" s="309"/>
      <c r="K46" s="310" t="n">
        <f aca="false">SUM(H46:J46)</f>
        <v>2</v>
      </c>
      <c r="L46" s="311" t="n">
        <v>15</v>
      </c>
      <c r="N46" s="308" t="n">
        <v>1</v>
      </c>
      <c r="O46" s="308"/>
      <c r="P46" s="308"/>
      <c r="R46" s="312" t="n">
        <f aca="false">'6 - SERVIZI_IT_descrizione'!$K$24</f>
        <v>1000</v>
      </c>
      <c r="T46" s="309"/>
      <c r="U46" s="214" t="n">
        <f aca="false">T46*'8 - SERVIZI_IT_listino'!$I$5</f>
        <v>0</v>
      </c>
      <c r="V46" s="313"/>
      <c r="W46" s="214" t="n">
        <f aca="false">V46*'8 - SERVIZI_IT_listino'!$I$13</f>
        <v>0</v>
      </c>
      <c r="X46" s="214" t="n">
        <f aca="false">U46+W46</f>
        <v>0</v>
      </c>
      <c r="Z46" s="214" t="n">
        <f aca="false">R46+X46</f>
        <v>1000</v>
      </c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93" customFormat="true" ht="14.15" hidden="false" customHeight="true" outlineLevel="0" collapsed="false">
      <c r="A47" s="89" t="n">
        <v>118</v>
      </c>
      <c r="B47" s="90" t="n">
        <v>42</v>
      </c>
      <c r="C47" s="91" t="s">
        <v>141</v>
      </c>
      <c r="D47" s="122" t="n">
        <v>3868</v>
      </c>
      <c r="E47" s="306" t="n">
        <v>185</v>
      </c>
      <c r="F47" s="291" t="n">
        <v>2</v>
      </c>
      <c r="G47" s="307" t="n">
        <v>0.72</v>
      </c>
      <c r="H47" s="308" t="n">
        <v>1</v>
      </c>
      <c r="I47" s="309" t="n">
        <v>1</v>
      </c>
      <c r="J47" s="309"/>
      <c r="K47" s="310" t="n">
        <f aca="false">SUM(H47:J47)</f>
        <v>2</v>
      </c>
      <c r="L47" s="311" t="n">
        <v>11.709219858156</v>
      </c>
      <c r="N47" s="308" t="n">
        <v>1</v>
      </c>
      <c r="O47" s="308"/>
      <c r="P47" s="308"/>
      <c r="R47" s="312" t="n">
        <f aca="false">'6 - SERVIZI_IT_descrizione'!$K$24</f>
        <v>1000</v>
      </c>
      <c r="T47" s="309"/>
      <c r="U47" s="214" t="n">
        <f aca="false">T47*'8 - SERVIZI_IT_listino'!$I$5</f>
        <v>0</v>
      </c>
      <c r="V47" s="313"/>
      <c r="W47" s="214" t="n">
        <f aca="false">V47*'8 - SERVIZI_IT_listino'!$I$13</f>
        <v>0</v>
      </c>
      <c r="X47" s="214" t="n">
        <f aca="false">U47+W47</f>
        <v>0</v>
      </c>
      <c r="Z47" s="214" t="n">
        <f aca="false">R47+X47</f>
        <v>1000</v>
      </c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93" customFormat="true" ht="14.15" hidden="false" customHeight="true" outlineLevel="0" collapsed="false">
      <c r="A48" s="89" t="n">
        <v>119</v>
      </c>
      <c r="B48" s="90" t="n">
        <v>43</v>
      </c>
      <c r="C48" s="91" t="s">
        <v>142</v>
      </c>
      <c r="D48" s="118" t="n">
        <v>8598</v>
      </c>
      <c r="E48" s="306" t="n">
        <v>108</v>
      </c>
      <c r="F48" s="291" t="n">
        <v>1</v>
      </c>
      <c r="G48" s="307" t="n">
        <v>0.92</v>
      </c>
      <c r="H48" s="308" t="n">
        <v>1</v>
      </c>
      <c r="I48" s="309" t="n">
        <v>1</v>
      </c>
      <c r="J48" s="309"/>
      <c r="K48" s="310" t="n">
        <f aca="false">SUM(H48:J48)</f>
        <v>2</v>
      </c>
      <c r="L48" s="311" t="n">
        <v>16.1666666666667</v>
      </c>
      <c r="N48" s="308" t="n">
        <v>1</v>
      </c>
      <c r="O48" s="308"/>
      <c r="P48" s="308"/>
      <c r="R48" s="312" t="n">
        <f aca="false">'6 - SERVIZI_IT_descrizione'!$K$24</f>
        <v>1000</v>
      </c>
      <c r="T48" s="309"/>
      <c r="U48" s="214" t="n">
        <f aca="false">T48*'8 - SERVIZI_IT_listino'!$I$5</f>
        <v>0</v>
      </c>
      <c r="V48" s="313"/>
      <c r="W48" s="214" t="n">
        <f aca="false">V48*'8 - SERVIZI_IT_listino'!$I$13</f>
        <v>0</v>
      </c>
      <c r="X48" s="214" t="n">
        <f aca="false">U48+W48</f>
        <v>0</v>
      </c>
      <c r="Z48" s="214" t="n">
        <f aca="false">R48+X48</f>
        <v>1000</v>
      </c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93" customFormat="true" ht="14.15" hidden="false" customHeight="true" outlineLevel="0" collapsed="false">
      <c r="A49" s="89" t="n">
        <v>120</v>
      </c>
      <c r="B49" s="90" t="n">
        <v>44</v>
      </c>
      <c r="C49" s="91" t="s">
        <v>143</v>
      </c>
      <c r="D49" s="118" t="n">
        <v>5856</v>
      </c>
      <c r="E49" s="306" t="n">
        <v>100</v>
      </c>
      <c r="F49" s="291" t="n">
        <v>2</v>
      </c>
      <c r="G49" s="307" t="n">
        <v>0.28</v>
      </c>
      <c r="H49" s="308" t="n">
        <v>2</v>
      </c>
      <c r="I49" s="309"/>
      <c r="J49" s="309"/>
      <c r="K49" s="310" t="n">
        <f aca="false">SUM(H49:J49)</f>
        <v>2</v>
      </c>
      <c r="L49" s="311" t="n">
        <v>10.5</v>
      </c>
      <c r="N49" s="308" t="n">
        <v>1</v>
      </c>
      <c r="O49" s="308"/>
      <c r="P49" s="308"/>
      <c r="R49" s="312" t="n">
        <f aca="false">'6 - SERVIZI_IT_descrizione'!$K$24</f>
        <v>1000</v>
      </c>
      <c r="T49" s="309"/>
      <c r="U49" s="214" t="n">
        <f aca="false">T49*'8 - SERVIZI_IT_listino'!$I$5</f>
        <v>0</v>
      </c>
      <c r="V49" s="313"/>
      <c r="W49" s="214" t="n">
        <f aca="false">V49*'8 - SERVIZI_IT_listino'!$I$13</f>
        <v>0</v>
      </c>
      <c r="X49" s="214" t="n">
        <f aca="false">U49+W49</f>
        <v>0</v>
      </c>
      <c r="Z49" s="214" t="n">
        <f aca="false">R49+X49</f>
        <v>1000</v>
      </c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93" customFormat="true" ht="14.15" hidden="false" customHeight="true" outlineLevel="0" collapsed="false">
      <c r="A50" s="89" t="n">
        <v>121</v>
      </c>
      <c r="B50" s="90" t="n">
        <v>45</v>
      </c>
      <c r="C50" s="91" t="s">
        <v>144</v>
      </c>
      <c r="D50" s="118" t="n">
        <v>19162</v>
      </c>
      <c r="E50" s="306" t="n">
        <v>681</v>
      </c>
      <c r="F50" s="291" t="n">
        <v>13</v>
      </c>
      <c r="G50" s="307" t="n">
        <v>2.42</v>
      </c>
      <c r="H50" s="308" t="n">
        <v>3</v>
      </c>
      <c r="I50" s="309" t="n">
        <v>4</v>
      </c>
      <c r="J50" s="309" t="n">
        <v>4</v>
      </c>
      <c r="K50" s="310" t="n">
        <f aca="false">SUM(H50:J50)</f>
        <v>11</v>
      </c>
      <c r="L50" s="311" t="n">
        <v>26.2211538461538</v>
      </c>
      <c r="N50" s="308"/>
      <c r="O50" s="308"/>
      <c r="P50" s="308" t="n">
        <v>1</v>
      </c>
      <c r="R50" s="214" t="n">
        <f aca="false">'6 - SERVIZI_IT_descrizione'!$O$24</f>
        <v>3500</v>
      </c>
      <c r="T50" s="309" t="n">
        <v>1</v>
      </c>
      <c r="U50" s="214" t="n">
        <f aca="false">T50*'8 - SERVIZI_IT_listino'!$I$5</f>
        <v>115.412</v>
      </c>
      <c r="V50" s="313" t="n">
        <v>4</v>
      </c>
      <c r="W50" s="214" t="n">
        <f aca="false">V50*'8 - SERVIZI_IT_listino'!$I$13</f>
        <v>274.5732</v>
      </c>
      <c r="X50" s="214" t="n">
        <f aca="false">U50+W50</f>
        <v>389.9852</v>
      </c>
      <c r="Z50" s="214" t="n">
        <f aca="false">R50+X50</f>
        <v>3889.9852</v>
      </c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93" customFormat="true" ht="14.15" hidden="false" customHeight="true" outlineLevel="0" collapsed="false">
      <c r="A51" s="89" t="n">
        <v>122</v>
      </c>
      <c r="B51" s="90" t="n">
        <v>46</v>
      </c>
      <c r="C51" s="91" t="s">
        <v>145</v>
      </c>
      <c r="D51" s="118" t="n">
        <v>5101</v>
      </c>
      <c r="E51" s="306" t="n">
        <v>112</v>
      </c>
      <c r="F51" s="291" t="n">
        <v>2</v>
      </c>
      <c r="G51" s="307" t="n">
        <v>1.29</v>
      </c>
      <c r="H51" s="308" t="n">
        <v>2</v>
      </c>
      <c r="I51" s="309"/>
      <c r="J51" s="309"/>
      <c r="K51" s="310" t="n">
        <f aca="false">SUM(H51:J51)</f>
        <v>2</v>
      </c>
      <c r="L51" s="311" t="n">
        <v>12</v>
      </c>
      <c r="N51" s="308" t="n">
        <v>1</v>
      </c>
      <c r="O51" s="308"/>
      <c r="P51" s="308"/>
      <c r="R51" s="312" t="n">
        <f aca="false">'6 - SERVIZI_IT_descrizione'!$K$24</f>
        <v>1000</v>
      </c>
      <c r="T51" s="309"/>
      <c r="U51" s="214" t="n">
        <f aca="false">T51*'8 - SERVIZI_IT_listino'!$I$5</f>
        <v>0</v>
      </c>
      <c r="V51" s="313"/>
      <c r="W51" s="214" t="n">
        <f aca="false">V51*'8 - SERVIZI_IT_listino'!$I$13</f>
        <v>0</v>
      </c>
      <c r="X51" s="214" t="n">
        <f aca="false">U51+W51</f>
        <v>0</v>
      </c>
      <c r="Z51" s="214" t="n">
        <f aca="false">R51+X51</f>
        <v>1000</v>
      </c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93" customFormat="true" ht="14.15" hidden="false" customHeight="true" outlineLevel="0" collapsed="false">
      <c r="A52" s="89" t="n">
        <v>123</v>
      </c>
      <c r="B52" s="90" t="n">
        <v>47</v>
      </c>
      <c r="C52" s="91" t="s">
        <v>146</v>
      </c>
      <c r="D52" s="118" t="n">
        <v>7452</v>
      </c>
      <c r="E52" s="306" t="n">
        <v>108</v>
      </c>
      <c r="F52" s="291" t="n">
        <v>2</v>
      </c>
      <c r="G52" s="307" t="n">
        <v>0.61</v>
      </c>
      <c r="H52" s="308" t="n">
        <v>1</v>
      </c>
      <c r="I52" s="309"/>
      <c r="J52" s="309"/>
      <c r="K52" s="310" t="n">
        <f aca="false">SUM(H52:J52)</f>
        <v>1</v>
      </c>
      <c r="L52" s="311" t="n">
        <v>8.5</v>
      </c>
      <c r="N52" s="308" t="n">
        <v>1</v>
      </c>
      <c r="O52" s="308"/>
      <c r="P52" s="308"/>
      <c r="R52" s="312" t="n">
        <f aca="false">'6 - SERVIZI_IT_descrizione'!$K$24</f>
        <v>1000</v>
      </c>
      <c r="T52" s="309"/>
      <c r="U52" s="214" t="n">
        <f aca="false">T52*'8 - SERVIZI_IT_listino'!$I$5</f>
        <v>0</v>
      </c>
      <c r="V52" s="313"/>
      <c r="W52" s="214" t="n">
        <f aca="false">V52*'8 - SERVIZI_IT_listino'!$I$13</f>
        <v>0</v>
      </c>
      <c r="X52" s="214" t="n">
        <f aca="false">U52+W52</f>
        <v>0</v>
      </c>
      <c r="Z52" s="214" t="n">
        <f aca="false">R52+X52</f>
        <v>1000</v>
      </c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93" customFormat="true" ht="14.15" hidden="false" customHeight="true" outlineLevel="0" collapsed="false">
      <c r="A53" s="89" t="n">
        <v>126</v>
      </c>
      <c r="B53" s="90" t="n">
        <v>48</v>
      </c>
      <c r="C53" s="91" t="s">
        <v>147</v>
      </c>
      <c r="D53" s="118"/>
      <c r="E53" s="306"/>
      <c r="F53" s="291" t="n">
        <v>2</v>
      </c>
      <c r="G53" s="307"/>
      <c r="H53" s="308" t="n">
        <v>3</v>
      </c>
      <c r="I53" s="309"/>
      <c r="J53" s="309"/>
      <c r="K53" s="310" t="n">
        <f aca="false">SUM(H53:J53)</f>
        <v>3</v>
      </c>
      <c r="L53" s="311"/>
      <c r="N53" s="308" t="n">
        <v>1</v>
      </c>
      <c r="O53" s="308"/>
      <c r="P53" s="308"/>
      <c r="R53" s="312" t="n">
        <f aca="false">'6 - SERVIZI_IT_descrizione'!$K$24</f>
        <v>1000</v>
      </c>
      <c r="T53" s="309"/>
      <c r="U53" s="214" t="n">
        <f aca="false">T53*'8 - SERVIZI_IT_listino'!$I$5</f>
        <v>0</v>
      </c>
      <c r="V53" s="313" t="n">
        <v>1</v>
      </c>
      <c r="W53" s="214" t="n">
        <f aca="false">V53*'8 - SERVIZI_IT_listino'!$I$13</f>
        <v>68.6433</v>
      </c>
      <c r="X53" s="214" t="n">
        <f aca="false">U53+W53</f>
        <v>68.6433</v>
      </c>
      <c r="Z53" s="214" t="n">
        <f aca="false">R53+X53</f>
        <v>1068.6433</v>
      </c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93" customFormat="true" ht="14.15" hidden="false" customHeight="true" outlineLevel="0" collapsed="false">
      <c r="A54" s="89" t="n">
        <v>127</v>
      </c>
      <c r="B54" s="90" t="n">
        <v>49</v>
      </c>
      <c r="C54" s="91" t="s">
        <v>148</v>
      </c>
      <c r="D54" s="118"/>
      <c r="E54" s="306"/>
      <c r="F54" s="291" t="n">
        <v>1</v>
      </c>
      <c r="G54" s="307" t="s">
        <v>353</v>
      </c>
      <c r="H54" s="308" t="n">
        <v>0</v>
      </c>
      <c r="I54" s="309"/>
      <c r="J54" s="309"/>
      <c r="K54" s="310" t="n">
        <f aca="false">SUM(H54:J54)</f>
        <v>0</v>
      </c>
      <c r="L54" s="311"/>
      <c r="N54" s="308" t="n">
        <v>1</v>
      </c>
      <c r="O54" s="308"/>
      <c r="P54" s="308"/>
      <c r="R54" s="312" t="n">
        <f aca="false">'6 - SERVIZI_IT_descrizione'!$K$24</f>
        <v>1000</v>
      </c>
      <c r="T54" s="309"/>
      <c r="U54" s="214" t="n">
        <f aca="false">T54*'8 - SERVIZI_IT_listino'!$I$5</f>
        <v>0</v>
      </c>
      <c r="V54" s="313"/>
      <c r="W54" s="214" t="n">
        <f aca="false">V54*'8 - SERVIZI_IT_listino'!$I$13</f>
        <v>0</v>
      </c>
      <c r="X54" s="214" t="n">
        <f aca="false">U54+W54</f>
        <v>0</v>
      </c>
      <c r="Z54" s="214" t="n">
        <f aca="false">R54+X54</f>
        <v>1000</v>
      </c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93" customFormat="true" ht="14.15" hidden="false" customHeight="true" outlineLevel="0" collapsed="false">
      <c r="A55" s="89" t="n">
        <v>130</v>
      </c>
      <c r="B55" s="90" t="n">
        <v>50</v>
      </c>
      <c r="C55" s="91" t="s">
        <v>149</v>
      </c>
      <c r="D55" s="118" t="n">
        <v>32844</v>
      </c>
      <c r="E55" s="306" t="n">
        <v>1072</v>
      </c>
      <c r="F55" s="291" t="n">
        <v>6</v>
      </c>
      <c r="G55" s="307" t="n">
        <v>9.07</v>
      </c>
      <c r="H55" s="308" t="n">
        <v>10</v>
      </c>
      <c r="I55" s="309"/>
      <c r="J55" s="309"/>
      <c r="K55" s="310" t="n">
        <f aca="false">SUM(H55:J55)</f>
        <v>10</v>
      </c>
      <c r="L55" s="311" t="n">
        <v>28.0192307692308</v>
      </c>
      <c r="N55" s="308"/>
      <c r="O55" s="308"/>
      <c r="P55" s="308" t="n">
        <v>1</v>
      </c>
      <c r="R55" s="214" t="n">
        <f aca="false">'6 - SERVIZI_IT_descrizione'!$O$24</f>
        <v>3500</v>
      </c>
      <c r="T55" s="309"/>
      <c r="U55" s="214" t="n">
        <f aca="false">T55*'8 - SERVIZI_IT_listino'!$I$5</f>
        <v>0</v>
      </c>
      <c r="V55" s="313" t="n">
        <v>3</v>
      </c>
      <c r="W55" s="214" t="n">
        <f aca="false">V55*'8 - SERVIZI_IT_listino'!$I$13</f>
        <v>205.9299</v>
      </c>
      <c r="X55" s="214" t="n">
        <f aca="false">U55+W55</f>
        <v>205.9299</v>
      </c>
      <c r="Z55" s="214" t="n">
        <f aca="false">R55+X55</f>
        <v>3705.9299</v>
      </c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93" customFormat="true" ht="14.15" hidden="false" customHeight="true" outlineLevel="0" collapsed="false">
      <c r="A56" s="89" t="n">
        <v>131</v>
      </c>
      <c r="B56" s="90" t="n">
        <v>51</v>
      </c>
      <c r="C56" s="91" t="s">
        <v>150</v>
      </c>
      <c r="D56" s="118"/>
      <c r="E56" s="306"/>
      <c r="F56" s="291" t="n">
        <v>5</v>
      </c>
      <c r="G56" s="307" t="s">
        <v>354</v>
      </c>
      <c r="H56" s="308" t="n">
        <v>0</v>
      </c>
      <c r="I56" s="309"/>
      <c r="J56" s="309"/>
      <c r="K56" s="310" t="n">
        <f aca="false">SUM(H56:J56)</f>
        <v>0</v>
      </c>
      <c r="L56" s="311"/>
      <c r="N56" s="308" t="n">
        <v>1</v>
      </c>
      <c r="O56" s="308"/>
      <c r="P56" s="308"/>
      <c r="R56" s="312" t="n">
        <f aca="false">'6 - SERVIZI_IT_descrizione'!$K$24</f>
        <v>1000</v>
      </c>
      <c r="T56" s="309" t="n">
        <v>3</v>
      </c>
      <c r="U56" s="214" t="n">
        <f aca="false">T56*'8 - SERVIZI_IT_listino'!$I$5</f>
        <v>346.236</v>
      </c>
      <c r="V56" s="313"/>
      <c r="W56" s="214" t="n">
        <f aca="false">V56*'8 - SERVIZI_IT_listino'!$I$13</f>
        <v>0</v>
      </c>
      <c r="X56" s="214" t="n">
        <f aca="false">U56+W56</f>
        <v>346.236</v>
      </c>
      <c r="Z56" s="214" t="n">
        <f aca="false">R56+X56</f>
        <v>1346.236</v>
      </c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93" customFormat="true" ht="14.15" hidden="false" customHeight="true" outlineLevel="0" collapsed="false">
      <c r="A57" s="89" t="n">
        <v>132</v>
      </c>
      <c r="B57" s="90" t="n">
        <v>52</v>
      </c>
      <c r="C57" s="91" t="s">
        <v>151</v>
      </c>
      <c r="D57" s="118"/>
      <c r="E57" s="306"/>
      <c r="F57" s="291" t="n">
        <v>1</v>
      </c>
      <c r="G57" s="307" t="s">
        <v>354</v>
      </c>
      <c r="H57" s="308" t="n">
        <v>0</v>
      </c>
      <c r="I57" s="309"/>
      <c r="J57" s="309"/>
      <c r="K57" s="310" t="n">
        <f aca="false">SUM(H57:J57)</f>
        <v>0</v>
      </c>
      <c r="L57" s="311"/>
      <c r="N57" s="308" t="n">
        <v>1</v>
      </c>
      <c r="O57" s="308"/>
      <c r="P57" s="308"/>
      <c r="R57" s="312" t="n">
        <f aca="false">'6 - SERVIZI_IT_descrizione'!$K$24</f>
        <v>1000</v>
      </c>
      <c r="T57" s="309"/>
      <c r="U57" s="214" t="n">
        <f aca="false">T57*'8 - SERVIZI_IT_listino'!$I$5</f>
        <v>0</v>
      </c>
      <c r="V57" s="313"/>
      <c r="W57" s="214" t="n">
        <f aca="false">V57*'8 - SERVIZI_IT_listino'!$I$13</f>
        <v>0</v>
      </c>
      <c r="X57" s="214" t="n">
        <f aca="false">U57+W57</f>
        <v>0</v>
      </c>
      <c r="Z57" s="214" t="n">
        <f aca="false">R57+X57</f>
        <v>1000</v>
      </c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93" customFormat="true" ht="14.15" hidden="false" customHeight="true" outlineLevel="0" collapsed="false">
      <c r="A58" s="89" t="n">
        <v>133</v>
      </c>
      <c r="B58" s="90" t="n">
        <v>53</v>
      </c>
      <c r="C58" s="91" t="s">
        <v>152</v>
      </c>
      <c r="D58" s="118" t="n">
        <v>18379</v>
      </c>
      <c r="E58" s="306" t="n">
        <v>876</v>
      </c>
      <c r="F58" s="291" t="n">
        <v>5</v>
      </c>
      <c r="G58" s="307" t="n">
        <v>4.68</v>
      </c>
      <c r="H58" s="308" t="n">
        <v>5</v>
      </c>
      <c r="I58" s="309" t="n">
        <v>6</v>
      </c>
      <c r="J58" s="309"/>
      <c r="K58" s="310" t="n">
        <f aca="false">SUM(H58:J58)</f>
        <v>11</v>
      </c>
      <c r="L58" s="311" t="n">
        <v>25</v>
      </c>
      <c r="N58" s="308"/>
      <c r="O58" s="308"/>
      <c r="P58" s="308" t="n">
        <v>1</v>
      </c>
      <c r="R58" s="214" t="n">
        <f aca="false">'6 - SERVIZI_IT_descrizione'!$O$24</f>
        <v>3500</v>
      </c>
      <c r="T58" s="309"/>
      <c r="U58" s="214" t="n">
        <f aca="false">T58*'8 - SERVIZI_IT_listino'!$I$5</f>
        <v>0</v>
      </c>
      <c r="V58" s="313" t="n">
        <v>4</v>
      </c>
      <c r="W58" s="214" t="n">
        <f aca="false">V58*'8 - SERVIZI_IT_listino'!$I$13</f>
        <v>274.5732</v>
      </c>
      <c r="X58" s="214" t="n">
        <f aca="false">U58+W58</f>
        <v>274.5732</v>
      </c>
      <c r="Z58" s="214" t="n">
        <f aca="false">R58+X58</f>
        <v>3774.5732</v>
      </c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93" customFormat="true" ht="14.15" hidden="false" customHeight="true" outlineLevel="0" collapsed="false">
      <c r="A59" s="89" t="n">
        <v>134</v>
      </c>
      <c r="B59" s="90" t="n">
        <v>54</v>
      </c>
      <c r="C59" s="91" t="s">
        <v>153</v>
      </c>
      <c r="D59" s="118" t="n">
        <v>39085</v>
      </c>
      <c r="E59" s="306" t="n">
        <v>820</v>
      </c>
      <c r="F59" s="291" t="n">
        <v>6</v>
      </c>
      <c r="G59" s="307" t="s">
        <v>268</v>
      </c>
      <c r="H59" s="308" t="n">
        <v>6</v>
      </c>
      <c r="I59" s="309"/>
      <c r="J59" s="309"/>
      <c r="K59" s="310" t="n">
        <f aca="false">SUM(H59:J59)</f>
        <v>6</v>
      </c>
      <c r="L59" s="311" t="n">
        <v>31.86</v>
      </c>
      <c r="N59" s="308"/>
      <c r="O59" s="308" t="n">
        <v>1</v>
      </c>
      <c r="P59" s="308"/>
      <c r="R59" s="312" t="n">
        <f aca="false">O59*'6 - SERVIZI_IT_descrizione'!$M$24</f>
        <v>2200</v>
      </c>
      <c r="T59" s="309"/>
      <c r="U59" s="214" t="n">
        <f aca="false">T59*'8 - SERVIZI_IT_listino'!$I$5</f>
        <v>0</v>
      </c>
      <c r="V59" s="313" t="n">
        <v>3</v>
      </c>
      <c r="W59" s="214" t="n">
        <f aca="false">V59*'8 - SERVIZI_IT_listino'!$I$13</f>
        <v>205.9299</v>
      </c>
      <c r="X59" s="214" t="n">
        <f aca="false">U59+W59</f>
        <v>205.9299</v>
      </c>
      <c r="Z59" s="214" t="n">
        <f aca="false">R59+X59</f>
        <v>2405.9299</v>
      </c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93" customFormat="true" ht="14.15" hidden="false" customHeight="true" outlineLevel="0" collapsed="false">
      <c r="A60" s="89" t="n">
        <v>135</v>
      </c>
      <c r="B60" s="90" t="n">
        <v>55</v>
      </c>
      <c r="C60" s="91" t="s">
        <v>154</v>
      </c>
      <c r="D60" s="118" t="n">
        <v>11290</v>
      </c>
      <c r="E60" s="306" t="n">
        <v>176</v>
      </c>
      <c r="F60" s="291" t="n">
        <v>2</v>
      </c>
      <c r="G60" s="307" t="n">
        <v>1.5</v>
      </c>
      <c r="H60" s="308" t="n">
        <v>2</v>
      </c>
      <c r="I60" s="309"/>
      <c r="J60" s="309"/>
      <c r="K60" s="310" t="n">
        <f aca="false">SUM(H60:J60)</f>
        <v>2</v>
      </c>
      <c r="L60" s="311" t="n">
        <v>24</v>
      </c>
      <c r="N60" s="308" t="n">
        <v>1</v>
      </c>
      <c r="O60" s="308"/>
      <c r="P60" s="308"/>
      <c r="R60" s="312" t="n">
        <f aca="false">'6 - SERVIZI_IT_descrizione'!$K$24</f>
        <v>1000</v>
      </c>
      <c r="T60" s="309"/>
      <c r="U60" s="214" t="n">
        <f aca="false">T60*'8 - SERVIZI_IT_listino'!$I$5</f>
        <v>0</v>
      </c>
      <c r="V60" s="313"/>
      <c r="W60" s="214" t="n">
        <f aca="false">V60*'8 - SERVIZI_IT_listino'!$I$13</f>
        <v>0</v>
      </c>
      <c r="X60" s="214" t="n">
        <f aca="false">U60+W60</f>
        <v>0</v>
      </c>
      <c r="Z60" s="214" t="n">
        <f aca="false">R60+X60</f>
        <v>1000</v>
      </c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93" customFormat="true" ht="14.15" hidden="false" customHeight="true" outlineLevel="0" collapsed="false">
      <c r="A61" s="89" t="n">
        <v>136</v>
      </c>
      <c r="B61" s="90" t="n">
        <v>56</v>
      </c>
      <c r="C61" s="91" t="s">
        <v>155</v>
      </c>
      <c r="D61" s="118" t="n">
        <v>5921</v>
      </c>
      <c r="E61" s="306" t="n">
        <v>176</v>
      </c>
      <c r="F61" s="291" t="n">
        <v>1</v>
      </c>
      <c r="G61" s="307" t="n">
        <v>1</v>
      </c>
      <c r="H61" s="308" t="n">
        <v>2</v>
      </c>
      <c r="I61" s="309"/>
      <c r="J61" s="309"/>
      <c r="K61" s="310" t="n">
        <f aca="false">SUM(H61:J61)</f>
        <v>2</v>
      </c>
      <c r="L61" s="311" t="n">
        <v>25.0625</v>
      </c>
      <c r="N61" s="308" t="n">
        <v>1</v>
      </c>
      <c r="O61" s="308"/>
      <c r="P61" s="308"/>
      <c r="R61" s="312" t="n">
        <f aca="false">'6 - SERVIZI_IT_descrizione'!$K$24</f>
        <v>1000</v>
      </c>
      <c r="T61" s="309"/>
      <c r="U61" s="214" t="n">
        <f aca="false">T61*'8 - SERVIZI_IT_listino'!$I$5</f>
        <v>0</v>
      </c>
      <c r="V61" s="313"/>
      <c r="W61" s="214" t="n">
        <f aca="false">V61*'8 - SERVIZI_IT_listino'!$I$13</f>
        <v>0</v>
      </c>
      <c r="X61" s="214" t="n">
        <f aca="false">U61+W61</f>
        <v>0</v>
      </c>
      <c r="Z61" s="214" t="n">
        <f aca="false">R61+X61</f>
        <v>1000</v>
      </c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93" customFormat="true" ht="14.15" hidden="false" customHeight="true" outlineLevel="0" collapsed="false">
      <c r="A62" s="89" t="n">
        <v>137</v>
      </c>
      <c r="B62" s="90" t="n">
        <v>57</v>
      </c>
      <c r="C62" s="91" t="s">
        <v>156</v>
      </c>
      <c r="D62" s="118" t="n">
        <v>23944</v>
      </c>
      <c r="E62" s="306" t="n">
        <v>170</v>
      </c>
      <c r="F62" s="291" t="n">
        <v>9</v>
      </c>
      <c r="G62" s="307" t="n">
        <v>4.3</v>
      </c>
      <c r="H62" s="308" t="n">
        <v>5</v>
      </c>
      <c r="I62" s="309" t="n">
        <v>4</v>
      </c>
      <c r="J62" s="309"/>
      <c r="K62" s="310" t="n">
        <f aca="false">SUM(H62:J62)</f>
        <v>9</v>
      </c>
      <c r="L62" s="311" t="n">
        <v>26.8333333333333</v>
      </c>
      <c r="N62" s="308"/>
      <c r="O62" s="308"/>
      <c r="P62" s="308" t="n">
        <v>1</v>
      </c>
      <c r="R62" s="214" t="n">
        <f aca="false">'6 - SERVIZI_IT_descrizione'!$O$24</f>
        <v>3500</v>
      </c>
      <c r="T62" s="309" t="n">
        <v>3</v>
      </c>
      <c r="U62" s="214" t="n">
        <f aca="false">T62*'8 - SERVIZI_IT_listino'!$I$5</f>
        <v>346.236</v>
      </c>
      <c r="V62" s="313" t="n">
        <v>2</v>
      </c>
      <c r="W62" s="214" t="n">
        <f aca="false">V62*'8 - SERVIZI_IT_listino'!$I$13</f>
        <v>137.2866</v>
      </c>
      <c r="X62" s="214" t="n">
        <f aca="false">U62+W62</f>
        <v>483.5226</v>
      </c>
      <c r="Z62" s="214" t="n">
        <f aca="false">R62+X62</f>
        <v>3983.5226</v>
      </c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93" customFormat="true" ht="14.15" hidden="false" customHeight="true" outlineLevel="0" collapsed="false">
      <c r="A63" s="89" t="n">
        <v>138</v>
      </c>
      <c r="B63" s="90" t="n">
        <v>58</v>
      </c>
      <c r="C63" s="91" t="s">
        <v>157</v>
      </c>
      <c r="D63" s="118"/>
      <c r="E63" s="306"/>
      <c r="F63" s="291" t="n">
        <v>2</v>
      </c>
      <c r="G63" s="307"/>
      <c r="H63" s="308" t="n">
        <v>1</v>
      </c>
      <c r="I63" s="309"/>
      <c r="J63" s="309"/>
      <c r="K63" s="310" t="n">
        <f aca="false">SUM(H63:J63)</f>
        <v>1</v>
      </c>
      <c r="L63" s="311"/>
      <c r="N63" s="308" t="n">
        <v>1</v>
      </c>
      <c r="O63" s="308"/>
      <c r="P63" s="308"/>
      <c r="R63" s="312" t="n">
        <f aca="false">'6 - SERVIZI_IT_descrizione'!$K$24</f>
        <v>1000</v>
      </c>
      <c r="T63" s="309"/>
      <c r="U63" s="214" t="n">
        <f aca="false">T63*'8 - SERVIZI_IT_listino'!$I$5</f>
        <v>0</v>
      </c>
      <c r="V63" s="313"/>
      <c r="W63" s="214" t="n">
        <f aca="false">V63*'8 - SERVIZI_IT_listino'!$I$13</f>
        <v>0</v>
      </c>
      <c r="X63" s="214" t="n">
        <f aca="false">U63+W63</f>
        <v>0</v>
      </c>
      <c r="Z63" s="214" t="n">
        <f aca="false">R63+X63</f>
        <v>1000</v>
      </c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93" customFormat="true" ht="14.15" hidden="false" customHeight="true" outlineLevel="0" collapsed="false">
      <c r="A64" s="89" t="n">
        <v>139</v>
      </c>
      <c r="B64" s="90" t="n">
        <v>59</v>
      </c>
      <c r="C64" s="91" t="s">
        <v>158</v>
      </c>
      <c r="D64" s="118" t="n">
        <v>12294</v>
      </c>
      <c r="E64" s="306" t="n">
        <v>200</v>
      </c>
      <c r="F64" s="291" t="n">
        <v>1</v>
      </c>
      <c r="G64" s="307" t="n">
        <v>1</v>
      </c>
      <c r="H64" s="308" t="n">
        <v>1</v>
      </c>
      <c r="I64" s="309"/>
      <c r="J64" s="309"/>
      <c r="K64" s="310" t="n">
        <f aca="false">SUM(H64:J64)</f>
        <v>1</v>
      </c>
      <c r="L64" s="311" t="n">
        <v>22.6666666666667</v>
      </c>
      <c r="N64" s="308" t="n">
        <v>1</v>
      </c>
      <c r="O64" s="308"/>
      <c r="P64" s="308"/>
      <c r="R64" s="312" t="n">
        <f aca="false">'6 - SERVIZI_IT_descrizione'!$K$24</f>
        <v>1000</v>
      </c>
      <c r="T64" s="309"/>
      <c r="U64" s="214" t="n">
        <f aca="false">T64*'8 - SERVIZI_IT_listino'!$I$5</f>
        <v>0</v>
      </c>
      <c r="V64" s="313"/>
      <c r="W64" s="214" t="n">
        <f aca="false">V64*'8 - SERVIZI_IT_listino'!$I$13</f>
        <v>0</v>
      </c>
      <c r="X64" s="214" t="n">
        <f aca="false">U64+W64</f>
        <v>0</v>
      </c>
      <c r="Z64" s="214" t="n">
        <f aca="false">R64+X64</f>
        <v>1000</v>
      </c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93" customFormat="true" ht="14.15" hidden="false" customHeight="true" outlineLevel="0" collapsed="false">
      <c r="A65" s="89" t="n">
        <v>140</v>
      </c>
      <c r="B65" s="90" t="n">
        <v>60</v>
      </c>
      <c r="C65" s="91" t="s">
        <v>159</v>
      </c>
      <c r="D65" s="122" t="n">
        <v>4007</v>
      </c>
      <c r="E65" s="306" t="n">
        <v>241</v>
      </c>
      <c r="F65" s="291" t="n">
        <v>1</v>
      </c>
      <c r="G65" s="307" t="n">
        <v>0.78</v>
      </c>
      <c r="H65" s="308" t="n">
        <v>1</v>
      </c>
      <c r="I65" s="309" t="n">
        <v>1</v>
      </c>
      <c r="J65" s="309"/>
      <c r="K65" s="310" t="n">
        <f aca="false">SUM(H65:J65)</f>
        <v>2</v>
      </c>
      <c r="L65" s="311" t="n">
        <v>18</v>
      </c>
      <c r="N65" s="308" t="n">
        <v>1</v>
      </c>
      <c r="O65" s="308"/>
      <c r="P65" s="308"/>
      <c r="R65" s="312" t="n">
        <f aca="false">'6 - SERVIZI_IT_descrizione'!$K$24</f>
        <v>1000</v>
      </c>
      <c r="T65" s="309"/>
      <c r="U65" s="214" t="n">
        <f aca="false">T65*'8 - SERVIZI_IT_listino'!$I$5</f>
        <v>0</v>
      </c>
      <c r="V65" s="313"/>
      <c r="W65" s="214" t="n">
        <f aca="false">V65*'8 - SERVIZI_IT_listino'!$I$13</f>
        <v>0</v>
      </c>
      <c r="X65" s="214" t="n">
        <f aca="false">U65+W65</f>
        <v>0</v>
      </c>
      <c r="Z65" s="214" t="n">
        <f aca="false">R65+X65</f>
        <v>1000</v>
      </c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93" customFormat="true" ht="14.15" hidden="false" customHeight="true" outlineLevel="0" collapsed="false">
      <c r="A66" s="89" t="n">
        <v>141</v>
      </c>
      <c r="B66" s="90" t="n">
        <v>61</v>
      </c>
      <c r="C66" s="91" t="s">
        <v>160</v>
      </c>
      <c r="D66" s="122" t="n">
        <v>3012</v>
      </c>
      <c r="E66" s="306" t="n">
        <v>240</v>
      </c>
      <c r="F66" s="291" t="n">
        <v>3</v>
      </c>
      <c r="G66" s="307" t="n">
        <v>0.05</v>
      </c>
      <c r="H66" s="308" t="n">
        <v>1</v>
      </c>
      <c r="I66" s="309"/>
      <c r="J66" s="309"/>
      <c r="K66" s="310" t="n">
        <f aca="false">SUM(H66:J66)</f>
        <v>1</v>
      </c>
      <c r="L66" s="311" t="n">
        <v>11.9895833333333</v>
      </c>
      <c r="N66" s="308" t="n">
        <v>1</v>
      </c>
      <c r="O66" s="308"/>
      <c r="P66" s="308"/>
      <c r="R66" s="312" t="n">
        <f aca="false">'6 - SERVIZI_IT_descrizione'!$K$24</f>
        <v>1000</v>
      </c>
      <c r="T66" s="309" t="n">
        <v>1</v>
      </c>
      <c r="U66" s="214" t="n">
        <f aca="false">T66*'8 - SERVIZI_IT_listino'!$I$5</f>
        <v>115.412</v>
      </c>
      <c r="V66" s="313"/>
      <c r="W66" s="214" t="n">
        <f aca="false">V66*'8 - SERVIZI_IT_listino'!$I$13</f>
        <v>0</v>
      </c>
      <c r="X66" s="214" t="n">
        <f aca="false">U66+W66</f>
        <v>115.412</v>
      </c>
      <c r="Z66" s="214" t="n">
        <f aca="false">R66+X66</f>
        <v>1115.412</v>
      </c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93" customFormat="true" ht="14.15" hidden="false" customHeight="true" outlineLevel="0" collapsed="false">
      <c r="A67" s="89" t="n">
        <v>142</v>
      </c>
      <c r="B67" s="90" t="n">
        <v>62</v>
      </c>
      <c r="C67" s="91" t="s">
        <v>161</v>
      </c>
      <c r="D67" s="122" t="n">
        <v>4168</v>
      </c>
      <c r="E67" s="306" t="n">
        <v>135</v>
      </c>
      <c r="F67" s="291" t="n">
        <v>1</v>
      </c>
      <c r="G67" s="307" t="n">
        <v>0.3</v>
      </c>
      <c r="H67" s="308" t="n">
        <v>2</v>
      </c>
      <c r="I67" s="309"/>
      <c r="J67" s="309"/>
      <c r="K67" s="310" t="n">
        <f aca="false">SUM(H67:J67)</f>
        <v>2</v>
      </c>
      <c r="L67" s="311" t="n">
        <v>11.3333333333333</v>
      </c>
      <c r="N67" s="308" t="n">
        <v>1</v>
      </c>
      <c r="O67" s="308"/>
      <c r="P67" s="308"/>
      <c r="R67" s="312" t="n">
        <f aca="false">'6 - SERVIZI_IT_descrizione'!$K$24</f>
        <v>1000</v>
      </c>
      <c r="T67" s="309"/>
      <c r="U67" s="214" t="n">
        <f aca="false">T67*'8 - SERVIZI_IT_listino'!$I$5</f>
        <v>0</v>
      </c>
      <c r="V67" s="313"/>
      <c r="W67" s="214" t="n">
        <f aca="false">V67*'8 - SERVIZI_IT_listino'!$I$13</f>
        <v>0</v>
      </c>
      <c r="X67" s="214" t="n">
        <f aca="false">U67+W67</f>
        <v>0</v>
      </c>
      <c r="Z67" s="214" t="n">
        <f aca="false">R67+X67</f>
        <v>1000</v>
      </c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93" customFormat="true" ht="14.15" hidden="false" customHeight="true" outlineLevel="0" collapsed="false">
      <c r="A68" s="89" t="n">
        <v>143</v>
      </c>
      <c r="B68" s="90" t="n">
        <v>63</v>
      </c>
      <c r="C68" s="91" t="s">
        <v>162</v>
      </c>
      <c r="D68" s="122" t="n">
        <v>3641</v>
      </c>
      <c r="E68" s="306" t="n">
        <v>80</v>
      </c>
      <c r="F68" s="291" t="n">
        <v>1</v>
      </c>
      <c r="G68" s="307" t="n">
        <v>0.39</v>
      </c>
      <c r="H68" s="308" t="n">
        <v>2</v>
      </c>
      <c r="I68" s="309"/>
      <c r="J68" s="309"/>
      <c r="K68" s="310" t="n">
        <f aca="false">SUM(H68:J68)</f>
        <v>2</v>
      </c>
      <c r="L68" s="311" t="n">
        <v>14</v>
      </c>
      <c r="N68" s="308" t="n">
        <v>1</v>
      </c>
      <c r="O68" s="308"/>
      <c r="P68" s="308"/>
      <c r="R68" s="312" t="n">
        <f aca="false">'6 - SERVIZI_IT_descrizione'!$K$24</f>
        <v>1000</v>
      </c>
      <c r="T68" s="309"/>
      <c r="U68" s="214" t="n">
        <f aca="false">T68*'8 - SERVIZI_IT_listino'!$I$5</f>
        <v>0</v>
      </c>
      <c r="V68" s="313"/>
      <c r="W68" s="214" t="n">
        <f aca="false">V68*'8 - SERVIZI_IT_listino'!$I$13</f>
        <v>0</v>
      </c>
      <c r="X68" s="214" t="n">
        <f aca="false">U68+W68</f>
        <v>0</v>
      </c>
      <c r="Z68" s="214" t="n">
        <f aca="false">R68+X68</f>
        <v>1000</v>
      </c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93" customFormat="true" ht="14.15" hidden="false" customHeight="true" outlineLevel="0" collapsed="false">
      <c r="A69" s="89" t="n">
        <v>144</v>
      </c>
      <c r="B69" s="90" t="n">
        <v>64</v>
      </c>
      <c r="C69" s="91" t="s">
        <v>163</v>
      </c>
      <c r="D69" s="122" t="n">
        <v>4466</v>
      </c>
      <c r="E69" s="306" t="n">
        <v>120</v>
      </c>
      <c r="F69" s="291" t="n">
        <v>3</v>
      </c>
      <c r="G69" s="307" t="n">
        <v>0.61</v>
      </c>
      <c r="H69" s="308" t="n">
        <v>2</v>
      </c>
      <c r="I69" s="309" t="n">
        <v>1</v>
      </c>
      <c r="J69" s="309"/>
      <c r="K69" s="310" t="n">
        <f aca="false">SUM(H69:J69)</f>
        <v>3</v>
      </c>
      <c r="L69" s="311" t="n">
        <v>13</v>
      </c>
      <c r="N69" s="308" t="n">
        <v>1</v>
      </c>
      <c r="O69" s="308"/>
      <c r="P69" s="308"/>
      <c r="R69" s="312" t="n">
        <f aca="false">'6 - SERVIZI_IT_descrizione'!$K$24</f>
        <v>1000</v>
      </c>
      <c r="T69" s="309" t="n">
        <v>1</v>
      </c>
      <c r="U69" s="214" t="n">
        <f aca="false">T69*'8 - SERVIZI_IT_listino'!$I$5</f>
        <v>115.412</v>
      </c>
      <c r="V69" s="313" t="n">
        <v>1</v>
      </c>
      <c r="W69" s="214" t="n">
        <f aca="false">V69*'8 - SERVIZI_IT_listino'!$I$13</f>
        <v>68.6433</v>
      </c>
      <c r="X69" s="214" t="n">
        <f aca="false">U69+W69</f>
        <v>184.0553</v>
      </c>
      <c r="Z69" s="214" t="n">
        <f aca="false">R69+X69</f>
        <v>1184.0553</v>
      </c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93" customFormat="true" ht="14.15" hidden="false" customHeight="true" outlineLevel="0" collapsed="false">
      <c r="A70" s="89" t="n">
        <v>146</v>
      </c>
      <c r="B70" s="90" t="n">
        <v>65</v>
      </c>
      <c r="C70" s="91" t="s">
        <v>164</v>
      </c>
      <c r="D70" s="122" t="n">
        <v>2064</v>
      </c>
      <c r="E70" s="306" t="n">
        <v>75</v>
      </c>
      <c r="F70" s="291" t="n">
        <v>1</v>
      </c>
      <c r="G70" s="307" t="n">
        <v>0.1</v>
      </c>
      <c r="H70" s="308" t="n">
        <v>1</v>
      </c>
      <c r="I70" s="309"/>
      <c r="J70" s="309"/>
      <c r="K70" s="310" t="n">
        <f aca="false">SUM(H70:J70)</f>
        <v>1</v>
      </c>
      <c r="L70" s="311" t="n">
        <v>9.36170212765957</v>
      </c>
      <c r="N70" s="308" t="n">
        <v>1</v>
      </c>
      <c r="O70" s="308"/>
      <c r="P70" s="308"/>
      <c r="R70" s="312" t="n">
        <f aca="false">'6 - SERVIZI_IT_descrizione'!$K$24</f>
        <v>1000</v>
      </c>
      <c r="T70" s="309"/>
      <c r="U70" s="214" t="n">
        <f aca="false">T70*'8 - SERVIZI_IT_listino'!$I$5</f>
        <v>0</v>
      </c>
      <c r="V70" s="313"/>
      <c r="W70" s="214" t="n">
        <f aca="false">V70*'8 - SERVIZI_IT_listino'!$I$13</f>
        <v>0</v>
      </c>
      <c r="X70" s="214" t="n">
        <f aca="false">U70+W70</f>
        <v>0</v>
      </c>
      <c r="Z70" s="214" t="n">
        <f aca="false">R70+X70</f>
        <v>1000</v>
      </c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93" customFormat="true" ht="14.15" hidden="false" customHeight="true" outlineLevel="0" collapsed="false">
      <c r="A71" s="89" t="n">
        <v>147</v>
      </c>
      <c r="B71" s="90" t="n">
        <v>66</v>
      </c>
      <c r="C71" s="91" t="s">
        <v>165</v>
      </c>
      <c r="D71" s="118" t="n">
        <v>7465</v>
      </c>
      <c r="E71" s="306" t="n">
        <v>60</v>
      </c>
      <c r="F71" s="291" t="n">
        <v>1</v>
      </c>
      <c r="G71" s="307" t="n">
        <v>0.21</v>
      </c>
      <c r="H71" s="308" t="n">
        <v>1</v>
      </c>
      <c r="I71" s="309" t="n">
        <v>1</v>
      </c>
      <c r="J71" s="309"/>
      <c r="K71" s="310" t="n">
        <f aca="false">SUM(H71:J71)</f>
        <v>2</v>
      </c>
      <c r="L71" s="311" t="n">
        <v>10</v>
      </c>
      <c r="N71" s="308" t="n">
        <v>1</v>
      </c>
      <c r="O71" s="308"/>
      <c r="P71" s="308"/>
      <c r="R71" s="312" t="n">
        <f aca="false">'6 - SERVIZI_IT_descrizione'!$K$24</f>
        <v>1000</v>
      </c>
      <c r="T71" s="309"/>
      <c r="U71" s="214" t="n">
        <f aca="false">T71*'8 - SERVIZI_IT_listino'!$I$5</f>
        <v>0</v>
      </c>
      <c r="V71" s="313"/>
      <c r="W71" s="214" t="n">
        <f aca="false">V71*'8 - SERVIZI_IT_listino'!$I$13</f>
        <v>0</v>
      </c>
      <c r="X71" s="214" t="n">
        <f aca="false">U71+W71</f>
        <v>0</v>
      </c>
      <c r="Z71" s="214" t="n">
        <f aca="false">R71+X71</f>
        <v>1000</v>
      </c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93" customFormat="true" ht="14.15" hidden="false" customHeight="true" outlineLevel="0" collapsed="false">
      <c r="A72" s="89" t="n">
        <v>148</v>
      </c>
      <c r="B72" s="90" t="n">
        <v>67</v>
      </c>
      <c r="C72" s="91" t="s">
        <v>166</v>
      </c>
      <c r="D72" s="122" t="n">
        <v>2293</v>
      </c>
      <c r="F72" s="291" t="n">
        <v>1</v>
      </c>
      <c r="G72" s="307" t="n">
        <v>0.1</v>
      </c>
      <c r="H72" s="308" t="n">
        <v>1</v>
      </c>
      <c r="I72" s="309"/>
      <c r="J72" s="309"/>
      <c r="K72" s="310" t="n">
        <f aca="false">SUM(H72:J72)</f>
        <v>1</v>
      </c>
      <c r="L72" s="115"/>
      <c r="N72" s="308" t="n">
        <v>1</v>
      </c>
      <c r="O72" s="308"/>
      <c r="P72" s="308"/>
      <c r="R72" s="312" t="n">
        <f aca="false">'6 - SERVIZI_IT_descrizione'!$K$24</f>
        <v>1000</v>
      </c>
      <c r="T72" s="309"/>
      <c r="U72" s="214" t="n">
        <f aca="false">T72*'8 - SERVIZI_IT_listino'!$I$5</f>
        <v>0</v>
      </c>
      <c r="V72" s="313"/>
      <c r="W72" s="214" t="n">
        <f aca="false">V72*'8 - SERVIZI_IT_listino'!$I$13</f>
        <v>0</v>
      </c>
      <c r="X72" s="214" t="n">
        <f aca="false">U72+W72</f>
        <v>0</v>
      </c>
      <c r="Z72" s="214" t="n">
        <f aca="false">R72+X72</f>
        <v>1000</v>
      </c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314"/>
      <c r="B73" s="314"/>
      <c r="C73" s="315" t="s">
        <v>167</v>
      </c>
      <c r="D73" s="316"/>
      <c r="E73" s="315"/>
      <c r="F73" s="317" t="n">
        <f aca="false">SUM(F5:F72)</f>
        <v>363</v>
      </c>
      <c r="G73" s="318" t="n">
        <f aca="false">SUM(G5:G72)</f>
        <v>106.26</v>
      </c>
      <c r="H73" s="319" t="n">
        <f aca="false">SUM(H5:H72)</f>
        <v>161</v>
      </c>
      <c r="I73" s="320" t="n">
        <f aca="false">SUM(I5:I72)</f>
        <v>40</v>
      </c>
      <c r="J73" s="320" t="n">
        <f aca="false">SUM(J5:J72)</f>
        <v>8</v>
      </c>
      <c r="K73" s="321" t="n">
        <f aca="false">SUM(K5:K72)</f>
        <v>209</v>
      </c>
      <c r="L73" s="134"/>
      <c r="N73" s="322" t="n">
        <f aca="false">SUM(N5:N72)</f>
        <v>39</v>
      </c>
      <c r="O73" s="322" t="n">
        <f aca="false">SUM(O5:O72)</f>
        <v>13</v>
      </c>
      <c r="P73" s="322" t="n">
        <f aca="false">SUM(P5:P72)</f>
        <v>15</v>
      </c>
      <c r="R73" s="323" t="n">
        <f aca="false">SUM(R5:R72)</f>
        <v>120100</v>
      </c>
      <c r="T73" s="324" t="n">
        <f aca="false">SUM(T5:T72)</f>
        <v>99</v>
      </c>
      <c r="U73" s="325" t="n">
        <f aca="false">SUM(U5:U72)</f>
        <v>11425.788</v>
      </c>
      <c r="V73" s="324" t="n">
        <f aca="false">SUM(V5:V72)</f>
        <v>30</v>
      </c>
      <c r="W73" s="325" t="n">
        <f aca="false">SUM(W5:W72)</f>
        <v>2059.299</v>
      </c>
      <c r="X73" s="326" t="n">
        <f aca="false">SUM(X5:X72)</f>
        <v>13485.087</v>
      </c>
      <c r="Z73" s="323" t="n">
        <f aca="false">SUM(Z5:Z72)</f>
        <v>133585.087</v>
      </c>
      <c r="AB73" s="0" t="n">
        <f aca="false">N73*1</f>
        <v>39</v>
      </c>
      <c r="AC73" s="0" t="n">
        <f aca="false">O73*2</f>
        <v>26</v>
      </c>
      <c r="AD73" s="0" t="n">
        <f aca="false">P73*3</f>
        <v>45</v>
      </c>
      <c r="AE73" s="0" t="n">
        <f aca="false">SUM(AB73:AD73)</f>
        <v>110</v>
      </c>
    </row>
    <row r="74" customFormat="false" ht="13.8" hidden="false" customHeight="false" outlineLevel="0" collapsed="false">
      <c r="C74" s="132" t="s">
        <v>168</v>
      </c>
      <c r="D74" s="133"/>
      <c r="E74" s="132"/>
      <c r="F74" s="327" t="n">
        <f aca="false">(F73/$F$73)*100</f>
        <v>100</v>
      </c>
      <c r="G74" s="328"/>
      <c r="H74" s="329"/>
      <c r="I74" s="329"/>
      <c r="J74" s="329"/>
      <c r="K74" s="330"/>
      <c r="L74" s="134"/>
      <c r="N74" s="331" t="n">
        <f aca="false">(N73/$B$72)*100</f>
        <v>58.2089552238806</v>
      </c>
      <c r="O74" s="331" t="n">
        <f aca="false">(O73/$B$72)*100</f>
        <v>19.4029850746269</v>
      </c>
      <c r="P74" s="331" t="n">
        <f aca="false">(P73/$B$72)*100</f>
        <v>22.3880597014925</v>
      </c>
      <c r="R74" s="331" t="n">
        <f aca="false">(R73/$Z$73)*100</f>
        <v>89.9052451865379</v>
      </c>
      <c r="T74" s="329"/>
      <c r="U74" s="331" t="n">
        <f aca="false">(U73/$Z$73)*100</f>
        <v>8.55319127051959</v>
      </c>
      <c r="V74" s="332"/>
      <c r="W74" s="331" t="n">
        <f aca="false">(W73/$Z$73)*100</f>
        <v>1.54156354294248</v>
      </c>
      <c r="X74" s="331" t="n">
        <f aca="false">(X73/$Z$73)*100</f>
        <v>10.0947548134621</v>
      </c>
      <c r="Z74" s="331" t="n">
        <f aca="false">(Z73/$Z$73)*100</f>
        <v>100</v>
      </c>
    </row>
    <row r="75" customFormat="false" ht="12.8" hidden="false" customHeight="false" outlineLevel="0" collapsed="false">
      <c r="H75" s="285"/>
      <c r="I75" s="285"/>
      <c r="J75" s="285"/>
    </row>
    <row r="76" customFormat="false" ht="19.4" hidden="false" customHeight="true" outlineLevel="0" collapsed="false">
      <c r="C76" s="333" t="s">
        <v>355</v>
      </c>
      <c r="D76" s="333"/>
      <c r="E76" s="333"/>
      <c r="F76" s="333"/>
      <c r="G76" s="333"/>
      <c r="H76" s="333"/>
      <c r="I76" s="333"/>
      <c r="J76" s="333"/>
      <c r="K76" s="333"/>
      <c r="L76" s="333"/>
      <c r="M76" s="333"/>
      <c r="N76" s="333"/>
      <c r="O76" s="333"/>
      <c r="P76" s="333"/>
      <c r="Q76" s="333"/>
      <c r="R76" s="333"/>
      <c r="S76" s="333"/>
      <c r="T76" s="333"/>
      <c r="U76" s="333"/>
      <c r="V76" s="333"/>
      <c r="W76" s="333"/>
      <c r="X76" s="333"/>
      <c r="Y76" s="333"/>
      <c r="Z76" s="333"/>
    </row>
    <row r="77" customFormat="false" ht="12.8" hidden="false" customHeight="false" outlineLevel="0" collapsed="false">
      <c r="H77" s="285"/>
      <c r="I77" s="285"/>
      <c r="J77" s="285"/>
    </row>
    <row r="78" customFormat="false" ht="12.8" hidden="false" customHeight="false" outlineLevel="0" collapsed="false">
      <c r="H78" s="285"/>
      <c r="N78" s="0" t="n">
        <f aca="false">N73*2</f>
        <v>78</v>
      </c>
      <c r="O78" s="0" t="n">
        <f aca="false">O73*3</f>
        <v>39</v>
      </c>
      <c r="P78" s="0" t="n">
        <f aca="false">P73*7</f>
        <v>105</v>
      </c>
    </row>
    <row r="79" customFormat="false" ht="12.8" hidden="false" customHeight="false" outlineLevel="0" collapsed="false">
      <c r="H79" s="285"/>
      <c r="P79" s="0" t="n">
        <f aca="false">SUM(N78:P78)</f>
        <v>222</v>
      </c>
    </row>
    <row r="80" customFormat="false" ht="12.8" hidden="false" customHeight="false" outlineLevel="0" collapsed="false">
      <c r="H80" s="285"/>
    </row>
    <row r="81" customFormat="false" ht="12.8" hidden="false" customHeight="false" outlineLevel="0" collapsed="false">
      <c r="H81" s="285"/>
    </row>
    <row r="82" customFormat="false" ht="12.8" hidden="false" customHeight="false" outlineLevel="0" collapsed="false">
      <c r="H82" s="285"/>
    </row>
    <row r="83" customFormat="false" ht="12.8" hidden="false" customHeight="false" outlineLevel="0" collapsed="false">
      <c r="H83" s="285"/>
    </row>
    <row r="84" customFormat="false" ht="12.8" hidden="false" customHeight="false" outlineLevel="0" collapsed="false">
      <c r="H84" s="285"/>
    </row>
    <row r="85" customFormat="false" ht="12.8" hidden="false" customHeight="false" outlineLevel="0" collapsed="false">
      <c r="H85" s="285"/>
    </row>
    <row r="86" customFormat="false" ht="12.8" hidden="false" customHeight="false" outlineLevel="0" collapsed="false">
      <c r="H86" s="285"/>
    </row>
    <row r="87" customFormat="false" ht="12.8" hidden="false" customHeight="false" outlineLevel="0" collapsed="false">
      <c r="H87" s="285"/>
    </row>
    <row r="88" customFormat="false" ht="12.8" hidden="false" customHeight="false" outlineLevel="0" collapsed="false">
      <c r="H88" s="285"/>
    </row>
    <row r="89" customFormat="false" ht="12.8" hidden="false" customHeight="false" outlineLevel="0" collapsed="false">
      <c r="H89" s="285"/>
    </row>
    <row r="90" customFormat="false" ht="12.8" hidden="false" customHeight="false" outlineLevel="0" collapsed="false">
      <c r="H90" s="285"/>
    </row>
    <row r="91" customFormat="false" ht="12.8" hidden="false" customHeight="false" outlineLevel="0" collapsed="false">
      <c r="H91" s="285"/>
    </row>
    <row r="92" customFormat="false" ht="12.8" hidden="false" customHeight="false" outlineLevel="0" collapsed="false">
      <c r="H92" s="285"/>
    </row>
    <row r="93" customFormat="false" ht="12.8" hidden="false" customHeight="false" outlineLevel="0" collapsed="false">
      <c r="H93" s="285"/>
    </row>
    <row r="94" customFormat="false" ht="12.8" hidden="false" customHeight="false" outlineLevel="0" collapsed="false">
      <c r="H94" s="285"/>
    </row>
    <row r="95" customFormat="false" ht="12.8" hidden="false" customHeight="false" outlineLevel="0" collapsed="false">
      <c r="H95" s="285"/>
    </row>
    <row r="96" customFormat="false" ht="12.8" hidden="false" customHeight="false" outlineLevel="0" collapsed="false">
      <c r="H96" s="285"/>
    </row>
    <row r="97" customFormat="false" ht="12.8" hidden="false" customHeight="false" outlineLevel="0" collapsed="false">
      <c r="H97" s="285"/>
    </row>
    <row r="98" customFormat="false" ht="12.8" hidden="false" customHeight="false" outlineLevel="0" collapsed="false">
      <c r="H98" s="285"/>
    </row>
    <row r="99" customFormat="false" ht="12.8" hidden="false" customHeight="false" outlineLevel="0" collapsed="false">
      <c r="H99" s="285"/>
    </row>
    <row r="100" customFormat="false" ht="12.8" hidden="false" customHeight="false" outlineLevel="0" collapsed="false">
      <c r="H100" s="285"/>
    </row>
    <row r="101" customFormat="false" ht="12.8" hidden="false" customHeight="false" outlineLevel="0" collapsed="false">
      <c r="H101" s="285"/>
    </row>
    <row r="102" customFormat="false" ht="12.8" hidden="false" customHeight="false" outlineLevel="0" collapsed="false">
      <c r="H102" s="285"/>
    </row>
    <row r="103" customFormat="false" ht="12.8" hidden="false" customHeight="false" outlineLevel="0" collapsed="false">
      <c r="H103" s="285"/>
    </row>
    <row r="104" customFormat="false" ht="12.8" hidden="false" customHeight="false" outlineLevel="0" collapsed="false">
      <c r="H104" s="285"/>
    </row>
    <row r="105" customFormat="false" ht="12.8" hidden="false" customHeight="false" outlineLevel="0" collapsed="false">
      <c r="H105" s="285"/>
    </row>
    <row r="106" customFormat="false" ht="12.8" hidden="false" customHeight="false" outlineLevel="0" collapsed="false">
      <c r="H106" s="285"/>
    </row>
    <row r="107" customFormat="false" ht="12.8" hidden="false" customHeight="false" outlineLevel="0" collapsed="false">
      <c r="H107" s="285"/>
    </row>
    <row r="108" customFormat="false" ht="12.8" hidden="false" customHeight="false" outlineLevel="0" collapsed="false">
      <c r="H108" s="285"/>
    </row>
    <row r="109" customFormat="false" ht="12.8" hidden="false" customHeight="false" outlineLevel="0" collapsed="false">
      <c r="H109" s="285"/>
    </row>
    <row r="110" customFormat="false" ht="12.8" hidden="false" customHeight="false" outlineLevel="0" collapsed="false">
      <c r="H110" s="285"/>
    </row>
    <row r="111" customFormat="false" ht="12.8" hidden="false" customHeight="false" outlineLevel="0" collapsed="false">
      <c r="H111" s="285"/>
    </row>
    <row r="112" customFormat="false" ht="12.8" hidden="false" customHeight="false" outlineLevel="0" collapsed="false">
      <c r="H112" s="285"/>
    </row>
    <row r="113" customFormat="false" ht="12.8" hidden="false" customHeight="false" outlineLevel="0" collapsed="false">
      <c r="H113" s="285"/>
    </row>
    <row r="114" customFormat="false" ht="12.8" hidden="false" customHeight="false" outlineLevel="0" collapsed="false">
      <c r="H114" s="285"/>
    </row>
    <row r="115" customFormat="false" ht="12.8" hidden="false" customHeight="false" outlineLevel="0" collapsed="false">
      <c r="H115" s="285"/>
    </row>
    <row r="116" customFormat="false" ht="12.8" hidden="false" customHeight="false" outlineLevel="0" collapsed="false">
      <c r="H116" s="285"/>
    </row>
    <row r="117" customFormat="false" ht="12.8" hidden="false" customHeight="false" outlineLevel="0" collapsed="false">
      <c r="H117" s="285"/>
    </row>
    <row r="118" customFormat="false" ht="12.8" hidden="false" customHeight="false" outlineLevel="0" collapsed="false">
      <c r="H118" s="285"/>
    </row>
    <row r="119" customFormat="false" ht="12.8" hidden="false" customHeight="false" outlineLevel="0" collapsed="false">
      <c r="H119" s="285"/>
    </row>
    <row r="120" customFormat="false" ht="12.8" hidden="false" customHeight="false" outlineLevel="0" collapsed="false">
      <c r="H120" s="285"/>
    </row>
    <row r="121" customFormat="false" ht="12.8" hidden="false" customHeight="false" outlineLevel="0" collapsed="false">
      <c r="H121" s="285"/>
    </row>
    <row r="122" customFormat="false" ht="12.8" hidden="false" customHeight="false" outlineLevel="0" collapsed="false">
      <c r="H122" s="285"/>
    </row>
    <row r="123" customFormat="false" ht="12.8" hidden="false" customHeight="false" outlineLevel="0" collapsed="false">
      <c r="H123" s="285"/>
    </row>
    <row r="124" customFormat="false" ht="12.8" hidden="false" customHeight="false" outlineLevel="0" collapsed="false">
      <c r="H124" s="285"/>
    </row>
    <row r="125" customFormat="false" ht="12.8" hidden="false" customHeight="false" outlineLevel="0" collapsed="false">
      <c r="H125" s="285"/>
    </row>
    <row r="126" customFormat="false" ht="12.8" hidden="false" customHeight="false" outlineLevel="0" collapsed="false">
      <c r="H126" s="285"/>
    </row>
    <row r="127" customFormat="false" ht="12.8" hidden="false" customHeight="false" outlineLevel="0" collapsed="false">
      <c r="H127" s="285"/>
    </row>
    <row r="128" customFormat="false" ht="12.8" hidden="false" customHeight="false" outlineLevel="0" collapsed="false">
      <c r="H128" s="285"/>
    </row>
    <row r="129" customFormat="false" ht="12.8" hidden="false" customHeight="false" outlineLevel="0" collapsed="false">
      <c r="H129" s="285"/>
    </row>
    <row r="130" customFormat="false" ht="12.8" hidden="false" customHeight="false" outlineLevel="0" collapsed="false">
      <c r="H130" s="285"/>
    </row>
    <row r="131" customFormat="false" ht="12.8" hidden="false" customHeight="false" outlineLevel="0" collapsed="false">
      <c r="H131" s="285"/>
    </row>
    <row r="132" customFormat="false" ht="12.8" hidden="false" customHeight="false" outlineLevel="0" collapsed="false">
      <c r="H132" s="285"/>
    </row>
    <row r="133" customFormat="false" ht="12.8" hidden="false" customHeight="false" outlineLevel="0" collapsed="false">
      <c r="H133" s="285"/>
    </row>
    <row r="134" customFormat="false" ht="12.8" hidden="false" customHeight="false" outlineLevel="0" collapsed="false">
      <c r="H134" s="285"/>
    </row>
    <row r="135" customFormat="false" ht="12.8" hidden="false" customHeight="false" outlineLevel="0" collapsed="false">
      <c r="H135" s="285"/>
    </row>
    <row r="136" customFormat="false" ht="12.8" hidden="false" customHeight="false" outlineLevel="0" collapsed="false">
      <c r="H136" s="285"/>
    </row>
    <row r="137" customFormat="false" ht="12.8" hidden="false" customHeight="false" outlineLevel="0" collapsed="false">
      <c r="H137" s="285"/>
    </row>
  </sheetData>
  <mergeCells count="18">
    <mergeCell ref="A1:G1"/>
    <mergeCell ref="G2:H2"/>
    <mergeCell ref="I2:J2"/>
    <mergeCell ref="N2:P2"/>
    <mergeCell ref="A3:A4"/>
    <mergeCell ref="B3:B4"/>
    <mergeCell ref="C3:C4"/>
    <mergeCell ref="D3:D4"/>
    <mergeCell ref="E3:E4"/>
    <mergeCell ref="G3:H3"/>
    <mergeCell ref="I3:I4"/>
    <mergeCell ref="J3:J4"/>
    <mergeCell ref="K3:K4"/>
    <mergeCell ref="L3:L4"/>
    <mergeCell ref="T3:W3"/>
    <mergeCell ref="Z3:Z4"/>
    <mergeCell ref="D28:D29"/>
    <mergeCell ref="C76:Z7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I1" activePane="topRight" state="frozen"/>
      <selection pane="topLeft" activeCell="A1" activeCellId="0" sqref="A1"/>
      <selection pane="topRigh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4" width="3.5"/>
    <col collapsed="false" customWidth="true" hidden="false" outlineLevel="0" max="2" min="2" style="335" width="32.61"/>
    <col collapsed="false" customWidth="true" hidden="false" outlineLevel="0" max="3" min="3" style="335" width="20.41"/>
    <col collapsed="false" customWidth="true" hidden="false" outlineLevel="0" max="6" min="4" style="335" width="8.33"/>
    <col collapsed="false" customWidth="true" hidden="false" outlineLevel="0" max="7" min="7" style="335" width="8.94"/>
    <col collapsed="false" customWidth="true" hidden="false" outlineLevel="0" max="8" min="8" style="335" width="14.13"/>
    <col collapsed="false" customWidth="true" hidden="false" outlineLevel="0" max="9" min="9" style="335" width="13.65"/>
    <col collapsed="false" customWidth="true" hidden="false" outlineLevel="0" max="10" min="10" style="335" width="11.72"/>
    <col collapsed="false" customWidth="true" hidden="false" outlineLevel="0" max="11" min="11" style="335" width="20.54"/>
    <col collapsed="false" customWidth="true" hidden="false" outlineLevel="0" max="12" min="12" style="335" width="17.52"/>
    <col collapsed="false" customWidth="true" hidden="false" outlineLevel="0" max="13" min="13" style="336" width="3.37"/>
    <col collapsed="false" customWidth="true" hidden="false" outlineLevel="0" max="14" min="14" style="335" width="7.92"/>
    <col collapsed="false" customWidth="true" hidden="false" outlineLevel="0" max="15" min="15" style="335" width="8.19"/>
    <col collapsed="false" customWidth="true" hidden="false" outlineLevel="0" max="23" min="16" style="335" width="8.33"/>
    <col collapsed="false" customWidth="true" hidden="false" outlineLevel="0" max="24" min="24" style="335" width="14.88"/>
    <col collapsed="false" customWidth="false" hidden="false" outlineLevel="0" max="1023" min="25" style="335" width="11.52"/>
  </cols>
  <sheetData>
    <row r="1" customFormat="false" ht="30.45" hidden="false" customHeight="true" outlineLevel="0" collapsed="false">
      <c r="B1" s="241" t="s">
        <v>356</v>
      </c>
      <c r="C1" s="241"/>
      <c r="D1" s="241"/>
      <c r="E1" s="241"/>
      <c r="F1" s="241"/>
      <c r="G1" s="241"/>
      <c r="H1" s="241"/>
      <c r="I1" s="241"/>
      <c r="J1" s="241"/>
      <c r="L1" s="337"/>
      <c r="O1" s="337"/>
    </row>
    <row r="2" customFormat="false" ht="22.7" hidden="false" customHeight="true" outlineLevel="0" collapsed="false"/>
    <row r="3" customFormat="false" ht="38.05" hidden="false" customHeight="true" outlineLevel="0" collapsed="false">
      <c r="B3" s="338" t="s">
        <v>357</v>
      </c>
      <c r="C3" s="338" t="s">
        <v>358</v>
      </c>
      <c r="D3" s="206" t="s">
        <v>359</v>
      </c>
      <c r="E3" s="338" t="s">
        <v>360</v>
      </c>
      <c r="F3" s="205" t="s">
        <v>361</v>
      </c>
      <c r="G3" s="205"/>
      <c r="H3" s="339" t="s">
        <v>362</v>
      </c>
      <c r="I3" s="205" t="s">
        <v>363</v>
      </c>
      <c r="J3" s="205" t="s">
        <v>364</v>
      </c>
      <c r="K3" s="338" t="s">
        <v>365</v>
      </c>
      <c r="L3" s="205" t="s">
        <v>366</v>
      </c>
      <c r="M3" s="340"/>
      <c r="N3" s="341" t="s">
        <v>367</v>
      </c>
      <c r="O3" s="341"/>
      <c r="P3" s="341"/>
      <c r="Q3" s="341"/>
      <c r="R3" s="341"/>
      <c r="S3" s="341"/>
      <c r="T3" s="341"/>
      <c r="U3" s="341"/>
      <c r="V3" s="341"/>
      <c r="W3" s="341"/>
    </row>
    <row r="4" customFormat="false" ht="15.55" hidden="false" customHeight="true" outlineLevel="0" collapsed="false">
      <c r="B4" s="338"/>
      <c r="C4" s="338"/>
      <c r="D4" s="338"/>
      <c r="E4" s="338"/>
      <c r="F4" s="342" t="s">
        <v>368</v>
      </c>
      <c r="G4" s="342" t="s">
        <v>369</v>
      </c>
      <c r="H4" s="339"/>
      <c r="I4" s="339"/>
      <c r="J4" s="339"/>
      <c r="K4" s="339"/>
      <c r="L4" s="205"/>
      <c r="N4" s="343" t="n">
        <v>2022</v>
      </c>
      <c r="O4" s="344" t="s">
        <v>370</v>
      </c>
      <c r="P4" s="343" t="n">
        <v>2023</v>
      </c>
      <c r="Q4" s="344" t="s">
        <v>370</v>
      </c>
      <c r="R4" s="343" t="n">
        <v>2024</v>
      </c>
      <c r="S4" s="344" t="s">
        <v>370</v>
      </c>
      <c r="T4" s="343" t="n">
        <v>2025</v>
      </c>
      <c r="U4" s="344" t="s">
        <v>370</v>
      </c>
      <c r="V4" s="343" t="n">
        <v>2026</v>
      </c>
      <c r="W4" s="344" t="s">
        <v>370</v>
      </c>
      <c r="X4" s="343" t="s">
        <v>371</v>
      </c>
    </row>
    <row r="5" customFormat="false" ht="34.35" hidden="false" customHeight="true" outlineLevel="0" collapsed="false">
      <c r="A5" s="261"/>
      <c r="B5" s="345" t="s">
        <v>372</v>
      </c>
      <c r="C5" s="256" t="s">
        <v>373</v>
      </c>
      <c r="D5" s="272" t="s">
        <v>374</v>
      </c>
      <c r="E5" s="252" t="n">
        <v>1</v>
      </c>
      <c r="F5" s="346" t="n">
        <v>430</v>
      </c>
      <c r="G5" s="346" t="n">
        <f aca="false">F5*1.22</f>
        <v>524.6</v>
      </c>
      <c r="H5" s="346" t="n">
        <f aca="false">(G5+(G5*10%))</f>
        <v>577.06</v>
      </c>
      <c r="I5" s="346" t="n">
        <f aca="false">H5/5</f>
        <v>115.412</v>
      </c>
      <c r="J5" s="272" t="s">
        <v>375</v>
      </c>
      <c r="K5" s="256" t="s">
        <v>376</v>
      </c>
      <c r="L5" s="256" t="s">
        <v>377</v>
      </c>
      <c r="M5" s="347"/>
      <c r="N5" s="348" t="n">
        <v>237</v>
      </c>
      <c r="O5" s="214" t="n">
        <f aca="false">(N5*$H5)/1.22</f>
        <v>112101</v>
      </c>
      <c r="P5" s="348" t="n">
        <v>42</v>
      </c>
      <c r="Q5" s="214" t="n">
        <f aca="false">(P5*$H$5)/1.22</f>
        <v>19866</v>
      </c>
      <c r="R5" s="348" t="n">
        <v>35</v>
      </c>
      <c r="S5" s="214" t="n">
        <f aca="false">(R5*$H$5)/1.22</f>
        <v>16555</v>
      </c>
      <c r="T5" s="348" t="n">
        <v>48</v>
      </c>
      <c r="U5" s="214" t="n">
        <f aca="false">(T5*$H$5)/1.22</f>
        <v>22704</v>
      </c>
      <c r="V5" s="348" t="n">
        <v>19</v>
      </c>
      <c r="W5" s="214" t="n">
        <f aca="false">(V5*$H$5)/1.22</f>
        <v>8987</v>
      </c>
      <c r="X5" s="349"/>
    </row>
    <row r="6" customFormat="false" ht="53.7" hidden="false" customHeight="true" outlineLevel="0" collapsed="false">
      <c r="A6" s="261"/>
      <c r="B6" s="345" t="s">
        <v>378</v>
      </c>
      <c r="C6" s="256" t="s">
        <v>379</v>
      </c>
      <c r="D6" s="350" t="s">
        <v>380</v>
      </c>
      <c r="E6" s="252" t="n">
        <v>1</v>
      </c>
      <c r="F6" s="346" t="n">
        <v>240</v>
      </c>
      <c r="G6" s="346" t="n">
        <f aca="false">F6*1.22</f>
        <v>292.8</v>
      </c>
      <c r="H6" s="346" t="n">
        <f aca="false">(G6+(G6*10%))</f>
        <v>322.08</v>
      </c>
      <c r="I6" s="346" t="n">
        <f aca="false">H6</f>
        <v>322.08</v>
      </c>
      <c r="J6" s="272" t="s">
        <v>375</v>
      </c>
      <c r="K6" s="256" t="s">
        <v>381</v>
      </c>
      <c r="L6" s="256" t="s">
        <v>382</v>
      </c>
      <c r="N6" s="351" t="n">
        <v>35</v>
      </c>
      <c r="O6" s="214" t="n">
        <f aca="false">(N6*$H6)/1.22</f>
        <v>9240</v>
      </c>
      <c r="P6" s="351" t="n">
        <v>35</v>
      </c>
      <c r="Q6" s="214" t="n">
        <f aca="false">O6</f>
        <v>9240</v>
      </c>
      <c r="R6" s="351" t="n">
        <v>35</v>
      </c>
      <c r="S6" s="214" t="n">
        <f aca="false">O6</f>
        <v>9240</v>
      </c>
      <c r="T6" s="351" t="n">
        <v>35</v>
      </c>
      <c r="U6" s="214" t="n">
        <f aca="false">O6</f>
        <v>9240</v>
      </c>
      <c r="V6" s="351" t="n">
        <v>35</v>
      </c>
      <c r="W6" s="214" t="n">
        <f aca="false">O6</f>
        <v>9240</v>
      </c>
      <c r="X6" s="349"/>
    </row>
    <row r="7" customFormat="false" ht="59.7" hidden="false" customHeight="true" outlineLevel="0" collapsed="false">
      <c r="A7" s="261"/>
      <c r="B7" s="352" t="s">
        <v>383</v>
      </c>
      <c r="C7" s="256" t="s">
        <v>384</v>
      </c>
      <c r="D7" s="350" t="s">
        <v>380</v>
      </c>
      <c r="E7" s="252" t="n">
        <v>1</v>
      </c>
      <c r="F7" s="346" t="n">
        <v>503</v>
      </c>
      <c r="G7" s="346" t="n">
        <f aca="false">F7*1.22</f>
        <v>613.66</v>
      </c>
      <c r="H7" s="346" t="n">
        <f aca="false">(G7+(G7*10%))</f>
        <v>675.026</v>
      </c>
      <c r="I7" s="346" t="n">
        <f aca="false">H7</f>
        <v>675.026</v>
      </c>
      <c r="J7" s="272" t="s">
        <v>375</v>
      </c>
      <c r="K7" s="256" t="s">
        <v>385</v>
      </c>
      <c r="L7" s="256" t="s">
        <v>382</v>
      </c>
      <c r="N7" s="351" t="n">
        <v>32</v>
      </c>
      <c r="O7" s="214" t="n">
        <f aca="false">(N7*$H$7)/1.22</f>
        <v>17705.6</v>
      </c>
      <c r="P7" s="351" t="n">
        <v>32</v>
      </c>
      <c r="Q7" s="214" t="n">
        <f aca="false">(P7*$H$7)/1.22</f>
        <v>17705.6</v>
      </c>
      <c r="R7" s="351" t="n">
        <v>32</v>
      </c>
      <c r="S7" s="214" t="n">
        <f aca="false">(R7*$H$7)/1.22</f>
        <v>17705.6</v>
      </c>
      <c r="T7" s="351" t="n">
        <v>32</v>
      </c>
      <c r="U7" s="214" t="n">
        <f aca="false">(T7*$H$7)/1.22</f>
        <v>17705.6</v>
      </c>
      <c r="V7" s="351" t="n">
        <v>32</v>
      </c>
      <c r="W7" s="214" t="n">
        <f aca="false">(V7*$H$7)/1.22</f>
        <v>17705.6</v>
      </c>
      <c r="X7" s="349"/>
    </row>
    <row r="8" customFormat="false" ht="51.45" hidden="false" customHeight="true" outlineLevel="0" collapsed="false">
      <c r="A8" s="261"/>
      <c r="B8" s="345" t="s">
        <v>386</v>
      </c>
      <c r="C8" s="256" t="s">
        <v>387</v>
      </c>
      <c r="D8" s="252" t="s">
        <v>374</v>
      </c>
      <c r="E8" s="252" t="n">
        <v>1</v>
      </c>
      <c r="F8" s="346" t="n">
        <v>115</v>
      </c>
      <c r="G8" s="346" t="n">
        <f aca="false">F8*1.22</f>
        <v>140.3</v>
      </c>
      <c r="H8" s="346" t="n">
        <f aca="false">(G8+(G8*10%))</f>
        <v>154.33</v>
      </c>
      <c r="I8" s="346" t="n">
        <f aca="false">H8/5</f>
        <v>30.866</v>
      </c>
      <c r="J8" s="265" t="s">
        <v>388</v>
      </c>
      <c r="K8" s="256" t="s">
        <v>389</v>
      </c>
      <c r="L8" s="256" t="s">
        <v>390</v>
      </c>
      <c r="N8" s="348" t="n">
        <v>9</v>
      </c>
      <c r="O8" s="346" t="n">
        <f aca="false">(N8*$H$8)/1.22</f>
        <v>1138.5</v>
      </c>
      <c r="P8" s="348" t="n">
        <v>9</v>
      </c>
      <c r="Q8" s="346" t="n">
        <f aca="false">(P8*$H$8)/1.22</f>
        <v>1138.5</v>
      </c>
      <c r="R8" s="348" t="n">
        <v>9</v>
      </c>
      <c r="S8" s="346" t="n">
        <f aca="false">(R8*$H$8)/1.22</f>
        <v>1138.5</v>
      </c>
      <c r="T8" s="348" t="n">
        <v>9</v>
      </c>
      <c r="U8" s="346" t="n">
        <f aca="false">(T8*$H$8)/1.22</f>
        <v>1138.5</v>
      </c>
      <c r="V8" s="348" t="n">
        <v>9</v>
      </c>
      <c r="W8" s="346" t="n">
        <f aca="false">(V8*$H$8)/1.22</f>
        <v>1138.5</v>
      </c>
      <c r="X8" s="256" t="s">
        <v>391</v>
      </c>
    </row>
    <row r="9" customFormat="false" ht="61.9" hidden="false" customHeight="true" outlineLevel="0" collapsed="false">
      <c r="A9" s="261"/>
      <c r="B9" s="345" t="s">
        <v>392</v>
      </c>
      <c r="C9" s="256" t="s">
        <v>393</v>
      </c>
      <c r="D9" s="252" t="s">
        <v>374</v>
      </c>
      <c r="E9" s="252" t="n">
        <v>1</v>
      </c>
      <c r="F9" s="346" t="n">
        <v>252</v>
      </c>
      <c r="G9" s="346" t="n">
        <f aca="false">F9*1.22</f>
        <v>307.44</v>
      </c>
      <c r="H9" s="346" t="n">
        <f aca="false">(G9+(G9*10%))</f>
        <v>338.184</v>
      </c>
      <c r="I9" s="346" t="n">
        <f aca="false">H9/5</f>
        <v>67.6368</v>
      </c>
      <c r="J9" s="265" t="s">
        <v>388</v>
      </c>
      <c r="K9" s="256" t="s">
        <v>389</v>
      </c>
      <c r="L9" s="256" t="s">
        <v>394</v>
      </c>
      <c r="N9" s="348" t="n">
        <v>3</v>
      </c>
      <c r="O9" s="346" t="n">
        <f aca="false">(N9*$H$9)/1.22</f>
        <v>831.6</v>
      </c>
      <c r="P9" s="348" t="n">
        <v>3</v>
      </c>
      <c r="Q9" s="346" t="n">
        <f aca="false">(P9*$H$9)/1.22</f>
        <v>831.6</v>
      </c>
      <c r="R9" s="348" t="n">
        <v>3</v>
      </c>
      <c r="S9" s="346" t="n">
        <f aca="false">(R9*$H$9)/1.22</f>
        <v>831.6</v>
      </c>
      <c r="T9" s="348" t="n">
        <v>3</v>
      </c>
      <c r="U9" s="346" t="n">
        <f aca="false">(T9*$H$9)/1.22</f>
        <v>831.6</v>
      </c>
      <c r="V9" s="348" t="n">
        <v>3</v>
      </c>
      <c r="W9" s="346" t="n">
        <f aca="false">(V9*$H$9)/1.22</f>
        <v>831.6</v>
      </c>
      <c r="X9" s="256" t="s">
        <v>395</v>
      </c>
    </row>
    <row r="10" customFormat="false" ht="47" hidden="false" customHeight="true" outlineLevel="0" collapsed="false">
      <c r="A10" s="261"/>
      <c r="B10" s="345" t="s">
        <v>396</v>
      </c>
      <c r="C10" s="256" t="s">
        <v>397</v>
      </c>
      <c r="D10" s="252" t="s">
        <v>374</v>
      </c>
      <c r="E10" s="252" t="n">
        <v>1</v>
      </c>
      <c r="F10" s="346" t="n">
        <v>470</v>
      </c>
      <c r="G10" s="346" t="n">
        <f aca="false">F10*1.22</f>
        <v>573.4</v>
      </c>
      <c r="H10" s="346" t="n">
        <f aca="false">(G10+(G10*10%))</f>
        <v>630.74</v>
      </c>
      <c r="I10" s="346" t="n">
        <f aca="false">H10/5</f>
        <v>126.148</v>
      </c>
      <c r="J10" s="265" t="s">
        <v>388</v>
      </c>
      <c r="K10" s="256" t="s">
        <v>389</v>
      </c>
      <c r="L10" s="256" t="s">
        <v>394</v>
      </c>
      <c r="N10" s="348" t="n">
        <v>3</v>
      </c>
      <c r="O10" s="346" t="n">
        <f aca="false">(N10*$H$10)/1.22</f>
        <v>1551</v>
      </c>
      <c r="P10" s="348" t="n">
        <v>3</v>
      </c>
      <c r="Q10" s="346" t="n">
        <f aca="false">(P10*$H$10)/1.22</f>
        <v>1551</v>
      </c>
      <c r="R10" s="348" t="n">
        <v>3</v>
      </c>
      <c r="S10" s="346" t="n">
        <f aca="false">(R10*$H$10)/1.22</f>
        <v>1551</v>
      </c>
      <c r="T10" s="348" t="n">
        <v>3</v>
      </c>
      <c r="U10" s="346" t="n">
        <f aca="false">(T10*$H$10)/1.22</f>
        <v>1551</v>
      </c>
      <c r="V10" s="348" t="n">
        <v>3</v>
      </c>
      <c r="W10" s="346" t="n">
        <f aca="false">(V10*$H$10)/1.22</f>
        <v>1551</v>
      </c>
      <c r="X10" s="256" t="s">
        <v>398</v>
      </c>
    </row>
    <row r="11" customFormat="false" ht="73.85" hidden="false" customHeight="true" outlineLevel="0" collapsed="false">
      <c r="A11" s="261"/>
      <c r="B11" s="345" t="s">
        <v>399</v>
      </c>
      <c r="C11" s="256" t="s">
        <v>400</v>
      </c>
      <c r="D11" s="252" t="s">
        <v>374</v>
      </c>
      <c r="E11" s="252" t="n">
        <v>1</v>
      </c>
      <c r="F11" s="346" t="n">
        <v>150</v>
      </c>
      <c r="G11" s="346" t="n">
        <f aca="false">F11*1.22</f>
        <v>183</v>
      </c>
      <c r="H11" s="346" t="n">
        <f aca="false">(G11+(G11*10%))</f>
        <v>201.3</v>
      </c>
      <c r="I11" s="346" t="n">
        <f aca="false">H11/5</f>
        <v>40.26</v>
      </c>
      <c r="J11" s="265" t="s">
        <v>388</v>
      </c>
      <c r="K11" s="256" t="s">
        <v>401</v>
      </c>
      <c r="L11" s="256" t="s">
        <v>402</v>
      </c>
      <c r="N11" s="348" t="n">
        <v>23</v>
      </c>
      <c r="O11" s="346" t="n">
        <f aca="false">(N11*$H$11)/1.22</f>
        <v>3795</v>
      </c>
      <c r="P11" s="348" t="n">
        <v>23</v>
      </c>
      <c r="Q11" s="346" t="n">
        <f aca="false">(P11*$H$11)/1.22</f>
        <v>3795</v>
      </c>
      <c r="R11" s="348" t="n">
        <v>23</v>
      </c>
      <c r="S11" s="346" t="n">
        <f aca="false">(R11*$H$11)/1.22</f>
        <v>3795</v>
      </c>
      <c r="T11" s="348" t="n">
        <v>23</v>
      </c>
      <c r="U11" s="346" t="n">
        <f aca="false">(T11*$H$11)/1.22</f>
        <v>3795</v>
      </c>
      <c r="V11" s="348" t="n">
        <v>23</v>
      </c>
      <c r="W11" s="346" t="n">
        <f aca="false">(V11*$H$11)/1.22</f>
        <v>3795</v>
      </c>
      <c r="X11" s="256" t="s">
        <v>403</v>
      </c>
    </row>
    <row r="12" customFormat="false" ht="33.05" hidden="false" customHeight="true" outlineLevel="0" collapsed="false">
      <c r="A12" s="261"/>
      <c r="B12" s="345" t="s">
        <v>404</v>
      </c>
      <c r="C12" s="256" t="s">
        <v>405</v>
      </c>
      <c r="D12" s="252" t="s">
        <v>374</v>
      </c>
      <c r="E12" s="252" t="n">
        <v>1</v>
      </c>
      <c r="F12" s="346" t="n">
        <v>100</v>
      </c>
      <c r="G12" s="346" t="n">
        <f aca="false">F12*1.22</f>
        <v>122</v>
      </c>
      <c r="H12" s="346" t="n">
        <f aca="false">(G12+(G12*10%))</f>
        <v>134.2</v>
      </c>
      <c r="I12" s="346" t="n">
        <f aca="false">H12/5</f>
        <v>26.84</v>
      </c>
      <c r="J12" s="272" t="s">
        <v>375</v>
      </c>
      <c r="K12" s="256" t="s">
        <v>401</v>
      </c>
      <c r="L12" s="349"/>
      <c r="N12" s="348" t="n">
        <v>35</v>
      </c>
      <c r="O12" s="346" t="n">
        <f aca="false">(N12*$H$12)/1.22</f>
        <v>3850</v>
      </c>
      <c r="P12" s="348" t="n">
        <v>0</v>
      </c>
      <c r="Q12" s="348" t="n">
        <v>0</v>
      </c>
      <c r="R12" s="348" t="n">
        <v>0</v>
      </c>
      <c r="S12" s="348" t="n">
        <v>0</v>
      </c>
      <c r="T12" s="348" t="n">
        <v>0</v>
      </c>
      <c r="U12" s="348" t="n">
        <v>0</v>
      </c>
      <c r="V12" s="348" t="n">
        <v>0</v>
      </c>
      <c r="W12" s="348" t="n">
        <v>0</v>
      </c>
      <c r="X12" s="256" t="s">
        <v>406</v>
      </c>
    </row>
    <row r="13" customFormat="false" ht="114.85" hidden="false" customHeight="true" outlineLevel="0" collapsed="false">
      <c r="A13" s="261"/>
      <c r="B13" s="352" t="s">
        <v>407</v>
      </c>
      <c r="C13" s="256" t="s">
        <v>408</v>
      </c>
      <c r="D13" s="252" t="s">
        <v>409</v>
      </c>
      <c r="E13" s="252" t="n">
        <v>1</v>
      </c>
      <c r="F13" s="353" t="n">
        <v>51.15</v>
      </c>
      <c r="G13" s="353" t="n">
        <f aca="false">F13*1.22</f>
        <v>62.403</v>
      </c>
      <c r="H13" s="346" t="n">
        <f aca="false">(G13+(G13*10%))</f>
        <v>68.6433</v>
      </c>
      <c r="I13" s="346" t="n">
        <f aca="false">H13</f>
        <v>68.6433</v>
      </c>
      <c r="J13" s="272" t="s">
        <v>410</v>
      </c>
      <c r="K13" s="256" t="s">
        <v>411</v>
      </c>
      <c r="L13" s="256" t="s">
        <v>412</v>
      </c>
      <c r="N13" s="348"/>
      <c r="O13" s="348"/>
      <c r="P13" s="348"/>
      <c r="Q13" s="348"/>
      <c r="R13" s="348"/>
      <c r="S13" s="348"/>
      <c r="T13" s="348"/>
      <c r="U13" s="348"/>
      <c r="V13" s="348"/>
      <c r="W13" s="348"/>
      <c r="X13" s="256" t="s">
        <v>413</v>
      </c>
    </row>
    <row r="14" customFormat="false" ht="33.55" hidden="false" customHeight="true" outlineLevel="0" collapsed="false">
      <c r="K14" s="354"/>
      <c r="L14" s="354"/>
    </row>
  </sheetData>
  <mergeCells count="13">
    <mergeCell ref="B1:J1"/>
    <mergeCell ref="B3:B4"/>
    <mergeCell ref="C3:C4"/>
    <mergeCell ref="D3:D4"/>
    <mergeCell ref="E3:E4"/>
    <mergeCell ref="F3:G3"/>
    <mergeCell ref="H3:H4"/>
    <mergeCell ref="I3:I4"/>
    <mergeCell ref="J3:J4"/>
    <mergeCell ref="K3:K4"/>
    <mergeCell ref="L3:L4"/>
    <mergeCell ref="N3:W3"/>
    <mergeCell ref="K14:L1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3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H79" activeCellId="0" sqref="H79"/>
    </sheetView>
  </sheetViews>
  <sheetFormatPr defaultColWidth="11.77734375" defaultRowHeight="12.8" zeroHeight="false" outlineLevelRow="0" outlineLevelCol="0"/>
  <cols>
    <col collapsed="false" customWidth="true" hidden="false" outlineLevel="0" max="1" min="1" style="355" width="8.79"/>
    <col collapsed="false" customWidth="true" hidden="false" outlineLevel="0" max="2" min="2" style="54" width="20.9"/>
    <col collapsed="false" customWidth="true" hidden="false" outlineLevel="0" max="3" min="3" style="356" width="3.5"/>
    <col collapsed="false" customWidth="true" hidden="false" outlineLevel="0" max="4" min="4" style="356" width="7.13"/>
    <col collapsed="false" customWidth="true" hidden="false" outlineLevel="0" max="5" min="5" style="356" width="3.86"/>
    <col collapsed="false" customWidth="true" hidden="false" outlineLevel="0" max="6" min="6" style="356" width="7.36"/>
    <col collapsed="false" customWidth="true" hidden="false" outlineLevel="0" max="7" min="7" style="356" width="3.86"/>
    <col collapsed="false" customWidth="true" hidden="false" outlineLevel="0" max="8" min="8" style="356" width="7.87"/>
    <col collapsed="false" customWidth="true" hidden="false" outlineLevel="0" max="9" min="9" style="356" width="3.74"/>
    <col collapsed="false" customWidth="true" hidden="false" outlineLevel="0" max="10" min="10" style="356" width="7.97"/>
    <col collapsed="false" customWidth="true" hidden="false" outlineLevel="0" max="11" min="11" style="356" width="3.98"/>
    <col collapsed="false" customWidth="true" hidden="false" outlineLevel="0" max="12" min="12" style="356" width="7.22"/>
    <col collapsed="false" customWidth="true" hidden="false" outlineLevel="0" max="13" min="13" style="282" width="5.09"/>
    <col collapsed="false" customWidth="true" hidden="false" outlineLevel="0" max="14" min="14" style="282" width="8.94"/>
  </cols>
  <sheetData>
    <row r="1" s="60" customFormat="true" ht="36.95" hidden="false" customHeight="true" outlineLevel="0" collapsed="false">
      <c r="A1" s="357" t="s">
        <v>414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AMD1" s="61"/>
      <c r="AME1" s="61"/>
      <c r="AMF1" s="0"/>
      <c r="AMG1" s="0"/>
      <c r="AMH1" s="0"/>
      <c r="AMI1" s="0"/>
      <c r="AMJ1" s="0"/>
    </row>
    <row r="2" s="60" customFormat="true" ht="23.35" hidden="false" customHeight="true" outlineLevel="0" collapsed="false">
      <c r="A2" s="358" t="s">
        <v>415</v>
      </c>
      <c r="B2" s="359"/>
      <c r="C2" s="360"/>
      <c r="D2" s="360"/>
      <c r="E2" s="360"/>
      <c r="F2" s="360"/>
      <c r="G2" s="360"/>
      <c r="H2" s="360"/>
      <c r="I2" s="360"/>
      <c r="J2" s="360"/>
      <c r="K2" s="361"/>
      <c r="L2" s="361"/>
      <c r="M2" s="360"/>
      <c r="N2" s="360"/>
      <c r="AMD2" s="61"/>
      <c r="AME2" s="61"/>
      <c r="AMF2" s="0"/>
      <c r="AMG2" s="0"/>
      <c r="AMH2" s="0"/>
      <c r="AMI2" s="0"/>
      <c r="AMJ2" s="0"/>
    </row>
    <row r="3" s="60" customFormat="true" ht="24.65" hidden="false" customHeight="true" outlineLevel="0" collapsed="false">
      <c r="A3" s="362" t="s">
        <v>416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AMD3" s="61"/>
      <c r="AME3" s="61"/>
      <c r="AMF3" s="0"/>
      <c r="AMG3" s="0"/>
      <c r="AMH3" s="0"/>
      <c r="AMI3" s="0"/>
      <c r="AMJ3" s="0"/>
    </row>
    <row r="4" s="60" customFormat="true" ht="25.95" hidden="false" customHeight="true" outlineLevel="0" collapsed="false">
      <c r="A4" s="362" t="s">
        <v>417</v>
      </c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0"/>
      <c r="AMD4" s="61"/>
      <c r="AME4" s="61"/>
      <c r="AMF4" s="0"/>
      <c r="AMG4" s="0"/>
      <c r="AMH4" s="0"/>
      <c r="AMI4" s="0"/>
      <c r="AMJ4" s="0"/>
    </row>
    <row r="5" s="70" customFormat="true" ht="22.7" hidden="false" customHeight="true" outlineLevel="0" collapsed="false">
      <c r="A5" s="363" t="s">
        <v>78</v>
      </c>
      <c r="B5" s="69" t="s">
        <v>80</v>
      </c>
      <c r="C5" s="294" t="n">
        <v>2021</v>
      </c>
      <c r="D5" s="294"/>
      <c r="E5" s="294" t="n">
        <v>2020</v>
      </c>
      <c r="F5" s="294"/>
      <c r="G5" s="294" t="n">
        <v>2019</v>
      </c>
      <c r="H5" s="294"/>
      <c r="I5" s="294" t="n">
        <v>2018</v>
      </c>
      <c r="J5" s="294"/>
      <c r="K5" s="294" t="s">
        <v>418</v>
      </c>
      <c r="L5" s="294"/>
      <c r="M5" s="294" t="s">
        <v>419</v>
      </c>
      <c r="N5" s="294"/>
      <c r="AMD5" s="78"/>
      <c r="AME5" s="78"/>
      <c r="AMF5" s="0"/>
      <c r="AMG5" s="0"/>
      <c r="AMH5" s="0"/>
      <c r="AMI5" s="0"/>
      <c r="AMJ5" s="0"/>
    </row>
    <row r="6" s="70" customFormat="true" ht="18.8" hidden="false" customHeight="true" outlineLevel="0" collapsed="false">
      <c r="A6" s="363"/>
      <c r="B6" s="69"/>
      <c r="C6" s="300" t="s">
        <v>345</v>
      </c>
      <c r="D6" s="301" t="s">
        <v>420</v>
      </c>
      <c r="E6" s="300" t="s">
        <v>345</v>
      </c>
      <c r="F6" s="301" t="s">
        <v>420</v>
      </c>
      <c r="G6" s="300" t="s">
        <v>345</v>
      </c>
      <c r="H6" s="301" t="s">
        <v>420</v>
      </c>
      <c r="I6" s="300" t="s">
        <v>345</v>
      </c>
      <c r="J6" s="301" t="s">
        <v>420</v>
      </c>
      <c r="K6" s="300" t="s">
        <v>345</v>
      </c>
      <c r="L6" s="301" t="s">
        <v>420</v>
      </c>
      <c r="M6" s="300" t="s">
        <v>345</v>
      </c>
      <c r="N6" s="301" t="s">
        <v>420</v>
      </c>
      <c r="AMD6" s="78"/>
      <c r="AME6" s="78"/>
      <c r="AMF6" s="0"/>
      <c r="AMG6" s="0"/>
      <c r="AMH6" s="0"/>
      <c r="AMI6" s="0"/>
      <c r="AMJ6" s="0"/>
    </row>
    <row r="7" s="93" customFormat="true" ht="14.15" hidden="false" customHeight="true" outlineLevel="0" collapsed="false">
      <c r="A7" s="142" t="n">
        <v>1</v>
      </c>
      <c r="B7" s="91" t="s">
        <v>98</v>
      </c>
      <c r="C7" s="364" t="n">
        <v>1</v>
      </c>
      <c r="D7" s="365" t="n">
        <f aca="false">C7*((324/5)*4)</f>
        <v>259.2</v>
      </c>
      <c r="E7" s="364" t="n">
        <v>2</v>
      </c>
      <c r="F7" s="365" t="n">
        <f aca="false">E7*((324/5)*3)</f>
        <v>388.8</v>
      </c>
      <c r="G7" s="364"/>
      <c r="H7" s="364"/>
      <c r="I7" s="364" t="n">
        <v>10</v>
      </c>
      <c r="J7" s="365" t="n">
        <f aca="false">I7*((324/5)*1)</f>
        <v>648</v>
      </c>
      <c r="K7" s="364" t="n">
        <v>10</v>
      </c>
      <c r="L7" s="365" t="n">
        <v>0</v>
      </c>
      <c r="M7" s="291" t="n">
        <f aca="false">C7+E7+G7+I7+K7</f>
        <v>23</v>
      </c>
      <c r="N7" s="366" t="n">
        <f aca="false">D7+F7+H7+J7+L7</f>
        <v>1296</v>
      </c>
      <c r="O7" s="202"/>
      <c r="AMF7" s="0"/>
      <c r="AMG7" s="0"/>
      <c r="AMH7" s="0"/>
      <c r="AMI7" s="0"/>
      <c r="AMJ7" s="0"/>
    </row>
    <row r="8" s="93" customFormat="true" ht="14.15" hidden="false" customHeight="true" outlineLevel="0" collapsed="false">
      <c r="A8" s="142" t="n">
        <v>2</v>
      </c>
      <c r="B8" s="91" t="s">
        <v>99</v>
      </c>
      <c r="C8" s="364"/>
      <c r="D8" s="367"/>
      <c r="E8" s="364" t="n">
        <v>1</v>
      </c>
      <c r="F8" s="365" t="n">
        <f aca="false">E8*((324/5)*3)</f>
        <v>194.4</v>
      </c>
      <c r="G8" s="364"/>
      <c r="H8" s="364"/>
      <c r="I8" s="364"/>
      <c r="J8" s="364"/>
      <c r="K8" s="364" t="n">
        <v>1</v>
      </c>
      <c r="L8" s="365" t="n">
        <v>0</v>
      </c>
      <c r="M8" s="291" t="n">
        <f aca="false">C8+E8+G8+I8+K8</f>
        <v>2</v>
      </c>
      <c r="N8" s="366" t="n">
        <f aca="false">D8+F8+H8+J8+L8</f>
        <v>194.4</v>
      </c>
      <c r="O8" s="202"/>
      <c r="AMF8" s="0"/>
      <c r="AMG8" s="0"/>
      <c r="AMH8" s="0"/>
      <c r="AMI8" s="0"/>
      <c r="AMJ8" s="0"/>
    </row>
    <row r="9" s="93" customFormat="true" ht="14.15" hidden="false" customHeight="true" outlineLevel="0" collapsed="false">
      <c r="A9" s="142" t="n">
        <v>3</v>
      </c>
      <c r="B9" s="91" t="s">
        <v>100</v>
      </c>
      <c r="C9" s="364"/>
      <c r="D9" s="367"/>
      <c r="E9" s="364"/>
      <c r="F9" s="364"/>
      <c r="G9" s="364"/>
      <c r="H9" s="364"/>
      <c r="I9" s="364" t="n">
        <v>1</v>
      </c>
      <c r="J9" s="365" t="n">
        <f aca="false">I9*((324/5)*1)</f>
        <v>64.8</v>
      </c>
      <c r="K9" s="364" t="n">
        <v>11</v>
      </c>
      <c r="L9" s="365" t="n">
        <v>0</v>
      </c>
      <c r="M9" s="291" t="n">
        <f aca="false">C9+E9+G9+I9+K9</f>
        <v>12</v>
      </c>
      <c r="N9" s="366" t="n">
        <f aca="false">D9+F9+H9+J9+L9</f>
        <v>64.8</v>
      </c>
      <c r="O9" s="202"/>
      <c r="AMF9" s="0"/>
      <c r="AMG9" s="0"/>
      <c r="AMH9" s="0"/>
      <c r="AMI9" s="0"/>
      <c r="AMJ9" s="0"/>
    </row>
    <row r="10" s="93" customFormat="true" ht="14.15" hidden="false" customHeight="true" outlineLevel="0" collapsed="false">
      <c r="A10" s="142" t="n">
        <v>4</v>
      </c>
      <c r="B10" s="91" t="s">
        <v>101</v>
      </c>
      <c r="C10" s="364" t="n">
        <v>1</v>
      </c>
      <c r="D10" s="365" t="n">
        <f aca="false">C10*((324/5)*4)</f>
        <v>259.2</v>
      </c>
      <c r="E10" s="364"/>
      <c r="F10" s="364"/>
      <c r="G10" s="364"/>
      <c r="H10" s="364"/>
      <c r="I10" s="364"/>
      <c r="J10" s="364"/>
      <c r="K10" s="364" t="n">
        <v>3</v>
      </c>
      <c r="L10" s="365" t="n">
        <v>0</v>
      </c>
      <c r="M10" s="291" t="n">
        <f aca="false">C10+E10+G10+I10+K10</f>
        <v>4</v>
      </c>
      <c r="N10" s="366" t="n">
        <f aca="false">D10+F10+H10+J10+L10</f>
        <v>259.2</v>
      </c>
      <c r="O10" s="202"/>
      <c r="AMF10" s="0"/>
      <c r="AMG10" s="0"/>
      <c r="AMH10" s="0"/>
      <c r="AMI10" s="0"/>
      <c r="AMJ10" s="0"/>
    </row>
    <row r="11" s="93" customFormat="true" ht="14.15" hidden="false" customHeight="true" outlineLevel="0" collapsed="false">
      <c r="A11" s="142" t="n">
        <v>5</v>
      </c>
      <c r="B11" s="91" t="s">
        <v>102</v>
      </c>
      <c r="C11" s="364" t="n">
        <v>1</v>
      </c>
      <c r="D11" s="365" t="n">
        <f aca="false">C11*((324/5)*4)</f>
        <v>259.2</v>
      </c>
      <c r="E11" s="364"/>
      <c r="F11" s="364"/>
      <c r="G11" s="364"/>
      <c r="H11" s="364"/>
      <c r="I11" s="364" t="n">
        <v>3</v>
      </c>
      <c r="J11" s="365" t="n">
        <f aca="false">I11*((324/5)*1)</f>
        <v>194.4</v>
      </c>
      <c r="K11" s="364" t="n">
        <v>2</v>
      </c>
      <c r="L11" s="365" t="n">
        <v>0</v>
      </c>
      <c r="M11" s="291" t="n">
        <f aca="false">C11+E11+G11+I11+K11</f>
        <v>6</v>
      </c>
      <c r="N11" s="366" t="n">
        <f aca="false">D11+F11+H11+J11+L11</f>
        <v>453.6</v>
      </c>
      <c r="O11" s="202"/>
      <c r="AMF11" s="0"/>
      <c r="AMG11" s="0"/>
      <c r="AMH11" s="0"/>
      <c r="AMI11" s="0"/>
      <c r="AMJ11" s="0"/>
    </row>
    <row r="12" s="93" customFormat="true" ht="14.15" hidden="false" customHeight="true" outlineLevel="0" collapsed="false">
      <c r="A12" s="142" t="n">
        <v>6</v>
      </c>
      <c r="B12" s="91" t="s">
        <v>103</v>
      </c>
      <c r="C12" s="272"/>
      <c r="D12" s="367"/>
      <c r="E12" s="272"/>
      <c r="F12" s="272"/>
      <c r="G12" s="272"/>
      <c r="H12" s="272"/>
      <c r="I12" s="272"/>
      <c r="J12" s="272"/>
      <c r="K12" s="272" t="n">
        <v>3</v>
      </c>
      <c r="L12" s="365" t="n">
        <v>0</v>
      </c>
      <c r="M12" s="291" t="n">
        <f aca="false">C12+E12+G12+I12+K12</f>
        <v>3</v>
      </c>
      <c r="N12" s="366" t="n">
        <f aca="false">D12+F12+H12+J12+L12</f>
        <v>0</v>
      </c>
      <c r="O12" s="202"/>
      <c r="AMF12" s="0"/>
      <c r="AMG12" s="0"/>
      <c r="AMH12" s="0"/>
      <c r="AMI12" s="0"/>
      <c r="AMJ12" s="0"/>
    </row>
    <row r="13" s="93" customFormat="true" ht="14.15" hidden="false" customHeight="true" outlineLevel="0" collapsed="false">
      <c r="A13" s="142" t="n">
        <v>7</v>
      </c>
      <c r="B13" s="91" t="s">
        <v>104</v>
      </c>
      <c r="C13" s="272"/>
      <c r="D13" s="367"/>
      <c r="E13" s="272"/>
      <c r="F13" s="272"/>
      <c r="G13" s="272"/>
      <c r="H13" s="272"/>
      <c r="I13" s="272" t="n">
        <v>1</v>
      </c>
      <c r="J13" s="365" t="n">
        <f aca="false">I13*((324/5)*1)</f>
        <v>64.8</v>
      </c>
      <c r="K13" s="272" t="n">
        <v>2</v>
      </c>
      <c r="L13" s="365" t="n">
        <v>0</v>
      </c>
      <c r="M13" s="291" t="n">
        <f aca="false">C13+E13+G13+I13+K13</f>
        <v>3</v>
      </c>
      <c r="N13" s="366" t="n">
        <f aca="false">D13+F13+H13+J13+L13</f>
        <v>64.8</v>
      </c>
      <c r="O13" s="202"/>
      <c r="AMF13" s="0"/>
      <c r="AMG13" s="0"/>
      <c r="AMH13" s="0"/>
      <c r="AMI13" s="0"/>
      <c r="AMJ13" s="0"/>
    </row>
    <row r="14" s="93" customFormat="true" ht="14.15" hidden="false" customHeight="true" outlineLevel="0" collapsed="false">
      <c r="A14" s="142" t="n">
        <v>8</v>
      </c>
      <c r="B14" s="91" t="s">
        <v>105</v>
      </c>
      <c r="C14" s="272"/>
      <c r="D14" s="367"/>
      <c r="E14" s="272" t="n">
        <v>1</v>
      </c>
      <c r="F14" s="365" t="n">
        <f aca="false">E14*((324/5)*3)</f>
        <v>194.4</v>
      </c>
      <c r="G14" s="272"/>
      <c r="H14" s="272"/>
      <c r="I14" s="272"/>
      <c r="J14" s="272"/>
      <c r="K14" s="272" t="n">
        <v>5</v>
      </c>
      <c r="L14" s="365" t="n">
        <v>0</v>
      </c>
      <c r="M14" s="291" t="n">
        <f aca="false">C14+E14+G14+I14+K14</f>
        <v>6</v>
      </c>
      <c r="N14" s="366" t="n">
        <f aca="false">D14+F14+H14+J14+L14</f>
        <v>194.4</v>
      </c>
      <c r="O14" s="202"/>
      <c r="AMF14" s="0"/>
      <c r="AMG14" s="0"/>
      <c r="AMH14" s="0"/>
      <c r="AMI14" s="0"/>
      <c r="AMJ14" s="0"/>
    </row>
    <row r="15" s="93" customFormat="true" ht="14.15" hidden="false" customHeight="true" outlineLevel="0" collapsed="false">
      <c r="A15" s="142" t="n">
        <v>9</v>
      </c>
      <c r="B15" s="91" t="s">
        <v>106</v>
      </c>
      <c r="C15" s="272"/>
      <c r="D15" s="367"/>
      <c r="E15" s="272"/>
      <c r="F15" s="272"/>
      <c r="G15" s="272"/>
      <c r="H15" s="272"/>
      <c r="I15" s="272" t="n">
        <v>1</v>
      </c>
      <c r="J15" s="365" t="n">
        <f aca="false">I15*((324/5)*1)</f>
        <v>64.8</v>
      </c>
      <c r="K15" s="272" t="n">
        <v>5</v>
      </c>
      <c r="L15" s="365" t="n">
        <v>0</v>
      </c>
      <c r="M15" s="291" t="n">
        <f aca="false">C15+E15+G15+I15+K15</f>
        <v>6</v>
      </c>
      <c r="N15" s="366" t="n">
        <f aca="false">D15+F15+H15+J15+L15</f>
        <v>64.8</v>
      </c>
      <c r="O15" s="202"/>
      <c r="AMF15" s="0"/>
      <c r="AMG15" s="0"/>
      <c r="AMH15" s="0"/>
      <c r="AMI15" s="0"/>
      <c r="AMJ15" s="0"/>
    </row>
    <row r="16" s="93" customFormat="true" ht="14.15" hidden="false" customHeight="true" outlineLevel="0" collapsed="false">
      <c r="A16" s="142" t="n">
        <v>10</v>
      </c>
      <c r="B16" s="91" t="s">
        <v>107</v>
      </c>
      <c r="C16" s="272" t="n">
        <v>1</v>
      </c>
      <c r="D16" s="365" t="n">
        <f aca="false">C16*((324/5)*4)</f>
        <v>259.2</v>
      </c>
      <c r="E16" s="272"/>
      <c r="F16" s="272"/>
      <c r="G16" s="272" t="n">
        <v>1</v>
      </c>
      <c r="H16" s="365" t="n">
        <f aca="false">G16*((324/5)*2)</f>
        <v>129.6</v>
      </c>
      <c r="I16" s="272" t="n">
        <v>5</v>
      </c>
      <c r="J16" s="365" t="n">
        <f aca="false">I16*((324/5)*1)</f>
        <v>324</v>
      </c>
      <c r="K16" s="272" t="n">
        <v>12</v>
      </c>
      <c r="L16" s="365" t="n">
        <v>0</v>
      </c>
      <c r="M16" s="291" t="n">
        <f aca="false">C16+E16+G16+I16+K16</f>
        <v>19</v>
      </c>
      <c r="N16" s="366" t="n">
        <f aca="false">D16+F16+H16+J16+L16</f>
        <v>712.8</v>
      </c>
      <c r="O16" s="202"/>
      <c r="AMF16" s="0"/>
      <c r="AMG16" s="0"/>
      <c r="AMH16" s="0"/>
      <c r="AMI16" s="0"/>
      <c r="AMJ16" s="0"/>
    </row>
    <row r="17" s="93" customFormat="true" ht="14.15" hidden="false" customHeight="true" outlineLevel="0" collapsed="false">
      <c r="A17" s="142" t="n">
        <v>11</v>
      </c>
      <c r="B17" s="91" t="s">
        <v>108</v>
      </c>
      <c r="C17" s="272"/>
      <c r="D17" s="367"/>
      <c r="E17" s="272" t="n">
        <v>1</v>
      </c>
      <c r="F17" s="365" t="n">
        <f aca="false">E17*((324/5)*3)</f>
        <v>194.4</v>
      </c>
      <c r="G17" s="272"/>
      <c r="H17" s="272"/>
      <c r="I17" s="272" t="n">
        <v>1</v>
      </c>
      <c r="J17" s="365" t="n">
        <f aca="false">I17*((324/5)*1)</f>
        <v>64.8</v>
      </c>
      <c r="K17" s="272" t="n">
        <v>1</v>
      </c>
      <c r="L17" s="365" t="n">
        <v>0</v>
      </c>
      <c r="M17" s="291" t="n">
        <f aca="false">C17+E17+G17+I17+K17</f>
        <v>3</v>
      </c>
      <c r="N17" s="366" t="n">
        <f aca="false">D17+F17+H17+J17+L17</f>
        <v>259.2</v>
      </c>
      <c r="O17" s="202"/>
      <c r="AMF17" s="0"/>
      <c r="AMG17" s="0"/>
      <c r="AMH17" s="0"/>
      <c r="AMI17" s="0"/>
      <c r="AMJ17" s="0"/>
    </row>
    <row r="18" s="93" customFormat="true" ht="14.15" hidden="false" customHeight="true" outlineLevel="0" collapsed="false">
      <c r="A18" s="142" t="n">
        <v>12</v>
      </c>
      <c r="B18" s="91" t="s">
        <v>109</v>
      </c>
      <c r="C18" s="272"/>
      <c r="D18" s="367"/>
      <c r="E18" s="272" t="n">
        <v>3</v>
      </c>
      <c r="F18" s="365" t="n">
        <f aca="false">E18*((324/5)*3)</f>
        <v>583.2</v>
      </c>
      <c r="G18" s="272"/>
      <c r="H18" s="272"/>
      <c r="I18" s="272" t="n">
        <v>2</v>
      </c>
      <c r="J18" s="365" t="n">
        <f aca="false">I18*((324/5)*1)</f>
        <v>129.6</v>
      </c>
      <c r="K18" s="272" t="n">
        <v>7</v>
      </c>
      <c r="L18" s="365" t="n">
        <v>0</v>
      </c>
      <c r="M18" s="291" t="n">
        <f aca="false">C18+E18+G18+I18+K18</f>
        <v>12</v>
      </c>
      <c r="N18" s="366" t="n">
        <f aca="false">D18+F18+H18+J18+L18</f>
        <v>712.8</v>
      </c>
      <c r="O18" s="202"/>
      <c r="AMF18" s="0"/>
      <c r="AMG18" s="0"/>
      <c r="AMH18" s="0"/>
      <c r="AMI18" s="0"/>
      <c r="AMJ18" s="0"/>
    </row>
    <row r="19" s="93" customFormat="true" ht="14.15" hidden="false" customHeight="true" outlineLevel="0" collapsed="false">
      <c r="A19" s="142" t="n">
        <v>13</v>
      </c>
      <c r="B19" s="91" t="s">
        <v>110</v>
      </c>
      <c r="C19" s="272"/>
      <c r="D19" s="367"/>
      <c r="E19" s="272"/>
      <c r="F19" s="272"/>
      <c r="G19" s="272"/>
      <c r="H19" s="272"/>
      <c r="I19" s="272"/>
      <c r="J19" s="272"/>
      <c r="K19" s="272" t="n">
        <v>3</v>
      </c>
      <c r="L19" s="365" t="n">
        <v>0</v>
      </c>
      <c r="M19" s="291" t="n">
        <f aca="false">C19+E19+G19+I19+K19</f>
        <v>3</v>
      </c>
      <c r="N19" s="366" t="n">
        <f aca="false">D19+F19+H19+J19+L19</f>
        <v>0</v>
      </c>
      <c r="O19" s="202"/>
      <c r="AMF19" s="0"/>
      <c r="AMG19" s="0"/>
      <c r="AMH19" s="0"/>
      <c r="AMI19" s="0"/>
      <c r="AMJ19" s="0"/>
    </row>
    <row r="20" s="93" customFormat="true" ht="14.15" hidden="false" customHeight="true" outlineLevel="0" collapsed="false">
      <c r="A20" s="142" t="n">
        <v>14</v>
      </c>
      <c r="B20" s="91" t="s">
        <v>111</v>
      </c>
      <c r="C20" s="272"/>
      <c r="D20" s="367"/>
      <c r="E20" s="272"/>
      <c r="F20" s="272"/>
      <c r="G20" s="272"/>
      <c r="H20" s="272"/>
      <c r="I20" s="272" t="n">
        <v>1</v>
      </c>
      <c r="J20" s="365" t="n">
        <f aca="false">I20*((324/5)*1)</f>
        <v>64.8</v>
      </c>
      <c r="K20" s="272" t="n">
        <v>1</v>
      </c>
      <c r="L20" s="365" t="n">
        <v>0</v>
      </c>
      <c r="M20" s="291" t="n">
        <f aca="false">C20+E20+G20+I20+K20</f>
        <v>2</v>
      </c>
      <c r="N20" s="366" t="n">
        <f aca="false">D20+F20+H20+J20+L20</f>
        <v>64.8</v>
      </c>
      <c r="O20" s="202"/>
      <c r="AMF20" s="0"/>
      <c r="AMG20" s="0"/>
      <c r="AMH20" s="0"/>
      <c r="AMI20" s="0"/>
      <c r="AMJ20" s="0"/>
    </row>
    <row r="21" s="93" customFormat="true" ht="14.15" hidden="false" customHeight="true" outlineLevel="0" collapsed="false">
      <c r="A21" s="142" t="n">
        <v>15</v>
      </c>
      <c r="B21" s="91" t="s">
        <v>112</v>
      </c>
      <c r="C21" s="272"/>
      <c r="D21" s="367"/>
      <c r="E21" s="272"/>
      <c r="F21" s="272"/>
      <c r="G21" s="272" t="n">
        <v>2</v>
      </c>
      <c r="H21" s="365" t="n">
        <f aca="false">G21*((324/5)*2)</f>
        <v>259.2</v>
      </c>
      <c r="I21" s="272"/>
      <c r="J21" s="272"/>
      <c r="K21" s="272" t="n">
        <v>1</v>
      </c>
      <c r="L21" s="365" t="n">
        <v>0</v>
      </c>
      <c r="M21" s="291" t="n">
        <f aca="false">C21+E21+G21+I21+K21</f>
        <v>3</v>
      </c>
      <c r="N21" s="366" t="n">
        <f aca="false">D21+F21+H21+J21+L21</f>
        <v>259.2</v>
      </c>
      <c r="O21" s="202"/>
      <c r="AMF21" s="0"/>
      <c r="AMG21" s="0"/>
      <c r="AMH21" s="0"/>
      <c r="AMI21" s="0"/>
      <c r="AMJ21" s="0"/>
    </row>
    <row r="22" s="93" customFormat="true" ht="14.15" hidden="false" customHeight="true" outlineLevel="0" collapsed="false">
      <c r="A22" s="142" t="n">
        <v>16</v>
      </c>
      <c r="B22" s="91" t="s">
        <v>113</v>
      </c>
      <c r="C22" s="272"/>
      <c r="D22" s="367"/>
      <c r="E22" s="272"/>
      <c r="F22" s="272"/>
      <c r="G22" s="272"/>
      <c r="H22" s="272"/>
      <c r="I22" s="272"/>
      <c r="J22" s="272"/>
      <c r="K22" s="272" t="n">
        <v>9</v>
      </c>
      <c r="L22" s="365" t="n">
        <v>0</v>
      </c>
      <c r="M22" s="291" t="n">
        <f aca="false">C22+E22+G22+I22+K22</f>
        <v>9</v>
      </c>
      <c r="N22" s="366" t="n">
        <f aca="false">D22+F22+H22+J22+L22</f>
        <v>0</v>
      </c>
      <c r="O22" s="202"/>
      <c r="AMF22" s="0"/>
      <c r="AMG22" s="0"/>
      <c r="AMH22" s="0"/>
      <c r="AMI22" s="0"/>
      <c r="AMJ22" s="0"/>
    </row>
    <row r="23" s="93" customFormat="true" ht="14.15" hidden="false" customHeight="true" outlineLevel="0" collapsed="false">
      <c r="A23" s="142" t="n">
        <v>17</v>
      </c>
      <c r="B23" s="91" t="s">
        <v>114</v>
      </c>
      <c r="C23" s="272" t="n">
        <v>1</v>
      </c>
      <c r="D23" s="365" t="n">
        <f aca="false">C23*((324/5)*4)</f>
        <v>259.2</v>
      </c>
      <c r="E23" s="272" t="n">
        <v>6</v>
      </c>
      <c r="F23" s="365" t="n">
        <f aca="false">E23*((324/5)*3)</f>
        <v>1166.4</v>
      </c>
      <c r="G23" s="272" t="n">
        <v>1</v>
      </c>
      <c r="H23" s="365" t="n">
        <f aca="false">G23*((324/5)*2)</f>
        <v>129.6</v>
      </c>
      <c r="I23" s="272" t="n">
        <v>1</v>
      </c>
      <c r="J23" s="365" t="n">
        <f aca="false">I23*((324/5)*1)</f>
        <v>64.8</v>
      </c>
      <c r="K23" s="272" t="n">
        <v>28</v>
      </c>
      <c r="L23" s="365" t="n">
        <v>0</v>
      </c>
      <c r="M23" s="291" t="n">
        <f aca="false">C23+E23+G23+I23+K23</f>
        <v>37</v>
      </c>
      <c r="N23" s="366" t="n">
        <f aca="false">D23+F23+H23+J23+L23</f>
        <v>1620</v>
      </c>
      <c r="O23" s="202"/>
      <c r="AMF23" s="0"/>
      <c r="AMG23" s="0"/>
      <c r="AMH23" s="0"/>
      <c r="AMI23" s="0"/>
      <c r="AMJ23" s="0"/>
    </row>
    <row r="24" s="93" customFormat="true" ht="14.15" hidden="false" customHeight="true" outlineLevel="0" collapsed="false">
      <c r="A24" s="142" t="n">
        <v>23</v>
      </c>
      <c r="B24" s="91" t="s">
        <v>115</v>
      </c>
      <c r="C24" s="272"/>
      <c r="D24" s="367"/>
      <c r="E24" s="272"/>
      <c r="F24" s="272"/>
      <c r="G24" s="272"/>
      <c r="H24" s="272"/>
      <c r="I24" s="272" t="n">
        <v>1</v>
      </c>
      <c r="J24" s="365" t="n">
        <f aca="false">I24*((324/5)*1)</f>
        <v>64.8</v>
      </c>
      <c r="K24" s="272" t="n">
        <v>4</v>
      </c>
      <c r="L24" s="365" t="n">
        <v>0</v>
      </c>
      <c r="M24" s="291" t="n">
        <f aca="false">C24+E24+G24+I24+K24</f>
        <v>5</v>
      </c>
      <c r="N24" s="366" t="n">
        <f aca="false">D24+F24+H24+J24+L24</f>
        <v>64.8</v>
      </c>
      <c r="O24" s="202"/>
      <c r="AMF24" s="0"/>
      <c r="AMG24" s="0"/>
      <c r="AMH24" s="0"/>
      <c r="AMI24" s="0"/>
      <c r="AMJ24" s="0"/>
    </row>
    <row r="25" s="93" customFormat="true" ht="14.15" hidden="false" customHeight="true" outlineLevel="0" collapsed="false">
      <c r="A25" s="142" t="n">
        <v>24</v>
      </c>
      <c r="B25" s="91" t="s">
        <v>116</v>
      </c>
      <c r="C25" s="272"/>
      <c r="D25" s="272"/>
      <c r="E25" s="272"/>
      <c r="F25" s="272"/>
      <c r="G25" s="272" t="n">
        <v>1</v>
      </c>
      <c r="H25" s="365" t="n">
        <f aca="false">G25*((324/5)*2)</f>
        <v>129.6</v>
      </c>
      <c r="I25" s="272"/>
      <c r="J25" s="272"/>
      <c r="K25" s="272" t="n">
        <v>2</v>
      </c>
      <c r="L25" s="365" t="n">
        <v>0</v>
      </c>
      <c r="M25" s="291" t="n">
        <f aca="false">C25+E25+G25+I25+K25</f>
        <v>3</v>
      </c>
      <c r="N25" s="366" t="n">
        <f aca="false">D25+F25+H25+J25+L25</f>
        <v>129.6</v>
      </c>
      <c r="O25" s="202"/>
      <c r="AMF25" s="0"/>
      <c r="AMG25" s="0"/>
      <c r="AMH25" s="0"/>
      <c r="AMI25" s="0"/>
      <c r="AMJ25" s="0"/>
    </row>
    <row r="26" s="93" customFormat="true" ht="14.15" hidden="false" customHeight="true" outlineLevel="0" collapsed="false">
      <c r="A26" s="142" t="n">
        <v>25</v>
      </c>
      <c r="B26" s="91" t="s">
        <v>117</v>
      </c>
      <c r="C26" s="272"/>
      <c r="D26" s="272"/>
      <c r="E26" s="272"/>
      <c r="F26" s="272"/>
      <c r="G26" s="272"/>
      <c r="H26" s="272"/>
      <c r="I26" s="272"/>
      <c r="J26" s="272"/>
      <c r="K26" s="272" t="n">
        <v>4</v>
      </c>
      <c r="L26" s="365" t="n">
        <v>0</v>
      </c>
      <c r="M26" s="291" t="n">
        <f aca="false">C26+E26+G26+I26+K26</f>
        <v>4</v>
      </c>
      <c r="N26" s="366" t="n">
        <f aca="false">D26+F26+H26+J26+L26</f>
        <v>0</v>
      </c>
      <c r="O26" s="202"/>
      <c r="AMF26" s="0"/>
      <c r="AMG26" s="0"/>
      <c r="AMH26" s="0"/>
      <c r="AMI26" s="0"/>
      <c r="AMJ26" s="0"/>
    </row>
    <row r="27" s="93" customFormat="true" ht="14.15" hidden="false" customHeight="true" outlineLevel="0" collapsed="false">
      <c r="A27" s="142" t="n">
        <v>26</v>
      </c>
      <c r="B27" s="91" t="s">
        <v>118</v>
      </c>
      <c r="C27" s="272"/>
      <c r="D27" s="272"/>
      <c r="E27" s="272"/>
      <c r="F27" s="272"/>
      <c r="G27" s="272"/>
      <c r="H27" s="272"/>
      <c r="I27" s="272" t="n">
        <v>1</v>
      </c>
      <c r="J27" s="365" t="n">
        <f aca="false">I27*((324/5)*1)</f>
        <v>64.8</v>
      </c>
      <c r="K27" s="272" t="n">
        <v>3</v>
      </c>
      <c r="L27" s="365" t="n">
        <v>0</v>
      </c>
      <c r="M27" s="291" t="n">
        <f aca="false">C27+E27+G27+I27+K27</f>
        <v>4</v>
      </c>
      <c r="N27" s="366" t="n">
        <f aca="false">D27+F27+H27+J27+L27</f>
        <v>64.8</v>
      </c>
      <c r="O27" s="202"/>
      <c r="AMF27" s="0"/>
      <c r="AMG27" s="0"/>
      <c r="AMH27" s="0"/>
      <c r="AMI27" s="0"/>
      <c r="AMJ27" s="0"/>
    </row>
    <row r="28" s="93" customFormat="true" ht="14.15" hidden="false" customHeight="true" outlineLevel="0" collapsed="false">
      <c r="A28" s="142" t="n">
        <v>27</v>
      </c>
      <c r="B28" s="91" t="s">
        <v>119</v>
      </c>
      <c r="C28" s="272"/>
      <c r="D28" s="272"/>
      <c r="E28" s="272"/>
      <c r="F28" s="272"/>
      <c r="G28" s="272" t="n">
        <v>1</v>
      </c>
      <c r="H28" s="365" t="n">
        <f aca="false">G28*((324/5)*2)</f>
        <v>129.6</v>
      </c>
      <c r="I28" s="272" t="n">
        <v>3</v>
      </c>
      <c r="J28" s="365" t="n">
        <f aca="false">I28*((324/5)*1)</f>
        <v>194.4</v>
      </c>
      <c r="K28" s="272" t="n">
        <v>3</v>
      </c>
      <c r="L28" s="365" t="n">
        <v>0</v>
      </c>
      <c r="M28" s="291" t="n">
        <f aca="false">C28+E28+G28+I28+K28</f>
        <v>7</v>
      </c>
      <c r="N28" s="366" t="n">
        <f aca="false">D28+F28+H28+J28+L28</f>
        <v>324</v>
      </c>
      <c r="O28" s="202"/>
      <c r="AMF28" s="0"/>
      <c r="AMG28" s="0"/>
      <c r="AMH28" s="0"/>
      <c r="AMI28" s="0"/>
      <c r="AMJ28" s="0"/>
    </row>
    <row r="29" s="93" customFormat="true" ht="14.15" hidden="false" customHeight="true" outlineLevel="0" collapsed="false">
      <c r="A29" s="142" t="n">
        <v>28</v>
      </c>
      <c r="B29" s="91" t="s">
        <v>120</v>
      </c>
      <c r="C29" s="272"/>
      <c r="D29" s="272"/>
      <c r="E29" s="272" t="n">
        <v>3</v>
      </c>
      <c r="F29" s="365" t="n">
        <f aca="false">E29*((324/5)*3)</f>
        <v>583.2</v>
      </c>
      <c r="G29" s="272" t="n">
        <v>1</v>
      </c>
      <c r="H29" s="365" t="n">
        <f aca="false">G29*((324/5)*2)</f>
        <v>129.6</v>
      </c>
      <c r="I29" s="272"/>
      <c r="J29" s="272"/>
      <c r="K29" s="272" t="n">
        <v>7</v>
      </c>
      <c r="L29" s="365" t="n">
        <v>0</v>
      </c>
      <c r="M29" s="291" t="n">
        <f aca="false">C29+E29+G29+I29+K29</f>
        <v>11</v>
      </c>
      <c r="N29" s="366" t="n">
        <f aca="false">D29+F29+H29+J29+L29</f>
        <v>712.8</v>
      </c>
      <c r="O29" s="202"/>
      <c r="AMF29" s="0"/>
      <c r="AMG29" s="0"/>
      <c r="AMH29" s="0"/>
      <c r="AMI29" s="0"/>
      <c r="AMJ29" s="0"/>
    </row>
    <row r="30" s="93" customFormat="true" ht="14.15" hidden="false" customHeight="true" outlineLevel="0" collapsed="false">
      <c r="A30" s="142" t="n">
        <v>29</v>
      </c>
      <c r="B30" s="91" t="s">
        <v>121</v>
      </c>
      <c r="C30" s="272"/>
      <c r="D30" s="272"/>
      <c r="E30" s="272"/>
      <c r="F30" s="272"/>
      <c r="G30" s="272"/>
      <c r="H30" s="272"/>
      <c r="I30" s="272" t="n">
        <v>2</v>
      </c>
      <c r="J30" s="365" t="n">
        <f aca="false">I30*((324/5)*1)</f>
        <v>129.6</v>
      </c>
      <c r="K30" s="272" t="n">
        <v>2</v>
      </c>
      <c r="L30" s="365" t="n">
        <v>0</v>
      </c>
      <c r="M30" s="291" t="n">
        <f aca="false">C30+E30+G30+I30+K30</f>
        <v>4</v>
      </c>
      <c r="N30" s="366" t="n">
        <f aca="false">D30+F30+H30+J30+L30</f>
        <v>129.6</v>
      </c>
      <c r="O30" s="202"/>
      <c r="AMF30" s="0"/>
      <c r="AMG30" s="0"/>
      <c r="AMH30" s="0"/>
      <c r="AMI30" s="0"/>
      <c r="AMJ30" s="0"/>
    </row>
    <row r="31" s="93" customFormat="true" ht="14.15" hidden="false" customHeight="true" outlineLevel="0" collapsed="false">
      <c r="A31" s="142" t="n">
        <v>30</v>
      </c>
      <c r="B31" s="91" t="s">
        <v>122</v>
      </c>
      <c r="C31" s="272" t="n">
        <v>1</v>
      </c>
      <c r="D31" s="365" t="n">
        <f aca="false">C31*((324/5)*4)</f>
        <v>259.2</v>
      </c>
      <c r="E31" s="272"/>
      <c r="F31" s="272"/>
      <c r="G31" s="272"/>
      <c r="H31" s="272"/>
      <c r="I31" s="272" t="n">
        <v>1</v>
      </c>
      <c r="J31" s="365" t="n">
        <f aca="false">I31*((324/5)*1)</f>
        <v>64.8</v>
      </c>
      <c r="K31" s="272" t="n">
        <v>2</v>
      </c>
      <c r="L31" s="365" t="n">
        <v>0</v>
      </c>
      <c r="M31" s="291" t="n">
        <f aca="false">C31+E31+G31+I31+K31</f>
        <v>4</v>
      </c>
      <c r="N31" s="366" t="n">
        <f aca="false">D31+F31+H31+J31+L31</f>
        <v>324</v>
      </c>
      <c r="O31" s="202"/>
      <c r="AMF31" s="0"/>
      <c r="AMG31" s="0"/>
      <c r="AMH31" s="0"/>
      <c r="AMI31" s="0"/>
      <c r="AMJ31" s="0"/>
    </row>
    <row r="32" s="93" customFormat="true" ht="14.15" hidden="false" customHeight="true" outlineLevel="0" collapsed="false">
      <c r="A32" s="142" t="n">
        <v>31</v>
      </c>
      <c r="B32" s="91" t="s">
        <v>123</v>
      </c>
      <c r="C32" s="272"/>
      <c r="D32" s="272"/>
      <c r="E32" s="272" t="n">
        <v>2</v>
      </c>
      <c r="F32" s="365" t="n">
        <f aca="false">E32*((324/5)*3)</f>
        <v>388.8</v>
      </c>
      <c r="G32" s="272"/>
      <c r="H32" s="272"/>
      <c r="I32" s="272"/>
      <c r="J32" s="272"/>
      <c r="K32" s="272" t="n">
        <v>3</v>
      </c>
      <c r="L32" s="365" t="n">
        <v>0</v>
      </c>
      <c r="M32" s="291" t="n">
        <f aca="false">C32+E32+G32+I32+K32</f>
        <v>5</v>
      </c>
      <c r="N32" s="366" t="n">
        <f aca="false">D32+F32+H32+J32+L32</f>
        <v>388.8</v>
      </c>
      <c r="O32" s="202"/>
      <c r="AMF32" s="0"/>
      <c r="AMG32" s="0"/>
      <c r="AMH32" s="0"/>
      <c r="AMI32" s="0"/>
      <c r="AMJ32" s="0"/>
    </row>
    <row r="33" s="93" customFormat="true" ht="14.15" hidden="false" customHeight="true" outlineLevel="0" collapsed="false">
      <c r="A33" s="142" t="n">
        <v>32</v>
      </c>
      <c r="B33" s="91" t="s">
        <v>124</v>
      </c>
      <c r="C33" s="272"/>
      <c r="D33" s="272"/>
      <c r="E33" s="272" t="n">
        <v>1</v>
      </c>
      <c r="F33" s="365" t="n">
        <f aca="false">E33*((324/5)*3)</f>
        <v>194.4</v>
      </c>
      <c r="G33" s="272"/>
      <c r="H33" s="272"/>
      <c r="I33" s="272" t="n">
        <v>1</v>
      </c>
      <c r="J33" s="365" t="n">
        <f aca="false">I33*((324/5)*1)</f>
        <v>64.8</v>
      </c>
      <c r="K33" s="272" t="n">
        <v>2</v>
      </c>
      <c r="L33" s="365" t="n">
        <v>0</v>
      </c>
      <c r="M33" s="291" t="n">
        <f aca="false">C33+E33+G33+I33+K33</f>
        <v>4</v>
      </c>
      <c r="N33" s="366" t="n">
        <f aca="false">D33+F33+H33+J33+L33</f>
        <v>259.2</v>
      </c>
      <c r="O33" s="202"/>
      <c r="AMF33" s="0"/>
      <c r="AMG33" s="0"/>
      <c r="AMH33" s="0"/>
      <c r="AMI33" s="0"/>
      <c r="AMJ33" s="0"/>
    </row>
    <row r="34" s="93" customFormat="true" ht="14.15" hidden="false" customHeight="true" outlineLevel="0" collapsed="false">
      <c r="A34" s="142" t="n">
        <v>34</v>
      </c>
      <c r="B34" s="91" t="s">
        <v>125</v>
      </c>
      <c r="C34" s="272"/>
      <c r="D34" s="272"/>
      <c r="E34" s="272" t="n">
        <v>1</v>
      </c>
      <c r="F34" s="365" t="n">
        <f aca="false">E34*((324/5)*3)</f>
        <v>194.4</v>
      </c>
      <c r="G34" s="272"/>
      <c r="H34" s="272"/>
      <c r="I34" s="272"/>
      <c r="J34" s="272"/>
      <c r="K34" s="272" t="n">
        <v>1</v>
      </c>
      <c r="L34" s="365" t="n">
        <v>0</v>
      </c>
      <c r="M34" s="291" t="n">
        <f aca="false">C34+E34+G34+I34+K34</f>
        <v>2</v>
      </c>
      <c r="N34" s="366" t="n">
        <f aca="false">D34+F34+H34+J34+L34</f>
        <v>194.4</v>
      </c>
      <c r="O34" s="202"/>
      <c r="AMF34" s="0"/>
      <c r="AMG34" s="0"/>
      <c r="AMH34" s="0"/>
      <c r="AMI34" s="0"/>
      <c r="AMJ34" s="0"/>
    </row>
    <row r="35" s="93" customFormat="true" ht="14.15" hidden="false" customHeight="true" outlineLevel="0" collapsed="false">
      <c r="A35" s="142" t="n">
        <v>91</v>
      </c>
      <c r="B35" s="91" t="s">
        <v>126</v>
      </c>
      <c r="C35" s="272" t="n">
        <v>4</v>
      </c>
      <c r="D35" s="365" t="n">
        <f aca="false">C35*((324/5)*4)</f>
        <v>1036.8</v>
      </c>
      <c r="E35" s="272" t="n">
        <v>2</v>
      </c>
      <c r="F35" s="365" t="n">
        <f aca="false">E35*((324/5)*3)</f>
        <v>388.8</v>
      </c>
      <c r="G35" s="272" t="n">
        <v>2</v>
      </c>
      <c r="H35" s="365" t="n">
        <f aca="false">G35*((324/5)*2)</f>
        <v>259.2</v>
      </c>
      <c r="I35" s="272"/>
      <c r="J35" s="272"/>
      <c r="K35" s="272" t="n">
        <v>10</v>
      </c>
      <c r="L35" s="365" t="n">
        <v>0</v>
      </c>
      <c r="M35" s="291" t="n">
        <f aca="false">C35+E35+G35+I35+K35</f>
        <v>18</v>
      </c>
      <c r="N35" s="366" t="n">
        <f aca="false">D35+F35+H35+J35+L35</f>
        <v>1684.8</v>
      </c>
      <c r="O35" s="202"/>
      <c r="AMF35" s="0"/>
      <c r="AMG35" s="0"/>
      <c r="AMH35" s="0"/>
      <c r="AMI35" s="0"/>
      <c r="AMJ35" s="0"/>
    </row>
    <row r="36" s="93" customFormat="true" ht="14.15" hidden="false" customHeight="true" outlineLevel="0" collapsed="false">
      <c r="A36" s="368" t="n">
        <v>101</v>
      </c>
      <c r="B36" s="117" t="s">
        <v>127</v>
      </c>
      <c r="C36" s="272"/>
      <c r="D36" s="272"/>
      <c r="E36" s="272" t="n">
        <v>3</v>
      </c>
      <c r="F36" s="365" t="n">
        <f aca="false">E36*((324/5)*3)</f>
        <v>583.2</v>
      </c>
      <c r="G36" s="272"/>
      <c r="H36" s="272"/>
      <c r="I36" s="272"/>
      <c r="J36" s="272"/>
      <c r="K36" s="272" t="n">
        <v>11</v>
      </c>
      <c r="L36" s="365" t="n">
        <v>0</v>
      </c>
      <c r="M36" s="291" t="n">
        <f aca="false">C36+E36+G36+I36+K36</f>
        <v>14</v>
      </c>
      <c r="N36" s="366" t="n">
        <f aca="false">D36+F36+H36+J36+L36</f>
        <v>583.2</v>
      </c>
      <c r="O36" s="202"/>
      <c r="AMF36" s="0"/>
      <c r="AMG36" s="0"/>
      <c r="AMH36" s="0"/>
      <c r="AMI36" s="0"/>
      <c r="AMJ36" s="0"/>
    </row>
    <row r="37" s="93" customFormat="true" ht="14.15" hidden="false" customHeight="true" outlineLevel="0" collapsed="false">
      <c r="A37" s="142" t="n">
        <v>102</v>
      </c>
      <c r="B37" s="91" t="s">
        <v>128</v>
      </c>
      <c r="C37" s="272"/>
      <c r="D37" s="272"/>
      <c r="E37" s="272"/>
      <c r="F37" s="272"/>
      <c r="G37" s="272"/>
      <c r="H37" s="272"/>
      <c r="I37" s="272"/>
      <c r="J37" s="272"/>
      <c r="K37" s="272" t="n">
        <v>3</v>
      </c>
      <c r="L37" s="365" t="n">
        <v>0</v>
      </c>
      <c r="M37" s="291" t="n">
        <f aca="false">C37+E37+G37+I37+K37</f>
        <v>3</v>
      </c>
      <c r="N37" s="366" t="n">
        <f aca="false">D37+F37+H37+J37+L37</f>
        <v>0</v>
      </c>
      <c r="O37" s="202"/>
      <c r="AMF37" s="0"/>
      <c r="AMG37" s="0"/>
      <c r="AMH37" s="0"/>
      <c r="AMI37" s="0"/>
      <c r="AMJ37" s="0"/>
    </row>
    <row r="38" s="93" customFormat="true" ht="14.15" hidden="false" customHeight="true" outlineLevel="0" collapsed="false">
      <c r="A38" s="142" t="n">
        <v>103</v>
      </c>
      <c r="B38" s="91" t="s">
        <v>129</v>
      </c>
      <c r="C38" s="272"/>
      <c r="D38" s="272"/>
      <c r="E38" s="272"/>
      <c r="F38" s="272"/>
      <c r="G38" s="272" t="n">
        <v>5</v>
      </c>
      <c r="H38" s="365" t="n">
        <f aca="false">G38*((324/5)*2)</f>
        <v>648</v>
      </c>
      <c r="I38" s="272" t="n">
        <v>2</v>
      </c>
      <c r="J38" s="365" t="n">
        <f aca="false">I38*((324/5)*1)</f>
        <v>129.6</v>
      </c>
      <c r="K38" s="272" t="n">
        <v>2</v>
      </c>
      <c r="L38" s="365" t="n">
        <v>0</v>
      </c>
      <c r="M38" s="291" t="n">
        <f aca="false">C38+E38+G38+I38+K38</f>
        <v>9</v>
      </c>
      <c r="N38" s="366" t="n">
        <f aca="false">D38+F38+H38+J38+L38</f>
        <v>777.6</v>
      </c>
      <c r="O38" s="202"/>
      <c r="AMF38" s="0"/>
      <c r="AMG38" s="0"/>
      <c r="AMH38" s="0"/>
      <c r="AMI38" s="0"/>
      <c r="AMJ38" s="0"/>
    </row>
    <row r="39" s="93" customFormat="true" ht="14.15" hidden="false" customHeight="true" outlineLevel="0" collapsed="false">
      <c r="A39" s="142" t="n">
        <v>104</v>
      </c>
      <c r="B39" s="91" t="s">
        <v>130</v>
      </c>
      <c r="C39" s="272" t="n">
        <v>1</v>
      </c>
      <c r="D39" s="365" t="n">
        <f aca="false">C39*((324/5)*4)</f>
        <v>259.2</v>
      </c>
      <c r="E39" s="272" t="n">
        <v>6</v>
      </c>
      <c r="F39" s="365" t="n">
        <f aca="false">E39*((324/5)*3)</f>
        <v>1166.4</v>
      </c>
      <c r="G39" s="272"/>
      <c r="H39" s="272"/>
      <c r="I39" s="272"/>
      <c r="J39" s="272"/>
      <c r="K39" s="272" t="n">
        <v>11</v>
      </c>
      <c r="L39" s="365" t="n">
        <v>0</v>
      </c>
      <c r="M39" s="291" t="n">
        <f aca="false">C39+E39+G39+I39+K39</f>
        <v>18</v>
      </c>
      <c r="N39" s="366" t="n">
        <f aca="false">D39+F39+H39+J39+L39</f>
        <v>1425.6</v>
      </c>
      <c r="O39" s="202"/>
      <c r="AMF39" s="0"/>
      <c r="AMG39" s="0"/>
      <c r="AMH39" s="0"/>
      <c r="AMI39" s="0"/>
      <c r="AMJ39" s="0"/>
    </row>
    <row r="40" s="93" customFormat="true" ht="14.15" hidden="false" customHeight="true" outlineLevel="0" collapsed="false">
      <c r="A40" s="142" t="n">
        <v>105</v>
      </c>
      <c r="B40" s="91" t="s">
        <v>131</v>
      </c>
      <c r="C40" s="272"/>
      <c r="D40" s="272"/>
      <c r="E40" s="272"/>
      <c r="F40" s="272"/>
      <c r="G40" s="272"/>
      <c r="H40" s="272"/>
      <c r="I40" s="272"/>
      <c r="J40" s="272"/>
      <c r="K40" s="272" t="n">
        <v>2</v>
      </c>
      <c r="L40" s="365" t="n">
        <v>0</v>
      </c>
      <c r="M40" s="291" t="n">
        <f aca="false">C40+E40+G40+I40+K40</f>
        <v>2</v>
      </c>
      <c r="N40" s="366" t="n">
        <f aca="false">D40+F40+H40+J40+L40</f>
        <v>0</v>
      </c>
      <c r="O40" s="202"/>
      <c r="AMF40" s="0"/>
      <c r="AMG40" s="0"/>
      <c r="AMH40" s="0"/>
      <c r="AMI40" s="0"/>
      <c r="AMJ40" s="0"/>
    </row>
    <row r="41" s="93" customFormat="true" ht="14.15" hidden="false" customHeight="true" outlineLevel="0" collapsed="false">
      <c r="A41" s="142" t="n">
        <v>107</v>
      </c>
      <c r="B41" s="91" t="s">
        <v>132</v>
      </c>
      <c r="C41" s="272" t="n">
        <v>1</v>
      </c>
      <c r="D41" s="365" t="n">
        <f aca="false">C41*((324/5)*4)</f>
        <v>259.2</v>
      </c>
      <c r="E41" s="272"/>
      <c r="F41" s="272"/>
      <c r="G41" s="272"/>
      <c r="H41" s="272"/>
      <c r="I41" s="272"/>
      <c r="J41" s="272"/>
      <c r="K41" s="272" t="n">
        <v>1</v>
      </c>
      <c r="L41" s="365" t="n">
        <v>0</v>
      </c>
      <c r="M41" s="291" t="n">
        <f aca="false">C41+E41+G41+I41+K41</f>
        <v>2</v>
      </c>
      <c r="N41" s="366" t="n">
        <f aca="false">D41+F41+H41+J41+L41</f>
        <v>259.2</v>
      </c>
      <c r="O41" s="202"/>
      <c r="AMF41" s="0"/>
      <c r="AMG41" s="0"/>
      <c r="AMH41" s="0"/>
      <c r="AMI41" s="0"/>
      <c r="AMJ41" s="0"/>
    </row>
    <row r="42" s="93" customFormat="true" ht="14.15" hidden="false" customHeight="true" outlineLevel="0" collapsed="false">
      <c r="A42" s="142" t="n">
        <v>108</v>
      </c>
      <c r="B42" s="91" t="s">
        <v>133</v>
      </c>
      <c r="C42" s="272"/>
      <c r="D42" s="272"/>
      <c r="E42" s="272"/>
      <c r="F42" s="272"/>
      <c r="G42" s="272"/>
      <c r="H42" s="272"/>
      <c r="I42" s="272"/>
      <c r="J42" s="272"/>
      <c r="K42" s="272" t="n">
        <v>1</v>
      </c>
      <c r="L42" s="365" t="n">
        <v>0</v>
      </c>
      <c r="M42" s="291" t="n">
        <f aca="false">C42+E42+G42+I42+K42</f>
        <v>1</v>
      </c>
      <c r="N42" s="366" t="n">
        <f aca="false">D42+F42+H42+J42+L42</f>
        <v>0</v>
      </c>
      <c r="O42" s="202"/>
      <c r="AMF42" s="0"/>
      <c r="AMG42" s="0"/>
      <c r="AMH42" s="0"/>
      <c r="AMI42" s="0"/>
      <c r="AMJ42" s="0"/>
    </row>
    <row r="43" s="93" customFormat="true" ht="14.15" hidden="false" customHeight="true" outlineLevel="0" collapsed="false">
      <c r="A43" s="142" t="n">
        <v>109</v>
      </c>
      <c r="B43" s="91" t="s">
        <v>134</v>
      </c>
      <c r="C43" s="272"/>
      <c r="D43" s="272"/>
      <c r="E43" s="272"/>
      <c r="F43" s="272"/>
      <c r="G43" s="272"/>
      <c r="H43" s="272"/>
      <c r="I43" s="272"/>
      <c r="J43" s="272"/>
      <c r="K43" s="272" t="n">
        <v>18</v>
      </c>
      <c r="L43" s="365" t="n">
        <v>0</v>
      </c>
      <c r="M43" s="291" t="n">
        <f aca="false">C43+E43+G43+I43+K43</f>
        <v>18</v>
      </c>
      <c r="N43" s="366" t="n">
        <f aca="false">D43+F43+H43+J43+L43</f>
        <v>0</v>
      </c>
      <c r="O43" s="202"/>
      <c r="AMF43" s="0"/>
      <c r="AMG43" s="0"/>
      <c r="AMH43" s="0"/>
      <c r="AMI43" s="0"/>
      <c r="AMJ43" s="0"/>
    </row>
    <row r="44" s="93" customFormat="true" ht="14.15" hidden="false" customHeight="true" outlineLevel="0" collapsed="false">
      <c r="A44" s="142" t="n">
        <v>110</v>
      </c>
      <c r="B44" s="91" t="s">
        <v>135</v>
      </c>
      <c r="C44" s="272"/>
      <c r="D44" s="272"/>
      <c r="E44" s="272"/>
      <c r="F44" s="272"/>
      <c r="G44" s="272"/>
      <c r="H44" s="272"/>
      <c r="I44" s="272"/>
      <c r="J44" s="272"/>
      <c r="K44" s="272" t="n">
        <v>2</v>
      </c>
      <c r="L44" s="365" t="n">
        <v>0</v>
      </c>
      <c r="M44" s="291" t="n">
        <f aca="false">C44+E44+G44+I44+K44</f>
        <v>2</v>
      </c>
      <c r="N44" s="366" t="n">
        <f aca="false">D44+F44+H44+J44+L44</f>
        <v>0</v>
      </c>
      <c r="O44" s="202"/>
      <c r="AMF44" s="0"/>
      <c r="AMG44" s="0"/>
      <c r="AMH44" s="0"/>
      <c r="AMI44" s="0"/>
      <c r="AMJ44" s="0"/>
    </row>
    <row r="45" s="93" customFormat="true" ht="14.15" hidden="false" customHeight="true" outlineLevel="0" collapsed="false">
      <c r="A45" s="142" t="n">
        <v>111</v>
      </c>
      <c r="B45" s="91" t="s">
        <v>136</v>
      </c>
      <c r="C45" s="272"/>
      <c r="D45" s="272"/>
      <c r="E45" s="272"/>
      <c r="F45" s="272"/>
      <c r="G45" s="272"/>
      <c r="H45" s="272"/>
      <c r="I45" s="272"/>
      <c r="J45" s="272"/>
      <c r="K45" s="272" t="n">
        <v>2</v>
      </c>
      <c r="L45" s="365" t="n">
        <v>0</v>
      </c>
      <c r="M45" s="291" t="n">
        <f aca="false">C45+E45+G45+I45+K45</f>
        <v>2</v>
      </c>
      <c r="N45" s="366" t="n">
        <f aca="false">D45+F45+H45+J45+L45</f>
        <v>0</v>
      </c>
      <c r="O45" s="202"/>
      <c r="AMF45" s="0"/>
      <c r="AMG45" s="0"/>
      <c r="AMH45" s="0"/>
      <c r="AMI45" s="0"/>
      <c r="AMJ45" s="0"/>
    </row>
    <row r="46" s="93" customFormat="true" ht="14.15" hidden="false" customHeight="true" outlineLevel="0" collapsed="false">
      <c r="A46" s="142" t="n">
        <v>112</v>
      </c>
      <c r="B46" s="91" t="s">
        <v>138</v>
      </c>
      <c r="C46" s="272"/>
      <c r="D46" s="272"/>
      <c r="E46" s="272"/>
      <c r="F46" s="272"/>
      <c r="G46" s="272"/>
      <c r="H46" s="272"/>
      <c r="I46" s="272"/>
      <c r="J46" s="272"/>
      <c r="K46" s="272" t="n">
        <v>1</v>
      </c>
      <c r="L46" s="365" t="n">
        <v>0</v>
      </c>
      <c r="M46" s="291" t="n">
        <f aca="false">C46+E46+G46+I46+K46</f>
        <v>1</v>
      </c>
      <c r="N46" s="366" t="n">
        <f aca="false">D46+F46+H46+J46+L46</f>
        <v>0</v>
      </c>
      <c r="O46" s="202"/>
      <c r="AMF46" s="0"/>
      <c r="AMG46" s="0"/>
      <c r="AMH46" s="0"/>
      <c r="AMI46" s="0"/>
      <c r="AMJ46" s="0"/>
    </row>
    <row r="47" s="93" customFormat="true" ht="14.15" hidden="false" customHeight="true" outlineLevel="0" collapsed="false">
      <c r="A47" s="142" t="n">
        <v>116</v>
      </c>
      <c r="B47" s="91" t="s">
        <v>139</v>
      </c>
      <c r="C47" s="272"/>
      <c r="D47" s="272"/>
      <c r="E47" s="272"/>
      <c r="F47" s="272"/>
      <c r="G47" s="272" t="n">
        <v>5</v>
      </c>
      <c r="H47" s="365" t="n">
        <f aca="false">G47*((324/5)*2)</f>
        <v>648</v>
      </c>
      <c r="I47" s="272" t="n">
        <v>1</v>
      </c>
      <c r="J47" s="365" t="n">
        <f aca="false">I47*((324/5)*1)</f>
        <v>64.8</v>
      </c>
      <c r="K47" s="272" t="n">
        <v>2</v>
      </c>
      <c r="L47" s="365" t="n">
        <v>0</v>
      </c>
      <c r="M47" s="291" t="n">
        <f aca="false">C47+E47+G47+I47+K47</f>
        <v>8</v>
      </c>
      <c r="N47" s="366" t="n">
        <f aca="false">D47+F47+H47+J47+L47</f>
        <v>712.8</v>
      </c>
      <c r="O47" s="202"/>
      <c r="AMF47" s="0"/>
      <c r="AMG47" s="0"/>
      <c r="AMH47" s="0"/>
      <c r="AMI47" s="0"/>
      <c r="AMJ47" s="0"/>
    </row>
    <row r="48" s="93" customFormat="true" ht="14.15" hidden="false" customHeight="true" outlineLevel="0" collapsed="false">
      <c r="A48" s="142" t="n">
        <v>117</v>
      </c>
      <c r="B48" s="91" t="s">
        <v>140</v>
      </c>
      <c r="C48" s="272"/>
      <c r="D48" s="272"/>
      <c r="E48" s="272" t="n">
        <v>1</v>
      </c>
      <c r="F48" s="365" t="n">
        <f aca="false">E48*((324/5)*3)</f>
        <v>194.4</v>
      </c>
      <c r="G48" s="272"/>
      <c r="H48" s="272"/>
      <c r="I48" s="272" t="n">
        <v>1</v>
      </c>
      <c r="J48" s="365" t="n">
        <f aca="false">I48*((324/5)*1)</f>
        <v>64.8</v>
      </c>
      <c r="K48" s="272"/>
      <c r="L48" s="310"/>
      <c r="M48" s="291" t="n">
        <f aca="false">C48+E48+G48+I48+K48</f>
        <v>2</v>
      </c>
      <c r="N48" s="366" t="n">
        <f aca="false">D48+F48+H48+J48+L48</f>
        <v>259.2</v>
      </c>
      <c r="O48" s="202"/>
      <c r="AMF48" s="0"/>
      <c r="AMG48" s="0"/>
      <c r="AMH48" s="0"/>
      <c r="AMI48" s="0"/>
      <c r="AMJ48" s="0"/>
    </row>
    <row r="49" s="93" customFormat="true" ht="14.15" hidden="false" customHeight="true" outlineLevel="0" collapsed="false">
      <c r="A49" s="142" t="n">
        <v>118</v>
      </c>
      <c r="B49" s="91" t="s">
        <v>141</v>
      </c>
      <c r="C49" s="272" t="n">
        <v>1</v>
      </c>
      <c r="D49" s="365" t="n">
        <f aca="false">C49*((324/5)*4)</f>
        <v>259.2</v>
      </c>
      <c r="E49" s="272"/>
      <c r="F49" s="272"/>
      <c r="G49" s="272"/>
      <c r="H49" s="272"/>
      <c r="I49" s="272"/>
      <c r="J49" s="272"/>
      <c r="K49" s="272" t="n">
        <v>1</v>
      </c>
      <c r="L49" s="365" t="n">
        <v>0</v>
      </c>
      <c r="M49" s="291" t="n">
        <f aca="false">C49+E49+G49+I49+K49</f>
        <v>2</v>
      </c>
      <c r="N49" s="366" t="n">
        <f aca="false">D49+F49+H49+J49+L49</f>
        <v>259.2</v>
      </c>
      <c r="O49" s="202"/>
      <c r="AMF49" s="0"/>
      <c r="AMG49" s="0"/>
      <c r="AMH49" s="0"/>
      <c r="AMI49" s="0"/>
      <c r="AMJ49" s="0"/>
    </row>
    <row r="50" s="93" customFormat="true" ht="14.15" hidden="false" customHeight="true" outlineLevel="0" collapsed="false">
      <c r="A50" s="142" t="n">
        <v>119</v>
      </c>
      <c r="B50" s="91" t="s">
        <v>142</v>
      </c>
      <c r="C50" s="272" t="n">
        <v>1</v>
      </c>
      <c r="D50" s="365" t="n">
        <f aca="false">C50*((324/5)*4)</f>
        <v>259.2</v>
      </c>
      <c r="E50" s="272"/>
      <c r="F50" s="272"/>
      <c r="G50" s="272"/>
      <c r="H50" s="272"/>
      <c r="I50" s="272"/>
      <c r="J50" s="272"/>
      <c r="K50" s="272"/>
      <c r="L50" s="310"/>
      <c r="M50" s="291" t="n">
        <f aca="false">C50+E50+G50+I50+K50</f>
        <v>1</v>
      </c>
      <c r="N50" s="366" t="n">
        <f aca="false">D50+F50+H50+J50+L50</f>
        <v>259.2</v>
      </c>
      <c r="O50" s="202"/>
      <c r="AMF50" s="0"/>
      <c r="AMG50" s="0"/>
      <c r="AMH50" s="0"/>
      <c r="AMI50" s="0"/>
      <c r="AMJ50" s="0"/>
    </row>
    <row r="51" s="93" customFormat="true" ht="14.15" hidden="false" customHeight="true" outlineLevel="0" collapsed="false">
      <c r="A51" s="142" t="n">
        <v>120</v>
      </c>
      <c r="B51" s="91" t="s">
        <v>143</v>
      </c>
      <c r="C51" s="272"/>
      <c r="D51" s="272"/>
      <c r="E51" s="272" t="n">
        <v>2</v>
      </c>
      <c r="F51" s="365" t="n">
        <f aca="false">E51*((324/5)*3)</f>
        <v>388.8</v>
      </c>
      <c r="G51" s="272"/>
      <c r="H51" s="272"/>
      <c r="I51" s="272"/>
      <c r="J51" s="272"/>
      <c r="K51" s="272"/>
      <c r="L51" s="310"/>
      <c r="M51" s="291" t="n">
        <f aca="false">C51+E51+G51+I51+K51</f>
        <v>2</v>
      </c>
      <c r="N51" s="366" t="n">
        <f aca="false">D51+F51+H51+J51+L51</f>
        <v>388.8</v>
      </c>
      <c r="O51" s="202"/>
      <c r="AMF51" s="0"/>
      <c r="AMG51" s="0"/>
      <c r="AMH51" s="0"/>
      <c r="AMI51" s="0"/>
      <c r="AMJ51" s="0"/>
    </row>
    <row r="52" s="93" customFormat="true" ht="14.15" hidden="false" customHeight="true" outlineLevel="0" collapsed="false">
      <c r="A52" s="142" t="n">
        <v>121</v>
      </c>
      <c r="B52" s="91" t="s">
        <v>144</v>
      </c>
      <c r="C52" s="272"/>
      <c r="D52" s="272"/>
      <c r="E52" s="272" t="n">
        <v>1</v>
      </c>
      <c r="F52" s="365" t="n">
        <f aca="false">E52*((324/5)*3)</f>
        <v>194.4</v>
      </c>
      <c r="G52" s="272" t="n">
        <v>4</v>
      </c>
      <c r="H52" s="365" t="n">
        <f aca="false">G52*((324/5)*2)</f>
        <v>518.4</v>
      </c>
      <c r="I52" s="272" t="n">
        <v>2</v>
      </c>
      <c r="J52" s="365" t="n">
        <f aca="false">I52*((324/5)*1)</f>
        <v>129.6</v>
      </c>
      <c r="K52" s="272" t="n">
        <v>6</v>
      </c>
      <c r="L52" s="365" t="n">
        <v>0</v>
      </c>
      <c r="M52" s="291" t="n">
        <f aca="false">C52+E52+G52+I52+K52</f>
        <v>13</v>
      </c>
      <c r="N52" s="366" t="n">
        <f aca="false">D52+F52+H52+J52+L52</f>
        <v>842.4</v>
      </c>
      <c r="O52" s="202"/>
      <c r="AMF52" s="0"/>
      <c r="AMG52" s="0"/>
      <c r="AMH52" s="0"/>
      <c r="AMI52" s="0"/>
      <c r="AMJ52" s="0"/>
    </row>
    <row r="53" s="93" customFormat="true" ht="14.15" hidden="false" customHeight="true" outlineLevel="0" collapsed="false">
      <c r="A53" s="142" t="n">
        <v>122</v>
      </c>
      <c r="B53" s="91" t="s">
        <v>145</v>
      </c>
      <c r="C53" s="272"/>
      <c r="D53" s="272"/>
      <c r="E53" s="272" t="n">
        <v>1</v>
      </c>
      <c r="F53" s="365" t="n">
        <f aca="false">E53*((324/5)*3)</f>
        <v>194.4</v>
      </c>
      <c r="G53" s="272"/>
      <c r="H53" s="272"/>
      <c r="I53" s="272"/>
      <c r="J53" s="272"/>
      <c r="K53" s="272" t="n">
        <v>1</v>
      </c>
      <c r="L53" s="365" t="n">
        <v>0</v>
      </c>
      <c r="M53" s="291" t="n">
        <f aca="false">C53+E53+G53+I53+K53</f>
        <v>2</v>
      </c>
      <c r="N53" s="366" t="n">
        <f aca="false">D53+F53+H53+J53+L53</f>
        <v>194.4</v>
      </c>
      <c r="O53" s="202"/>
      <c r="AMF53" s="0"/>
      <c r="AMG53" s="0"/>
      <c r="AMH53" s="0"/>
      <c r="AMI53" s="0"/>
      <c r="AMJ53" s="0"/>
    </row>
    <row r="54" s="93" customFormat="true" ht="14.15" hidden="false" customHeight="true" outlineLevel="0" collapsed="false">
      <c r="A54" s="142" t="n">
        <v>123</v>
      </c>
      <c r="B54" s="91" t="s">
        <v>146</v>
      </c>
      <c r="C54" s="272"/>
      <c r="D54" s="272"/>
      <c r="E54" s="272"/>
      <c r="F54" s="272"/>
      <c r="G54" s="272"/>
      <c r="H54" s="272"/>
      <c r="I54" s="272"/>
      <c r="J54" s="272"/>
      <c r="K54" s="272" t="n">
        <v>2</v>
      </c>
      <c r="L54" s="365" t="n">
        <v>0</v>
      </c>
      <c r="M54" s="291" t="n">
        <f aca="false">C54+E54+G54+I54+K54</f>
        <v>2</v>
      </c>
      <c r="N54" s="366" t="n">
        <f aca="false">D54+F54+H54+J54+L54</f>
        <v>0</v>
      </c>
      <c r="O54" s="202"/>
      <c r="AMF54" s="0"/>
      <c r="AMG54" s="0"/>
      <c r="AMH54" s="0"/>
      <c r="AMI54" s="0"/>
      <c r="AMJ54" s="0"/>
    </row>
    <row r="55" s="93" customFormat="true" ht="14.15" hidden="false" customHeight="true" outlineLevel="0" collapsed="false">
      <c r="A55" s="142" t="n">
        <v>126</v>
      </c>
      <c r="B55" s="91" t="s">
        <v>147</v>
      </c>
      <c r="C55" s="272"/>
      <c r="D55" s="272"/>
      <c r="E55" s="272"/>
      <c r="F55" s="272"/>
      <c r="G55" s="272"/>
      <c r="H55" s="272"/>
      <c r="I55" s="272"/>
      <c r="J55" s="272"/>
      <c r="K55" s="272" t="n">
        <v>2</v>
      </c>
      <c r="L55" s="365" t="n">
        <v>0</v>
      </c>
      <c r="M55" s="291" t="n">
        <f aca="false">C55+E55+G55+I55+K55</f>
        <v>2</v>
      </c>
      <c r="N55" s="366" t="n">
        <f aca="false">D55+F55+H55+J55+L55</f>
        <v>0</v>
      </c>
      <c r="O55" s="202"/>
      <c r="AMF55" s="0"/>
      <c r="AMG55" s="0"/>
      <c r="AMH55" s="0"/>
      <c r="AMI55" s="0"/>
      <c r="AMJ55" s="0"/>
    </row>
    <row r="56" s="93" customFormat="true" ht="14.15" hidden="false" customHeight="true" outlineLevel="0" collapsed="false">
      <c r="A56" s="142" t="n">
        <v>127</v>
      </c>
      <c r="B56" s="91" t="s">
        <v>148</v>
      </c>
      <c r="C56" s="272"/>
      <c r="D56" s="272"/>
      <c r="E56" s="272"/>
      <c r="F56" s="272"/>
      <c r="G56" s="272"/>
      <c r="H56" s="272"/>
      <c r="I56" s="272"/>
      <c r="J56" s="272"/>
      <c r="K56" s="272" t="n">
        <v>1</v>
      </c>
      <c r="L56" s="365" t="n">
        <v>0</v>
      </c>
      <c r="M56" s="291" t="n">
        <f aca="false">C56+E56+G56+I56+K56</f>
        <v>1</v>
      </c>
      <c r="N56" s="366" t="n">
        <f aca="false">D56+F56+H56+J56+L56</f>
        <v>0</v>
      </c>
      <c r="O56" s="202"/>
      <c r="AMF56" s="0"/>
      <c r="AMG56" s="0"/>
      <c r="AMH56" s="0"/>
      <c r="AMI56" s="0"/>
      <c r="AMJ56" s="0"/>
    </row>
    <row r="57" s="93" customFormat="true" ht="14.15" hidden="false" customHeight="true" outlineLevel="0" collapsed="false">
      <c r="A57" s="142" t="n">
        <v>130</v>
      </c>
      <c r="B57" s="91" t="s">
        <v>149</v>
      </c>
      <c r="C57" s="272"/>
      <c r="D57" s="220"/>
      <c r="E57" s="272"/>
      <c r="F57" s="272"/>
      <c r="G57" s="272"/>
      <c r="H57" s="272"/>
      <c r="I57" s="272"/>
      <c r="J57" s="272"/>
      <c r="K57" s="272" t="n">
        <v>6</v>
      </c>
      <c r="L57" s="365" t="n">
        <v>0</v>
      </c>
      <c r="M57" s="291" t="n">
        <f aca="false">C57+E57+G57+I57+K57</f>
        <v>6</v>
      </c>
      <c r="N57" s="366" t="n">
        <f aca="false">D57+F57+H57+J57+L57</f>
        <v>0</v>
      </c>
      <c r="O57" s="202"/>
      <c r="AMF57" s="0"/>
      <c r="AMG57" s="0"/>
      <c r="AMH57" s="0"/>
      <c r="AMI57" s="0"/>
      <c r="AMJ57" s="0"/>
    </row>
    <row r="58" s="93" customFormat="true" ht="14.15" hidden="false" customHeight="true" outlineLevel="0" collapsed="false">
      <c r="A58" s="142" t="n">
        <v>131</v>
      </c>
      <c r="B58" s="91" t="s">
        <v>150</v>
      </c>
      <c r="C58" s="272"/>
      <c r="D58" s="364"/>
      <c r="E58" s="272"/>
      <c r="F58" s="272"/>
      <c r="G58" s="272"/>
      <c r="H58" s="272"/>
      <c r="I58" s="272"/>
      <c r="J58" s="272"/>
      <c r="K58" s="272" t="n">
        <v>5</v>
      </c>
      <c r="L58" s="365" t="n">
        <v>0</v>
      </c>
      <c r="M58" s="291" t="n">
        <f aca="false">C58+E58+G58+I58+K58</f>
        <v>5</v>
      </c>
      <c r="N58" s="366" t="n">
        <f aca="false">D58+F58+H58+J58+L58</f>
        <v>0</v>
      </c>
      <c r="O58" s="202"/>
      <c r="AMF58" s="0"/>
      <c r="AMG58" s="0"/>
      <c r="AMH58" s="0"/>
      <c r="AMI58" s="0"/>
      <c r="AMJ58" s="0"/>
    </row>
    <row r="59" s="93" customFormat="true" ht="14.15" hidden="false" customHeight="true" outlineLevel="0" collapsed="false">
      <c r="A59" s="142" t="n">
        <v>132</v>
      </c>
      <c r="B59" s="91" t="s">
        <v>151</v>
      </c>
      <c r="C59" s="272"/>
      <c r="D59" s="364"/>
      <c r="E59" s="272"/>
      <c r="F59" s="272"/>
      <c r="G59" s="272"/>
      <c r="H59" s="272"/>
      <c r="I59" s="272"/>
      <c r="J59" s="272"/>
      <c r="K59" s="272" t="n">
        <v>1</v>
      </c>
      <c r="L59" s="365" t="n">
        <v>0</v>
      </c>
      <c r="M59" s="291" t="n">
        <f aca="false">C59+E59+G59+I59+K59</f>
        <v>1</v>
      </c>
      <c r="N59" s="366" t="n">
        <f aca="false">D59+F59+H59+J59+L59</f>
        <v>0</v>
      </c>
      <c r="O59" s="202"/>
      <c r="AMF59" s="0"/>
      <c r="AMG59" s="0"/>
      <c r="AMH59" s="0"/>
      <c r="AMI59" s="0"/>
      <c r="AMJ59" s="0"/>
    </row>
    <row r="60" s="93" customFormat="true" ht="14.15" hidden="false" customHeight="true" outlineLevel="0" collapsed="false">
      <c r="A60" s="142" t="n">
        <v>133</v>
      </c>
      <c r="B60" s="91" t="s">
        <v>152</v>
      </c>
      <c r="C60" s="272" t="n">
        <v>2</v>
      </c>
      <c r="D60" s="365" t="n">
        <f aca="false">C60*((324/5)*4)</f>
        <v>518.4</v>
      </c>
      <c r="E60" s="272" t="n">
        <v>3</v>
      </c>
      <c r="F60" s="365" t="n">
        <f aca="false">E60*((324/5)*3)</f>
        <v>583.2</v>
      </c>
      <c r="G60" s="272"/>
      <c r="H60" s="272"/>
      <c r="I60" s="272"/>
      <c r="J60" s="272"/>
      <c r="K60" s="272"/>
      <c r="L60" s="310"/>
      <c r="M60" s="291" t="n">
        <f aca="false">C60+E60+G60+I60+K60</f>
        <v>5</v>
      </c>
      <c r="N60" s="366" t="n">
        <f aca="false">D60+F60+H60+J60+L60</f>
        <v>1101.6</v>
      </c>
      <c r="O60" s="202"/>
      <c r="AMF60" s="0"/>
      <c r="AMG60" s="0"/>
      <c r="AMH60" s="0"/>
      <c r="AMI60" s="0"/>
      <c r="AMJ60" s="0"/>
    </row>
    <row r="61" s="93" customFormat="true" ht="14.15" hidden="false" customHeight="true" outlineLevel="0" collapsed="false">
      <c r="A61" s="142" t="n">
        <v>134</v>
      </c>
      <c r="B61" s="91" t="s">
        <v>153</v>
      </c>
      <c r="C61" s="272" t="n">
        <v>1</v>
      </c>
      <c r="D61" s="365" t="n">
        <f aca="false">C61*((324/5)*4)</f>
        <v>259.2</v>
      </c>
      <c r="E61" s="272" t="n">
        <v>5</v>
      </c>
      <c r="F61" s="365" t="n">
        <f aca="false">E61*((324/5)*3)</f>
        <v>972</v>
      </c>
      <c r="G61" s="272"/>
      <c r="H61" s="272"/>
      <c r="I61" s="272"/>
      <c r="J61" s="272"/>
      <c r="K61" s="272"/>
      <c r="L61" s="310"/>
      <c r="M61" s="291" t="n">
        <f aca="false">C61+E61+G61+I61+K61</f>
        <v>6</v>
      </c>
      <c r="N61" s="366" t="n">
        <f aca="false">D61+F61+H61+J61+L61</f>
        <v>1231.2</v>
      </c>
      <c r="O61" s="202"/>
      <c r="AMF61" s="0"/>
      <c r="AMG61" s="0"/>
      <c r="AMH61" s="0"/>
      <c r="AMI61" s="0"/>
      <c r="AMJ61" s="0"/>
    </row>
    <row r="62" s="93" customFormat="true" ht="14.15" hidden="false" customHeight="true" outlineLevel="0" collapsed="false">
      <c r="A62" s="142" t="n">
        <v>135</v>
      </c>
      <c r="B62" s="91" t="s">
        <v>154</v>
      </c>
      <c r="C62" s="272" t="n">
        <v>1</v>
      </c>
      <c r="D62" s="365" t="n">
        <f aca="false">C62*((324/5)*4)</f>
        <v>259.2</v>
      </c>
      <c r="E62" s="272"/>
      <c r="F62" s="272"/>
      <c r="G62" s="272"/>
      <c r="H62" s="272"/>
      <c r="I62" s="272"/>
      <c r="J62" s="272"/>
      <c r="K62" s="272" t="n">
        <v>1</v>
      </c>
      <c r="L62" s="365" t="n">
        <v>0</v>
      </c>
      <c r="M62" s="291" t="n">
        <f aca="false">C62+E62+G62+I62+K62</f>
        <v>2</v>
      </c>
      <c r="N62" s="366" t="n">
        <f aca="false">D62+F62+H62+J62+L62</f>
        <v>259.2</v>
      </c>
      <c r="O62" s="202"/>
      <c r="AMF62" s="0"/>
      <c r="AMG62" s="0"/>
      <c r="AMH62" s="0"/>
      <c r="AMI62" s="0"/>
      <c r="AMJ62" s="0"/>
    </row>
    <row r="63" s="93" customFormat="true" ht="14.15" hidden="false" customHeight="true" outlineLevel="0" collapsed="false">
      <c r="A63" s="142" t="n">
        <v>136</v>
      </c>
      <c r="B63" s="91" t="s">
        <v>155</v>
      </c>
      <c r="C63" s="272"/>
      <c r="D63" s="272"/>
      <c r="E63" s="272"/>
      <c r="F63" s="272"/>
      <c r="G63" s="272"/>
      <c r="H63" s="272"/>
      <c r="I63" s="272"/>
      <c r="J63" s="272"/>
      <c r="K63" s="272" t="n">
        <v>1</v>
      </c>
      <c r="L63" s="365" t="n">
        <v>0</v>
      </c>
      <c r="M63" s="291" t="n">
        <f aca="false">C63+E63+G63+I63+K63</f>
        <v>1</v>
      </c>
      <c r="N63" s="366" t="n">
        <f aca="false">D63+F63+H63+J63+L63</f>
        <v>0</v>
      </c>
      <c r="O63" s="202"/>
      <c r="AMF63" s="0"/>
      <c r="AMG63" s="0"/>
      <c r="AMH63" s="0"/>
      <c r="AMI63" s="0"/>
      <c r="AMJ63" s="0"/>
    </row>
    <row r="64" s="93" customFormat="true" ht="14.15" hidden="false" customHeight="true" outlineLevel="0" collapsed="false">
      <c r="A64" s="142" t="n">
        <v>137</v>
      </c>
      <c r="B64" s="91" t="s">
        <v>156</v>
      </c>
      <c r="C64" s="272"/>
      <c r="D64" s="272"/>
      <c r="E64" s="272"/>
      <c r="F64" s="272"/>
      <c r="G64" s="272" t="n">
        <v>9</v>
      </c>
      <c r="H64" s="365" t="n">
        <f aca="false">G64*((324/5)*2)</f>
        <v>1166.4</v>
      </c>
      <c r="I64" s="272"/>
      <c r="J64" s="272"/>
      <c r="K64" s="272"/>
      <c r="L64" s="310"/>
      <c r="M64" s="291" t="n">
        <f aca="false">C64+E64+G64+I64+K64</f>
        <v>9</v>
      </c>
      <c r="N64" s="366" t="n">
        <f aca="false">D64+F64+H64+J64+L64</f>
        <v>1166.4</v>
      </c>
      <c r="O64" s="202"/>
      <c r="AMF64" s="0"/>
      <c r="AMG64" s="0"/>
      <c r="AMH64" s="0"/>
      <c r="AMI64" s="0"/>
      <c r="AMJ64" s="0"/>
    </row>
    <row r="65" s="93" customFormat="true" ht="14.15" hidden="false" customHeight="true" outlineLevel="0" collapsed="false">
      <c r="A65" s="142" t="n">
        <v>138</v>
      </c>
      <c r="B65" s="91" t="s">
        <v>157</v>
      </c>
      <c r="C65" s="272"/>
      <c r="D65" s="272"/>
      <c r="E65" s="272"/>
      <c r="F65" s="272"/>
      <c r="G65" s="272" t="n">
        <v>2</v>
      </c>
      <c r="H65" s="365" t="n">
        <f aca="false">G65*((324/5)*2)</f>
        <v>259.2</v>
      </c>
      <c r="I65" s="272"/>
      <c r="J65" s="272"/>
      <c r="K65" s="272"/>
      <c r="L65" s="310"/>
      <c r="M65" s="291" t="n">
        <f aca="false">C65+E65+G65+I65+K65</f>
        <v>2</v>
      </c>
      <c r="N65" s="366" t="n">
        <f aca="false">D65+F65+H65+J65+L65</f>
        <v>259.2</v>
      </c>
      <c r="O65" s="202"/>
      <c r="AMF65" s="0"/>
      <c r="AMG65" s="0"/>
      <c r="AMH65" s="0"/>
      <c r="AMI65" s="0"/>
      <c r="AMJ65" s="0"/>
    </row>
    <row r="66" s="93" customFormat="true" ht="14.15" hidden="false" customHeight="true" outlineLevel="0" collapsed="false">
      <c r="A66" s="142" t="n">
        <v>139</v>
      </c>
      <c r="B66" s="91" t="s">
        <v>158</v>
      </c>
      <c r="C66" s="272" t="n">
        <v>1</v>
      </c>
      <c r="D66" s="365" t="n">
        <f aca="false">C66*((324/5)*4)</f>
        <v>259.2</v>
      </c>
      <c r="E66" s="272"/>
      <c r="F66" s="272"/>
      <c r="G66" s="272"/>
      <c r="H66" s="272"/>
      <c r="I66" s="272"/>
      <c r="J66" s="272"/>
      <c r="K66" s="272"/>
      <c r="L66" s="310"/>
      <c r="M66" s="291" t="n">
        <f aca="false">C66+E66+G66+I66+K66</f>
        <v>1</v>
      </c>
      <c r="N66" s="366" t="n">
        <f aca="false">D66+F66+H66+J66+L66</f>
        <v>259.2</v>
      </c>
      <c r="O66" s="202"/>
      <c r="AMF66" s="0"/>
      <c r="AMG66" s="0"/>
      <c r="AMH66" s="0"/>
      <c r="AMI66" s="0"/>
      <c r="AMJ66" s="0"/>
    </row>
    <row r="67" s="93" customFormat="true" ht="14.15" hidden="false" customHeight="true" outlineLevel="0" collapsed="false">
      <c r="A67" s="142" t="n">
        <v>140</v>
      </c>
      <c r="B67" s="91" t="s">
        <v>159</v>
      </c>
      <c r="C67" s="272"/>
      <c r="D67" s="272"/>
      <c r="E67" s="272"/>
      <c r="F67" s="272"/>
      <c r="G67" s="272" t="n">
        <v>1</v>
      </c>
      <c r="H67" s="365" t="n">
        <f aca="false">G67*((324/5)*2)</f>
        <v>129.6</v>
      </c>
      <c r="I67" s="272"/>
      <c r="J67" s="272"/>
      <c r="K67" s="272"/>
      <c r="L67" s="310"/>
      <c r="M67" s="291" t="n">
        <f aca="false">C67+E67+G67+I67+K67</f>
        <v>1</v>
      </c>
      <c r="N67" s="366" t="n">
        <f aca="false">D67+F67+H67+J67+L67</f>
        <v>129.6</v>
      </c>
      <c r="O67" s="202"/>
      <c r="AMF67" s="0"/>
      <c r="AMG67" s="0"/>
      <c r="AMH67" s="0"/>
      <c r="AMI67" s="0"/>
      <c r="AMJ67" s="0"/>
    </row>
    <row r="68" s="93" customFormat="true" ht="14.15" hidden="false" customHeight="true" outlineLevel="0" collapsed="false">
      <c r="A68" s="142" t="n">
        <v>141</v>
      </c>
      <c r="B68" s="91" t="s">
        <v>160</v>
      </c>
      <c r="C68" s="272"/>
      <c r="D68" s="272"/>
      <c r="E68" s="272" t="n">
        <v>2</v>
      </c>
      <c r="F68" s="365" t="n">
        <f aca="false">E68*((324/5)*3)</f>
        <v>388.8</v>
      </c>
      <c r="G68" s="272"/>
      <c r="H68" s="272"/>
      <c r="I68" s="272"/>
      <c r="J68" s="272"/>
      <c r="K68" s="272" t="n">
        <v>1</v>
      </c>
      <c r="L68" s="365" t="n">
        <v>0</v>
      </c>
      <c r="M68" s="291" t="n">
        <f aca="false">C68+E68+G68+I68+K68</f>
        <v>3</v>
      </c>
      <c r="N68" s="366" t="n">
        <f aca="false">D68+F68+H68+J68+L68</f>
        <v>388.8</v>
      </c>
      <c r="O68" s="202"/>
      <c r="AMF68" s="0"/>
      <c r="AMG68" s="0"/>
      <c r="AMH68" s="0"/>
      <c r="AMI68" s="0"/>
      <c r="AMJ68" s="0"/>
    </row>
    <row r="69" s="93" customFormat="true" ht="14.15" hidden="false" customHeight="true" outlineLevel="0" collapsed="false">
      <c r="A69" s="142" t="n">
        <v>142</v>
      </c>
      <c r="B69" s="91" t="s">
        <v>161</v>
      </c>
      <c r="C69" s="272"/>
      <c r="D69" s="272"/>
      <c r="E69" s="272"/>
      <c r="F69" s="272"/>
      <c r="G69" s="272"/>
      <c r="H69" s="272"/>
      <c r="I69" s="272"/>
      <c r="J69" s="272"/>
      <c r="K69" s="272" t="n">
        <v>1</v>
      </c>
      <c r="L69" s="365" t="n">
        <v>0</v>
      </c>
      <c r="M69" s="291" t="n">
        <f aca="false">C69+E69+G69+I69+K69</f>
        <v>1</v>
      </c>
      <c r="N69" s="366" t="n">
        <f aca="false">D69+F69+H69+J69+L69</f>
        <v>0</v>
      </c>
      <c r="O69" s="202"/>
      <c r="AMF69" s="0"/>
      <c r="AMG69" s="0"/>
      <c r="AMH69" s="0"/>
      <c r="AMI69" s="0"/>
      <c r="AMJ69" s="0"/>
    </row>
    <row r="70" s="93" customFormat="true" ht="14.15" hidden="false" customHeight="true" outlineLevel="0" collapsed="false">
      <c r="A70" s="142" t="n">
        <v>143</v>
      </c>
      <c r="B70" s="91" t="s">
        <v>162</v>
      </c>
      <c r="C70" s="272"/>
      <c r="D70" s="272"/>
      <c r="E70" s="272"/>
      <c r="F70" s="272"/>
      <c r="G70" s="272"/>
      <c r="H70" s="272"/>
      <c r="I70" s="272"/>
      <c r="J70" s="272"/>
      <c r="K70" s="272" t="n">
        <v>1</v>
      </c>
      <c r="L70" s="365" t="n">
        <v>0</v>
      </c>
      <c r="M70" s="291" t="n">
        <f aca="false">C70+E70+G70+I70+K70</f>
        <v>1</v>
      </c>
      <c r="N70" s="366" t="n">
        <f aca="false">D70+F70+H70+J70+L70</f>
        <v>0</v>
      </c>
      <c r="O70" s="202"/>
      <c r="AMF70" s="0"/>
      <c r="AMG70" s="0"/>
      <c r="AMH70" s="0"/>
      <c r="AMI70" s="0"/>
      <c r="AMJ70" s="0"/>
    </row>
    <row r="71" s="93" customFormat="true" ht="14.15" hidden="false" customHeight="true" outlineLevel="0" collapsed="false">
      <c r="A71" s="142" t="n">
        <v>144</v>
      </c>
      <c r="B71" s="91" t="s">
        <v>163</v>
      </c>
      <c r="C71" s="272"/>
      <c r="D71" s="272"/>
      <c r="E71" s="272"/>
      <c r="F71" s="272"/>
      <c r="G71" s="272"/>
      <c r="H71" s="272"/>
      <c r="I71" s="272" t="n">
        <v>1</v>
      </c>
      <c r="J71" s="365" t="n">
        <f aca="false">I71*((324/5)*1)</f>
        <v>64.8</v>
      </c>
      <c r="K71" s="272" t="n">
        <v>2</v>
      </c>
      <c r="L71" s="365" t="n">
        <v>0</v>
      </c>
      <c r="M71" s="291" t="n">
        <f aca="false">C71+E71+G71+I71+K71</f>
        <v>3</v>
      </c>
      <c r="N71" s="366" t="n">
        <f aca="false">D71+F71+H71+J71+L71</f>
        <v>64.8</v>
      </c>
      <c r="O71" s="202"/>
      <c r="AMF71" s="0"/>
      <c r="AMG71" s="0"/>
      <c r="AMH71" s="0"/>
      <c r="AMI71" s="0"/>
      <c r="AMJ71" s="0"/>
    </row>
    <row r="72" s="93" customFormat="true" ht="14.15" hidden="false" customHeight="true" outlineLevel="0" collapsed="false">
      <c r="A72" s="142" t="n">
        <v>146</v>
      </c>
      <c r="B72" s="91" t="s">
        <v>164</v>
      </c>
      <c r="C72" s="272"/>
      <c r="D72" s="272"/>
      <c r="E72" s="272" t="n">
        <v>1</v>
      </c>
      <c r="F72" s="365" t="n">
        <f aca="false">E72*((324/5)*3)</f>
        <v>194.4</v>
      </c>
      <c r="G72" s="272"/>
      <c r="H72" s="272"/>
      <c r="I72" s="272"/>
      <c r="J72" s="272"/>
      <c r="K72" s="272"/>
      <c r="L72" s="310"/>
      <c r="M72" s="291" t="n">
        <f aca="false">C72+E72+G72+I72+K72</f>
        <v>1</v>
      </c>
      <c r="N72" s="366" t="n">
        <f aca="false">D72+F72+H72+J72+L72</f>
        <v>194.4</v>
      </c>
      <c r="O72" s="202"/>
      <c r="AMF72" s="0"/>
      <c r="AMG72" s="0"/>
      <c r="AMH72" s="0"/>
      <c r="AMI72" s="0"/>
      <c r="AMJ72" s="0"/>
    </row>
    <row r="73" s="93" customFormat="true" ht="14.15" hidden="false" customHeight="true" outlineLevel="0" collapsed="false">
      <c r="A73" s="142" t="n">
        <v>147</v>
      </c>
      <c r="B73" s="91" t="s">
        <v>165</v>
      </c>
      <c r="C73" s="272"/>
      <c r="D73" s="220"/>
      <c r="E73" s="272"/>
      <c r="F73" s="272"/>
      <c r="G73" s="272"/>
      <c r="H73" s="272"/>
      <c r="I73" s="272"/>
      <c r="J73" s="272"/>
      <c r="K73" s="272" t="n">
        <v>1</v>
      </c>
      <c r="L73" s="365" t="n">
        <v>0</v>
      </c>
      <c r="M73" s="291" t="n">
        <f aca="false">C73+E73+G73+I73+K73</f>
        <v>1</v>
      </c>
      <c r="N73" s="366" t="n">
        <f aca="false">D73+F73+H73+J73+L73</f>
        <v>0</v>
      </c>
      <c r="O73" s="202"/>
      <c r="AMF73" s="0"/>
      <c r="AMG73" s="0"/>
      <c r="AMH73" s="0"/>
      <c r="AMI73" s="0"/>
      <c r="AMJ73" s="0"/>
    </row>
    <row r="74" s="93" customFormat="true" ht="14.15" hidden="false" customHeight="true" outlineLevel="0" collapsed="false">
      <c r="A74" s="142" t="n">
        <v>148</v>
      </c>
      <c r="B74" s="91" t="s">
        <v>166</v>
      </c>
      <c r="C74" s="272"/>
      <c r="D74" s="272"/>
      <c r="E74" s="272"/>
      <c r="F74" s="272"/>
      <c r="G74" s="272"/>
      <c r="H74" s="272"/>
      <c r="I74" s="272"/>
      <c r="J74" s="272"/>
      <c r="K74" s="272" t="n">
        <v>1</v>
      </c>
      <c r="L74" s="365" t="n">
        <v>0</v>
      </c>
      <c r="M74" s="291" t="n">
        <f aca="false">C74+E74+G74+I74+K74</f>
        <v>1</v>
      </c>
      <c r="N74" s="366" t="n">
        <f aca="false">D74+F74+H74+J74+L74</f>
        <v>0</v>
      </c>
      <c r="O74" s="202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369"/>
      <c r="B75" s="370" t="s">
        <v>167</v>
      </c>
      <c r="C75" s="371" t="n">
        <f aca="false">SUM(C7:C74)</f>
        <v>19</v>
      </c>
      <c r="D75" s="372" t="n">
        <f aca="false">SUM(D7:D74)</f>
        <v>4924.8</v>
      </c>
      <c r="E75" s="371" t="n">
        <f aca="false">SUM(E7:E74)</f>
        <v>48</v>
      </c>
      <c r="F75" s="372" t="n">
        <f aca="false">SUM(F7:F74)</f>
        <v>9331.2</v>
      </c>
      <c r="G75" s="371" t="n">
        <f aca="false">SUM(G7:G74)</f>
        <v>35</v>
      </c>
      <c r="H75" s="372" t="n">
        <f aca="false">SUM(H7:H74)</f>
        <v>4536</v>
      </c>
      <c r="I75" s="371" t="n">
        <f aca="false">SUM(I7:I74)</f>
        <v>42</v>
      </c>
      <c r="J75" s="372" t="n">
        <f aca="false">SUM(J7:J74)</f>
        <v>2721.6</v>
      </c>
      <c r="K75" s="371" t="n">
        <f aca="false">SUM(K7:K74)</f>
        <v>237</v>
      </c>
      <c r="L75" s="372" t="n">
        <f aca="false">SUM(L7:L74)</f>
        <v>0</v>
      </c>
      <c r="M75" s="371" t="n">
        <f aca="false">SUM(M7:M74)</f>
        <v>381</v>
      </c>
      <c r="N75" s="372" t="n">
        <f aca="false">SUM(N7:N74)</f>
        <v>21513.6</v>
      </c>
      <c r="O75" s="78"/>
    </row>
    <row r="76" customFormat="false" ht="13.8" hidden="false" customHeight="false" outlineLevel="0" collapsed="false">
      <c r="B76" s="373" t="s">
        <v>168</v>
      </c>
      <c r="C76" s="374" t="n">
        <f aca="false">(C75/$M$75)*100</f>
        <v>4.98687664041995</v>
      </c>
      <c r="D76" s="374" t="n">
        <f aca="false">(D75/$N$75)*100</f>
        <v>22.8915662650602</v>
      </c>
      <c r="E76" s="374" t="n">
        <f aca="false">(E75/$M$75)*100</f>
        <v>12.5984251968504</v>
      </c>
      <c r="F76" s="374" t="n">
        <f aca="false">(F75/$N$75)*100</f>
        <v>43.3734939759036</v>
      </c>
      <c r="G76" s="374" t="n">
        <f aca="false">(G75/$M$75)*100</f>
        <v>9.18635170603675</v>
      </c>
      <c r="H76" s="374" t="n">
        <f aca="false">(H75/$N$75)*100</f>
        <v>21.0843373493976</v>
      </c>
      <c r="I76" s="374" t="n">
        <f aca="false">(I75/$M$75)*100</f>
        <v>11.0236220472441</v>
      </c>
      <c r="J76" s="374" t="n">
        <f aca="false">(J75/$N$75)*100</f>
        <v>12.6506024096385</v>
      </c>
      <c r="K76" s="374" t="n">
        <f aca="false">(K75/$M$75)*100</f>
        <v>62.2047244094488</v>
      </c>
      <c r="L76" s="374" t="n">
        <f aca="false">(L75/$N$75)*100</f>
        <v>0</v>
      </c>
      <c r="M76" s="374" t="n">
        <f aca="false">(M75/$M$75)*100</f>
        <v>100</v>
      </c>
      <c r="N76" s="375"/>
      <c r="O76" s="78"/>
    </row>
    <row r="77" customFormat="false" ht="12.8" hidden="false" customHeight="false" outlineLevel="0" collapsed="false">
      <c r="O77" s="78"/>
    </row>
    <row r="78" customFormat="false" ht="12.8" hidden="false" customHeight="false" outlineLevel="0" collapsed="false">
      <c r="G78" s="356" t="n">
        <f aca="false">C75+E75+G75+I75</f>
        <v>144</v>
      </c>
      <c r="H78" s="356" t="n">
        <f aca="false">G78/4</f>
        <v>36</v>
      </c>
      <c r="O78" s="78"/>
    </row>
    <row r="79" customFormat="false" ht="12.8" hidden="false" customHeight="false" outlineLevel="0" collapsed="false">
      <c r="O79" s="78"/>
    </row>
    <row r="80" customFormat="false" ht="12.8" hidden="false" customHeight="false" outlineLevel="0" collapsed="false">
      <c r="O80" s="78"/>
    </row>
    <row r="81" customFormat="false" ht="12.8" hidden="false" customHeight="false" outlineLevel="0" collapsed="false">
      <c r="O81" s="78"/>
    </row>
    <row r="82" customFormat="false" ht="12.8" hidden="false" customHeight="false" outlineLevel="0" collapsed="false">
      <c r="O82" s="78"/>
    </row>
    <row r="83" customFormat="false" ht="12.8" hidden="false" customHeight="false" outlineLevel="0" collapsed="false">
      <c r="O83" s="78"/>
    </row>
    <row r="84" customFormat="false" ht="12.8" hidden="false" customHeight="false" outlineLevel="0" collapsed="false">
      <c r="O84" s="78"/>
    </row>
    <row r="85" customFormat="false" ht="12.8" hidden="false" customHeight="false" outlineLevel="0" collapsed="false">
      <c r="O85" s="78"/>
    </row>
    <row r="86" customFormat="false" ht="12.8" hidden="false" customHeight="false" outlineLevel="0" collapsed="false">
      <c r="O86" s="78"/>
    </row>
    <row r="87" customFormat="false" ht="12.8" hidden="false" customHeight="false" outlineLevel="0" collapsed="false">
      <c r="O87" s="78"/>
    </row>
    <row r="88" customFormat="false" ht="12.8" hidden="false" customHeight="false" outlineLevel="0" collapsed="false">
      <c r="O88" s="78"/>
    </row>
    <row r="89" customFormat="false" ht="12.8" hidden="false" customHeight="false" outlineLevel="0" collapsed="false">
      <c r="O89" s="78"/>
    </row>
    <row r="90" customFormat="false" ht="12.8" hidden="false" customHeight="false" outlineLevel="0" collapsed="false">
      <c r="O90" s="78"/>
    </row>
    <row r="91" customFormat="false" ht="12.8" hidden="false" customHeight="false" outlineLevel="0" collapsed="false">
      <c r="O91" s="78"/>
    </row>
    <row r="92" customFormat="false" ht="12.8" hidden="false" customHeight="false" outlineLevel="0" collapsed="false">
      <c r="O92" s="78"/>
    </row>
    <row r="93" customFormat="false" ht="12.8" hidden="false" customHeight="false" outlineLevel="0" collapsed="false">
      <c r="O93" s="78"/>
    </row>
    <row r="94" customFormat="false" ht="12.8" hidden="false" customHeight="false" outlineLevel="0" collapsed="false">
      <c r="O94" s="78"/>
    </row>
    <row r="95" customFormat="false" ht="12.8" hidden="false" customHeight="false" outlineLevel="0" collapsed="false">
      <c r="O95" s="78"/>
    </row>
    <row r="96" customFormat="false" ht="12.8" hidden="false" customHeight="false" outlineLevel="0" collapsed="false">
      <c r="O96" s="78"/>
    </row>
    <row r="97" customFormat="false" ht="12.8" hidden="false" customHeight="false" outlineLevel="0" collapsed="false">
      <c r="O97" s="78"/>
    </row>
    <row r="98" customFormat="false" ht="12.8" hidden="false" customHeight="false" outlineLevel="0" collapsed="false">
      <c r="O98" s="78"/>
    </row>
    <row r="99" customFormat="false" ht="12.8" hidden="false" customHeight="false" outlineLevel="0" collapsed="false">
      <c r="O99" s="78"/>
    </row>
    <row r="100" customFormat="false" ht="12.8" hidden="false" customHeight="false" outlineLevel="0" collapsed="false">
      <c r="O100" s="78"/>
    </row>
    <row r="101" customFormat="false" ht="12.8" hidden="false" customHeight="false" outlineLevel="0" collapsed="false">
      <c r="O101" s="78"/>
    </row>
    <row r="102" customFormat="false" ht="12.8" hidden="false" customHeight="false" outlineLevel="0" collapsed="false">
      <c r="O102" s="78"/>
    </row>
    <row r="103" customFormat="false" ht="12.8" hidden="false" customHeight="false" outlineLevel="0" collapsed="false">
      <c r="O103" s="78"/>
    </row>
    <row r="104" customFormat="false" ht="12.8" hidden="false" customHeight="false" outlineLevel="0" collapsed="false">
      <c r="O104" s="78"/>
    </row>
    <row r="105" customFormat="false" ht="12.8" hidden="false" customHeight="false" outlineLevel="0" collapsed="false">
      <c r="O105" s="78"/>
    </row>
    <row r="106" customFormat="false" ht="12.8" hidden="false" customHeight="false" outlineLevel="0" collapsed="false">
      <c r="O106" s="78"/>
    </row>
    <row r="107" customFormat="false" ht="12.8" hidden="false" customHeight="false" outlineLevel="0" collapsed="false">
      <c r="O107" s="78"/>
    </row>
    <row r="108" customFormat="false" ht="12.8" hidden="false" customHeight="false" outlineLevel="0" collapsed="false">
      <c r="O108" s="78"/>
    </row>
    <row r="109" customFormat="false" ht="12.8" hidden="false" customHeight="false" outlineLevel="0" collapsed="false">
      <c r="O109" s="78"/>
    </row>
    <row r="110" customFormat="false" ht="12.8" hidden="false" customHeight="false" outlineLevel="0" collapsed="false">
      <c r="O110" s="78"/>
    </row>
    <row r="111" customFormat="false" ht="12.8" hidden="false" customHeight="false" outlineLevel="0" collapsed="false">
      <c r="O111" s="78"/>
    </row>
    <row r="112" customFormat="false" ht="12.8" hidden="false" customHeight="false" outlineLevel="0" collapsed="false">
      <c r="O112" s="78"/>
    </row>
    <row r="113" customFormat="false" ht="12.8" hidden="false" customHeight="false" outlineLevel="0" collapsed="false">
      <c r="O113" s="78"/>
    </row>
    <row r="114" customFormat="false" ht="12.8" hidden="false" customHeight="false" outlineLevel="0" collapsed="false">
      <c r="O114" s="78"/>
    </row>
    <row r="115" customFormat="false" ht="12.8" hidden="false" customHeight="false" outlineLevel="0" collapsed="false">
      <c r="O115" s="78"/>
    </row>
    <row r="116" customFormat="false" ht="12.8" hidden="false" customHeight="false" outlineLevel="0" collapsed="false">
      <c r="O116" s="78"/>
    </row>
    <row r="117" customFormat="false" ht="12.8" hidden="false" customHeight="false" outlineLevel="0" collapsed="false">
      <c r="O117" s="78"/>
    </row>
    <row r="118" customFormat="false" ht="12.8" hidden="false" customHeight="false" outlineLevel="0" collapsed="false">
      <c r="O118" s="78"/>
    </row>
    <row r="119" customFormat="false" ht="12.8" hidden="false" customHeight="false" outlineLevel="0" collapsed="false">
      <c r="O119" s="78"/>
    </row>
    <row r="120" customFormat="false" ht="12.8" hidden="false" customHeight="false" outlineLevel="0" collapsed="false">
      <c r="O120" s="78"/>
    </row>
    <row r="121" customFormat="false" ht="12.8" hidden="false" customHeight="false" outlineLevel="0" collapsed="false">
      <c r="O121" s="78"/>
    </row>
    <row r="122" customFormat="false" ht="12.8" hidden="false" customHeight="false" outlineLevel="0" collapsed="false">
      <c r="O122" s="78"/>
    </row>
    <row r="123" customFormat="false" ht="12.8" hidden="false" customHeight="false" outlineLevel="0" collapsed="false">
      <c r="O123" s="78"/>
    </row>
    <row r="124" customFormat="false" ht="12.8" hidden="false" customHeight="false" outlineLevel="0" collapsed="false">
      <c r="O124" s="78"/>
    </row>
    <row r="125" customFormat="false" ht="12.8" hidden="false" customHeight="false" outlineLevel="0" collapsed="false">
      <c r="O125" s="78"/>
    </row>
    <row r="126" customFormat="false" ht="12.8" hidden="false" customHeight="false" outlineLevel="0" collapsed="false">
      <c r="O126" s="78"/>
    </row>
    <row r="127" customFormat="false" ht="12.8" hidden="false" customHeight="false" outlineLevel="0" collapsed="false">
      <c r="O127" s="78"/>
    </row>
    <row r="128" customFormat="false" ht="12.8" hidden="false" customHeight="false" outlineLevel="0" collapsed="false">
      <c r="O128" s="78"/>
    </row>
    <row r="129" customFormat="false" ht="12.8" hidden="false" customHeight="false" outlineLevel="0" collapsed="false">
      <c r="O129" s="78"/>
    </row>
    <row r="130" customFormat="false" ht="12.8" hidden="false" customHeight="false" outlineLevel="0" collapsed="false">
      <c r="O130" s="78"/>
    </row>
    <row r="131" customFormat="false" ht="12.8" hidden="false" customHeight="false" outlineLevel="0" collapsed="false">
      <c r="O131" s="78"/>
    </row>
    <row r="132" customFormat="false" ht="12.8" hidden="false" customHeight="false" outlineLevel="0" collapsed="false">
      <c r="O132" s="78"/>
    </row>
    <row r="133" customFormat="false" ht="12.8" hidden="false" customHeight="false" outlineLevel="0" collapsed="false">
      <c r="O133" s="78"/>
    </row>
    <row r="134" customFormat="false" ht="12.8" hidden="false" customHeight="false" outlineLevel="0" collapsed="false">
      <c r="O134" s="78"/>
    </row>
    <row r="135" customFormat="false" ht="12.8" hidden="false" customHeight="false" outlineLevel="0" collapsed="false">
      <c r="O135" s="78"/>
    </row>
    <row r="136" customFormat="false" ht="12.8" hidden="false" customHeight="false" outlineLevel="0" collapsed="false">
      <c r="O136" s="78"/>
    </row>
    <row r="137" customFormat="false" ht="12.8" hidden="false" customHeight="false" outlineLevel="0" collapsed="false">
      <c r="O137" s="78"/>
    </row>
    <row r="138" customFormat="false" ht="12.8" hidden="false" customHeight="false" outlineLevel="0" collapsed="false">
      <c r="O138" s="78"/>
    </row>
    <row r="139" customFormat="false" ht="12.8" hidden="false" customHeight="false" outlineLevel="0" collapsed="false">
      <c r="O139" s="78"/>
    </row>
  </sheetData>
  <mergeCells count="11">
    <mergeCell ref="A1:N1"/>
    <mergeCell ref="A3:N3"/>
    <mergeCell ref="A4:M4"/>
    <mergeCell ref="A5:A6"/>
    <mergeCell ref="B5:B6"/>
    <mergeCell ref="C5:D5"/>
    <mergeCell ref="E5:F5"/>
    <mergeCell ref="G5:H5"/>
    <mergeCell ref="I5:J5"/>
    <mergeCell ref="K5:L5"/>
    <mergeCell ref="M5:N5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2021-02-06T09:29:07Z</dcterms:created>
  <dc:creator/>
  <dc:description/>
  <dc:language>it-IT</dc:language>
  <cp:lastModifiedBy/>
  <cp:lastPrinted>2021-03-27T10:09:25Z</cp:lastPrinted>
  <dcterms:modified xsi:type="dcterms:W3CDTF">2021-05-26T15:17:58Z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