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D:\硕士课程\财务报表阅读与分析\作业\"/>
    </mc:Choice>
  </mc:AlternateContent>
  <xr:revisionPtr revIDLastSave="0" documentId="13_ncr:1_{94B1F7F5-2737-4196-B3FF-24B95D74EA6D}" xr6:coauthVersionLast="47" xr6:coauthVersionMax="47" xr10:uidLastSave="{00000000-0000-0000-0000-000000000000}"/>
  <bookViews>
    <workbookView xWindow="7335" yWindow="0" windowWidth="21600" windowHeight="11385" firstSheet="1" activeTab="4" xr2:uid="{00000000-000D-0000-FFFF-FFFF00000000}"/>
  </bookViews>
  <sheets>
    <sheet name="资产负债表" sheetId="1" r:id="rId1"/>
    <sheet name="利润表" sheetId="2" r:id="rId2"/>
    <sheet name="现金流量表" sheetId="3" r:id="rId3"/>
    <sheet name="主要财务指标" sheetId="4" r:id="rId4"/>
    <sheet name="主要财务比率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5" l="1"/>
  <c r="D31" i="5"/>
  <c r="C32" i="5"/>
  <c r="D32" i="5"/>
  <c r="C34" i="5"/>
  <c r="D34" i="5"/>
  <c r="C35" i="5"/>
  <c r="D35" i="5"/>
  <c r="C36" i="5"/>
  <c r="D36" i="5"/>
  <c r="C37" i="5"/>
  <c r="D37" i="5"/>
  <c r="C38" i="5"/>
  <c r="D38" i="5"/>
  <c r="B38" i="5"/>
  <c r="B37" i="5"/>
  <c r="B36" i="5"/>
  <c r="B35" i="5"/>
  <c r="B34" i="5"/>
  <c r="B32" i="5"/>
  <c r="B31" i="5"/>
  <c r="C30" i="5"/>
  <c r="D30" i="5"/>
  <c r="B30" i="5"/>
  <c r="C29" i="5"/>
  <c r="D29" i="5"/>
  <c r="B29" i="5"/>
  <c r="C26" i="5"/>
  <c r="D26" i="5"/>
  <c r="B26" i="5"/>
  <c r="C24" i="5"/>
  <c r="D24" i="5"/>
  <c r="B24" i="5"/>
  <c r="C23" i="5"/>
  <c r="D23" i="5"/>
  <c r="B23" i="5"/>
  <c r="C22" i="5"/>
  <c r="D22" i="5"/>
  <c r="B22" i="5"/>
  <c r="C20" i="5"/>
  <c r="D20" i="5"/>
  <c r="B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C10" i="5"/>
  <c r="D10" i="5"/>
  <c r="B10" i="5"/>
  <c r="C9" i="5"/>
  <c r="D9" i="5"/>
  <c r="B9" i="5"/>
  <c r="C7" i="5"/>
  <c r="D7" i="5"/>
  <c r="B7" i="5"/>
  <c r="C5" i="5"/>
  <c r="D5" i="5"/>
  <c r="B5" i="5"/>
  <c r="C6" i="5"/>
  <c r="D6" i="5"/>
  <c r="B6" i="5"/>
  <c r="C4" i="5"/>
  <c r="D4" i="5"/>
  <c r="B4" i="5"/>
  <c r="C3" i="5"/>
  <c r="D3" i="5"/>
  <c r="B3" i="5"/>
  <c r="C2" i="5"/>
  <c r="D2" i="5"/>
  <c r="B2" i="5"/>
  <c r="G3" i="2" l="1"/>
  <c r="F3" i="2"/>
  <c r="E3" i="2"/>
  <c r="E2" i="2" s="1"/>
  <c r="C2" i="2"/>
  <c r="D2" i="2"/>
  <c r="F2" i="2"/>
  <c r="G2" i="2"/>
  <c r="D69" i="3"/>
  <c r="B69" i="3"/>
  <c r="C69" i="3"/>
  <c r="B24" i="2"/>
  <c r="B102" i="1"/>
  <c r="B104" i="1" s="1"/>
  <c r="C86" i="1"/>
  <c r="B86" i="1"/>
  <c r="C65" i="1"/>
  <c r="C73" i="1" s="1"/>
  <c r="B65" i="1"/>
  <c r="B73" i="1" s="1"/>
  <c r="B45" i="1"/>
  <c r="B19" i="1"/>
  <c r="B46" i="1" s="1"/>
  <c r="C19" i="1"/>
  <c r="D31" i="1"/>
  <c r="D66" i="1"/>
  <c r="D65" i="1" s="1"/>
  <c r="C62" i="3"/>
  <c r="B62" i="3"/>
  <c r="D62" i="3"/>
  <c r="C52" i="3"/>
  <c r="B52" i="3"/>
  <c r="D52" i="3"/>
  <c r="C42" i="3"/>
  <c r="B42" i="3"/>
  <c r="D42" i="3"/>
  <c r="C29" i="3"/>
  <c r="B29" i="3"/>
  <c r="C15" i="3"/>
  <c r="B15" i="3"/>
  <c r="D29" i="3"/>
  <c r="D15" i="3"/>
  <c r="D30" i="3" s="1"/>
  <c r="C7" i="2"/>
  <c r="B7" i="2"/>
  <c r="B2" i="2"/>
  <c r="D7" i="2"/>
  <c r="D24" i="2"/>
  <c r="D31" i="2"/>
  <c r="D35" i="2" s="1"/>
  <c r="D38" i="2" s="1"/>
  <c r="C102" i="1"/>
  <c r="C104" i="1" s="1"/>
  <c r="C45" i="1"/>
  <c r="B70" i="3" l="1"/>
  <c r="D53" i="3"/>
  <c r="D70" i="3"/>
  <c r="D72" i="3" s="1"/>
  <c r="D74" i="3" s="1"/>
  <c r="C70" i="3"/>
  <c r="C53" i="3"/>
  <c r="B53" i="3"/>
  <c r="B30" i="3"/>
  <c r="B72" i="3" s="1"/>
  <c r="B74" i="3" s="1"/>
  <c r="C30" i="3"/>
  <c r="B31" i="2"/>
  <c r="B35" i="2" s="1"/>
  <c r="B38" i="2" s="1"/>
  <c r="C31" i="2"/>
  <c r="C35" i="2" s="1"/>
  <c r="C38" i="2" s="1"/>
  <c r="B87" i="1"/>
  <c r="B105" i="1" s="1"/>
  <c r="C87" i="1"/>
  <c r="C105" i="1" s="1"/>
  <c r="D19" i="1"/>
  <c r="D45" i="1"/>
  <c r="D73" i="1"/>
  <c r="D86" i="1"/>
  <c r="D102" i="1"/>
  <c r="D104" i="1" s="1"/>
  <c r="C46" i="1"/>
  <c r="C72" i="3" l="1"/>
  <c r="C74" i="3" s="1"/>
  <c r="D46" i="1"/>
  <c r="D87" i="1"/>
  <c r="D1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7" authorId="0" shapeId="0" xr:uid="{EAB66A34-9738-46B3-AAA9-6B6D03CF8FFC}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资产为年末属而非加权平均
</t>
        </r>
      </text>
    </comment>
  </commentList>
</comments>
</file>

<file path=xl/sharedStrings.xml><?xml version="1.0" encoding="utf-8"?>
<sst xmlns="http://schemas.openxmlformats.org/spreadsheetml/2006/main" count="423" uniqueCount="289">
  <si>
    <t>流动资产：</t>
  </si>
  <si>
    <t xml:space="preserve">    货币资金</t>
  </si>
  <si>
    <t xml:space="preserve">    拆出资金</t>
  </si>
  <si>
    <t xml:space="preserve">    交易性金融资产</t>
  </si>
  <si>
    <t xml:space="preserve">    衍生金融资产</t>
  </si>
  <si>
    <t xml:space="preserve">    应收票据</t>
  </si>
  <si>
    <t xml:space="preserve">    应收账款</t>
  </si>
  <si>
    <t xml:space="preserve">    应收款项融资</t>
  </si>
  <si>
    <t xml:space="preserve">    预付款项</t>
  </si>
  <si>
    <t>　　其他应收款</t>
  </si>
  <si>
    <t>　　其中：应收利息</t>
  </si>
  <si>
    <t>　　　　  应收股利</t>
  </si>
  <si>
    <t xml:space="preserve">    买入返售金融资产</t>
  </si>
  <si>
    <t xml:space="preserve">    存货</t>
  </si>
  <si>
    <t xml:space="preserve">    一年内到期的非流动资产</t>
  </si>
  <si>
    <t xml:space="preserve">    其他流动资产</t>
  </si>
  <si>
    <t xml:space="preserve">    流动资产合计</t>
  </si>
  <si>
    <t>非流动资产：</t>
  </si>
  <si>
    <t xml:space="preserve">    发放贷款及垫款</t>
  </si>
  <si>
    <t xml:space="preserve">    债权投资</t>
  </si>
  <si>
    <t xml:space="preserve">    可供出售金融资产</t>
  </si>
  <si>
    <t xml:space="preserve">    其他债权投资</t>
  </si>
  <si>
    <t xml:space="preserve">    持有至到期投资</t>
  </si>
  <si>
    <t xml:space="preserve">    长期应收款</t>
  </si>
  <si>
    <t xml:space="preserve">    长期股权投资</t>
  </si>
  <si>
    <t>　  其他权益工具投资</t>
  </si>
  <si>
    <t>　  其他非流动金融资产</t>
  </si>
  <si>
    <t xml:space="preserve">    投资性房地产</t>
  </si>
  <si>
    <t xml:space="preserve">    固定资产</t>
  </si>
  <si>
    <t xml:space="preserve">    在建工程</t>
  </si>
  <si>
    <t xml:space="preserve">    工程物资</t>
  </si>
  <si>
    <t xml:space="preserve">    固定资产清理</t>
  </si>
  <si>
    <t xml:space="preserve">    生产性生物资产</t>
  </si>
  <si>
    <t xml:space="preserve">    油气资产</t>
  </si>
  <si>
    <t xml:space="preserve">    无形资产</t>
  </si>
  <si>
    <t xml:space="preserve">    开发支出</t>
  </si>
  <si>
    <t xml:space="preserve">    商誉</t>
  </si>
  <si>
    <t xml:space="preserve">    长期待摊费用</t>
  </si>
  <si>
    <t xml:space="preserve">    其他长期应收款</t>
  </si>
  <si>
    <t xml:space="preserve">    递延所得税资产</t>
  </si>
  <si>
    <t xml:space="preserve">    其他非流动资产</t>
  </si>
  <si>
    <t xml:space="preserve">    非流动资产合计</t>
  </si>
  <si>
    <t>资产总计</t>
  </si>
  <si>
    <t>流动负债：</t>
  </si>
  <si>
    <t xml:space="preserve">    短期借款</t>
  </si>
  <si>
    <t xml:space="preserve">    向中央银行借款</t>
  </si>
  <si>
    <t xml:space="preserve">    吸收存款及同业存放</t>
  </si>
  <si>
    <t xml:space="preserve">    拆入资金</t>
  </si>
  <si>
    <t xml:space="preserve">    交易性金融负债</t>
  </si>
  <si>
    <t xml:space="preserve">    以公允价值计量且其变动计入当期损益的金融负债</t>
  </si>
  <si>
    <t xml:space="preserve">    衍生金融负债</t>
  </si>
  <si>
    <t xml:space="preserve">    应付票据</t>
  </si>
  <si>
    <t xml:space="preserve">    应付账款</t>
  </si>
  <si>
    <t xml:space="preserve">    预收款项</t>
  </si>
  <si>
    <t xml:space="preserve">    卖出回购金融资产款</t>
  </si>
  <si>
    <t xml:space="preserve">    代理买卖证券款</t>
  </si>
  <si>
    <t xml:space="preserve">    代理承销证券款</t>
  </si>
  <si>
    <t xml:space="preserve">    应付职工薪酬</t>
  </si>
  <si>
    <t xml:space="preserve">    应交税费</t>
  </si>
  <si>
    <t>　　其他应付款</t>
  </si>
  <si>
    <t>　　其中：应付利息</t>
  </si>
  <si>
    <t>　　　　  应付股利</t>
  </si>
  <si>
    <t xml:space="preserve">    应付手续费及佣金</t>
  </si>
  <si>
    <t xml:space="preserve">    应付分保账款</t>
  </si>
  <si>
    <t xml:space="preserve">    持有待售负债</t>
  </si>
  <si>
    <t xml:space="preserve">    一年内到期的非流动负债</t>
  </si>
  <si>
    <t xml:space="preserve">    其他流动负债</t>
  </si>
  <si>
    <t xml:space="preserve">    流动负债合计</t>
  </si>
  <si>
    <t>非流动负债：</t>
  </si>
  <si>
    <t xml:space="preserve">    长期借款</t>
  </si>
  <si>
    <t xml:space="preserve">    应付债券</t>
  </si>
  <si>
    <t xml:space="preserve">    其中：优先股</t>
  </si>
  <si>
    <t xml:space="preserve">          永续债</t>
  </si>
  <si>
    <t xml:space="preserve">    租赁负债</t>
  </si>
  <si>
    <t xml:space="preserve">    长期应付款</t>
  </si>
  <si>
    <t xml:space="preserve">    长期应付职工薪酬</t>
  </si>
  <si>
    <t xml:space="preserve">    预计负债</t>
  </si>
  <si>
    <t xml:space="preserve">    递延收益</t>
  </si>
  <si>
    <t xml:space="preserve">    递延所得税负债</t>
  </si>
  <si>
    <t xml:space="preserve">    其他非流动负债</t>
  </si>
  <si>
    <t xml:space="preserve">    非流动负债合计</t>
  </si>
  <si>
    <t xml:space="preserve">    负债合计</t>
  </si>
  <si>
    <t>所有者权益(或股东权益)：</t>
  </si>
  <si>
    <t xml:space="preserve">    实收资本(或股本)</t>
  </si>
  <si>
    <t xml:space="preserve">    其他权益工具</t>
  </si>
  <si>
    <t xml:space="preserve">    资本公积金</t>
  </si>
  <si>
    <t xml:space="preserve">    减：库存股</t>
  </si>
  <si>
    <r>
      <t xml:space="preserve"> </t>
    </r>
    <r>
      <rPr>
        <sz val="12"/>
        <rFont val="宋体"/>
        <family val="3"/>
        <charset val="134"/>
      </rPr>
      <t xml:space="preserve">   其他综合收益</t>
    </r>
  </si>
  <si>
    <t xml:space="preserve">    专项储备</t>
  </si>
  <si>
    <t xml:space="preserve">    盈余公积金</t>
  </si>
  <si>
    <t xml:space="preserve">    一般风险准备</t>
  </si>
  <si>
    <t xml:space="preserve">    未分配利润</t>
  </si>
  <si>
    <t xml:space="preserve">    外币报表折算差额</t>
  </si>
  <si>
    <t xml:space="preserve">    未确认的投资损失</t>
  </si>
  <si>
    <t xml:space="preserve">    归属于母公司所有者权益合计</t>
  </si>
  <si>
    <t xml:space="preserve">    少数股东权益</t>
  </si>
  <si>
    <t xml:space="preserve">    所有者权益合计</t>
  </si>
  <si>
    <t>负债和所有者权益总计</t>
  </si>
  <si>
    <t>审计意见(境内)</t>
  </si>
  <si>
    <t>审计意见(境外)</t>
  </si>
  <si>
    <t>公告日期</t>
  </si>
  <si>
    <t>数据来源</t>
  </si>
  <si>
    <t>核对</t>
  </si>
  <si>
    <t>2020年底</t>
    <phoneticPr fontId="4" type="noConversion"/>
  </si>
  <si>
    <t>2018年底</t>
    <phoneticPr fontId="4" type="noConversion"/>
  </si>
  <si>
    <t>2019年底</t>
    <phoneticPr fontId="4" type="noConversion"/>
  </si>
  <si>
    <t>标准无保留意见</t>
  </si>
  <si>
    <t>http://quotes.money.163.com/f10/zcfzb_600809.html?type=year</t>
    <phoneticPr fontId="4" type="noConversion"/>
  </si>
  <si>
    <t>http://quotes.money.163.com/f10/zcfzb_600810.html?type=year</t>
  </si>
  <si>
    <t>http://quotes.money.163.com/f10/zcfzb_600811.html?type=year</t>
  </si>
  <si>
    <t>一、营业总收入</t>
  </si>
  <si>
    <t xml:space="preserve">    其中：营业收入</t>
  </si>
  <si>
    <t xml:space="preserve">          利息收入</t>
  </si>
  <si>
    <t xml:space="preserve">          已赚保费</t>
  </si>
  <si>
    <t xml:space="preserve">          手续费及佣金收入</t>
  </si>
  <si>
    <t>二、营业总成本</t>
  </si>
  <si>
    <t xml:space="preserve">    其中：营业成本</t>
  </si>
  <si>
    <t xml:space="preserve">          利息支出</t>
  </si>
  <si>
    <t xml:space="preserve">          手续费及佣金支出</t>
  </si>
  <si>
    <t xml:space="preserve">          退保金</t>
  </si>
  <si>
    <t xml:space="preserve">          赔付支出净额</t>
  </si>
  <si>
    <t xml:space="preserve">          提取保险合同准备金净额</t>
  </si>
  <si>
    <t xml:space="preserve">          保单红利支出</t>
  </si>
  <si>
    <t xml:space="preserve">          分保费用</t>
  </si>
  <si>
    <t xml:space="preserve">          税金及附加</t>
  </si>
  <si>
    <t xml:space="preserve">          销售费用</t>
  </si>
  <si>
    <t xml:space="preserve">          管理费用</t>
  </si>
  <si>
    <t xml:space="preserve">          研发费用</t>
  </si>
  <si>
    <t xml:space="preserve">          财务费用</t>
  </si>
  <si>
    <t xml:space="preserve">          其中：利息费用</t>
  </si>
  <si>
    <r>
      <t xml:space="preserve">          </t>
    </r>
    <r>
      <rPr>
        <sz val="12"/>
        <rFont val="宋体"/>
        <family val="3"/>
        <charset val="134"/>
      </rPr>
      <t xml:space="preserve">      </t>
    </r>
    <r>
      <rPr>
        <sz val="12"/>
        <rFont val="宋体"/>
        <family val="3"/>
        <charset val="134"/>
      </rPr>
      <t>利息收入</t>
    </r>
  </si>
  <si>
    <t xml:space="preserve">    加：  其他收益</t>
  </si>
  <si>
    <t xml:space="preserve">          投资收益（损失以“-”号填列）</t>
  </si>
  <si>
    <t xml:space="preserve">          其中：对联营企业和合营企业的投资收益</t>
  </si>
  <si>
    <t xml:space="preserve">                以摊余成本计量的金融资产终止确认收益</t>
  </si>
  <si>
    <t xml:space="preserve">          公允价值变动净收益（损失以“-”号填列）</t>
  </si>
  <si>
    <t xml:space="preserve">          信用减值损失（损失以“-”号填列）</t>
  </si>
  <si>
    <t xml:space="preserve">          资产减值损失（损失以“-”号填列）</t>
  </si>
  <si>
    <t xml:space="preserve">          资产处置收益（损失以“-”号填列）</t>
  </si>
  <si>
    <t>四、营业利润</t>
  </si>
  <si>
    <t xml:space="preserve">    加：营业外收入</t>
  </si>
  <si>
    <t xml:space="preserve">    减：营业外支出</t>
  </si>
  <si>
    <t xml:space="preserve">        其中：非流动资产处置净损失</t>
  </si>
  <si>
    <t>五、利润总额</t>
  </si>
  <si>
    <t xml:space="preserve">    减：所得税费用</t>
  </si>
  <si>
    <t xml:space="preserve">    加：未确认的投资损失</t>
  </si>
  <si>
    <t>六、净利润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</si>
  <si>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(一)按经营持续性分类</t>
    </r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</si>
  <si>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持续经营净利润</t>
    </r>
  </si>
  <si>
    <t xml:space="preserve">    2.终止经营净利润</t>
  </si>
  <si>
    <r>
      <t xml:space="preserve">    </t>
    </r>
    <r>
      <rPr>
        <sz val="12"/>
        <rFont val="宋体"/>
        <family val="3"/>
        <charset val="134"/>
      </rPr>
      <t>(一)按所有权归属分类</t>
    </r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</si>
  <si>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少数股东损益</t>
    </r>
  </si>
  <si>
    <r>
      <t xml:space="preserve">    </t>
    </r>
    <r>
      <rPr>
        <sz val="12"/>
        <rFont val="宋体"/>
        <family val="3"/>
        <charset val="134"/>
      </rPr>
      <t>2.</t>
    </r>
    <r>
      <rPr>
        <sz val="12"/>
        <rFont val="宋体"/>
        <family val="3"/>
        <charset val="134"/>
      </rPr>
      <t>归属于母公司所有者的净利润</t>
    </r>
  </si>
  <si>
    <t>八、每股收益：</t>
  </si>
  <si>
    <t xml:space="preserve">    (一) 基本每股收益</t>
  </si>
  <si>
    <t xml:space="preserve">    (二) 稀释每股收益</t>
  </si>
  <si>
    <t>一、经营活动产生的现金流量：</t>
  </si>
  <si>
    <t xml:space="preserve">    销售商品、提供劳务收到的现金</t>
  </si>
  <si>
    <t xml:space="preserve">    存放中央银行法定准备金款项和同业款项净减少额</t>
  </si>
  <si>
    <t xml:space="preserve">    向其他金融机构拆入资金净增加额</t>
  </si>
  <si>
    <t xml:space="preserve">    收取利息、手续费及佣金的现金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</si>
  <si>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拆出资金净减少额</t>
    </r>
  </si>
  <si>
    <t xml:space="preserve">    拆入资金净增加额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</si>
  <si>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卖出回购金融资产净增加额</t>
    </r>
  </si>
  <si>
    <t xml:space="preserve">    客户存款和同业存放款项净增加额</t>
  </si>
  <si>
    <t xml:space="preserve">    客户贷款及垫款净减少额</t>
  </si>
  <si>
    <t xml:space="preserve">    向中央银行借款净增加额</t>
  </si>
  <si>
    <t xml:space="preserve">    收到的税费返还</t>
  </si>
  <si>
    <t xml:space="preserve">    收到其他与经营活动有关的现金</t>
  </si>
  <si>
    <t xml:space="preserve">    经营活动现金流入小计</t>
  </si>
  <si>
    <t xml:space="preserve">    购买商品、接受劳务支付的现金</t>
  </si>
  <si>
    <t xml:space="preserve">    客户贷款及垫款净增加额</t>
  </si>
  <si>
    <r>
      <t xml:space="preserve"> </t>
    </r>
    <r>
      <rPr>
        <sz val="12"/>
        <rFont val="宋体"/>
        <family val="3"/>
        <charset val="134"/>
      </rPr>
      <t xml:space="preserve">   向中央银行借款净减少额</t>
    </r>
  </si>
  <si>
    <t xml:space="preserve">    存放中央银行和同业款项净增加额</t>
  </si>
  <si>
    <t xml:space="preserve">    拆出资金净增加额</t>
  </si>
  <si>
    <t xml:space="preserve">    拆入资金减少额</t>
  </si>
  <si>
    <t xml:space="preserve">    客户存款和同业存放款项净减少额</t>
  </si>
  <si>
    <t xml:space="preserve">    卖出回购金融资产净减少额</t>
  </si>
  <si>
    <t xml:space="preserve">    卖出回购金融资产净增加额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</si>
  <si>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</si>
  <si>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</si>
  <si>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</si>
  <si>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</si>
  <si>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经营活动现金流出小计</t>
  </si>
  <si>
    <t xml:space="preserve">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</si>
  <si>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</si>
  <si>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</si>
  <si>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</si>
  <si>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处置固定资产、无形资产和其他长期资产收回的现金净额</t>
  </si>
  <si>
    <t xml:space="preserve">    处置交易性金融资产收回的现金净额</t>
  </si>
  <si>
    <t xml:space="preserve">    收购子公司而导致的现金及现金等价物净增加</t>
  </si>
  <si>
    <t xml:space="preserve">    处置可供出售金融资产收回的现金净额</t>
  </si>
  <si>
    <t xml:space="preserve">    子公司转为联营公司核算而导致的现金及现金等价物净增加</t>
  </si>
  <si>
    <t xml:space="preserve">    联营公司转为子公司核算而导致的现金及现金等价物净增加</t>
  </si>
  <si>
    <t xml:space="preserve">    处置子公司及其他营业单位收到的现金净额</t>
  </si>
  <si>
    <t xml:space="preserve">    收到其他与投资活动有关的现金</t>
  </si>
  <si>
    <t xml:space="preserve">    投资活动现金流入小计</t>
  </si>
  <si>
    <t xml:space="preserve">    购建固定资产、无形资产和其他长期资产支付的现金</t>
  </si>
  <si>
    <t xml:space="preserve">    投资支付的现金</t>
  </si>
  <si>
    <t xml:space="preserve">    取得子公司及其他营业单位支付的现金净额</t>
  </si>
  <si>
    <r>
      <t xml:space="preserve">    </t>
    </r>
    <r>
      <rPr>
        <sz val="12"/>
        <rFont val="宋体"/>
        <family val="3"/>
        <charset val="134"/>
      </rPr>
      <t>处置</t>
    </r>
    <r>
      <rPr>
        <sz val="12"/>
        <rFont val="宋体"/>
        <family val="3"/>
        <charset val="134"/>
      </rPr>
      <t>子公司及其他营业单位支付的现金净额</t>
    </r>
  </si>
  <si>
    <t xml:space="preserve">    企业合并导致的现金及现金等价物净减少</t>
  </si>
  <si>
    <t xml:space="preserve">    处置子公司而导致的现金及现金等价物净减少</t>
  </si>
  <si>
    <t xml:space="preserve">    增发收购目标公司而导致的现金及现金等价物净减少</t>
  </si>
  <si>
    <t xml:space="preserve">    增发收购目标资产而导致的现金及现金等价物净减少</t>
  </si>
  <si>
    <t xml:space="preserve">    支付其他与投资活动有关的现金</t>
  </si>
  <si>
    <t xml:space="preserve">    投资活动现金流出小计</t>
  </si>
  <si>
    <t xml:space="preserve">    投资活动产生的现金流量净额</t>
  </si>
  <si>
    <t>三、筹资活动产生的现金流量：</t>
  </si>
  <si>
    <t xml:space="preserve">    发行新股所收到的现金净额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</si>
  <si>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</si>
  <si>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</si>
  <si>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</si>
  <si>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发行分离交易可转债收到的现金</t>
    </r>
  </si>
  <si>
    <r>
      <t xml:space="preserve"> </t>
    </r>
    <r>
      <rPr>
        <sz val="12"/>
        <rFont val="宋体"/>
        <family val="3"/>
        <charset val="134"/>
      </rPr>
      <t xml:space="preserve">   发行债券收到的现金</t>
    </r>
  </si>
  <si>
    <t xml:space="preserve">    收到其他与筹资活动有关的现金</t>
  </si>
  <si>
    <t xml:space="preserve">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</si>
  <si>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</si>
  <si>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</si>
  <si>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</si>
  <si>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支付罗泾项目收购款</t>
  </si>
  <si>
    <t xml:space="preserve">    支付三期资产和部分托管资产收购款</t>
  </si>
  <si>
    <t xml:space="preserve">    支付其他与筹资活动有关的现金</t>
  </si>
  <si>
    <t xml:space="preserve">    筹资活动现金流出小计</t>
  </si>
  <si>
    <t xml:space="preserve">    筹资活动产生的现金流量净额</t>
  </si>
  <si>
    <t>四、汇率变动对现金的影响</t>
  </si>
  <si>
    <t>五、现金及现金等价物净增加额</t>
  </si>
  <si>
    <t xml:space="preserve">    加：期初现金及现金等价物余额</t>
  </si>
  <si>
    <t xml:space="preserve">    期末现金及现金等价物余额</t>
  </si>
  <si>
    <t>2021年底</t>
  </si>
  <si>
    <t>2022年底</t>
  </si>
  <si>
    <t>2023年底</t>
  </si>
  <si>
    <t xml:space="preserve">    合同资产</t>
  </si>
  <si>
    <t xml:space="preserve">    使用权资产</t>
  </si>
  <si>
    <t xml:space="preserve">    合同负债</t>
  </si>
  <si>
    <t>利息保障倍数</t>
  </si>
  <si>
    <t>营业总收入</t>
  </si>
  <si>
    <t>毛利率</t>
    <phoneticPr fontId="11" type="noConversion"/>
  </si>
  <si>
    <t>营业利润率</t>
    <phoneticPr fontId="11" type="noConversion"/>
  </si>
  <si>
    <t>销售净利率</t>
    <phoneticPr fontId="11" type="noConversion"/>
  </si>
  <si>
    <t>净资产收益率</t>
    <phoneticPr fontId="11" type="noConversion"/>
  </si>
  <si>
    <r>
      <t>每股收益（元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股）</t>
    </r>
    <phoneticPr fontId="11" type="noConversion"/>
  </si>
  <si>
    <t>资产净利率</t>
    <phoneticPr fontId="11" type="noConversion"/>
  </si>
  <si>
    <t>流动比率</t>
    <phoneticPr fontId="11" type="noConversion"/>
  </si>
  <si>
    <t>速动比率</t>
    <phoneticPr fontId="11" type="noConversion"/>
  </si>
  <si>
    <t>存货周转率</t>
    <phoneticPr fontId="11" type="noConversion"/>
  </si>
  <si>
    <t>应收帐款周转率</t>
    <phoneticPr fontId="11" type="noConversion"/>
  </si>
  <si>
    <t>流动资产周转率</t>
    <phoneticPr fontId="11" type="noConversion"/>
  </si>
  <si>
    <t>固定资产周转率</t>
    <phoneticPr fontId="11" type="noConversion"/>
  </si>
  <si>
    <t>总资产周转率</t>
    <phoneticPr fontId="11" type="noConversion"/>
  </si>
  <si>
    <t>存货周转天数</t>
    <phoneticPr fontId="11" type="noConversion"/>
  </si>
  <si>
    <t>应收账款周转天数</t>
    <phoneticPr fontId="11" type="noConversion"/>
  </si>
  <si>
    <t>营业周期（天）</t>
    <phoneticPr fontId="11" type="noConversion"/>
  </si>
  <si>
    <t>总资产周转率（总资产为年末数）</t>
    <phoneticPr fontId="11" type="noConversion"/>
  </si>
  <si>
    <t>资产负债率</t>
    <phoneticPr fontId="11" type="noConversion"/>
  </si>
  <si>
    <t>负债权益比</t>
    <phoneticPr fontId="11" type="noConversion"/>
  </si>
  <si>
    <t>有形净值债务率</t>
    <phoneticPr fontId="11" type="noConversion"/>
  </si>
  <si>
    <t>权益乘数</t>
    <phoneticPr fontId="11" type="noConversion"/>
  </si>
  <si>
    <t>杜邦分析1-母公司角度</t>
    <phoneticPr fontId="11" type="noConversion"/>
  </si>
  <si>
    <t>归属于母公司所有者的净利润</t>
    <phoneticPr fontId="11" type="noConversion"/>
  </si>
  <si>
    <t>归属于母公司所有者权益合计</t>
    <phoneticPr fontId="11" type="noConversion"/>
  </si>
  <si>
    <t>总资产</t>
    <phoneticPr fontId="11" type="noConversion"/>
  </si>
  <si>
    <t>总资产净利率</t>
    <phoneticPr fontId="11" type="noConversion"/>
  </si>
  <si>
    <t>杜邦分析2-主体角度</t>
    <phoneticPr fontId="11" type="noConversion"/>
  </si>
  <si>
    <t>净利润</t>
    <phoneticPr fontId="11" type="noConversion"/>
  </si>
  <si>
    <t>所有者权益合计</t>
    <phoneticPr fontId="11" type="noConversion"/>
  </si>
  <si>
    <t>营业总收入</t>
    <phoneticPr fontId="11" type="noConversion"/>
  </si>
  <si>
    <t>存货增长率</t>
    <phoneticPr fontId="11" type="noConversion"/>
  </si>
  <si>
    <t>应收帐款增长率</t>
    <phoneticPr fontId="11" type="noConversion"/>
  </si>
  <si>
    <t>其他应收款增长率</t>
    <phoneticPr fontId="11" type="noConversion"/>
  </si>
  <si>
    <t>总资产增长率</t>
    <phoneticPr fontId="11" type="noConversion"/>
  </si>
  <si>
    <t>营业收入增长率</t>
    <phoneticPr fontId="11" type="noConversion"/>
  </si>
  <si>
    <t>营业成本增长率</t>
    <phoneticPr fontId="11" type="noConversion"/>
  </si>
  <si>
    <t>销售费用增长率</t>
    <phoneticPr fontId="11" type="noConversion"/>
  </si>
  <si>
    <t>管理费用增长率</t>
    <phoneticPr fontId="11" type="noConversion"/>
  </si>
  <si>
    <t>财务费用增长率</t>
    <phoneticPr fontId="11" type="noConversion"/>
  </si>
  <si>
    <t>三项费用平均增长率</t>
    <phoneticPr fontId="11" type="noConversion"/>
  </si>
  <si>
    <t>（成本＋三项费用）平均增长率</t>
    <phoneticPr fontId="11" type="noConversion"/>
  </si>
  <si>
    <r>
      <t>（成本＋三项费用）平均增长率</t>
    </r>
    <r>
      <rPr>
        <sz val="12"/>
        <rFont val="Times New Roman"/>
        <family val="1"/>
      </rPr>
      <t>-</t>
    </r>
    <r>
      <rPr>
        <sz val="12"/>
        <rFont val="宋体"/>
        <family val="3"/>
        <charset val="134"/>
      </rPr>
      <t>营业收入增长率</t>
    </r>
    <phoneticPr fontId="11" type="noConversion"/>
  </si>
  <si>
    <t>营业成本增长率－营业收入增长率</t>
    <phoneticPr fontId="11" type="noConversion"/>
  </si>
  <si>
    <t>三项费用增长率－营业收入增长率</t>
    <phoneticPr fontId="11" type="noConversion"/>
  </si>
  <si>
    <t>销售费用增长率－营业收入增长率</t>
    <phoneticPr fontId="11" type="noConversion"/>
  </si>
  <si>
    <t>管理费用增长率－营业收入增长率</t>
    <phoneticPr fontId="11" type="noConversion"/>
  </si>
  <si>
    <t>财务费用增长率－营业收入增长率</t>
    <phoneticPr fontId="11" type="noConversion"/>
  </si>
  <si>
    <t>营业利润增长率</t>
    <phoneticPr fontId="11" type="noConversion"/>
  </si>
  <si>
    <t>净利润增长率</t>
    <phoneticPr fontId="11" type="noConversion"/>
  </si>
  <si>
    <t xml:space="preserve">    合同资产</t>
    <phoneticPr fontId="11" type="noConversion"/>
  </si>
  <si>
    <t xml:space="preserve">    使用权资产</t>
    <phoneticPr fontId="11" type="noConversion"/>
  </si>
  <si>
    <t xml:space="preserve">    合同负债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</si>
</sst>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9" formatCode="_ * #,##0.00_ ;_ * \-#,##0.00_ ;_ * &quot;-&quot;??_ ;_ @_ "/>
    <numFmt numFmtId="180" formatCode="#,##0.00_ "/>
    <numFmt numFmtId="192" formatCode="###,##0.00"/>
  </numFmts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10.5"/>
      <color indexed="8"/>
      <name val="宋体"/>
      <family val="3"/>
      <charset val="134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/>
    <xf numFmtId="0" fontId="15" fillId="0" borderId="0"/>
    <xf numFmtId="9" fontId="2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</cellStyleXfs>
  <cellXfs count="43">
    <xf numFmtId="0" fontId="0" fillId="0" borderId="0" xfId="0"/>
    <xf numFmtId="0" fontId="2" fillId="0" borderId="0" xfId="2" applyAlignment="1">
      <alignment vertical="center" wrapText="1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2" applyFont="1" applyAlignment="1">
      <alignment horizontal="center" vertical="center"/>
    </xf>
    <xf numFmtId="0" fontId="5" fillId="2" borderId="0" xfId="0" applyFont="1" applyFill="1"/>
    <xf numFmtId="0" fontId="5" fillId="5" borderId="0" xfId="0" applyFont="1" applyFill="1"/>
    <xf numFmtId="0" fontId="5" fillId="0" borderId="0" xfId="0" applyFont="1" applyAlignment="1">
      <alignment vertical="center"/>
    </xf>
    <xf numFmtId="0" fontId="7" fillId="0" borderId="0" xfId="3"/>
    <xf numFmtId="0" fontId="3" fillId="0" borderId="0" xfId="2" applyFont="1">
      <alignment vertical="center"/>
    </xf>
    <xf numFmtId="0" fontId="5" fillId="6" borderId="0" xfId="0" applyFont="1" applyFill="1"/>
    <xf numFmtId="0" fontId="2" fillId="0" borderId="0" xfId="2">
      <alignment vertical="center"/>
    </xf>
    <xf numFmtId="0" fontId="1" fillId="0" borderId="0" xfId="1">
      <alignment vertical="center"/>
    </xf>
    <xf numFmtId="0" fontId="2" fillId="0" borderId="0" xfId="2">
      <alignment vertical="center"/>
    </xf>
    <xf numFmtId="0" fontId="3" fillId="0" borderId="0" xfId="2" applyFont="1" applyAlignment="1">
      <alignment horizontal="center" vertical="center"/>
    </xf>
    <xf numFmtId="0" fontId="2" fillId="3" borderId="0" xfId="2" applyFill="1">
      <alignment vertical="center"/>
    </xf>
    <xf numFmtId="0" fontId="2" fillId="4" borderId="0" xfId="2" applyFill="1">
      <alignment vertical="center"/>
    </xf>
    <xf numFmtId="0" fontId="3" fillId="0" borderId="0" xfId="2" applyFo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6" fillId="4" borderId="0" xfId="2" applyFont="1" applyFill="1">
      <alignment vertical="center"/>
    </xf>
    <xf numFmtId="0" fontId="6" fillId="3" borderId="0" xfId="2" applyFont="1" applyFill="1">
      <alignment vertical="center"/>
    </xf>
    <xf numFmtId="0" fontId="9" fillId="0" borderId="0" xfId="2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2" fillId="0" borderId="0" xfId="2">
      <alignment vertical="center"/>
    </xf>
    <xf numFmtId="0" fontId="2" fillId="0" borderId="0" xfId="2" applyFont="1">
      <alignment vertical="center"/>
    </xf>
    <xf numFmtId="0" fontId="3" fillId="0" borderId="0" xfId="2" applyFont="1" applyAlignment="1">
      <alignment horizontal="center" vertical="center"/>
    </xf>
    <xf numFmtId="0" fontId="2" fillId="0" borderId="0" xfId="2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2" fontId="17" fillId="0" borderId="0" xfId="0" applyNumberFormat="1" applyFont="1" applyAlignment="1">
      <alignment horizontal="left" vertical="center" wrapText="1"/>
    </xf>
    <xf numFmtId="43" fontId="0" fillId="0" borderId="0" xfId="4" applyFont="1" applyFill="1" applyBorder="1" applyAlignment="1">
      <alignment horizontal="left" vertical="center" wrapText="1"/>
    </xf>
    <xf numFmtId="43" fontId="2" fillId="0" borderId="0" xfId="4" applyFont="1" applyFill="1" applyBorder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0" fillId="7" borderId="0" xfId="0" applyFill="1" applyAlignment="1">
      <alignment vertical="center"/>
    </xf>
    <xf numFmtId="0" fontId="18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80" fontId="0" fillId="0" borderId="0" xfId="0" applyNumberFormat="1" applyAlignment="1">
      <alignment vertical="top"/>
    </xf>
    <xf numFmtId="192" fontId="19" fillId="0" borderId="0" xfId="0" applyNumberFormat="1" applyFont="1"/>
    <xf numFmtId="0" fontId="3" fillId="0" borderId="0" xfId="0" applyFont="1" applyAlignment="1">
      <alignment vertical="center"/>
    </xf>
    <xf numFmtId="192" fontId="20" fillId="8" borderId="0" xfId="0" applyNumberFormat="1" applyFont="1" applyFill="1"/>
  </cellXfs>
  <cellStyles count="13">
    <cellStyle name="Normal" xfId="10" xr:uid="{8F1F13C5-A888-4A5A-842F-3F953C0657C7}"/>
    <cellStyle name="百分比 2" xfId="9" xr:uid="{19BB889F-8D16-4FC6-8B3D-EC3667BEF348}"/>
    <cellStyle name="百分比 3" xfId="8" xr:uid="{11C73687-F74A-4FC9-81B4-071F96296798}"/>
    <cellStyle name="常规" xfId="0" builtinId="0"/>
    <cellStyle name="常规 2" xfId="2" xr:uid="{DD8935E7-EC2C-4A5C-8EAF-89D2D00BAC67}"/>
    <cellStyle name="常规 2 2" xfId="7" xr:uid="{BF6DA53D-EA85-42DE-9FD5-8DE1C4FF27BC}"/>
    <cellStyle name="常规 3" xfId="1" xr:uid="{6EFA18D2-8BE5-48ED-9916-842886050849}"/>
    <cellStyle name="常规 3 2" xfId="11" xr:uid="{667CEE7B-7AC8-4C59-BB18-C20AAEC170EC}"/>
    <cellStyle name="常规 4" xfId="12" xr:uid="{85927B18-977F-4668-A1AB-2175D964DB30}"/>
    <cellStyle name="超链接" xfId="3" builtinId="8"/>
    <cellStyle name="千位分隔" xfId="4" builtinId="3"/>
    <cellStyle name="千位分隔 2" xfId="6" xr:uid="{E7FD4EF4-C38F-480A-832D-93802385C1F6}"/>
    <cellStyle name="千位分隔 3" xfId="5" xr:uid="{125A06CB-DDDF-4FC6-A302-5FDA8CA35E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quotes.money.163.com/f10/zcfzb_600809.html?type=year" TargetMode="External"/><Relationship Id="rId1" Type="http://schemas.openxmlformats.org/officeDocument/2006/relationships/hyperlink" Target="http://quotes.money.163.com/f10/zcfzb_600809.html?type=yea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opLeftCell="A73" workbookViewId="0">
      <selection activeCell="C96" sqref="C96"/>
    </sheetView>
  </sheetViews>
  <sheetFormatPr defaultRowHeight="14.25" x14ac:dyDescent="0.2"/>
  <cols>
    <col min="1" max="1" width="33.875" bestFit="1" customWidth="1"/>
    <col min="2" max="3" width="11.625" bestFit="1" customWidth="1"/>
    <col min="4" max="4" width="12.75" bestFit="1" customWidth="1"/>
  </cols>
  <sheetData>
    <row r="1" spans="1:4" x14ac:dyDescent="0.2">
      <c r="A1" s="12"/>
      <c r="B1" s="4" t="s">
        <v>104</v>
      </c>
      <c r="C1" s="4" t="s">
        <v>105</v>
      </c>
      <c r="D1" s="4" t="s">
        <v>103</v>
      </c>
    </row>
    <row r="2" spans="1:4" x14ac:dyDescent="0.2">
      <c r="A2" s="13" t="s">
        <v>0</v>
      </c>
    </row>
    <row r="3" spans="1:4" x14ac:dyDescent="0.2">
      <c r="A3" s="13" t="s">
        <v>1</v>
      </c>
      <c r="B3" s="3">
        <v>1296110000</v>
      </c>
      <c r="C3" s="3">
        <v>3963600000</v>
      </c>
      <c r="D3" s="3">
        <v>4606710000</v>
      </c>
    </row>
    <row r="4" spans="1:4" x14ac:dyDescent="0.2">
      <c r="A4" s="13" t="s">
        <v>2</v>
      </c>
    </row>
    <row r="5" spans="1:4" x14ac:dyDescent="0.2">
      <c r="A5" s="13" t="s">
        <v>3</v>
      </c>
    </row>
    <row r="6" spans="1:4" x14ac:dyDescent="0.2">
      <c r="A6" s="13" t="s">
        <v>4</v>
      </c>
    </row>
    <row r="7" spans="1:4" x14ac:dyDescent="0.2">
      <c r="A7" s="13" t="s">
        <v>5</v>
      </c>
      <c r="B7" s="3">
        <v>3695300000</v>
      </c>
    </row>
    <row r="8" spans="1:4" x14ac:dyDescent="0.2">
      <c r="A8" s="13" t="s">
        <v>6</v>
      </c>
      <c r="B8" s="3">
        <v>10800000</v>
      </c>
      <c r="C8" s="3">
        <v>6230000</v>
      </c>
      <c r="D8" s="3">
        <v>1680000</v>
      </c>
    </row>
    <row r="9" spans="1:4" x14ac:dyDescent="0.2">
      <c r="A9" s="13" t="s">
        <v>7</v>
      </c>
    </row>
    <row r="10" spans="1:4" x14ac:dyDescent="0.2">
      <c r="A10" s="13" t="s">
        <v>8</v>
      </c>
      <c r="B10" s="3">
        <v>103740000</v>
      </c>
      <c r="C10" s="3">
        <v>129580000</v>
      </c>
      <c r="D10" s="3">
        <v>116690000</v>
      </c>
    </row>
    <row r="11" spans="1:4" x14ac:dyDescent="0.2">
      <c r="A11" s="13" t="s">
        <v>9</v>
      </c>
      <c r="B11" s="3">
        <v>34290000</v>
      </c>
      <c r="C11" s="3">
        <v>34740000</v>
      </c>
      <c r="D11" s="3">
        <v>140780000</v>
      </c>
    </row>
    <row r="12" spans="1:4" x14ac:dyDescent="0.2">
      <c r="A12" s="13" t="s">
        <v>10</v>
      </c>
      <c r="B12" s="3">
        <v>1130000</v>
      </c>
    </row>
    <row r="13" spans="1:4" x14ac:dyDescent="0.2">
      <c r="A13" s="13" t="s">
        <v>11</v>
      </c>
      <c r="B13">
        <v>33160000</v>
      </c>
    </row>
    <row r="14" spans="1:4" x14ac:dyDescent="0.2">
      <c r="A14" s="13" t="s">
        <v>12</v>
      </c>
    </row>
    <row r="15" spans="1:4" x14ac:dyDescent="0.2">
      <c r="A15" s="13" t="s">
        <v>13</v>
      </c>
      <c r="B15">
        <v>3156050000</v>
      </c>
      <c r="C15" s="3">
        <v>5258120000</v>
      </c>
      <c r="D15" s="3">
        <v>6353550000</v>
      </c>
    </row>
    <row r="16" spans="1:4" s="3" customFormat="1" ht="15" x14ac:dyDescent="0.25">
      <c r="A16" s="38" t="s">
        <v>286</v>
      </c>
      <c r="B16" s="39"/>
      <c r="C16" s="39"/>
      <c r="D16" s="40"/>
    </row>
    <row r="17" spans="1:4" x14ac:dyDescent="0.2">
      <c r="A17" s="13" t="s">
        <v>14</v>
      </c>
    </row>
    <row r="18" spans="1:4" x14ac:dyDescent="0.2">
      <c r="A18" s="13" t="s">
        <v>15</v>
      </c>
      <c r="B18">
        <v>718780000</v>
      </c>
      <c r="C18" s="3">
        <v>522170000</v>
      </c>
      <c r="D18" s="3">
        <v>308360000</v>
      </c>
    </row>
    <row r="19" spans="1:4" x14ac:dyDescent="0.2">
      <c r="A19" s="13" t="s">
        <v>16</v>
      </c>
      <c r="B19" s="2">
        <f>SUM(B3:B18)-SUM(B12:B13)</f>
        <v>9015070000</v>
      </c>
      <c r="C19" s="2">
        <f>SUM(C3:C18)-SUM(C12:C13)</f>
        <v>9914440000</v>
      </c>
      <c r="D19" s="2">
        <f>SUM(D3:D18)-SUM(D12:D13)</f>
        <v>11527770000</v>
      </c>
    </row>
    <row r="20" spans="1:4" x14ac:dyDescent="0.2">
      <c r="A20" s="13" t="s">
        <v>17</v>
      </c>
    </row>
    <row r="21" spans="1:4" x14ac:dyDescent="0.2">
      <c r="A21" s="13" t="s">
        <v>18</v>
      </c>
    </row>
    <row r="22" spans="1:4" x14ac:dyDescent="0.2">
      <c r="A22" s="13" t="s">
        <v>19</v>
      </c>
    </row>
    <row r="23" spans="1:4" x14ac:dyDescent="0.2">
      <c r="A23" s="13" t="s">
        <v>20</v>
      </c>
      <c r="B23">
        <v>8810000</v>
      </c>
    </row>
    <row r="24" spans="1:4" x14ac:dyDescent="0.2">
      <c r="A24" s="13" t="s">
        <v>21</v>
      </c>
    </row>
    <row r="25" spans="1:4" x14ac:dyDescent="0.2">
      <c r="A25" s="13" t="s">
        <v>22</v>
      </c>
    </row>
    <row r="26" spans="1:4" x14ac:dyDescent="0.2">
      <c r="A26" s="13" t="s">
        <v>23</v>
      </c>
    </row>
    <row r="27" spans="1:4" x14ac:dyDescent="0.2">
      <c r="A27" s="13" t="s">
        <v>24</v>
      </c>
      <c r="B27">
        <v>4280000</v>
      </c>
      <c r="D27" s="3">
        <v>39430000</v>
      </c>
    </row>
    <row r="28" spans="1:4" x14ac:dyDescent="0.2">
      <c r="A28" s="13" t="s">
        <v>25</v>
      </c>
    </row>
    <row r="29" spans="1:4" x14ac:dyDescent="0.2">
      <c r="A29" s="13" t="s">
        <v>26</v>
      </c>
    </row>
    <row r="30" spans="1:4" x14ac:dyDescent="0.2">
      <c r="A30" s="13" t="s">
        <v>27</v>
      </c>
      <c r="B30">
        <v>13920000</v>
      </c>
      <c r="C30" s="3">
        <v>13460000</v>
      </c>
      <c r="D30" s="3">
        <v>16030000</v>
      </c>
    </row>
    <row r="31" spans="1:4" x14ac:dyDescent="0.2">
      <c r="A31" s="13" t="s">
        <v>28</v>
      </c>
      <c r="B31">
        <v>1598570000</v>
      </c>
      <c r="C31" s="3">
        <v>1618610000</v>
      </c>
      <c r="D31">
        <f>(318598-142534)*10000</f>
        <v>1760640000</v>
      </c>
    </row>
    <row r="32" spans="1:4" x14ac:dyDescent="0.2">
      <c r="A32" s="13" t="s">
        <v>29</v>
      </c>
      <c r="B32">
        <v>305800000</v>
      </c>
      <c r="C32">
        <v>510640000</v>
      </c>
      <c r="D32">
        <v>527110000</v>
      </c>
    </row>
    <row r="33" spans="1:4" x14ac:dyDescent="0.2">
      <c r="A33" s="13" t="s">
        <v>30</v>
      </c>
    </row>
    <row r="34" spans="1:4" x14ac:dyDescent="0.2">
      <c r="A34" s="13" t="s">
        <v>31</v>
      </c>
      <c r="C34">
        <v>1780000</v>
      </c>
      <c r="D34">
        <v>1800000</v>
      </c>
    </row>
    <row r="35" spans="1:4" x14ac:dyDescent="0.2">
      <c r="A35" s="13" t="s">
        <v>32</v>
      </c>
    </row>
    <row r="36" spans="1:4" x14ac:dyDescent="0.2">
      <c r="A36" s="13" t="s">
        <v>33</v>
      </c>
    </row>
    <row r="37" spans="1:4" s="3" customFormat="1" x14ac:dyDescent="0.2">
      <c r="A37" s="38" t="s">
        <v>287</v>
      </c>
      <c r="B37" s="41"/>
      <c r="C37" s="41"/>
      <c r="D37" s="41"/>
    </row>
    <row r="38" spans="1:4" x14ac:dyDescent="0.2">
      <c r="A38" s="13" t="s">
        <v>34</v>
      </c>
      <c r="B38">
        <v>223240000</v>
      </c>
      <c r="C38">
        <v>313490000</v>
      </c>
      <c r="D38">
        <v>338950000</v>
      </c>
    </row>
    <row r="39" spans="1:4" x14ac:dyDescent="0.2">
      <c r="A39" s="13" t="s">
        <v>35</v>
      </c>
    </row>
    <row r="40" spans="1:4" x14ac:dyDescent="0.2">
      <c r="A40" s="13" t="s">
        <v>36</v>
      </c>
    </row>
    <row r="41" spans="1:4" x14ac:dyDescent="0.2">
      <c r="A41" s="13" t="s">
        <v>37</v>
      </c>
      <c r="B41">
        <v>9850000</v>
      </c>
      <c r="C41">
        <v>8580000</v>
      </c>
      <c r="D41">
        <v>7300000</v>
      </c>
    </row>
    <row r="42" spans="1:4" x14ac:dyDescent="0.2">
      <c r="A42" s="13" t="s">
        <v>38</v>
      </c>
    </row>
    <row r="43" spans="1:4" x14ac:dyDescent="0.2">
      <c r="A43" s="13" t="s">
        <v>39</v>
      </c>
      <c r="B43">
        <v>565270000</v>
      </c>
      <c r="C43">
        <v>833440000</v>
      </c>
      <c r="D43" s="3">
        <v>1126830000</v>
      </c>
    </row>
    <row r="44" spans="1:4" x14ac:dyDescent="0.2">
      <c r="A44" s="13" t="s">
        <v>40</v>
      </c>
      <c r="B44">
        <v>83030000</v>
      </c>
      <c r="C44">
        <v>112550000</v>
      </c>
      <c r="D44" s="3">
        <v>139510000</v>
      </c>
    </row>
    <row r="45" spans="1:4" x14ac:dyDescent="0.2">
      <c r="A45" s="13" t="s">
        <v>41</v>
      </c>
      <c r="B45" s="6">
        <f>SUM(B21:B44)</f>
        <v>2812770000</v>
      </c>
      <c r="C45" s="6">
        <f t="shared" ref="C45" si="0">SUM(C21:C44)</f>
        <v>3412550000</v>
      </c>
      <c r="D45" s="6">
        <f>SUM(D21:D44)</f>
        <v>3957600000</v>
      </c>
    </row>
    <row r="46" spans="1:4" x14ac:dyDescent="0.2">
      <c r="A46" s="13" t="s">
        <v>42</v>
      </c>
      <c r="B46" s="5">
        <f>B19+B45</f>
        <v>11827840000</v>
      </c>
      <c r="C46" s="5">
        <f t="shared" ref="C46" si="1">C19+C45</f>
        <v>13326990000</v>
      </c>
      <c r="D46" s="5">
        <f>D19+D45</f>
        <v>15485370000</v>
      </c>
    </row>
    <row r="47" spans="1:4" x14ac:dyDescent="0.2">
      <c r="A47" s="13" t="s">
        <v>43</v>
      </c>
    </row>
    <row r="48" spans="1:4" x14ac:dyDescent="0.2">
      <c r="A48" s="13" t="s">
        <v>44</v>
      </c>
    </row>
    <row r="49" spans="1:5" x14ac:dyDescent="0.2">
      <c r="A49" s="13" t="s">
        <v>45</v>
      </c>
    </row>
    <row r="50" spans="1:5" x14ac:dyDescent="0.2">
      <c r="A50" s="13" t="s">
        <v>46</v>
      </c>
    </row>
    <row r="51" spans="1:5" x14ac:dyDescent="0.2">
      <c r="A51" s="13" t="s">
        <v>47</v>
      </c>
    </row>
    <row r="52" spans="1:5" x14ac:dyDescent="0.2">
      <c r="A52" s="13" t="s">
        <v>48</v>
      </c>
    </row>
    <row r="53" spans="1:5" ht="28.5" x14ac:dyDescent="0.2">
      <c r="A53" s="1" t="s">
        <v>49</v>
      </c>
    </row>
    <row r="54" spans="1:5" x14ac:dyDescent="0.2">
      <c r="A54" s="13" t="s">
        <v>50</v>
      </c>
    </row>
    <row r="55" spans="1:5" x14ac:dyDescent="0.2">
      <c r="A55" s="13" t="s">
        <v>51</v>
      </c>
      <c r="B55" s="3">
        <v>489600000</v>
      </c>
      <c r="C55" s="3">
        <v>753770000</v>
      </c>
      <c r="D55" s="3">
        <v>856510000</v>
      </c>
    </row>
    <row r="56" spans="1:5" x14ac:dyDescent="0.2">
      <c r="A56" s="13" t="s">
        <v>52</v>
      </c>
      <c r="B56" s="3">
        <v>853990000</v>
      </c>
      <c r="C56" s="3">
        <v>1973530000</v>
      </c>
      <c r="D56" s="3">
        <v>1454930000</v>
      </c>
    </row>
    <row r="57" spans="1:5" x14ac:dyDescent="0.2">
      <c r="A57" s="13" t="s">
        <v>53</v>
      </c>
      <c r="B57" s="3">
        <v>1653190000</v>
      </c>
      <c r="C57" s="3">
        <v>2839720000</v>
      </c>
    </row>
    <row r="58" spans="1:5" s="3" customFormat="1" ht="15" x14ac:dyDescent="0.25">
      <c r="A58" s="38" t="s">
        <v>288</v>
      </c>
      <c r="B58" s="39"/>
      <c r="C58" s="39"/>
      <c r="D58" s="40"/>
      <c r="E58" s="42"/>
    </row>
    <row r="59" spans="1:5" x14ac:dyDescent="0.2">
      <c r="A59" s="13" t="s">
        <v>54</v>
      </c>
    </row>
    <row r="60" spans="1:5" x14ac:dyDescent="0.2">
      <c r="A60" s="13" t="s">
        <v>46</v>
      </c>
    </row>
    <row r="61" spans="1:5" x14ac:dyDescent="0.2">
      <c r="A61" s="13" t="s">
        <v>55</v>
      </c>
    </row>
    <row r="62" spans="1:5" x14ac:dyDescent="0.2">
      <c r="A62" s="13" t="s">
        <v>56</v>
      </c>
    </row>
    <row r="63" spans="1:5" x14ac:dyDescent="0.2">
      <c r="A63" s="13" t="s">
        <v>57</v>
      </c>
      <c r="B63" s="3">
        <v>443980000</v>
      </c>
      <c r="C63" s="3">
        <v>825620000</v>
      </c>
      <c r="D63" s="3">
        <v>1068800000</v>
      </c>
    </row>
    <row r="64" spans="1:5" x14ac:dyDescent="0.2">
      <c r="A64" s="13" t="s">
        <v>58</v>
      </c>
      <c r="B64" s="3">
        <v>1278210000</v>
      </c>
      <c r="C64" s="3">
        <v>1169530000</v>
      </c>
      <c r="D64" s="3">
        <v>1795740000</v>
      </c>
    </row>
    <row r="65" spans="1:4" x14ac:dyDescent="0.2">
      <c r="A65" s="13" t="s">
        <v>59</v>
      </c>
      <c r="B65">
        <f>SUM(B66:B67)</f>
        <v>584540000</v>
      </c>
      <c r="C65">
        <f t="shared" ref="C65" si="2">SUM(C66:C67)</f>
        <v>819630000</v>
      </c>
      <c r="D65">
        <f>SUM(D66:D67)</f>
        <v>940070000</v>
      </c>
    </row>
    <row r="66" spans="1:4" x14ac:dyDescent="0.2">
      <c r="A66" s="13" t="s">
        <v>60</v>
      </c>
      <c r="B66">
        <v>578570000</v>
      </c>
      <c r="C66">
        <v>812770000</v>
      </c>
      <c r="D66">
        <f>937630000</f>
        <v>937630000</v>
      </c>
    </row>
    <row r="67" spans="1:4" x14ac:dyDescent="0.2">
      <c r="A67" s="13" t="s">
        <v>61</v>
      </c>
      <c r="B67" s="3">
        <v>5970000</v>
      </c>
      <c r="C67" s="3">
        <v>6860000</v>
      </c>
      <c r="D67">
        <v>2440000</v>
      </c>
    </row>
    <row r="68" spans="1:4" x14ac:dyDescent="0.2">
      <c r="A68" s="13" t="s">
        <v>62</v>
      </c>
    </row>
    <row r="69" spans="1:4" x14ac:dyDescent="0.2">
      <c r="A69" s="13" t="s">
        <v>63</v>
      </c>
    </row>
    <row r="70" spans="1:4" x14ac:dyDescent="0.2">
      <c r="A70" s="13" t="s">
        <v>64</v>
      </c>
    </row>
    <row r="71" spans="1:4" x14ac:dyDescent="0.2">
      <c r="A71" s="13" t="s">
        <v>65</v>
      </c>
    </row>
    <row r="72" spans="1:4" x14ac:dyDescent="0.2">
      <c r="A72" s="13" t="s">
        <v>66</v>
      </c>
      <c r="D72" s="3">
        <v>403900000</v>
      </c>
    </row>
    <row r="73" spans="1:4" x14ac:dyDescent="0.2">
      <c r="A73" s="13" t="s">
        <v>67</v>
      </c>
      <c r="B73" s="6">
        <f>SUM(B48:B72)-SUM(B66:B67)</f>
        <v>5303510000</v>
      </c>
      <c r="C73" s="6">
        <f t="shared" ref="C73" si="3">SUM(C48:C72)-SUM(C66:C67)</f>
        <v>8381800000</v>
      </c>
      <c r="D73" s="6">
        <f>SUM(D48:D72)-SUM(D66:D67)</f>
        <v>6519950000</v>
      </c>
    </row>
    <row r="74" spans="1:4" x14ac:dyDescent="0.2">
      <c r="A74" s="13" t="s">
        <v>68</v>
      </c>
    </row>
    <row r="75" spans="1:4" x14ac:dyDescent="0.2">
      <c r="A75" s="13" t="s">
        <v>69</v>
      </c>
    </row>
    <row r="76" spans="1:4" x14ac:dyDescent="0.2">
      <c r="A76" s="13" t="s">
        <v>70</v>
      </c>
    </row>
    <row r="77" spans="1:4" x14ac:dyDescent="0.2">
      <c r="A77" s="13" t="s">
        <v>71</v>
      </c>
    </row>
    <row r="78" spans="1:4" x14ac:dyDescent="0.2">
      <c r="A78" s="13" t="s">
        <v>72</v>
      </c>
    </row>
    <row r="79" spans="1:4" x14ac:dyDescent="0.2">
      <c r="A79" s="13" t="s">
        <v>73</v>
      </c>
    </row>
    <row r="80" spans="1:4" x14ac:dyDescent="0.2">
      <c r="A80" s="13" t="s">
        <v>74</v>
      </c>
    </row>
    <row r="81" spans="1:4" x14ac:dyDescent="0.2">
      <c r="A81" s="13" t="s">
        <v>75</v>
      </c>
    </row>
    <row r="82" spans="1:4" x14ac:dyDescent="0.2">
      <c r="A82" s="13" t="s">
        <v>76</v>
      </c>
    </row>
    <row r="83" spans="1:4" x14ac:dyDescent="0.2">
      <c r="A83" s="13" t="s">
        <v>77</v>
      </c>
      <c r="B83" s="3">
        <v>12380000</v>
      </c>
      <c r="C83" s="3">
        <v>12050000</v>
      </c>
      <c r="D83" s="3">
        <v>28090000</v>
      </c>
    </row>
    <row r="84" spans="1:4" x14ac:dyDescent="0.2">
      <c r="A84" s="13" t="s">
        <v>78</v>
      </c>
      <c r="B84" s="3">
        <v>4460000</v>
      </c>
      <c r="C84" s="3">
        <v>15340000</v>
      </c>
      <c r="D84" s="3">
        <v>30570000</v>
      </c>
    </row>
    <row r="85" spans="1:4" x14ac:dyDescent="0.2">
      <c r="A85" s="13" t="s">
        <v>79</v>
      </c>
    </row>
    <row r="86" spans="1:4" x14ac:dyDescent="0.2">
      <c r="A86" s="13" t="s">
        <v>80</v>
      </c>
      <c r="B86" s="6">
        <f>SUM(B75:B85)-SUM(B77:B78)</f>
        <v>16840000</v>
      </c>
      <c r="C86" s="6">
        <f t="shared" ref="C86" si="4">SUM(C75:C85)-SUM(C77:C78)</f>
        <v>27390000</v>
      </c>
      <c r="D86" s="6">
        <f>SUM(D75:D85)-SUM(D77:D78)</f>
        <v>58660000</v>
      </c>
    </row>
    <row r="87" spans="1:4" x14ac:dyDescent="0.2">
      <c r="A87" s="13" t="s">
        <v>81</v>
      </c>
      <c r="B87" s="6">
        <f>B73+B86</f>
        <v>5320350000</v>
      </c>
      <c r="C87" s="6">
        <f t="shared" ref="C87" si="5">C73+C86</f>
        <v>8409190000</v>
      </c>
      <c r="D87" s="6">
        <f>D73+D86</f>
        <v>6578610000</v>
      </c>
    </row>
    <row r="88" spans="1:4" x14ac:dyDescent="0.2">
      <c r="A88" s="13" t="s">
        <v>82</v>
      </c>
    </row>
    <row r="89" spans="1:4" x14ac:dyDescent="0.2">
      <c r="A89" s="13" t="s">
        <v>83</v>
      </c>
      <c r="B89" s="3">
        <v>865850000</v>
      </c>
      <c r="C89" s="3">
        <v>871530000</v>
      </c>
      <c r="D89" s="3">
        <v>871530000</v>
      </c>
    </row>
    <row r="90" spans="1:4" x14ac:dyDescent="0.2">
      <c r="A90" s="13" t="s">
        <v>84</v>
      </c>
    </row>
    <row r="91" spans="1:4" x14ac:dyDescent="0.2">
      <c r="A91" s="13" t="s">
        <v>71</v>
      </c>
    </row>
    <row r="92" spans="1:4" x14ac:dyDescent="0.2">
      <c r="A92" s="13" t="s">
        <v>72</v>
      </c>
    </row>
    <row r="93" spans="1:4" x14ac:dyDescent="0.2">
      <c r="A93" s="13" t="s">
        <v>85</v>
      </c>
      <c r="B93" s="3">
        <v>282390000</v>
      </c>
      <c r="C93" s="3">
        <v>131970000</v>
      </c>
      <c r="D93" s="3">
        <v>204080000</v>
      </c>
    </row>
    <row r="94" spans="1:4" x14ac:dyDescent="0.2">
      <c r="A94" s="13" t="s">
        <v>86</v>
      </c>
      <c r="C94" s="3">
        <v>105250000</v>
      </c>
      <c r="D94" s="3">
        <v>100140000</v>
      </c>
    </row>
    <row r="95" spans="1:4" x14ac:dyDescent="0.2">
      <c r="A95" s="13" t="s">
        <v>87</v>
      </c>
    </row>
    <row r="96" spans="1:4" x14ac:dyDescent="0.2">
      <c r="A96" s="13" t="s">
        <v>88</v>
      </c>
      <c r="B96" s="3">
        <v>58320000</v>
      </c>
      <c r="C96" s="3">
        <v>70060000</v>
      </c>
      <c r="D96" s="3">
        <v>90400000</v>
      </c>
    </row>
    <row r="97" spans="1:4" x14ac:dyDescent="0.2">
      <c r="A97" s="13" t="s">
        <v>89</v>
      </c>
      <c r="B97" s="3">
        <v>471790000</v>
      </c>
      <c r="C97" s="3">
        <v>471790000</v>
      </c>
      <c r="D97" s="3">
        <v>419790000</v>
      </c>
    </row>
    <row r="98" spans="1:4" x14ac:dyDescent="0.2">
      <c r="A98" s="13" t="s">
        <v>90</v>
      </c>
    </row>
    <row r="99" spans="1:4" x14ac:dyDescent="0.2">
      <c r="A99" s="13" t="s">
        <v>91</v>
      </c>
      <c r="B99" s="3">
        <v>4533220000</v>
      </c>
      <c r="C99" s="3">
        <v>6004260000</v>
      </c>
      <c r="D99" s="3">
        <v>8288570000</v>
      </c>
    </row>
    <row r="100" spans="1:4" x14ac:dyDescent="0.2">
      <c r="A100" s="13" t="s">
        <v>92</v>
      </c>
    </row>
    <row r="101" spans="1:4" x14ac:dyDescent="0.2">
      <c r="A101" s="13" t="s">
        <v>93</v>
      </c>
    </row>
    <row r="102" spans="1:4" x14ac:dyDescent="0.2">
      <c r="A102" s="13" t="s">
        <v>94</v>
      </c>
      <c r="B102" s="7">
        <f>SUM(B89:B101)-2*B94</f>
        <v>6211570000</v>
      </c>
      <c r="C102" s="7">
        <f t="shared" ref="C102" si="6">SUM(C89:C101)-2*C94</f>
        <v>7444360000</v>
      </c>
      <c r="D102" s="7">
        <f>SUM(D89:D101)-2*D94</f>
        <v>9774230000</v>
      </c>
    </row>
    <row r="103" spans="1:4" x14ac:dyDescent="0.2">
      <c r="A103" s="13" t="s">
        <v>95</v>
      </c>
      <c r="B103" s="3">
        <v>267450000</v>
      </c>
      <c r="C103" s="3">
        <v>177640000</v>
      </c>
      <c r="D103" s="3">
        <v>287980000</v>
      </c>
    </row>
    <row r="104" spans="1:4" x14ac:dyDescent="0.2">
      <c r="A104" s="13" t="s">
        <v>96</v>
      </c>
      <c r="B104" s="2">
        <f>SUM(B102:B103)</f>
        <v>6479020000</v>
      </c>
      <c r="C104" s="2">
        <f t="shared" ref="C104" si="7">SUM(C102:C103)</f>
        <v>7622000000</v>
      </c>
      <c r="D104" s="2">
        <f>SUM(D102:D103)</f>
        <v>10062210000</v>
      </c>
    </row>
    <row r="105" spans="1:4" x14ac:dyDescent="0.2">
      <c r="A105" s="13" t="s">
        <v>97</v>
      </c>
      <c r="B105" s="2">
        <f>B87+B104</f>
        <v>11799370000</v>
      </c>
      <c r="C105" s="2">
        <f t="shared" ref="C105" si="8">C87+C104</f>
        <v>16031190000</v>
      </c>
      <c r="D105" s="2">
        <f>D87+D104</f>
        <v>16640820000</v>
      </c>
    </row>
    <row r="106" spans="1:4" x14ac:dyDescent="0.2">
      <c r="A106" s="13" t="s">
        <v>98</v>
      </c>
      <c r="B106" s="9" t="s">
        <v>106</v>
      </c>
      <c r="C106" s="9" t="s">
        <v>106</v>
      </c>
      <c r="D106" s="9" t="s">
        <v>106</v>
      </c>
    </row>
    <row r="107" spans="1:4" x14ac:dyDescent="0.2">
      <c r="A107" s="13" t="s">
        <v>99</v>
      </c>
    </row>
    <row r="108" spans="1:4" x14ac:dyDescent="0.2">
      <c r="A108" s="13" t="s">
        <v>100</v>
      </c>
    </row>
    <row r="109" spans="1:4" x14ac:dyDescent="0.2">
      <c r="A109" s="13" t="s">
        <v>101</v>
      </c>
      <c r="B109" s="8" t="s">
        <v>109</v>
      </c>
      <c r="C109" s="8" t="s">
        <v>108</v>
      </c>
      <c r="D109" s="8" t="s">
        <v>107</v>
      </c>
    </row>
    <row r="111" spans="1:4" x14ac:dyDescent="0.2">
      <c r="A111" s="13" t="s">
        <v>102</v>
      </c>
      <c r="B111" s="2">
        <v>0</v>
      </c>
      <c r="C111" s="2">
        <v>0</v>
      </c>
      <c r="D111" s="2">
        <v>0</v>
      </c>
    </row>
    <row r="112" spans="1:4" x14ac:dyDescent="0.2">
      <c r="A112" s="12"/>
    </row>
  </sheetData>
  <phoneticPr fontId="4" type="noConversion"/>
  <hyperlinks>
    <hyperlink ref="D109" r:id="rId1" xr:uid="{E065BFD1-5CBE-4C08-A749-FED7A2CB548F}"/>
    <hyperlink ref="C109" r:id="rId2" display="http://quotes.money.163.com/f10/zcfzb_600809.html?type=year" xr:uid="{2A4076B4-1137-456B-9C75-A75BCD44FF29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B23B-D4C5-4F03-996F-AF97E979C110}">
  <dimension ref="A1:G48"/>
  <sheetViews>
    <sheetView topLeftCell="A19" workbookViewId="0">
      <selection activeCell="C32" sqref="C32"/>
    </sheetView>
  </sheetViews>
  <sheetFormatPr defaultRowHeight="14.25" x14ac:dyDescent="0.2"/>
  <cols>
    <col min="1" max="1" width="58.25" bestFit="1" customWidth="1"/>
    <col min="2" max="2" width="11.625" bestFit="1" customWidth="1"/>
    <col min="3" max="7" width="12.75" bestFit="1" customWidth="1"/>
  </cols>
  <sheetData>
    <row r="1" spans="1:7" x14ac:dyDescent="0.2">
      <c r="A1" s="12"/>
      <c r="B1" s="14" t="s">
        <v>104</v>
      </c>
      <c r="C1" s="14" t="s">
        <v>105</v>
      </c>
      <c r="D1" s="14" t="s">
        <v>103</v>
      </c>
      <c r="E1" s="14" t="s">
        <v>229</v>
      </c>
      <c r="F1" s="14" t="s">
        <v>230</v>
      </c>
      <c r="G1" s="14" t="s">
        <v>231</v>
      </c>
    </row>
    <row r="2" spans="1:7" x14ac:dyDescent="0.2">
      <c r="A2" s="11" t="s">
        <v>110</v>
      </c>
      <c r="B2" s="7">
        <f>SUM(B3:B6)</f>
        <v>9381940000</v>
      </c>
      <c r="C2" s="7">
        <f t="shared" ref="C2:G2" si="0">SUM(C3:C6)</f>
        <v>11880070000</v>
      </c>
      <c r="D2" s="7">
        <f t="shared" si="0"/>
        <v>13989800000</v>
      </c>
      <c r="E2" s="7">
        <f t="shared" si="0"/>
        <v>15500698400.000002</v>
      </c>
      <c r="F2" s="7">
        <f t="shared" si="0"/>
        <v>16505143656.320002</v>
      </c>
      <c r="G2" s="7">
        <f t="shared" si="0"/>
        <v>17146863641.677723</v>
      </c>
    </row>
    <row r="3" spans="1:7" x14ac:dyDescent="0.2">
      <c r="A3" s="11" t="s">
        <v>111</v>
      </c>
      <c r="B3" s="3">
        <v>9381940000</v>
      </c>
      <c r="C3" s="3">
        <v>11880070000</v>
      </c>
      <c r="D3" s="3">
        <v>13989800000</v>
      </c>
      <c r="E3">
        <f>D3*1.108</f>
        <v>15500698400.000002</v>
      </c>
      <c r="F3">
        <f>E3*1.0648</f>
        <v>16505143656.320002</v>
      </c>
      <c r="G3">
        <f>F3*1.03888</f>
        <v>17146863641.677723</v>
      </c>
    </row>
    <row r="4" spans="1:7" x14ac:dyDescent="0.2">
      <c r="A4" s="11" t="s">
        <v>112</v>
      </c>
      <c r="B4">
        <v>0</v>
      </c>
      <c r="C4">
        <v>0</v>
      </c>
      <c r="D4">
        <v>0</v>
      </c>
    </row>
    <row r="5" spans="1:7" x14ac:dyDescent="0.2">
      <c r="A5" s="11" t="s">
        <v>113</v>
      </c>
      <c r="B5">
        <v>0</v>
      </c>
      <c r="C5">
        <v>0</v>
      </c>
      <c r="D5">
        <v>0</v>
      </c>
    </row>
    <row r="6" spans="1:7" x14ac:dyDescent="0.2">
      <c r="A6" s="11" t="s">
        <v>114</v>
      </c>
      <c r="B6">
        <v>0</v>
      </c>
      <c r="C6">
        <v>0</v>
      </c>
      <c r="D6">
        <v>0</v>
      </c>
    </row>
    <row r="7" spans="1:7" x14ac:dyDescent="0.2">
      <c r="A7" s="11" t="s">
        <v>115</v>
      </c>
      <c r="B7" s="10">
        <f>SUM(B8:B20)</f>
        <v>7205640000</v>
      </c>
      <c r="C7" s="10">
        <f t="shared" ref="C7" si="1">SUM(C8:C20)</f>
        <v>8945330000</v>
      </c>
      <c r="D7" s="10">
        <f>SUM(D8:D20)</f>
        <v>9712710000</v>
      </c>
    </row>
    <row r="8" spans="1:7" x14ac:dyDescent="0.2">
      <c r="A8" s="11" t="s">
        <v>116</v>
      </c>
      <c r="B8" s="3">
        <v>3169830000</v>
      </c>
      <c r="C8" s="3">
        <v>3335710000</v>
      </c>
      <c r="D8" s="3">
        <v>3895510000</v>
      </c>
    </row>
    <row r="9" spans="1:7" x14ac:dyDescent="0.2">
      <c r="A9" s="11" t="s">
        <v>117</v>
      </c>
    </row>
    <row r="10" spans="1:7" x14ac:dyDescent="0.2">
      <c r="A10" s="11" t="s">
        <v>118</v>
      </c>
    </row>
    <row r="11" spans="1:7" x14ac:dyDescent="0.2">
      <c r="A11" s="11" t="s">
        <v>119</v>
      </c>
    </row>
    <row r="12" spans="1:7" x14ac:dyDescent="0.2">
      <c r="A12" s="11" t="s">
        <v>120</v>
      </c>
    </row>
    <row r="13" spans="1:7" x14ac:dyDescent="0.2">
      <c r="A13" s="11" t="s">
        <v>121</v>
      </c>
    </row>
    <row r="14" spans="1:7" x14ac:dyDescent="0.2">
      <c r="A14" s="11" t="s">
        <v>122</v>
      </c>
    </row>
    <row r="15" spans="1:7" x14ac:dyDescent="0.2">
      <c r="A15" s="11" t="s">
        <v>123</v>
      </c>
    </row>
    <row r="16" spans="1:7" x14ac:dyDescent="0.2">
      <c r="A16" s="11" t="s">
        <v>124</v>
      </c>
      <c r="B16" s="3">
        <v>1795590000</v>
      </c>
      <c r="C16" s="3">
        <v>2253370000</v>
      </c>
      <c r="D16" s="3">
        <v>2503310000</v>
      </c>
    </row>
    <row r="17" spans="1:4" x14ac:dyDescent="0.2">
      <c r="A17" s="11" t="s">
        <v>125</v>
      </c>
      <c r="B17" s="3">
        <v>1626980000</v>
      </c>
      <c r="C17" s="3">
        <v>2581290000</v>
      </c>
      <c r="D17" s="3">
        <v>2276160000</v>
      </c>
    </row>
    <row r="18" spans="1:4" x14ac:dyDescent="0.2">
      <c r="A18" s="11" t="s">
        <v>126</v>
      </c>
      <c r="B18" s="3">
        <v>628430000</v>
      </c>
      <c r="C18" s="3">
        <v>855400000</v>
      </c>
      <c r="D18" s="3">
        <v>1089080000</v>
      </c>
    </row>
    <row r="19" spans="1:4" x14ac:dyDescent="0.2">
      <c r="A19" s="11" t="s">
        <v>127</v>
      </c>
      <c r="B19" s="3">
        <v>12150000</v>
      </c>
      <c r="C19" s="3">
        <v>22250000</v>
      </c>
      <c r="D19" s="3">
        <v>16670000</v>
      </c>
    </row>
    <row r="20" spans="1:4" x14ac:dyDescent="0.2">
      <c r="A20" s="11" t="s">
        <v>128</v>
      </c>
      <c r="B20" s="3">
        <v>-27340000</v>
      </c>
      <c r="C20" s="3">
        <v>-102690000</v>
      </c>
      <c r="D20" s="3">
        <v>-68020000</v>
      </c>
    </row>
    <row r="21" spans="1:4" x14ac:dyDescent="0.2">
      <c r="A21" s="11" t="s">
        <v>129</v>
      </c>
    </row>
    <row r="22" spans="1:4" x14ac:dyDescent="0.2">
      <c r="A22" s="11" t="s">
        <v>130</v>
      </c>
    </row>
    <row r="23" spans="1:4" x14ac:dyDescent="0.2">
      <c r="A23" s="11" t="s">
        <v>131</v>
      </c>
    </row>
    <row r="24" spans="1:4" x14ac:dyDescent="0.2">
      <c r="A24" s="11" t="s">
        <v>132</v>
      </c>
      <c r="B24" s="3">
        <f>SUM(B25:B26)</f>
        <v>1000000</v>
      </c>
      <c r="C24" s="3">
        <v>-97800000</v>
      </c>
      <c r="D24" s="3">
        <f>SUM(D25:D26)</f>
        <v>-48780000</v>
      </c>
    </row>
    <row r="25" spans="1:4" x14ac:dyDescent="0.2">
      <c r="A25" s="11" t="s">
        <v>133</v>
      </c>
      <c r="B25">
        <v>120000</v>
      </c>
      <c r="D25" s="3">
        <v>-57</v>
      </c>
    </row>
    <row r="26" spans="1:4" x14ac:dyDescent="0.2">
      <c r="A26" s="11" t="s">
        <v>134</v>
      </c>
      <c r="B26" s="3">
        <v>880000</v>
      </c>
      <c r="D26">
        <v>-48779943</v>
      </c>
    </row>
    <row r="27" spans="1:4" x14ac:dyDescent="0.2">
      <c r="A27" s="11" t="s">
        <v>135</v>
      </c>
    </row>
    <row r="28" spans="1:4" x14ac:dyDescent="0.2">
      <c r="A28" s="11" t="s">
        <v>136</v>
      </c>
    </row>
    <row r="29" spans="1:4" x14ac:dyDescent="0.2">
      <c r="A29" s="11" t="s">
        <v>137</v>
      </c>
      <c r="B29" s="3">
        <v>2210000</v>
      </c>
    </row>
    <row r="30" spans="1:4" x14ac:dyDescent="0.2">
      <c r="A30" s="11" t="s">
        <v>138</v>
      </c>
    </row>
    <row r="31" spans="1:4" x14ac:dyDescent="0.2">
      <c r="A31" s="11" t="s">
        <v>139</v>
      </c>
      <c r="B31" s="10">
        <f>B2-B7+SUM(B23:B30)-SUM(B25:B26)</f>
        <v>2179510000</v>
      </c>
      <c r="C31" s="10">
        <f t="shared" ref="C31" si="2">C2-C7+SUM(C23:C30)-SUM(C25:C26)</f>
        <v>2836940000</v>
      </c>
      <c r="D31" s="10">
        <f>D2-D7+SUM(D23:D30)-SUM(D25:D26)</f>
        <v>4228310000</v>
      </c>
    </row>
    <row r="32" spans="1:4" x14ac:dyDescent="0.2">
      <c r="A32" s="11" t="s">
        <v>140</v>
      </c>
      <c r="B32" s="3">
        <v>1160000</v>
      </c>
      <c r="C32" s="3">
        <v>3120000</v>
      </c>
      <c r="D32" s="3">
        <v>5520000</v>
      </c>
    </row>
    <row r="33" spans="1:4" x14ac:dyDescent="0.2">
      <c r="A33" s="11" t="s">
        <v>141</v>
      </c>
      <c r="B33" s="3">
        <v>3760000</v>
      </c>
      <c r="C33" s="3">
        <v>1440000</v>
      </c>
      <c r="D33" s="3">
        <v>3780000</v>
      </c>
    </row>
    <row r="34" spans="1:4" x14ac:dyDescent="0.2">
      <c r="A34" s="11" t="s">
        <v>142</v>
      </c>
    </row>
    <row r="35" spans="1:4" x14ac:dyDescent="0.2">
      <c r="A35" s="11" t="s">
        <v>143</v>
      </c>
      <c r="B35" s="10">
        <f>B31+B32-B33</f>
        <v>2176910000</v>
      </c>
      <c r="C35" s="10">
        <f t="shared" ref="C35" si="3">C31+C32-C33</f>
        <v>2838620000</v>
      </c>
      <c r="D35" s="10">
        <f>D31+D32-D33</f>
        <v>4230050000</v>
      </c>
    </row>
    <row r="36" spans="1:4" x14ac:dyDescent="0.2">
      <c r="A36" s="11" t="s">
        <v>144</v>
      </c>
      <c r="B36" s="3">
        <v>614530000</v>
      </c>
      <c r="C36" s="3">
        <v>791530000</v>
      </c>
      <c r="D36" s="3">
        <v>112075</v>
      </c>
    </row>
    <row r="37" spans="1:4" x14ac:dyDescent="0.2">
      <c r="A37" s="11" t="s">
        <v>145</v>
      </c>
    </row>
    <row r="38" spans="1:4" x14ac:dyDescent="0.2">
      <c r="A38" s="11" t="s">
        <v>146</v>
      </c>
      <c r="B38" s="10">
        <f>B35-B36+B37</f>
        <v>1562380000</v>
      </c>
      <c r="C38" s="10">
        <f t="shared" ref="C38" si="4">C35-C36+C37</f>
        <v>2047090000</v>
      </c>
      <c r="D38" s="10">
        <f>D35-D36+D37</f>
        <v>4229937925</v>
      </c>
    </row>
    <row r="39" spans="1:4" x14ac:dyDescent="0.2">
      <c r="A39" s="11" t="s">
        <v>147</v>
      </c>
    </row>
    <row r="40" spans="1:4" x14ac:dyDescent="0.2">
      <c r="A40" s="11" t="s">
        <v>148</v>
      </c>
    </row>
    <row r="41" spans="1:4" x14ac:dyDescent="0.2">
      <c r="A41" s="11" t="s">
        <v>149</v>
      </c>
    </row>
    <row r="42" spans="1:4" x14ac:dyDescent="0.2">
      <c r="A42" s="11" t="s">
        <v>150</v>
      </c>
    </row>
    <row r="43" spans="1:4" x14ac:dyDescent="0.2">
      <c r="A43" s="11" t="s">
        <v>151</v>
      </c>
      <c r="B43" s="3">
        <v>93160000</v>
      </c>
      <c r="C43" s="3">
        <v>115070000</v>
      </c>
      <c r="D43" s="3">
        <v>36630000</v>
      </c>
    </row>
    <row r="44" spans="1:4" x14ac:dyDescent="0.2">
      <c r="A44" s="11" t="s">
        <v>152</v>
      </c>
      <c r="B44" s="3">
        <v>1466730000</v>
      </c>
      <c r="C44" s="3">
        <v>1938510000</v>
      </c>
      <c r="D44" s="3">
        <v>3079230000</v>
      </c>
    </row>
    <row r="45" spans="1:4" x14ac:dyDescent="0.2">
      <c r="A45" s="11" t="s">
        <v>153</v>
      </c>
    </row>
    <row r="46" spans="1:4" x14ac:dyDescent="0.2">
      <c r="A46" s="11" t="s">
        <v>154</v>
      </c>
      <c r="B46" s="7">
        <v>1.69</v>
      </c>
      <c r="C46" s="7">
        <v>2.23</v>
      </c>
      <c r="D46" s="7">
        <v>3.55</v>
      </c>
    </row>
    <row r="47" spans="1:4" x14ac:dyDescent="0.2">
      <c r="A47" s="11" t="s">
        <v>155</v>
      </c>
      <c r="B47" s="7">
        <v>1.69</v>
      </c>
      <c r="C47" s="7">
        <v>2.23</v>
      </c>
      <c r="D47" s="7">
        <v>3.54</v>
      </c>
    </row>
    <row r="48" spans="1:4" x14ac:dyDescent="0.2">
      <c r="A48" s="11" t="s">
        <v>98</v>
      </c>
      <c r="B48" s="17" t="s">
        <v>106</v>
      </c>
      <c r="C48" s="17" t="s">
        <v>106</v>
      </c>
      <c r="D48" s="17" t="s">
        <v>106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12B2-0FB0-4F48-94CD-E852CD808F9E}">
  <dimension ref="A1:D80"/>
  <sheetViews>
    <sheetView topLeftCell="A46" workbookViewId="0">
      <selection sqref="A1:XFD1"/>
    </sheetView>
  </sheetViews>
  <sheetFormatPr defaultRowHeight="14.25" x14ac:dyDescent="0.2"/>
  <cols>
    <col min="1" max="1" width="62.75" bestFit="1" customWidth="1"/>
    <col min="2" max="2" width="11.625" bestFit="1" customWidth="1"/>
    <col min="3" max="3" width="13" bestFit="1" customWidth="1"/>
    <col min="4" max="4" width="12.75" bestFit="1" customWidth="1"/>
  </cols>
  <sheetData>
    <row r="1" spans="1:4" x14ac:dyDescent="0.2">
      <c r="A1" s="12"/>
      <c r="B1" s="14" t="s">
        <v>104</v>
      </c>
      <c r="C1" s="14" t="s">
        <v>105</v>
      </c>
      <c r="D1" s="14" t="s">
        <v>103</v>
      </c>
    </row>
    <row r="2" spans="1:4" x14ac:dyDescent="0.2">
      <c r="A2" s="13" t="s">
        <v>156</v>
      </c>
      <c r="D2" s="18"/>
    </row>
    <row r="3" spans="1:4" x14ac:dyDescent="0.2">
      <c r="A3" s="13" t="s">
        <v>157</v>
      </c>
      <c r="B3" s="3">
        <v>8694380000</v>
      </c>
      <c r="C3" s="3">
        <v>13463150000</v>
      </c>
      <c r="D3" s="19">
        <v>13594920000</v>
      </c>
    </row>
    <row r="4" spans="1:4" x14ac:dyDescent="0.2">
      <c r="A4" s="13" t="s">
        <v>158</v>
      </c>
      <c r="D4" s="18"/>
    </row>
    <row r="5" spans="1:4" x14ac:dyDescent="0.2">
      <c r="A5" s="13" t="s">
        <v>159</v>
      </c>
      <c r="D5" s="18"/>
    </row>
    <row r="6" spans="1:4" x14ac:dyDescent="0.2">
      <c r="A6" s="13" t="s">
        <v>160</v>
      </c>
      <c r="D6" s="18"/>
    </row>
    <row r="7" spans="1:4" x14ac:dyDescent="0.2">
      <c r="A7" s="13" t="s">
        <v>161</v>
      </c>
      <c r="D7" s="18"/>
    </row>
    <row r="8" spans="1:4" x14ac:dyDescent="0.2">
      <c r="A8" s="13" t="s">
        <v>162</v>
      </c>
      <c r="D8" s="18"/>
    </row>
    <row r="9" spans="1:4" x14ac:dyDescent="0.2">
      <c r="A9" s="13" t="s">
        <v>163</v>
      </c>
      <c r="D9" s="18"/>
    </row>
    <row r="10" spans="1:4" x14ac:dyDescent="0.2">
      <c r="A10" s="13" t="s">
        <v>164</v>
      </c>
      <c r="D10" s="18"/>
    </row>
    <row r="11" spans="1:4" x14ac:dyDescent="0.2">
      <c r="A11" s="13" t="s">
        <v>165</v>
      </c>
      <c r="D11" s="18"/>
    </row>
    <row r="12" spans="1:4" x14ac:dyDescent="0.2">
      <c r="A12" s="13" t="s">
        <v>166</v>
      </c>
      <c r="D12" s="18"/>
    </row>
    <row r="13" spans="1:4" x14ac:dyDescent="0.2">
      <c r="A13" s="13" t="s">
        <v>167</v>
      </c>
      <c r="C13" s="3">
        <v>2140000</v>
      </c>
      <c r="D13" s="19">
        <v>24170000</v>
      </c>
    </row>
    <row r="14" spans="1:4" x14ac:dyDescent="0.2">
      <c r="A14" s="13" t="s">
        <v>168</v>
      </c>
      <c r="B14" s="3">
        <v>139670000</v>
      </c>
      <c r="C14" s="3">
        <v>63320000</v>
      </c>
      <c r="D14" s="19">
        <v>139810000</v>
      </c>
    </row>
    <row r="15" spans="1:4" x14ac:dyDescent="0.2">
      <c r="A15" s="16" t="s">
        <v>169</v>
      </c>
      <c r="B15" s="20">
        <f>SUM(B3:B14)</f>
        <v>8834050000</v>
      </c>
      <c r="C15" s="20">
        <f t="shared" ref="C15" si="0">SUM(C3:C14)</f>
        <v>13528610000</v>
      </c>
      <c r="D15" s="20">
        <f>SUM(D3:D14)</f>
        <v>13758900000</v>
      </c>
    </row>
    <row r="16" spans="1:4" x14ac:dyDescent="0.2">
      <c r="A16" s="13" t="s">
        <v>170</v>
      </c>
      <c r="B16" s="3">
        <v>3211460000</v>
      </c>
      <c r="C16" s="3">
        <v>3463370000</v>
      </c>
      <c r="D16" s="19">
        <v>4148950000</v>
      </c>
    </row>
    <row r="17" spans="1:4" x14ac:dyDescent="0.2">
      <c r="A17" s="13" t="s">
        <v>171</v>
      </c>
      <c r="D17" s="18"/>
    </row>
    <row r="18" spans="1:4" x14ac:dyDescent="0.2">
      <c r="A18" s="13" t="s">
        <v>172</v>
      </c>
      <c r="D18" s="18"/>
    </row>
    <row r="19" spans="1:4" x14ac:dyDescent="0.2">
      <c r="A19" s="13" t="s">
        <v>173</v>
      </c>
      <c r="D19" s="18"/>
    </row>
    <row r="20" spans="1:4" x14ac:dyDescent="0.2">
      <c r="A20" s="13" t="s">
        <v>174</v>
      </c>
      <c r="D20" s="18"/>
    </row>
    <row r="21" spans="1:4" x14ac:dyDescent="0.2">
      <c r="A21" s="13" t="s">
        <v>175</v>
      </c>
      <c r="D21" s="18"/>
    </row>
    <row r="22" spans="1:4" x14ac:dyDescent="0.2">
      <c r="A22" s="13" t="s">
        <v>176</v>
      </c>
      <c r="D22" s="18"/>
    </row>
    <row r="23" spans="1:4" x14ac:dyDescent="0.2">
      <c r="A23" s="13" t="s">
        <v>177</v>
      </c>
      <c r="D23" s="18"/>
    </row>
    <row r="24" spans="1:4" x14ac:dyDescent="0.2">
      <c r="A24" s="13" t="s">
        <v>178</v>
      </c>
      <c r="D24" s="18"/>
    </row>
    <row r="25" spans="1:4" x14ac:dyDescent="0.2">
      <c r="A25" s="13" t="s">
        <v>179</v>
      </c>
      <c r="D25" s="18"/>
    </row>
    <row r="26" spans="1:4" x14ac:dyDescent="0.2">
      <c r="A26" s="13" t="s">
        <v>180</v>
      </c>
      <c r="B26" s="3">
        <v>1235520000</v>
      </c>
      <c r="C26" s="3">
        <v>1462370000</v>
      </c>
      <c r="D26" s="19">
        <v>2197860000</v>
      </c>
    </row>
    <row r="27" spans="1:4" x14ac:dyDescent="0.2">
      <c r="A27" s="13" t="s">
        <v>181</v>
      </c>
      <c r="B27" s="3">
        <v>2837980000</v>
      </c>
      <c r="C27" s="3">
        <v>4645670000</v>
      </c>
      <c r="D27" s="19">
        <v>4733990000</v>
      </c>
    </row>
    <row r="28" spans="1:4" x14ac:dyDescent="0.2">
      <c r="A28" s="13" t="s">
        <v>182</v>
      </c>
      <c r="B28" s="3">
        <v>583160000</v>
      </c>
      <c r="C28" s="3">
        <v>880640000</v>
      </c>
      <c r="D28" s="19">
        <v>668280000</v>
      </c>
    </row>
    <row r="29" spans="1:4" x14ac:dyDescent="0.2">
      <c r="A29" s="16" t="s">
        <v>183</v>
      </c>
      <c r="B29" s="20">
        <f>SUM(B16:B28)</f>
        <v>7868120000</v>
      </c>
      <c r="C29" s="20">
        <f t="shared" ref="C29" si="1">SUM(C16:C28)</f>
        <v>10452050000</v>
      </c>
      <c r="D29" s="20">
        <f>SUM(D16:D28)</f>
        <v>11749080000</v>
      </c>
    </row>
    <row r="30" spans="1:4" x14ac:dyDescent="0.2">
      <c r="A30" s="15" t="s">
        <v>184</v>
      </c>
      <c r="B30" s="21">
        <f>B15-B29</f>
        <v>965930000</v>
      </c>
      <c r="C30" s="21">
        <f t="shared" ref="C30" si="2">C15-C29</f>
        <v>3076560000</v>
      </c>
      <c r="D30" s="21">
        <f>D15-D29</f>
        <v>2009820000</v>
      </c>
    </row>
    <row r="31" spans="1:4" x14ac:dyDescent="0.2">
      <c r="A31" s="13" t="s">
        <v>185</v>
      </c>
      <c r="D31" s="18"/>
    </row>
    <row r="32" spans="1:4" x14ac:dyDescent="0.2">
      <c r="A32" s="13" t="s">
        <v>186</v>
      </c>
      <c r="B32" s="3">
        <v>47370000</v>
      </c>
      <c r="C32" s="3">
        <v>1412500000</v>
      </c>
      <c r="D32" s="3">
        <v>5168700000</v>
      </c>
    </row>
    <row r="33" spans="1:4" x14ac:dyDescent="0.2">
      <c r="A33" s="13" t="s">
        <v>187</v>
      </c>
      <c r="B33" s="3">
        <v>23820000</v>
      </c>
      <c r="C33" s="3">
        <v>92850000</v>
      </c>
      <c r="D33" s="3">
        <v>50100000</v>
      </c>
    </row>
    <row r="34" spans="1:4" x14ac:dyDescent="0.2">
      <c r="A34" s="13" t="s">
        <v>188</v>
      </c>
      <c r="B34" s="3">
        <v>180000</v>
      </c>
      <c r="C34" s="3">
        <v>21000000</v>
      </c>
      <c r="D34" s="3">
        <v>420000</v>
      </c>
    </row>
    <row r="35" spans="1:4" x14ac:dyDescent="0.2">
      <c r="A35" s="13" t="s">
        <v>189</v>
      </c>
      <c r="D35" s="18"/>
    </row>
    <row r="36" spans="1:4" x14ac:dyDescent="0.2">
      <c r="A36" s="13" t="s">
        <v>190</v>
      </c>
      <c r="D36" s="18"/>
    </row>
    <row r="37" spans="1:4" x14ac:dyDescent="0.2">
      <c r="A37" s="13" t="s">
        <v>191</v>
      </c>
      <c r="D37" s="18"/>
    </row>
    <row r="38" spans="1:4" x14ac:dyDescent="0.2">
      <c r="A38" s="13" t="s">
        <v>192</v>
      </c>
      <c r="D38" s="18"/>
    </row>
    <row r="39" spans="1:4" x14ac:dyDescent="0.2">
      <c r="A39" s="13" t="s">
        <v>193</v>
      </c>
      <c r="D39" s="18"/>
    </row>
    <row r="40" spans="1:4" x14ac:dyDescent="0.2">
      <c r="A40" s="13" t="s">
        <v>194</v>
      </c>
      <c r="D40" s="18"/>
    </row>
    <row r="41" spans="1:4" x14ac:dyDescent="0.2">
      <c r="A41" s="13" t="s">
        <v>195</v>
      </c>
      <c r="C41" s="3">
        <v>8070000</v>
      </c>
      <c r="D41" s="18"/>
    </row>
    <row r="42" spans="1:4" x14ac:dyDescent="0.2">
      <c r="A42" s="16" t="s">
        <v>196</v>
      </c>
      <c r="B42" s="20">
        <f>SUM(B32:B41)</f>
        <v>71370000</v>
      </c>
      <c r="C42" s="20">
        <f t="shared" ref="C42" si="3">SUM(C32:C41)</f>
        <v>1534420000</v>
      </c>
      <c r="D42" s="20">
        <f>SUM(D32:D41)</f>
        <v>5219220000</v>
      </c>
    </row>
    <row r="43" spans="1:4" x14ac:dyDescent="0.2">
      <c r="A43" s="13" t="s">
        <v>197</v>
      </c>
      <c r="B43" s="3">
        <v>75070000</v>
      </c>
      <c r="C43" s="3">
        <v>161260000</v>
      </c>
      <c r="D43" s="3">
        <v>195820000</v>
      </c>
    </row>
    <row r="44" spans="1:4" x14ac:dyDescent="0.2">
      <c r="A44" s="13" t="s">
        <v>198</v>
      </c>
      <c r="B44" s="3">
        <v>357250000</v>
      </c>
      <c r="C44" s="3">
        <v>1341450000</v>
      </c>
      <c r="D44" s="3">
        <v>5763200000</v>
      </c>
    </row>
    <row r="45" spans="1:4" x14ac:dyDescent="0.2">
      <c r="A45" s="13" t="s">
        <v>199</v>
      </c>
      <c r="D45" s="18"/>
    </row>
    <row r="46" spans="1:4" x14ac:dyDescent="0.2">
      <c r="A46" s="13" t="s">
        <v>200</v>
      </c>
      <c r="D46" s="18"/>
    </row>
    <row r="47" spans="1:4" x14ac:dyDescent="0.2">
      <c r="A47" s="13" t="s">
        <v>201</v>
      </c>
      <c r="D47" s="18"/>
    </row>
    <row r="48" spans="1:4" x14ac:dyDescent="0.2">
      <c r="A48" s="13" t="s">
        <v>202</v>
      </c>
      <c r="D48" s="18"/>
    </row>
    <row r="49" spans="1:4" x14ac:dyDescent="0.2">
      <c r="A49" s="13" t="s">
        <v>203</v>
      </c>
      <c r="D49" s="18"/>
    </row>
    <row r="50" spans="1:4" x14ac:dyDescent="0.2">
      <c r="A50" s="13" t="s">
        <v>204</v>
      </c>
      <c r="D50" s="18"/>
    </row>
    <row r="51" spans="1:4" x14ac:dyDescent="0.2">
      <c r="A51" s="13" t="s">
        <v>205</v>
      </c>
      <c r="C51" s="3">
        <v>3540000</v>
      </c>
      <c r="D51" s="18"/>
    </row>
    <row r="52" spans="1:4" x14ac:dyDescent="0.2">
      <c r="A52" s="16" t="s">
        <v>206</v>
      </c>
      <c r="B52" s="20">
        <f>SUM(B43:B51)</f>
        <v>432320000</v>
      </c>
      <c r="C52" s="20">
        <f t="shared" ref="C52" si="4">SUM(C43:C51)</f>
        <v>1506250000</v>
      </c>
      <c r="D52" s="20">
        <f>SUM(D43:D51)</f>
        <v>5959020000</v>
      </c>
    </row>
    <row r="53" spans="1:4" x14ac:dyDescent="0.2">
      <c r="A53" s="15" t="s">
        <v>207</v>
      </c>
      <c r="B53" s="21">
        <f>B42-B52</f>
        <v>-360950000</v>
      </c>
      <c r="C53" s="21">
        <f t="shared" ref="C53" si="5">C42-C52</f>
        <v>28170000</v>
      </c>
      <c r="D53" s="21">
        <f>D42-D52</f>
        <v>-739800000</v>
      </c>
    </row>
    <row r="54" spans="1:4" x14ac:dyDescent="0.2">
      <c r="A54" s="13" t="s">
        <v>208</v>
      </c>
      <c r="D54" s="18"/>
    </row>
    <row r="55" spans="1:4" x14ac:dyDescent="0.2">
      <c r="A55" s="13" t="s">
        <v>209</v>
      </c>
      <c r="D55" s="18"/>
    </row>
    <row r="56" spans="1:4" x14ac:dyDescent="0.2">
      <c r="A56" s="13" t="s">
        <v>210</v>
      </c>
      <c r="C56" s="3">
        <v>109510000</v>
      </c>
      <c r="D56" s="18"/>
    </row>
    <row r="57" spans="1:4" x14ac:dyDescent="0.2">
      <c r="A57" s="13" t="s">
        <v>211</v>
      </c>
      <c r="D57" s="18"/>
    </row>
    <row r="58" spans="1:4" x14ac:dyDescent="0.2">
      <c r="A58" s="13" t="s">
        <v>212</v>
      </c>
      <c r="D58" s="18"/>
    </row>
    <row r="59" spans="1:4" x14ac:dyDescent="0.2">
      <c r="A59" s="13" t="s">
        <v>213</v>
      </c>
      <c r="D59" s="18"/>
    </row>
    <row r="60" spans="1:4" x14ac:dyDescent="0.2">
      <c r="A60" s="13" t="s">
        <v>214</v>
      </c>
      <c r="D60" s="18"/>
    </row>
    <row r="61" spans="1:4" x14ac:dyDescent="0.2">
      <c r="A61" s="13" t="s">
        <v>215</v>
      </c>
      <c r="C61" s="3">
        <v>10000000</v>
      </c>
      <c r="D61" s="18"/>
    </row>
    <row r="62" spans="1:4" x14ac:dyDescent="0.2">
      <c r="A62" s="16" t="s">
        <v>216</v>
      </c>
      <c r="B62" s="20">
        <f>SUM(B55:B61)</f>
        <v>0</v>
      </c>
      <c r="C62" s="20">
        <f t="shared" ref="C62" si="6">SUM(C55:C61)</f>
        <v>119510000</v>
      </c>
      <c r="D62" s="20">
        <f>SUM(D55:D61)</f>
        <v>0</v>
      </c>
    </row>
    <row r="63" spans="1:4" x14ac:dyDescent="0.2">
      <c r="A63" s="13" t="s">
        <v>217</v>
      </c>
      <c r="D63" s="18"/>
    </row>
    <row r="64" spans="1:4" x14ac:dyDescent="0.2">
      <c r="A64" s="13" t="s">
        <v>218</v>
      </c>
      <c r="B64" s="3">
        <v>560410000</v>
      </c>
      <c r="C64" s="3">
        <v>641230000</v>
      </c>
      <c r="D64" s="3">
        <v>789850000</v>
      </c>
    </row>
    <row r="65" spans="1:4" x14ac:dyDescent="0.2">
      <c r="A65" s="13" t="s">
        <v>219</v>
      </c>
      <c r="C65" s="3">
        <v>9240000</v>
      </c>
      <c r="D65" s="18"/>
    </row>
    <row r="66" spans="1:4" x14ac:dyDescent="0.2">
      <c r="A66" s="13" t="s">
        <v>220</v>
      </c>
      <c r="D66" s="18"/>
    </row>
    <row r="67" spans="1:4" x14ac:dyDescent="0.2">
      <c r="A67" s="13" t="s">
        <v>221</v>
      </c>
      <c r="D67" s="18"/>
    </row>
    <row r="68" spans="1:4" x14ac:dyDescent="0.2">
      <c r="A68" s="13" t="s">
        <v>222</v>
      </c>
      <c r="B68" s="3">
        <v>215150000</v>
      </c>
      <c r="C68" s="3">
        <v>325340000</v>
      </c>
      <c r="D68" s="3">
        <v>579550000</v>
      </c>
    </row>
    <row r="69" spans="1:4" x14ac:dyDescent="0.2">
      <c r="A69" s="16" t="s">
        <v>223</v>
      </c>
      <c r="B69" s="20">
        <f>SUM(B63:B68)-B65</f>
        <v>775560000</v>
      </c>
      <c r="C69" s="20">
        <f>SUM(C63:C68)-C65</f>
        <v>966570000</v>
      </c>
      <c r="D69" s="20">
        <f>SUM(D63:D68)-D65</f>
        <v>1369400000</v>
      </c>
    </row>
    <row r="70" spans="1:4" x14ac:dyDescent="0.2">
      <c r="A70" s="15" t="s">
        <v>224</v>
      </c>
      <c r="B70" s="21">
        <f>B62-B69</f>
        <v>-775560000</v>
      </c>
      <c r="C70" s="21">
        <f>C62-C69</f>
        <v>-847060000</v>
      </c>
      <c r="D70" s="21">
        <f>D62-D69</f>
        <v>-1369400000</v>
      </c>
    </row>
    <row r="71" spans="1:4" x14ac:dyDescent="0.2">
      <c r="A71" s="15" t="s">
        <v>225</v>
      </c>
      <c r="B71" s="22"/>
      <c r="C71" s="22">
        <v>90000</v>
      </c>
      <c r="D71" s="22">
        <v>-1200000</v>
      </c>
    </row>
    <row r="72" spans="1:4" x14ac:dyDescent="0.2">
      <c r="A72" s="15" t="s">
        <v>226</v>
      </c>
      <c r="B72" s="21">
        <f>B30+B53+B70+B71</f>
        <v>-170580000</v>
      </c>
      <c r="C72" s="21">
        <f t="shared" ref="C72" si="7">C30+C53+C70+C71</f>
        <v>2257760000</v>
      </c>
      <c r="D72" s="21">
        <f>D30+D53+D70+D71</f>
        <v>-100580000</v>
      </c>
    </row>
    <row r="73" spans="1:4" x14ac:dyDescent="0.2">
      <c r="A73" s="13" t="s">
        <v>227</v>
      </c>
      <c r="B73" s="3">
        <v>1259290000</v>
      </c>
      <c r="C73" s="3">
        <v>1204210000</v>
      </c>
      <c r="D73" s="3">
        <v>3467790000</v>
      </c>
    </row>
    <row r="74" spans="1:4" x14ac:dyDescent="0.2">
      <c r="A74" s="13" t="s">
        <v>228</v>
      </c>
      <c r="B74" s="3">
        <f>B72+B73</f>
        <v>1088710000</v>
      </c>
      <c r="C74" s="3">
        <f t="shared" ref="C74" si="8">C72+C73</f>
        <v>3461970000</v>
      </c>
      <c r="D74" s="3">
        <f>D72+D73</f>
        <v>3367210000</v>
      </c>
    </row>
    <row r="76" spans="1:4" x14ac:dyDescent="0.2">
      <c r="A76" s="12"/>
    </row>
    <row r="77" spans="1:4" x14ac:dyDescent="0.2">
      <c r="A77" s="12"/>
    </row>
    <row r="78" spans="1:4" x14ac:dyDescent="0.2">
      <c r="A78" s="12"/>
    </row>
    <row r="79" spans="1:4" x14ac:dyDescent="0.2">
      <c r="A79" s="12"/>
    </row>
    <row r="80" spans="1:4" x14ac:dyDescent="0.2">
      <c r="A80" s="12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38C0-C458-4C33-A35B-C295EDD1B759}">
  <dimension ref="A1:D112"/>
  <sheetViews>
    <sheetView workbookViewId="0">
      <selection activeCell="F27" sqref="F27"/>
    </sheetView>
  </sheetViews>
  <sheetFormatPr defaultRowHeight="14.25" x14ac:dyDescent="0.2"/>
  <cols>
    <col min="1" max="1" width="33.875" bestFit="1" customWidth="1"/>
  </cols>
  <sheetData>
    <row r="1" spans="1:4" x14ac:dyDescent="0.2">
      <c r="A1" s="12"/>
      <c r="B1" s="26" t="s">
        <v>104</v>
      </c>
      <c r="C1" s="26" t="s">
        <v>105</v>
      </c>
      <c r="D1" s="26" t="s">
        <v>103</v>
      </c>
    </row>
    <row r="2" spans="1:4" x14ac:dyDescent="0.2">
      <c r="A2" s="24" t="s">
        <v>0</v>
      </c>
    </row>
    <row r="3" spans="1:4" x14ac:dyDescent="0.2">
      <c r="A3" s="24" t="s">
        <v>1</v>
      </c>
    </row>
    <row r="4" spans="1:4" x14ac:dyDescent="0.2">
      <c r="A4" s="24" t="s">
        <v>2</v>
      </c>
    </row>
    <row r="5" spans="1:4" x14ac:dyDescent="0.2">
      <c r="A5" s="24" t="s">
        <v>3</v>
      </c>
    </row>
    <row r="6" spans="1:4" x14ac:dyDescent="0.2">
      <c r="A6" s="25" t="s">
        <v>4</v>
      </c>
    </row>
    <row r="7" spans="1:4" x14ac:dyDescent="0.2">
      <c r="A7" s="24" t="s">
        <v>5</v>
      </c>
    </row>
    <row r="8" spans="1:4" x14ac:dyDescent="0.2">
      <c r="A8" s="24" t="s">
        <v>6</v>
      </c>
    </row>
    <row r="9" spans="1:4" x14ac:dyDescent="0.2">
      <c r="A9" s="25" t="s">
        <v>7</v>
      </c>
    </row>
    <row r="10" spans="1:4" x14ac:dyDescent="0.2">
      <c r="A10" s="24" t="s">
        <v>8</v>
      </c>
    </row>
    <row r="11" spans="1:4" x14ac:dyDescent="0.2">
      <c r="A11" s="24" t="s">
        <v>9</v>
      </c>
    </row>
    <row r="12" spans="1:4" x14ac:dyDescent="0.2">
      <c r="A12" s="24" t="s">
        <v>10</v>
      </c>
    </row>
    <row r="13" spans="1:4" x14ac:dyDescent="0.2">
      <c r="A13" s="24" t="s">
        <v>11</v>
      </c>
    </row>
    <row r="14" spans="1:4" x14ac:dyDescent="0.2">
      <c r="A14" s="24" t="s">
        <v>12</v>
      </c>
    </row>
    <row r="15" spans="1:4" x14ac:dyDescent="0.2">
      <c r="A15" s="24" t="s">
        <v>13</v>
      </c>
    </row>
    <row r="16" spans="1:4" x14ac:dyDescent="0.2">
      <c r="A16" s="25" t="s">
        <v>232</v>
      </c>
    </row>
    <row r="17" spans="1:1" x14ac:dyDescent="0.2">
      <c r="A17" s="24" t="s">
        <v>14</v>
      </c>
    </row>
    <row r="18" spans="1:1" x14ac:dyDescent="0.2">
      <c r="A18" s="25" t="s">
        <v>15</v>
      </c>
    </row>
    <row r="19" spans="1:1" x14ac:dyDescent="0.2">
      <c r="A19" s="24" t="s">
        <v>16</v>
      </c>
    </row>
    <row r="20" spans="1:1" x14ac:dyDescent="0.2">
      <c r="A20" s="24" t="s">
        <v>17</v>
      </c>
    </row>
    <row r="21" spans="1:1" x14ac:dyDescent="0.2">
      <c r="A21" s="24" t="s">
        <v>18</v>
      </c>
    </row>
    <row r="22" spans="1:1" x14ac:dyDescent="0.2">
      <c r="A22" s="25" t="s">
        <v>19</v>
      </c>
    </row>
    <row r="23" spans="1:1" x14ac:dyDescent="0.2">
      <c r="A23" s="24" t="s">
        <v>20</v>
      </c>
    </row>
    <row r="24" spans="1:1" x14ac:dyDescent="0.2">
      <c r="A24" s="25" t="s">
        <v>21</v>
      </c>
    </row>
    <row r="25" spans="1:1" x14ac:dyDescent="0.2">
      <c r="A25" s="24" t="s">
        <v>22</v>
      </c>
    </row>
    <row r="26" spans="1:1" x14ac:dyDescent="0.2">
      <c r="A26" s="24" t="s">
        <v>23</v>
      </c>
    </row>
    <row r="27" spans="1:1" x14ac:dyDescent="0.2">
      <c r="A27" s="24" t="s">
        <v>24</v>
      </c>
    </row>
    <row r="28" spans="1:1" x14ac:dyDescent="0.2">
      <c r="A28" s="25" t="s">
        <v>25</v>
      </c>
    </row>
    <row r="29" spans="1:1" x14ac:dyDescent="0.2">
      <c r="A29" s="25" t="s">
        <v>26</v>
      </c>
    </row>
    <row r="30" spans="1:1" x14ac:dyDescent="0.2">
      <c r="A30" s="24" t="s">
        <v>27</v>
      </c>
    </row>
    <row r="31" spans="1:1" x14ac:dyDescent="0.2">
      <c r="A31" s="24" t="s">
        <v>28</v>
      </c>
    </row>
    <row r="32" spans="1:1" x14ac:dyDescent="0.2">
      <c r="A32" s="24" t="s">
        <v>29</v>
      </c>
    </row>
    <row r="33" spans="1:1" x14ac:dyDescent="0.2">
      <c r="A33" s="24" t="s">
        <v>30</v>
      </c>
    </row>
    <row r="34" spans="1:1" x14ac:dyDescent="0.2">
      <c r="A34" s="24" t="s">
        <v>31</v>
      </c>
    </row>
    <row r="35" spans="1:1" x14ac:dyDescent="0.2">
      <c r="A35" s="24" t="s">
        <v>32</v>
      </c>
    </row>
    <row r="36" spans="1:1" x14ac:dyDescent="0.2">
      <c r="A36" s="24" t="s">
        <v>33</v>
      </c>
    </row>
    <row r="37" spans="1:1" x14ac:dyDescent="0.2">
      <c r="A37" s="25" t="s">
        <v>233</v>
      </c>
    </row>
    <row r="38" spans="1:1" x14ac:dyDescent="0.2">
      <c r="A38" s="24" t="s">
        <v>34</v>
      </c>
    </row>
    <row r="39" spans="1:1" x14ac:dyDescent="0.2">
      <c r="A39" s="24" t="s">
        <v>35</v>
      </c>
    </row>
    <row r="40" spans="1:1" x14ac:dyDescent="0.2">
      <c r="A40" s="24" t="s">
        <v>36</v>
      </c>
    </row>
    <row r="41" spans="1:1" x14ac:dyDescent="0.2">
      <c r="A41" s="24" t="s">
        <v>37</v>
      </c>
    </row>
    <row r="42" spans="1:1" x14ac:dyDescent="0.2">
      <c r="A42" s="24" t="s">
        <v>38</v>
      </c>
    </row>
    <row r="43" spans="1:1" x14ac:dyDescent="0.2">
      <c r="A43" s="24" t="s">
        <v>39</v>
      </c>
    </row>
    <row r="44" spans="1:1" x14ac:dyDescent="0.2">
      <c r="A44" s="24" t="s">
        <v>40</v>
      </c>
    </row>
    <row r="45" spans="1:1" x14ac:dyDescent="0.2">
      <c r="A45" s="24" t="s">
        <v>41</v>
      </c>
    </row>
    <row r="46" spans="1:1" x14ac:dyDescent="0.2">
      <c r="A46" s="24" t="s">
        <v>42</v>
      </c>
    </row>
    <row r="47" spans="1:1" x14ac:dyDescent="0.2">
      <c r="A47" s="24" t="s">
        <v>43</v>
      </c>
    </row>
    <row r="48" spans="1:1" x14ac:dyDescent="0.2">
      <c r="A48" s="24" t="s">
        <v>44</v>
      </c>
    </row>
    <row r="49" spans="1:1" x14ac:dyDescent="0.2">
      <c r="A49" s="25" t="s">
        <v>45</v>
      </c>
    </row>
    <row r="50" spans="1:1" x14ac:dyDescent="0.2">
      <c r="A50" s="24" t="s">
        <v>46</v>
      </c>
    </row>
    <row r="51" spans="1:1" x14ac:dyDescent="0.2">
      <c r="A51" s="24" t="s">
        <v>47</v>
      </c>
    </row>
    <row r="52" spans="1:1" x14ac:dyDescent="0.2">
      <c r="A52" s="25" t="s">
        <v>48</v>
      </c>
    </row>
    <row r="53" spans="1:1" ht="85.5" x14ac:dyDescent="0.2">
      <c r="A53" s="27" t="s">
        <v>49</v>
      </c>
    </row>
    <row r="54" spans="1:1" x14ac:dyDescent="0.2">
      <c r="A54" s="25" t="s">
        <v>50</v>
      </c>
    </row>
    <row r="55" spans="1:1" x14ac:dyDescent="0.2">
      <c r="A55" s="24" t="s">
        <v>51</v>
      </c>
    </row>
    <row r="56" spans="1:1" x14ac:dyDescent="0.2">
      <c r="A56" s="24" t="s">
        <v>52</v>
      </c>
    </row>
    <row r="57" spans="1:1" x14ac:dyDescent="0.2">
      <c r="A57" s="24" t="s">
        <v>53</v>
      </c>
    </row>
    <row r="58" spans="1:1" x14ac:dyDescent="0.2">
      <c r="A58" s="25" t="s">
        <v>234</v>
      </c>
    </row>
    <row r="59" spans="1:1" x14ac:dyDescent="0.2">
      <c r="A59" s="24" t="s">
        <v>54</v>
      </c>
    </row>
    <row r="60" spans="1:1" x14ac:dyDescent="0.2">
      <c r="A60" s="25" t="s">
        <v>46</v>
      </c>
    </row>
    <row r="61" spans="1:1" x14ac:dyDescent="0.2">
      <c r="A61" s="25" t="s">
        <v>55</v>
      </c>
    </row>
    <row r="62" spans="1:1" x14ac:dyDescent="0.2">
      <c r="A62" s="25" t="s">
        <v>56</v>
      </c>
    </row>
    <row r="63" spans="1:1" x14ac:dyDescent="0.2">
      <c r="A63" s="24" t="s">
        <v>57</v>
      </c>
    </row>
    <row r="64" spans="1:1" x14ac:dyDescent="0.2">
      <c r="A64" s="24" t="s">
        <v>58</v>
      </c>
    </row>
    <row r="65" spans="1:1" x14ac:dyDescent="0.2">
      <c r="A65" s="24" t="s">
        <v>59</v>
      </c>
    </row>
    <row r="66" spans="1:1" x14ac:dyDescent="0.2">
      <c r="A66" s="24" t="s">
        <v>60</v>
      </c>
    </row>
    <row r="67" spans="1:1" x14ac:dyDescent="0.2">
      <c r="A67" s="24" t="s">
        <v>61</v>
      </c>
    </row>
    <row r="68" spans="1:1" x14ac:dyDescent="0.2">
      <c r="A68" s="25" t="s">
        <v>62</v>
      </c>
    </row>
    <row r="69" spans="1:1" x14ac:dyDescent="0.2">
      <c r="A69" s="25" t="s">
        <v>63</v>
      </c>
    </row>
    <row r="70" spans="1:1" x14ac:dyDescent="0.2">
      <c r="A70" s="25" t="s">
        <v>64</v>
      </c>
    </row>
    <row r="71" spans="1:1" x14ac:dyDescent="0.2">
      <c r="A71" s="24" t="s">
        <v>65</v>
      </c>
    </row>
    <row r="72" spans="1:1" x14ac:dyDescent="0.2">
      <c r="A72" s="24" t="s">
        <v>66</v>
      </c>
    </row>
    <row r="73" spans="1:1" x14ac:dyDescent="0.2">
      <c r="A73" s="24" t="s">
        <v>67</v>
      </c>
    </row>
    <row r="74" spans="1:1" x14ac:dyDescent="0.2">
      <c r="A74" s="24" t="s">
        <v>68</v>
      </c>
    </row>
    <row r="75" spans="1:1" x14ac:dyDescent="0.2">
      <c r="A75" s="24" t="s">
        <v>69</v>
      </c>
    </row>
    <row r="76" spans="1:1" x14ac:dyDescent="0.2">
      <c r="A76" s="24" t="s">
        <v>70</v>
      </c>
    </row>
    <row r="77" spans="1:1" x14ac:dyDescent="0.2">
      <c r="A77" s="25" t="s">
        <v>71</v>
      </c>
    </row>
    <row r="78" spans="1:1" x14ac:dyDescent="0.2">
      <c r="A78" s="25" t="s">
        <v>72</v>
      </c>
    </row>
    <row r="79" spans="1:1" x14ac:dyDescent="0.2">
      <c r="A79" s="25" t="s">
        <v>73</v>
      </c>
    </row>
    <row r="80" spans="1:1" x14ac:dyDescent="0.2">
      <c r="A80" s="25" t="s">
        <v>74</v>
      </c>
    </row>
    <row r="81" spans="1:1" x14ac:dyDescent="0.2">
      <c r="A81" s="25" t="s">
        <v>75</v>
      </c>
    </row>
    <row r="82" spans="1:1" x14ac:dyDescent="0.2">
      <c r="A82" s="24" t="s">
        <v>76</v>
      </c>
    </row>
    <row r="83" spans="1:1" x14ac:dyDescent="0.2">
      <c r="A83" s="25" t="s">
        <v>77</v>
      </c>
    </row>
    <row r="84" spans="1:1" x14ac:dyDescent="0.2">
      <c r="A84" s="24" t="s">
        <v>78</v>
      </c>
    </row>
    <row r="85" spans="1:1" x14ac:dyDescent="0.2">
      <c r="A85" s="24" t="s">
        <v>79</v>
      </c>
    </row>
    <row r="86" spans="1:1" x14ac:dyDescent="0.2">
      <c r="A86" s="24" t="s">
        <v>80</v>
      </c>
    </row>
    <row r="87" spans="1:1" x14ac:dyDescent="0.2">
      <c r="A87" s="24" t="s">
        <v>81</v>
      </c>
    </row>
    <row r="88" spans="1:1" x14ac:dyDescent="0.2">
      <c r="A88" s="24" t="s">
        <v>82</v>
      </c>
    </row>
    <row r="89" spans="1:1" x14ac:dyDescent="0.2">
      <c r="A89" s="24" t="s">
        <v>83</v>
      </c>
    </row>
    <row r="90" spans="1:1" x14ac:dyDescent="0.2">
      <c r="A90" s="25" t="s">
        <v>84</v>
      </c>
    </row>
    <row r="91" spans="1:1" x14ac:dyDescent="0.2">
      <c r="A91" s="25" t="s">
        <v>71</v>
      </c>
    </row>
    <row r="92" spans="1:1" x14ac:dyDescent="0.2">
      <c r="A92" s="25" t="s">
        <v>72</v>
      </c>
    </row>
    <row r="93" spans="1:1" x14ac:dyDescent="0.2">
      <c r="A93" s="24" t="s">
        <v>85</v>
      </c>
    </row>
    <row r="94" spans="1:1" x14ac:dyDescent="0.2">
      <c r="A94" s="24" t="s">
        <v>86</v>
      </c>
    </row>
    <row r="95" spans="1:1" x14ac:dyDescent="0.2">
      <c r="A95" s="25" t="s">
        <v>87</v>
      </c>
    </row>
    <row r="96" spans="1:1" x14ac:dyDescent="0.2">
      <c r="A96" s="24" t="s">
        <v>88</v>
      </c>
    </row>
    <row r="97" spans="1:1" x14ac:dyDescent="0.2">
      <c r="A97" s="24" t="s">
        <v>89</v>
      </c>
    </row>
    <row r="98" spans="1:1" x14ac:dyDescent="0.2">
      <c r="A98" s="24" t="s">
        <v>90</v>
      </c>
    </row>
    <row r="99" spans="1:1" x14ac:dyDescent="0.2">
      <c r="A99" s="24" t="s">
        <v>91</v>
      </c>
    </row>
    <row r="100" spans="1:1" x14ac:dyDescent="0.2">
      <c r="A100" s="24" t="s">
        <v>92</v>
      </c>
    </row>
    <row r="101" spans="1:1" x14ac:dyDescent="0.2">
      <c r="A101" s="24" t="s">
        <v>93</v>
      </c>
    </row>
    <row r="102" spans="1:1" x14ac:dyDescent="0.2">
      <c r="A102" s="25" t="s">
        <v>94</v>
      </c>
    </row>
    <row r="103" spans="1:1" x14ac:dyDescent="0.2">
      <c r="A103" s="24" t="s">
        <v>95</v>
      </c>
    </row>
    <row r="104" spans="1:1" x14ac:dyDescent="0.2">
      <c r="A104" s="24" t="s">
        <v>96</v>
      </c>
    </row>
    <row r="105" spans="1:1" x14ac:dyDescent="0.2">
      <c r="A105" s="24" t="s">
        <v>97</v>
      </c>
    </row>
    <row r="109" spans="1:1" x14ac:dyDescent="0.2">
      <c r="A109" s="24"/>
    </row>
    <row r="111" spans="1:1" x14ac:dyDescent="0.2">
      <c r="A111" s="24" t="s">
        <v>102</v>
      </c>
    </row>
    <row r="112" spans="1:1" x14ac:dyDescent="0.2">
      <c r="A11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1F95-3AB9-405C-BE16-08D6EB9B78F2}">
  <dimension ref="A1:D92"/>
  <sheetViews>
    <sheetView tabSelected="1" topLeftCell="A25" workbookViewId="0">
      <selection activeCell="D39" sqref="D39"/>
    </sheetView>
  </sheetViews>
  <sheetFormatPr defaultRowHeight="14.25" x14ac:dyDescent="0.2"/>
  <cols>
    <col min="1" max="1" width="25.5" style="28" customWidth="1"/>
    <col min="2" max="4" width="12.75" bestFit="1" customWidth="1"/>
  </cols>
  <sheetData>
    <row r="1" spans="1:4" x14ac:dyDescent="0.2">
      <c r="A1" s="12"/>
      <c r="B1" s="35" t="s">
        <v>104</v>
      </c>
      <c r="C1" s="35" t="s">
        <v>105</v>
      </c>
      <c r="D1" s="35" t="s">
        <v>103</v>
      </c>
    </row>
    <row r="2" spans="1:4" x14ac:dyDescent="0.2">
      <c r="A2" s="28" t="s">
        <v>237</v>
      </c>
      <c r="B2">
        <f>(利润表!B3-利润表!B8)/利润表!B3</f>
        <v>0.66213491026376203</v>
      </c>
      <c r="C2">
        <f>(利润表!C3-利润表!C8)/利润表!C3</f>
        <v>0.71921798440581575</v>
      </c>
      <c r="D2">
        <f>(利润表!D3-利润表!D8)/利润表!D3</f>
        <v>0.72154641238616701</v>
      </c>
    </row>
    <row r="3" spans="1:4" x14ac:dyDescent="0.2">
      <c r="A3" s="28" t="s">
        <v>238</v>
      </c>
      <c r="B3">
        <f>利润表!B31/利润表!B2</f>
        <v>0.23230909598654437</v>
      </c>
      <c r="C3">
        <f>利润表!C31/利润表!C2</f>
        <v>0.23879825623923093</v>
      </c>
      <c r="D3">
        <f>利润表!D31/利润表!D2</f>
        <v>0.30224234799639738</v>
      </c>
    </row>
    <row r="4" spans="1:4" x14ac:dyDescent="0.2">
      <c r="A4" s="34" t="s">
        <v>239</v>
      </c>
      <c r="B4">
        <f>利润表!B44/利润表!B2</f>
        <v>0.15633547006269491</v>
      </c>
      <c r="C4">
        <f>利润表!C44/利润表!C2</f>
        <v>0.1631732809655162</v>
      </c>
      <c r="D4">
        <f>利润表!D44/利润表!D2</f>
        <v>0.22010536247837711</v>
      </c>
    </row>
    <row r="5" spans="1:4" x14ac:dyDescent="0.2">
      <c r="A5" s="34" t="s">
        <v>240</v>
      </c>
      <c r="B5">
        <f>利润表!B44/资产负债表!B102</f>
        <v>0.23612870820098622</v>
      </c>
      <c r="C5">
        <f>利润表!C44/资产负债表!C102</f>
        <v>0.26039981946063867</v>
      </c>
      <c r="D5">
        <f>利润表!D44/资产负债表!D102</f>
        <v>0.31503555778818382</v>
      </c>
    </row>
    <row r="6" spans="1:4" ht="15.75" x14ac:dyDescent="0.2">
      <c r="A6" s="34" t="s">
        <v>241</v>
      </c>
      <c r="B6">
        <f>利润表!B46</f>
        <v>1.69</v>
      </c>
      <c r="C6">
        <f>利润表!C46</f>
        <v>2.23</v>
      </c>
      <c r="D6">
        <f>利润表!D46</f>
        <v>3.55</v>
      </c>
    </row>
    <row r="7" spans="1:4" x14ac:dyDescent="0.2">
      <c r="A7" s="34" t="s">
        <v>242</v>
      </c>
      <c r="B7">
        <f>利润表!B44/资产负债表!B46</f>
        <v>0.12400658108327471</v>
      </c>
      <c r="C7">
        <f>利润表!C44/资产负债表!C46</f>
        <v>0.14545745138249522</v>
      </c>
      <c r="D7">
        <f>利润表!D44/资产负债表!D46</f>
        <v>0.19884768655834506</v>
      </c>
    </row>
    <row r="8" spans="1:4" x14ac:dyDescent="0.2">
      <c r="A8" s="33"/>
    </row>
    <row r="9" spans="1:4" x14ac:dyDescent="0.2">
      <c r="A9" s="34" t="s">
        <v>243</v>
      </c>
      <c r="B9">
        <f>资产负债表!B19/资产负债表!B73</f>
        <v>1.6998308667278841</v>
      </c>
      <c r="C9">
        <f>资产负债表!C19/资产负债表!C73</f>
        <v>1.1828533250614426</v>
      </c>
      <c r="D9">
        <f>资产负债表!D19/资产负债表!D73</f>
        <v>1.7680764423040054</v>
      </c>
    </row>
    <row r="10" spans="1:4" x14ac:dyDescent="0.2">
      <c r="A10" s="34" t="s">
        <v>244</v>
      </c>
      <c r="B10">
        <f>(资产负债表!B19-资产负债表!B15)/资产负债表!B73</f>
        <v>1.1047438394572651</v>
      </c>
      <c r="C10">
        <f>(资产负债表!C19-资产负债表!C15)/资产负债表!C73</f>
        <v>0.5555274523372068</v>
      </c>
      <c r="D10">
        <f>(资产负债表!D19-资产负债表!D15)/资产负债表!D73</f>
        <v>0.7935981104149572</v>
      </c>
    </row>
    <row r="11" spans="1:4" ht="15.75" x14ac:dyDescent="0.2">
      <c r="A11" s="29"/>
    </row>
    <row r="12" spans="1:4" x14ac:dyDescent="0.2">
      <c r="A12" s="23" t="s">
        <v>245</v>
      </c>
      <c r="C12">
        <f>利润表!C8/((资产负债表!C15+资产负债表!B15)/2)</f>
        <v>0.7928791550444072</v>
      </c>
      <c r="D12">
        <f>利润表!D8/((资产负债表!D15+资产负债表!C15)/2)</f>
        <v>0.67096464160624614</v>
      </c>
    </row>
    <row r="13" spans="1:4" x14ac:dyDescent="0.2">
      <c r="A13" s="23" t="s">
        <v>246</v>
      </c>
      <c r="C13">
        <f>利润表!C2/((资产负债表!B8+资产负债表!C8)/2)</f>
        <v>1395.1931884908984</v>
      </c>
      <c r="D13">
        <f>利润表!D2/((资产负债表!C8+资产负债表!D8)/2)</f>
        <v>3537.24399494311</v>
      </c>
    </row>
    <row r="14" spans="1:4" x14ac:dyDescent="0.2">
      <c r="A14" s="23" t="s">
        <v>247</v>
      </c>
      <c r="C14">
        <f>利润表!C2/((资产负债表!B19+资产负债表!C19)/2)</f>
        <v>1.2551904407456929</v>
      </c>
      <c r="D14">
        <f>利润表!D2/((资产负债表!C19+资产负债表!D19)/2)</f>
        <v>1.3048841514004386</v>
      </c>
    </row>
    <row r="15" spans="1:4" x14ac:dyDescent="0.2">
      <c r="A15" s="23" t="s">
        <v>248</v>
      </c>
      <c r="C15">
        <f>利润表!C2/((资产负债表!B31+资产负债表!C31)/2)</f>
        <v>7.3853934190813071</v>
      </c>
      <c r="D15">
        <f>利润表!D2/((资产负债表!C31+资产负债表!D31)/2)</f>
        <v>8.2798254050454982</v>
      </c>
    </row>
    <row r="16" spans="1:4" x14ac:dyDescent="0.2">
      <c r="A16" s="23" t="s">
        <v>249</v>
      </c>
      <c r="C16">
        <f>利润表!C2/((资产负债表!B46+资产负债表!C46)/2)</f>
        <v>0.94455577716088723</v>
      </c>
      <c r="D16">
        <f>利润表!D2/((资产负债表!C46+资产负债表!D46)/2)</f>
        <v>0.97109712637215417</v>
      </c>
    </row>
    <row r="17" spans="1:4" x14ac:dyDescent="0.2">
      <c r="A17" s="28" t="s">
        <v>250</v>
      </c>
      <c r="C17">
        <f>365/C12</f>
        <v>460.34757967569124</v>
      </c>
      <c r="D17">
        <f>365/D12</f>
        <v>543.99289823412084</v>
      </c>
    </row>
    <row r="18" spans="1:4" x14ac:dyDescent="0.2">
      <c r="A18" s="28" t="s">
        <v>251</v>
      </c>
      <c r="C18">
        <f>365/C13</f>
        <v>0.26161251575116984</v>
      </c>
      <c r="D18">
        <f>365/D13</f>
        <v>0.1031876795951336</v>
      </c>
    </row>
    <row r="19" spans="1:4" x14ac:dyDescent="0.2">
      <c r="A19" s="28" t="s">
        <v>252</v>
      </c>
      <c r="C19">
        <f>C17+C18</f>
        <v>460.60919219144239</v>
      </c>
      <c r="D19">
        <f>D17+D18</f>
        <v>544.09608591371602</v>
      </c>
    </row>
    <row r="20" spans="1:4" ht="28.5" x14ac:dyDescent="0.2">
      <c r="A20" s="34" t="s">
        <v>253</v>
      </c>
      <c r="B20">
        <f>利润表!B2/资产负债表!B46</f>
        <v>0.79320822736864893</v>
      </c>
      <c r="C20">
        <f>利润表!C2/资产负债表!C46</f>
        <v>0.89142934751207892</v>
      </c>
      <c r="D20">
        <f>利润表!D2/资产负债表!D46</f>
        <v>0.90342045427393725</v>
      </c>
    </row>
    <row r="22" spans="1:4" x14ac:dyDescent="0.2">
      <c r="A22" s="28" t="s">
        <v>254</v>
      </c>
      <c r="B22">
        <f>资产负债表!B87/资产负债表!B46</f>
        <v>0.44981585817866998</v>
      </c>
      <c r="C22">
        <f>资产负债表!C87/资产负债表!C46</f>
        <v>0.63098944322761552</v>
      </c>
      <c r="D22">
        <f>资产负债表!D87/资产负债表!D46</f>
        <v>0.42482743389405614</v>
      </c>
    </row>
    <row r="23" spans="1:4" x14ac:dyDescent="0.2">
      <c r="A23" s="28" t="s">
        <v>255</v>
      </c>
      <c r="B23">
        <f>资产负债表!B87/资产负债表!B104</f>
        <v>0.82116585532997277</v>
      </c>
      <c r="C23">
        <f>资产负债表!C87/资产负债表!C104</f>
        <v>1.1032786670165311</v>
      </c>
      <c r="D23">
        <f>资产负债表!D87/资产负债表!D104</f>
        <v>0.65379374908693022</v>
      </c>
    </row>
    <row r="24" spans="1:4" x14ac:dyDescent="0.2">
      <c r="A24" s="28" t="s">
        <v>256</v>
      </c>
      <c r="B24">
        <f>资产负债表!B87/(资产负债表!B46-资产负债表!B38)</f>
        <v>0.45846905537459282</v>
      </c>
      <c r="C24">
        <f>资产负债表!C87/(资产负债表!C46-资产负债表!C38)</f>
        <v>0.6461897260537135</v>
      </c>
      <c r="D24">
        <f>资产负债表!D87/(资产负债表!D46-资产负债表!D38)</f>
        <v>0.43433431794443833</v>
      </c>
    </row>
    <row r="25" spans="1:4" x14ac:dyDescent="0.2">
      <c r="A25" s="3" t="s">
        <v>235</v>
      </c>
    </row>
    <row r="26" spans="1:4" x14ac:dyDescent="0.2">
      <c r="A26" s="31" t="s">
        <v>257</v>
      </c>
      <c r="B26">
        <f>资产负债表!B46/资产负债表!B104</f>
        <v>1.8255600384008692</v>
      </c>
      <c r="C26">
        <f>资产负债表!C46/资产负债表!C104</f>
        <v>1.748489897664655</v>
      </c>
      <c r="D26">
        <f>资产负债表!D46/资产负债表!D104</f>
        <v>1.538963110489644</v>
      </c>
    </row>
    <row r="27" spans="1:4" x14ac:dyDescent="0.2">
      <c r="A27" s="31"/>
    </row>
    <row r="28" spans="1:4" x14ac:dyDescent="0.2">
      <c r="A28" s="30" t="s">
        <v>258</v>
      </c>
    </row>
    <row r="29" spans="1:4" x14ac:dyDescent="0.2">
      <c r="A29" s="3" t="s">
        <v>259</v>
      </c>
      <c r="B29">
        <f>利润表!B44</f>
        <v>1466730000</v>
      </c>
      <c r="C29">
        <f>利润表!C44</f>
        <v>1938510000</v>
      </c>
      <c r="D29">
        <f>利润表!D44</f>
        <v>3079230000</v>
      </c>
    </row>
    <row r="30" spans="1:4" x14ac:dyDescent="0.2">
      <c r="A30" s="3" t="s">
        <v>260</v>
      </c>
      <c r="B30">
        <f>资产负债表!B102</f>
        <v>6211570000</v>
      </c>
      <c r="C30">
        <f>资产负债表!C102</f>
        <v>7444360000</v>
      </c>
      <c r="D30">
        <f>资产负债表!D102</f>
        <v>9774230000</v>
      </c>
    </row>
    <row r="31" spans="1:4" x14ac:dyDescent="0.2">
      <c r="A31" s="3" t="s">
        <v>236</v>
      </c>
      <c r="B31">
        <f>利润表!B2</f>
        <v>9381940000</v>
      </c>
      <c r="C31">
        <f>利润表!C2</f>
        <v>11880070000</v>
      </c>
      <c r="D31">
        <f>利润表!D2</f>
        <v>13989800000</v>
      </c>
    </row>
    <row r="32" spans="1:4" x14ac:dyDescent="0.2">
      <c r="A32" s="3" t="s">
        <v>261</v>
      </c>
      <c r="B32">
        <f>资产负债表!B46</f>
        <v>11827840000</v>
      </c>
      <c r="C32">
        <f>资产负债表!C46</f>
        <v>13326990000</v>
      </c>
      <c r="D32">
        <f>资产负债表!D46</f>
        <v>15485370000</v>
      </c>
    </row>
    <row r="33" spans="1:4" x14ac:dyDescent="0.2">
      <c r="A33" s="3"/>
    </row>
    <row r="34" spans="1:4" x14ac:dyDescent="0.2">
      <c r="A34" s="3" t="s">
        <v>240</v>
      </c>
      <c r="B34">
        <f>B29/B30</f>
        <v>0.23612870820098622</v>
      </c>
      <c r="C34">
        <f t="shared" ref="C34:D34" si="0">C29/C30</f>
        <v>0.26039981946063867</v>
      </c>
      <c r="D34">
        <f t="shared" si="0"/>
        <v>0.31503555778818382</v>
      </c>
    </row>
    <row r="35" spans="1:4" x14ac:dyDescent="0.2">
      <c r="A35" s="3" t="s">
        <v>239</v>
      </c>
      <c r="B35">
        <f>B29/B31</f>
        <v>0.15633547006269491</v>
      </c>
      <c r="C35">
        <f t="shared" ref="C35:D35" si="1">C29/C31</f>
        <v>0.1631732809655162</v>
      </c>
      <c r="D35">
        <f t="shared" si="1"/>
        <v>0.22010536247837711</v>
      </c>
    </row>
    <row r="36" spans="1:4" ht="57" x14ac:dyDescent="0.2">
      <c r="A36" s="32" t="s">
        <v>253</v>
      </c>
      <c r="B36">
        <f>B31/B32</f>
        <v>0.79320822736864893</v>
      </c>
      <c r="C36">
        <f t="shared" ref="C36:D36" si="2">C31/C32</f>
        <v>0.89142934751207892</v>
      </c>
      <c r="D36">
        <f t="shared" si="2"/>
        <v>0.90342045427393725</v>
      </c>
    </row>
    <row r="37" spans="1:4" x14ac:dyDescent="0.2">
      <c r="A37" s="3" t="s">
        <v>262</v>
      </c>
      <c r="B37">
        <f>B29/B32</f>
        <v>0.12400658108327471</v>
      </c>
      <c r="C37">
        <f t="shared" ref="C37:D37" si="3">C29/C32</f>
        <v>0.14545745138249522</v>
      </c>
      <c r="D37">
        <f t="shared" si="3"/>
        <v>0.19884768655834506</v>
      </c>
    </row>
    <row r="38" spans="1:4" x14ac:dyDescent="0.2">
      <c r="A38" s="3" t="s">
        <v>257</v>
      </c>
      <c r="B38">
        <f>B32/B30</f>
        <v>1.9041627157063352</v>
      </c>
      <c r="C38">
        <f t="shared" ref="C38:D38" si="4">C32/C30</f>
        <v>1.7902129934608213</v>
      </c>
      <c r="D38">
        <f t="shared" si="4"/>
        <v>1.584305873710768</v>
      </c>
    </row>
    <row r="39" spans="1:4" x14ac:dyDescent="0.2">
      <c r="A39" s="31"/>
    </row>
    <row r="40" spans="1:4" ht="42.75" x14ac:dyDescent="0.2">
      <c r="A40" s="30" t="s">
        <v>263</v>
      </c>
    </row>
    <row r="41" spans="1:4" x14ac:dyDescent="0.2">
      <c r="A41" s="36" t="s">
        <v>264</v>
      </c>
    </row>
    <row r="42" spans="1:4" x14ac:dyDescent="0.2">
      <c r="A42" s="3" t="s">
        <v>265</v>
      </c>
    </row>
    <row r="43" spans="1:4" x14ac:dyDescent="0.2">
      <c r="A43" s="3" t="s">
        <v>266</v>
      </c>
    </row>
    <row r="44" spans="1:4" x14ac:dyDescent="0.2">
      <c r="A44" s="3" t="s">
        <v>261</v>
      </c>
    </row>
    <row r="45" spans="1:4" x14ac:dyDescent="0.2">
      <c r="A45" s="3"/>
    </row>
    <row r="46" spans="1:4" x14ac:dyDescent="0.2">
      <c r="A46" s="3" t="s">
        <v>240</v>
      </c>
    </row>
    <row r="47" spans="1:4" x14ac:dyDescent="0.2">
      <c r="A47" s="3" t="s">
        <v>239</v>
      </c>
    </row>
    <row r="48" spans="1:4" ht="57" x14ac:dyDescent="0.2">
      <c r="A48" s="32" t="s">
        <v>253</v>
      </c>
    </row>
    <row r="49" spans="1:1" x14ac:dyDescent="0.2">
      <c r="A49" s="3" t="s">
        <v>262</v>
      </c>
    </row>
    <row r="50" spans="1:1" x14ac:dyDescent="0.2">
      <c r="A50" s="3" t="s">
        <v>257</v>
      </c>
    </row>
    <row r="51" spans="1:1" x14ac:dyDescent="0.2">
      <c r="A51" s="31"/>
    </row>
    <row r="54" spans="1:1" ht="28.5" x14ac:dyDescent="0.2">
      <c r="A54" s="28" t="s">
        <v>267</v>
      </c>
    </row>
    <row r="55" spans="1:1" ht="28.5" x14ac:dyDescent="0.2">
      <c r="A55" s="28" t="s">
        <v>268</v>
      </c>
    </row>
    <row r="56" spans="1:1" ht="28.5" x14ac:dyDescent="0.2">
      <c r="A56" s="28" t="s">
        <v>269</v>
      </c>
    </row>
    <row r="57" spans="1:1" ht="28.5" x14ac:dyDescent="0.2">
      <c r="A57" s="28" t="s">
        <v>270</v>
      </c>
    </row>
    <row r="59" spans="1:1" ht="28.5" x14ac:dyDescent="0.2">
      <c r="A59" s="28" t="s">
        <v>271</v>
      </c>
    </row>
    <row r="60" spans="1:1" ht="28.5" x14ac:dyDescent="0.2">
      <c r="A60" s="28" t="s">
        <v>272</v>
      </c>
    </row>
    <row r="61" spans="1:1" ht="28.5" x14ac:dyDescent="0.2">
      <c r="A61" s="28" t="s">
        <v>273</v>
      </c>
    </row>
    <row r="62" spans="1:1" ht="28.5" x14ac:dyDescent="0.2">
      <c r="A62" s="28" t="s">
        <v>274</v>
      </c>
    </row>
    <row r="63" spans="1:1" ht="28.5" x14ac:dyDescent="0.2">
      <c r="A63" s="28" t="s">
        <v>275</v>
      </c>
    </row>
    <row r="64" spans="1:1" ht="42.75" x14ac:dyDescent="0.2">
      <c r="A64" s="28" t="s">
        <v>276</v>
      </c>
    </row>
    <row r="65" spans="1:1" ht="57" x14ac:dyDescent="0.2">
      <c r="A65" s="28" t="s">
        <v>277</v>
      </c>
    </row>
    <row r="66" spans="1:1" ht="87" x14ac:dyDescent="0.2">
      <c r="A66" s="28" t="s">
        <v>278</v>
      </c>
    </row>
    <row r="67" spans="1:1" ht="57" x14ac:dyDescent="0.2">
      <c r="A67" s="34" t="s">
        <v>279</v>
      </c>
    </row>
    <row r="68" spans="1:1" ht="57" x14ac:dyDescent="0.2">
      <c r="A68" s="28" t="s">
        <v>280</v>
      </c>
    </row>
    <row r="69" spans="1:1" ht="57" x14ac:dyDescent="0.2">
      <c r="A69" s="28" t="s">
        <v>281</v>
      </c>
    </row>
    <row r="70" spans="1:1" ht="57" x14ac:dyDescent="0.2">
      <c r="A70" s="28" t="s">
        <v>282</v>
      </c>
    </row>
    <row r="71" spans="1:1" ht="57" x14ac:dyDescent="0.2">
      <c r="A71" s="28" t="s">
        <v>283</v>
      </c>
    </row>
    <row r="73" spans="1:1" ht="28.5" x14ac:dyDescent="0.2">
      <c r="A73" s="28" t="s">
        <v>271</v>
      </c>
    </row>
    <row r="74" spans="1:1" ht="28.5" x14ac:dyDescent="0.2">
      <c r="A74" s="28" t="s">
        <v>284</v>
      </c>
    </row>
    <row r="75" spans="1:1" ht="25.5" x14ac:dyDescent="0.2">
      <c r="A75" s="37" t="s">
        <v>285</v>
      </c>
    </row>
    <row r="76" spans="1:1" x14ac:dyDescent="0.2">
      <c r="A76" s="37"/>
    </row>
    <row r="78" spans="1:1" x14ac:dyDescent="0.2">
      <c r="A78" s="34"/>
    </row>
    <row r="79" spans="1:1" x14ac:dyDescent="0.2">
      <c r="A79" s="34"/>
    </row>
    <row r="82" spans="1:1" x14ac:dyDescent="0.2">
      <c r="A82" s="34"/>
    </row>
    <row r="83" spans="1:1" x14ac:dyDescent="0.2">
      <c r="A83" s="34"/>
    </row>
    <row r="84" spans="1:1" x14ac:dyDescent="0.2">
      <c r="A84" s="34"/>
    </row>
    <row r="85" spans="1:1" x14ac:dyDescent="0.2">
      <c r="A85" s="34"/>
    </row>
    <row r="86" spans="1:1" x14ac:dyDescent="0.2">
      <c r="A86" s="34"/>
    </row>
    <row r="89" spans="1:1" x14ac:dyDescent="0.2">
      <c r="A89" s="34"/>
    </row>
    <row r="90" spans="1:1" x14ac:dyDescent="0.2">
      <c r="A90" s="34"/>
    </row>
    <row r="92" spans="1:1" x14ac:dyDescent="0.2">
      <c r="A92" s="34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资产负债表</vt:lpstr>
      <vt:lpstr>利润表</vt:lpstr>
      <vt:lpstr>现金流量表</vt:lpstr>
      <vt:lpstr>主要财务指标</vt:lpstr>
      <vt:lpstr>主要财务比率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THU-cuiyf17</dc:creator>
  <cp:lastModifiedBy>THU-cuiyf17</cp:lastModifiedBy>
  <dcterms:created xsi:type="dcterms:W3CDTF">2015-06-05T18:19:34Z</dcterms:created>
  <dcterms:modified xsi:type="dcterms:W3CDTF">2021-11-12T15:43:05Z</dcterms:modified>
</cp:coreProperties>
</file>