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9230" windowHeight="9390"/>
  </bookViews>
  <sheets>
    <sheet name="Planilha de cálculo" sheetId="1" r:id="rId1"/>
    <sheet name="dados" sheetId="2" r:id="rId2"/>
  </sheets>
  <externalReferences>
    <externalReference r:id="rId3"/>
  </externalReferences>
  <definedNames>
    <definedName name="_xlnm._FilterDatabase" localSheetId="0" hidden="1">'Planilha de cálculo'!$B$15:$B$16</definedName>
    <definedName name="_xlnm.Print_Area" localSheetId="0">'Planilha de cálculo'!$A$1:$AB$20</definedName>
  </definedNames>
  <calcPr calcId="125725"/>
</workbook>
</file>

<file path=xl/calcChain.xml><?xml version="1.0" encoding="utf-8"?>
<calcChain xmlns="http://schemas.openxmlformats.org/spreadsheetml/2006/main">
  <c r="AB32" i="1"/>
  <c r="AB30"/>
  <c r="AB29"/>
  <c r="AB26"/>
  <c r="U26"/>
  <c r="V26" s="1"/>
  <c r="AB33" s="1"/>
  <c r="R26"/>
  <c r="Q26"/>
  <c r="AB31" s="1"/>
  <c r="O26"/>
  <c r="J26" s="1"/>
  <c r="L26"/>
  <c r="AB28" s="1"/>
  <c r="D26"/>
  <c r="E26" s="1"/>
  <c r="AB25"/>
  <c r="G7" i="2"/>
  <c r="G6"/>
  <c r="G5"/>
  <c r="G4"/>
  <c r="AB16" i="1"/>
  <c r="M27" l="1"/>
  <c r="M28" s="1"/>
  <c r="K27"/>
  <c r="H27"/>
  <c r="H28" s="1"/>
  <c r="G26"/>
  <c r="F26"/>
  <c r="V27"/>
  <c r="V28" s="1"/>
  <c r="L27"/>
  <c r="L28" s="1"/>
  <c r="J27"/>
  <c r="J28" s="1"/>
  <c r="K26" s="1"/>
  <c r="AB27" s="1"/>
  <c r="G27"/>
  <c r="G28" l="1"/>
  <c r="K28"/>
  <c r="W26" l="1"/>
  <c r="D17"/>
  <c r="E17" s="1"/>
  <c r="J18" s="1"/>
  <c r="AB14"/>
  <c r="AB13"/>
  <c r="AB10"/>
  <c r="R17"/>
  <c r="Q17" s="1"/>
  <c r="AB15" s="1"/>
  <c r="L17"/>
  <c r="AB12" s="1"/>
  <c r="U17"/>
  <c r="V17" s="1"/>
  <c r="G17" l="1"/>
  <c r="AB17"/>
  <c r="O19"/>
  <c r="O17" s="1"/>
  <c r="J17" s="1"/>
  <c r="J19" s="1"/>
  <c r="K17" s="1"/>
  <c r="V18"/>
  <c r="V19" s="1"/>
  <c r="K18"/>
  <c r="G18"/>
  <c r="F17"/>
  <c r="Q18"/>
  <c r="Q19" s="1"/>
  <c r="N18"/>
  <c r="N19" s="1"/>
  <c r="M18"/>
  <c r="M19" s="1"/>
  <c r="S18"/>
  <c r="S19" s="1"/>
  <c r="H18"/>
  <c r="H19" s="1"/>
  <c r="L18"/>
  <c r="L19" s="1"/>
  <c r="AD9" l="1"/>
  <c r="AB9" s="1"/>
  <c r="G19"/>
  <c r="K19"/>
  <c r="AB11"/>
  <c r="W17" l="1"/>
</calcChain>
</file>

<file path=xl/sharedStrings.xml><?xml version="1.0" encoding="utf-8"?>
<sst xmlns="http://schemas.openxmlformats.org/spreadsheetml/2006/main" count="407" uniqueCount="158">
  <si>
    <t>UF</t>
  </si>
  <si>
    <t>SDG-Sondagem do Terreno</t>
  </si>
  <si>
    <t>furo</t>
  </si>
  <si>
    <t>un</t>
  </si>
  <si>
    <t>FOS - Fossa</t>
  </si>
  <si>
    <t>ACS - Acessos</t>
  </si>
  <si>
    <t>m²</t>
  </si>
  <si>
    <t>MUR - Muro</t>
  </si>
  <si>
    <t>m</t>
  </si>
  <si>
    <t>FEC - Fechamentos</t>
  </si>
  <si>
    <t>MTR - Momento de Transporte</t>
  </si>
  <si>
    <t>t*Km</t>
  </si>
  <si>
    <t>TOTAL DA OBRA</t>
  </si>
  <si>
    <t>Excedente</t>
  </si>
  <si>
    <t>PSG - Paisagismo(grama)</t>
  </si>
  <si>
    <t>SONDAGEM DO TERRENO (furo)</t>
  </si>
  <si>
    <t>ELABORAÇÃO DO PROJETO DE IMPLANTAÇÃO</t>
  </si>
  <si>
    <t>EDIFICAÇÃO PRINCIPAL DO PROINFÂNCIA</t>
  </si>
  <si>
    <t>FECHAMENTOS</t>
  </si>
  <si>
    <t>AL</t>
  </si>
  <si>
    <t>SE</t>
  </si>
  <si>
    <t>PE</t>
  </si>
  <si>
    <t>BA</t>
  </si>
  <si>
    <t>RS</t>
  </si>
  <si>
    <t>MVC</t>
  </si>
  <si>
    <t>PI</t>
  </si>
  <si>
    <t>MA</t>
  </si>
  <si>
    <t>ES</t>
  </si>
  <si>
    <t>RJ</t>
  </si>
  <si>
    <t>QUANTIDADE DE MURO PROPOSTA</t>
  </si>
  <si>
    <t>QUANTIDADE DE MURO PAGA</t>
  </si>
  <si>
    <t>distancia paga</t>
  </si>
  <si>
    <t>estado</t>
  </si>
  <si>
    <t>tipo</t>
  </si>
  <si>
    <t>empresa</t>
  </si>
  <si>
    <t>codigo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</si>
  <si>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</si>
  <si>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</si>
  <si>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</si>
  <si>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</si>
  <si>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</si>
  <si>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</si>
  <si>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</si>
  <si>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</si>
  <si>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</si>
  <si>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B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</si>
  <si>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</si>
  <si>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</si>
  <si>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</si>
  <si>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</si>
  <si>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</si>
  <si>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</si>
  <si>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</si>
  <si>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</si>
  <si>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</si>
  <si>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AREA DE EDIFICAÇÃO</t>
  </si>
  <si>
    <t>AREA DO TERRENO PADRAO</t>
  </si>
  <si>
    <t>nome</t>
  </si>
  <si>
    <t>num</t>
  </si>
  <si>
    <t>C</t>
  </si>
  <si>
    <t>PROJ- Elaboração do Projeto de Implantação</t>
  </si>
  <si>
    <t>EDIF - Edificação Principal do Proinfância B</t>
  </si>
  <si>
    <t>EMPRESA</t>
  </si>
  <si>
    <t>CORRESP</t>
  </si>
  <si>
    <t>CODIGO</t>
  </si>
  <si>
    <t>QTDE DE GRAMA PROPOSTA</t>
  </si>
  <si>
    <t>QTDE DE GRAMA PAGA</t>
  </si>
  <si>
    <t>EDIF - Edificação principal</t>
  </si>
  <si>
    <t>PSG - Paisagismo</t>
  </si>
  <si>
    <t>SDG - Sondagem do terreno</t>
  </si>
  <si>
    <t>PROJ - Elaboração do projeto de implantação</t>
  </si>
  <si>
    <t>MG</t>
  </si>
  <si>
    <t>CASA ALTA</t>
  </si>
  <si>
    <t>SP</t>
  </si>
  <si>
    <t>PR</t>
  </si>
  <si>
    <t>SC</t>
  </si>
  <si>
    <t>AC</t>
  </si>
  <si>
    <t>RO</t>
  </si>
  <si>
    <t>DF</t>
  </si>
  <si>
    <t>GO</t>
  </si>
  <si>
    <t>TO</t>
  </si>
  <si>
    <t>MS</t>
  </si>
  <si>
    <t>MT</t>
  </si>
  <si>
    <t>t*km</t>
  </si>
  <si>
    <t>quantitativo acesso padrao</t>
  </si>
  <si>
    <t>JGA/VENANCIO</t>
  </si>
  <si>
    <t>PB</t>
  </si>
  <si>
    <t>RN</t>
  </si>
  <si>
    <t>CE</t>
  </si>
  <si>
    <t>FERRAZ</t>
  </si>
  <si>
    <t>AM</t>
  </si>
  <si>
    <t>RR</t>
  </si>
  <si>
    <t>AP</t>
  </si>
  <si>
    <t>PA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</si>
  <si>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</si>
  <si>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</si>
  <si>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</si>
  <si>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</si>
  <si>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</si>
  <si>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</si>
  <si>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</si>
  <si>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</si>
  <si>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</si>
  <si>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</si>
  <si>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</si>
  <si>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</si>
  <si>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</si>
  <si>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</si>
  <si>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</si>
  <si>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</si>
  <si>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</si>
  <si>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</si>
  <si>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</si>
  <si>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</si>
  <si>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</si>
  <si>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</si>
  <si>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</si>
  <si>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</si>
  <si>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</si>
  <si>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</si>
  <si>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</si>
  <si>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</si>
  <si>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</si>
  <si>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</si>
  <si>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</si>
  <si>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</si>
  <si>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</si>
  <si>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</si>
  <si>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</si>
  <si>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</si>
  <si>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B/C</t>
  </si>
  <si>
    <t>FECHAMENTO RS PR SC</t>
  </si>
  <si>
    <t>Descrição do item</t>
  </si>
  <si>
    <t>Quantidade</t>
  </si>
  <si>
    <t>Ministério da Educação</t>
  </si>
  <si>
    <t>Planilha de cálculo do Proinfância - Metodologias Inovadoras (MI)</t>
  </si>
  <si>
    <t>Esta planilha visa auxiliar o propoponente a calcular as quantidades necessárias para as planilhas orçamentárias das propostas de construção de Escola Proinfância - Metodologias Inovadoras.  Ao preencher os campos amarelos, a planilha irá calcular as quantidades corretas, demonstradas na cor azul,  que deverão ser inseridas na planilha orçamentária do Proinfância no SIMEC.   Para melhor compreensão dos cálculos, o interessado deverá ler o manual: "Orientações  gerais para preenchimento dos dados no SIMEC - Projeto padrão tipo B e C".</t>
  </si>
  <si>
    <t>Dados para o proponente preencher</t>
  </si>
  <si>
    <t>Quantidades para a planilha orçamentária do SIMEC</t>
  </si>
  <si>
    <t>Unidade de medida</t>
  </si>
  <si>
    <t>Und</t>
  </si>
  <si>
    <t>Furo</t>
  </si>
  <si>
    <t>Existe necessidade de fechamento do pátio? (municípios com clima frio)</t>
  </si>
  <si>
    <t>Perímetro do terreno (m)</t>
  </si>
  <si>
    <t>Existe a necessidade de fossa séptica?</t>
  </si>
  <si>
    <t>Distância do município até a capital do estado (km)</t>
  </si>
  <si>
    <t>Área de acesso à edificação (m²)</t>
  </si>
  <si>
    <t>Área do terreno  (m²)</t>
  </si>
  <si>
    <t>Estado (UF)</t>
  </si>
  <si>
    <t>Tipo de Proinfância</t>
  </si>
  <si>
    <t>Sim</t>
  </si>
  <si>
    <t>Não</t>
  </si>
  <si>
    <t>Obs. 1: O proponente deve preencher apenas os campos amarelos.</t>
  </si>
  <si>
    <t>Exemplo: obra em Fortaleza-CE</t>
  </si>
  <si>
    <t>MTR - Momento de transporte</t>
  </si>
  <si>
    <t>Obs. 2: Para preencher os campos referentes ao tipo de Proinfância , estado, fossa séptica e fechamento do pátio, o proponente deve clicar na célula e depois na seta lateral, escolhendo uma das respostas existentes. Nestes 3 campos não será possível escrever respostas diferentes  das estabelecidas pelo FNDE.</t>
  </si>
  <si>
    <t xml:space="preserve">Obs. 3 : As quantidades, apresentadas na cor azul, devem ser copiadas e inseridas nos campos de quantidades da planilha orçamentária  no SIMEC. </t>
  </si>
  <si>
    <t>Obs. 4: Recomendamos anexar a planilha de cálculo, preenchida com os dados da proposta (no formato .pdf ou .jpg), na aba "Documentos anexos" junto ao item "5 Planta de locação".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</si>
</sst>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BD0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2" fontId="3" fillId="4" borderId="1" xfId="1" applyNumberFormat="1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 wrapText="1"/>
    </xf>
    <xf numFmtId="0" fontId="0" fillId="3" borderId="0" xfId="0" applyFill="1" applyBorder="1"/>
    <xf numFmtId="0" fontId="7" fillId="2" borderId="1" xfId="0" applyFont="1" applyFill="1" applyBorder="1" applyAlignment="1" applyProtection="1">
      <alignment horizontal="center" wrapText="1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2" fontId="7" fillId="3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8" fillId="3" borderId="0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Protection="1">
      <protection hidden="1"/>
    </xf>
    <xf numFmtId="0" fontId="9" fillId="3" borderId="0" xfId="0" applyFont="1" applyFill="1" applyProtection="1">
      <protection hidden="1"/>
    </xf>
    <xf numFmtId="0" fontId="3" fillId="3" borderId="0" xfId="0" applyFont="1" applyFill="1" applyProtection="1">
      <protection hidden="1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 applyAlignment="1"/>
    <xf numFmtId="0" fontId="0" fillId="0" borderId="0" xfId="0" applyProtection="1">
      <protection hidden="1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vertical="center" wrapText="1"/>
      <protection hidden="1"/>
    </xf>
    <xf numFmtId="0" fontId="11" fillId="3" borderId="0" xfId="0" applyFont="1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vertical="center" wrapText="1"/>
      <protection hidden="1"/>
    </xf>
    <xf numFmtId="0" fontId="0" fillId="3" borderId="0" xfId="0" applyFill="1" applyBorder="1" applyProtection="1">
      <protection hidden="1"/>
    </xf>
    <xf numFmtId="2" fontId="0" fillId="3" borderId="0" xfId="0" quotePrefix="1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44" fontId="0" fillId="3" borderId="5" xfId="0" applyNumberFormat="1" applyFill="1" applyBorder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0" fontId="0" fillId="3" borderId="0" xfId="0" applyFill="1" applyBorder="1" applyAlignment="1" applyProtection="1">
      <alignment vertical="center"/>
      <protection hidden="1"/>
    </xf>
    <xf numFmtId="44" fontId="0" fillId="3" borderId="0" xfId="0" applyNumberForma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1" xfId="0" applyBorder="1" applyAlignment="1" applyProtection="1">
      <alignment vertical="center"/>
      <protection hidden="1"/>
    </xf>
    <xf numFmtId="2" fontId="0" fillId="0" borderId="1" xfId="0" applyNumberFormat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49" fontId="8" fillId="3" borderId="0" xfId="0" applyNumberFormat="1" applyFont="1" applyFill="1" applyBorder="1" applyAlignment="1" applyProtection="1">
      <alignment horizontal="left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 applyProtection="1">
      <alignment vertical="center" wrapText="1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protection hidden="1"/>
    </xf>
    <xf numFmtId="0" fontId="14" fillId="3" borderId="1" xfId="0" applyFont="1" applyFill="1" applyBorder="1" applyAlignment="1" applyProtection="1">
      <alignment horizontal="center" vertical="center" wrapText="1"/>
      <protection hidden="1"/>
    </xf>
    <xf numFmtId="4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quotePrefix="1" applyFont="1" applyFill="1" applyBorder="1" applyAlignment="1" applyProtection="1">
      <alignment horizontal="center" vertical="center" wrapText="1"/>
      <protection hidden="1"/>
    </xf>
    <xf numFmtId="2" fontId="7" fillId="0" borderId="1" xfId="0" applyNumberFormat="1" applyFont="1" applyBorder="1" applyAlignment="1" applyProtection="1">
      <protection hidden="1"/>
    </xf>
    <xf numFmtId="4" fontId="7" fillId="3" borderId="1" xfId="0" applyNumberFormat="1" applyFont="1" applyFill="1" applyBorder="1" applyAlignment="1" applyProtection="1">
      <alignment horizontal="center"/>
      <protection hidden="1"/>
    </xf>
    <xf numFmtId="0" fontId="14" fillId="3" borderId="0" xfId="0" applyFont="1" applyFill="1" applyBorder="1" applyAlignment="1" applyProtection="1">
      <alignment horizontal="center" vertical="center" wrapText="1"/>
      <protection hidden="1"/>
    </xf>
    <xf numFmtId="0" fontId="13" fillId="3" borderId="0" xfId="0" applyFont="1" applyFill="1" applyBorder="1" applyAlignment="1" applyProtection="1">
      <alignment horizontal="center" vertical="center" wrapText="1"/>
      <protection hidden="1"/>
    </xf>
    <xf numFmtId="44" fontId="13" fillId="0" borderId="0" xfId="1" quotePrefix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44" fontId="13" fillId="0" borderId="0" xfId="1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14" fillId="3" borderId="0" xfId="0" applyFont="1" applyFill="1" applyBorder="1" applyAlignment="1" applyProtection="1">
      <alignment vertical="center" wrapText="1"/>
      <protection hidden="1"/>
    </xf>
    <xf numFmtId="0" fontId="7" fillId="3" borderId="0" xfId="0" applyFont="1" applyFill="1" applyBorder="1" applyAlignment="1" applyProtection="1">
      <alignment vertical="center"/>
      <protection hidden="1"/>
    </xf>
    <xf numFmtId="2" fontId="7" fillId="3" borderId="0" xfId="0" quotePrefix="1" applyNumberFormat="1" applyFont="1" applyFill="1" applyBorder="1" applyAlignment="1" applyProtection="1">
      <alignment horizontal="center" vertical="center"/>
      <protection hidden="1"/>
    </xf>
    <xf numFmtId="2" fontId="7" fillId="3" borderId="0" xfId="0" applyNumberFormat="1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44" fontId="7" fillId="3" borderId="5" xfId="0" applyNumberFormat="1" applyFont="1" applyFill="1" applyBorder="1" applyAlignment="1" applyProtection="1">
      <alignment horizontal="center" vertical="center"/>
      <protection hidden="1"/>
    </xf>
    <xf numFmtId="44" fontId="7" fillId="3" borderId="0" xfId="0" applyNumberFormat="1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left" wrapText="1"/>
      <protection hidden="1"/>
    </xf>
    <xf numFmtId="0" fontId="7" fillId="3" borderId="5" xfId="0" applyFont="1" applyFill="1" applyBorder="1" applyProtection="1">
      <protection hidden="1"/>
    </xf>
    <xf numFmtId="2" fontId="7" fillId="3" borderId="1" xfId="0" applyNumberFormat="1" applyFont="1" applyFill="1" applyBorder="1" applyAlignment="1" applyProtection="1">
      <protection hidden="1"/>
    </xf>
    <xf numFmtId="0" fontId="8" fillId="3" borderId="0" xfId="0" applyFont="1" applyFill="1" applyBorder="1" applyAlignment="1" applyProtection="1">
      <alignment vertical="top" wrapText="1"/>
      <protection hidden="1"/>
    </xf>
    <xf numFmtId="0" fontId="7" fillId="3" borderId="1" xfId="0" applyFont="1" applyFill="1" applyBorder="1" applyAlignment="1" applyProtection="1"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44" fontId="3" fillId="4" borderId="6" xfId="1" quotePrefix="1" applyFont="1" applyFill="1" applyBorder="1" applyAlignment="1">
      <alignment horizontal="center" vertical="center" wrapText="1"/>
    </xf>
    <xf numFmtId="44" fontId="3" fillId="4" borderId="6" xfId="1" applyFont="1" applyFill="1" applyBorder="1" applyAlignment="1">
      <alignment horizontal="center" vertical="center" wrapText="1"/>
    </xf>
    <xf numFmtId="44" fontId="3" fillId="4" borderId="16" xfId="1" applyFont="1" applyFill="1" applyBorder="1" applyAlignment="1">
      <alignment horizontal="center" vertical="center" wrapText="1"/>
    </xf>
    <xf numFmtId="2" fontId="5" fillId="3" borderId="0" xfId="1" applyNumberFormat="1" applyFont="1" applyFill="1" applyBorder="1" applyAlignment="1">
      <alignment horizontal="center" vertical="center" wrapText="1"/>
    </xf>
    <xf numFmtId="2" fontId="3" fillId="4" borderId="16" xfId="0" quotePrefix="1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2" fontId="5" fillId="3" borderId="0" xfId="0" applyNumberFormat="1" applyFont="1" applyFill="1" applyBorder="1" applyAlignment="1">
      <alignment horizontal="center" vertical="center" wrapText="1"/>
    </xf>
    <xf numFmtId="0" fontId="5" fillId="3" borderId="0" xfId="0" quotePrefix="1" applyFont="1" applyFill="1" applyBorder="1" applyAlignment="1">
      <alignment horizontal="center" vertical="center" wrapText="1"/>
    </xf>
    <xf numFmtId="44" fontId="3" fillId="4" borderId="3" xfId="1" quotePrefix="1" applyFont="1" applyFill="1" applyBorder="1" applyAlignment="1">
      <alignment horizontal="center" vertical="center" wrapText="1"/>
    </xf>
    <xf numFmtId="2" fontId="0" fillId="4" borderId="16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4" borderId="6" xfId="0" quotePrefix="1" applyFont="1" applyFill="1" applyBorder="1" applyAlignment="1">
      <alignment horizontal="center" vertical="center" wrapText="1"/>
    </xf>
    <xf numFmtId="44" fontId="0" fillId="4" borderId="6" xfId="1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hidden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44" fontId="5" fillId="3" borderId="0" xfId="1" applyFont="1" applyFill="1" applyBorder="1" applyAlignment="1" applyProtection="1">
      <alignment horizontal="center"/>
      <protection hidden="1"/>
    </xf>
    <xf numFmtId="44" fontId="5" fillId="3" borderId="0" xfId="0" applyNumberFormat="1" applyFont="1" applyFill="1" applyBorder="1" applyAlignment="1" applyProtection="1">
      <alignment horizontal="center" vertical="center"/>
      <protection hidden="1"/>
    </xf>
    <xf numFmtId="0" fontId="5" fillId="3" borderId="0" xfId="0" quotePrefix="1" applyFont="1" applyFill="1" applyBorder="1" applyAlignment="1" applyProtection="1">
      <alignment horizontal="center" vertical="center" wrapText="1"/>
      <protection hidden="1"/>
    </xf>
    <xf numFmtId="44" fontId="5" fillId="3" borderId="0" xfId="1" quotePrefix="1" applyFont="1" applyFill="1" applyBorder="1" applyAlignment="1" applyProtection="1">
      <alignment horizontal="center" vertical="center" wrapText="1"/>
      <protection hidden="1"/>
    </xf>
    <xf numFmtId="44" fontId="5" fillId="3" borderId="0" xfId="1" applyFont="1" applyFill="1" applyBorder="1" applyAlignment="1" applyProtection="1">
      <alignment horizontal="center" vertical="center" wrapText="1"/>
      <protection hidden="1"/>
    </xf>
    <xf numFmtId="4" fontId="5" fillId="3" borderId="0" xfId="0" applyNumberFormat="1" applyFont="1" applyFill="1" applyBorder="1" applyAlignment="1"/>
    <xf numFmtId="0" fontId="0" fillId="3" borderId="14" xfId="0" applyFill="1" applyBorder="1" applyAlignment="1"/>
    <xf numFmtId="0" fontId="0" fillId="0" borderId="1" xfId="0" applyBorder="1" applyAlignment="1" applyProtection="1">
      <alignment vertical="center" wrapText="1" shrinkToFit="1"/>
      <protection hidden="1"/>
    </xf>
    <xf numFmtId="0" fontId="5" fillId="3" borderId="0" xfId="0" applyFont="1" applyFill="1" applyAlignment="1" applyProtection="1">
      <protection hidden="1"/>
    </xf>
    <xf numFmtId="0" fontId="5" fillId="3" borderId="0" xfId="0" applyFont="1" applyFill="1" applyBorder="1" applyAlignment="1" applyProtection="1">
      <protection hidden="1"/>
    </xf>
    <xf numFmtId="0" fontId="5" fillId="3" borderId="0" xfId="0" applyFont="1" applyFill="1" applyProtection="1">
      <protection hidden="1"/>
    </xf>
    <xf numFmtId="4" fontId="5" fillId="3" borderId="0" xfId="0" applyNumberFormat="1" applyFont="1" applyFill="1" applyBorder="1" applyAlignment="1" applyProtection="1">
      <alignment vertical="center"/>
      <protection hidden="1"/>
    </xf>
    <xf numFmtId="2" fontId="5" fillId="3" borderId="0" xfId="0" applyNumberFormat="1" applyFont="1" applyFill="1" applyBorder="1" applyAlignment="1" applyProtection="1">
      <protection hidden="1"/>
    </xf>
    <xf numFmtId="4" fontId="5" fillId="3" borderId="0" xfId="0" applyNumberFormat="1" applyFont="1" applyFill="1" applyBorder="1" applyAlignment="1" applyProtection="1">
      <protection hidden="1"/>
    </xf>
    <xf numFmtId="2" fontId="5" fillId="3" borderId="0" xfId="0" applyNumberFormat="1" applyFont="1" applyFill="1" applyBorder="1" applyAlignment="1" applyProtection="1">
      <alignment horizontal="center"/>
      <protection hidden="1"/>
    </xf>
    <xf numFmtId="4" fontId="5" fillId="3" borderId="0" xfId="0" applyNumberFormat="1" applyFont="1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right"/>
      <protection hidden="1"/>
    </xf>
    <xf numFmtId="4" fontId="0" fillId="5" borderId="1" xfId="0" applyNumberFormat="1" applyFill="1" applyBorder="1" applyAlignment="1" applyProtection="1">
      <alignment horizontal="right"/>
      <protection hidden="1"/>
    </xf>
    <xf numFmtId="0" fontId="0" fillId="4" borderId="1" xfId="0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 vertical="center" wrapTex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44" fontId="4" fillId="3" borderId="0" xfId="0" applyNumberFormat="1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5" fillId="3" borderId="0" xfId="0" quotePrefix="1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  <protection hidden="1"/>
    </xf>
    <xf numFmtId="0" fontId="7" fillId="2" borderId="3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10" xfId="0" applyFont="1" applyFill="1" applyBorder="1" applyAlignment="1" applyProtection="1">
      <alignment horizontal="center" vertical="center"/>
      <protection hidden="1"/>
    </xf>
    <xf numFmtId="0" fontId="6" fillId="3" borderId="11" xfId="0" applyFont="1" applyFill="1" applyBorder="1" applyAlignment="1" applyProtection="1">
      <alignment horizontal="center" vertical="center"/>
      <protection hidden="1"/>
    </xf>
    <xf numFmtId="0" fontId="6" fillId="3" borderId="12" xfId="0" applyFont="1" applyFill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justify" vertical="center" wrapText="1"/>
      <protection hidden="1"/>
    </xf>
    <xf numFmtId="0" fontId="7" fillId="0" borderId="14" xfId="0" applyFont="1" applyBorder="1" applyAlignment="1" applyProtection="1">
      <alignment horizontal="justify" vertical="center" wrapText="1"/>
      <protection hidden="1"/>
    </xf>
    <xf numFmtId="0" fontId="7" fillId="0" borderId="15" xfId="0" applyFont="1" applyBorder="1" applyAlignment="1" applyProtection="1">
      <alignment horizontal="justify" vertical="center" wrapText="1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10" fillId="3" borderId="0" xfId="0" applyFont="1" applyFill="1" applyBorder="1" applyAlignment="1" applyProtection="1">
      <alignment horizontal="left" vertical="top" wrapText="1"/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0" fillId="3" borderId="0" xfId="0" applyFill="1" applyAlignment="1">
      <alignment horizontal="left" wrapText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7" fillId="3" borderId="2" xfId="0" applyFont="1" applyFill="1" applyBorder="1" applyAlignment="1" applyProtection="1">
      <alignment horizontal="center" vertical="center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0" fontId="5" fillId="3" borderId="0" xfId="0" quotePrefix="1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44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2" fontId="5" fillId="3" borderId="0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66674</xdr:rowOff>
    </xdr:from>
    <xdr:to>
      <xdr:col>8</xdr:col>
      <xdr:colOff>89648</xdr:colOff>
      <xdr:row>1</xdr:row>
      <xdr:rowOff>400049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80974"/>
          <a:ext cx="1156448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95250</xdr:rowOff>
    </xdr:from>
    <xdr:to>
      <xdr:col>13</xdr:col>
      <xdr:colOff>518272</xdr:colOff>
      <xdr:row>1</xdr:row>
      <xdr:rowOff>381000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81150" y="209550"/>
          <a:ext cx="1061197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rahb/CONFIG~1/Temp/Planilha%20de%20c&#225;lculo_Proinf&#226;ncia%20B%20e%20C_M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 auxiliar proinfância"/>
      <sheetName val="dados"/>
      <sheetName val="Plan1"/>
    </sheetNames>
    <sheetDataSet>
      <sheetData sheetId="0" refreshError="1"/>
      <sheetData sheetId="1">
        <row r="4">
          <cell r="A4" t="str">
            <v>1.1</v>
          </cell>
          <cell r="B4" t="str">
            <v>B</v>
          </cell>
          <cell r="C4" t="str">
            <v>AL</v>
          </cell>
          <cell r="D4" t="str">
            <v>MVC</v>
          </cell>
          <cell r="E4">
            <v>1977</v>
          </cell>
          <cell r="F4">
            <v>2800</v>
          </cell>
          <cell r="G4">
            <v>380</v>
          </cell>
          <cell r="H4">
            <v>6000</v>
          </cell>
          <cell r="I4">
            <v>1325870</v>
          </cell>
          <cell r="J4">
            <v>4000</v>
          </cell>
          <cell r="K4">
            <v>53</v>
          </cell>
          <cell r="L4">
            <v>150</v>
          </cell>
          <cell r="M4">
            <v>10</v>
          </cell>
          <cell r="N4">
            <v>80</v>
          </cell>
          <cell r="O4">
            <v>0.15</v>
          </cell>
          <cell r="P4">
            <v>27.3</v>
          </cell>
          <cell r="Q4">
            <v>74</v>
          </cell>
        </row>
        <row r="5">
          <cell r="A5" t="str">
            <v>1.2</v>
          </cell>
          <cell r="B5" t="str">
            <v>B</v>
          </cell>
          <cell r="C5" t="str">
            <v>SE</v>
          </cell>
          <cell r="D5" t="str">
            <v>MVC</v>
          </cell>
          <cell r="E5">
            <v>1977</v>
          </cell>
          <cell r="F5">
            <v>2800</v>
          </cell>
          <cell r="G5">
            <v>380</v>
          </cell>
          <cell r="H5">
            <v>6000</v>
          </cell>
          <cell r="I5">
            <v>1325870</v>
          </cell>
          <cell r="J5">
            <v>4000</v>
          </cell>
          <cell r="K5">
            <v>53</v>
          </cell>
          <cell r="L5">
            <v>150</v>
          </cell>
          <cell r="M5">
            <v>10</v>
          </cell>
          <cell r="N5">
            <v>80</v>
          </cell>
          <cell r="O5">
            <v>0.15</v>
          </cell>
          <cell r="P5">
            <v>27.3</v>
          </cell>
          <cell r="Q5">
            <v>74</v>
          </cell>
        </row>
        <row r="6">
          <cell r="A6" t="str">
            <v>1.3</v>
          </cell>
          <cell r="B6" t="str">
            <v>B</v>
          </cell>
          <cell r="C6" t="str">
            <v>PE</v>
          </cell>
          <cell r="D6" t="str">
            <v>MVC</v>
          </cell>
          <cell r="E6">
            <v>1977</v>
          </cell>
          <cell r="F6">
            <v>2800</v>
          </cell>
          <cell r="G6">
            <v>380</v>
          </cell>
          <cell r="H6">
            <v>6000</v>
          </cell>
          <cell r="I6">
            <v>1325870</v>
          </cell>
          <cell r="J6">
            <v>4000</v>
          </cell>
          <cell r="K6">
            <v>53</v>
          </cell>
          <cell r="L6">
            <v>150</v>
          </cell>
          <cell r="M6">
            <v>10</v>
          </cell>
          <cell r="N6">
            <v>80</v>
          </cell>
          <cell r="O6">
            <v>0.15</v>
          </cell>
          <cell r="P6">
            <v>27.3</v>
          </cell>
          <cell r="Q6">
            <v>74</v>
          </cell>
        </row>
        <row r="7">
          <cell r="A7" t="str">
            <v>1.4</v>
          </cell>
          <cell r="B7" t="str">
            <v>B</v>
          </cell>
          <cell r="C7" t="str">
            <v>BA</v>
          </cell>
          <cell r="D7" t="str">
            <v>MVC</v>
          </cell>
          <cell r="E7">
            <v>1977</v>
          </cell>
          <cell r="F7">
            <v>2800</v>
          </cell>
          <cell r="G7">
            <v>354</v>
          </cell>
          <cell r="H7">
            <v>5593</v>
          </cell>
          <cell r="I7">
            <v>1554516</v>
          </cell>
          <cell r="J7">
            <v>3728</v>
          </cell>
          <cell r="K7">
            <v>50</v>
          </cell>
          <cell r="L7">
            <v>140</v>
          </cell>
          <cell r="M7">
            <v>9</v>
          </cell>
          <cell r="N7">
            <v>75</v>
          </cell>
          <cell r="O7">
            <v>0.14000000000000001</v>
          </cell>
          <cell r="P7">
            <v>27.3</v>
          </cell>
          <cell r="Q7">
            <v>74</v>
          </cell>
        </row>
        <row r="8">
          <cell r="A8" t="str">
            <v>1.5</v>
          </cell>
          <cell r="B8" t="str">
            <v>B</v>
          </cell>
          <cell r="C8" t="str">
            <v>PI</v>
          </cell>
          <cell r="D8" t="str">
            <v>MVC</v>
          </cell>
          <cell r="E8">
            <v>1977</v>
          </cell>
          <cell r="F8">
            <v>2800</v>
          </cell>
          <cell r="G8">
            <v>350</v>
          </cell>
          <cell r="H8">
            <v>5000</v>
          </cell>
          <cell r="I8">
            <v>1555245</v>
          </cell>
          <cell r="J8">
            <v>3703</v>
          </cell>
          <cell r="K8">
            <v>47</v>
          </cell>
          <cell r="L8">
            <v>139</v>
          </cell>
          <cell r="M8">
            <v>9</v>
          </cell>
          <cell r="N8">
            <v>75</v>
          </cell>
          <cell r="O8">
            <v>0.19</v>
          </cell>
          <cell r="P8">
            <v>27.3</v>
          </cell>
          <cell r="Q8">
            <v>74</v>
          </cell>
        </row>
        <row r="9">
          <cell r="A9" t="str">
            <v>1.6</v>
          </cell>
          <cell r="B9" t="str">
            <v>B</v>
          </cell>
          <cell r="C9" t="str">
            <v>MA</v>
          </cell>
          <cell r="D9" t="str">
            <v>MVC</v>
          </cell>
          <cell r="E9">
            <v>1977</v>
          </cell>
          <cell r="F9">
            <v>2800</v>
          </cell>
          <cell r="G9">
            <v>350</v>
          </cell>
          <cell r="H9">
            <v>5000</v>
          </cell>
          <cell r="I9">
            <v>1555245</v>
          </cell>
          <cell r="J9">
            <v>3703</v>
          </cell>
          <cell r="K9">
            <v>47</v>
          </cell>
          <cell r="L9">
            <v>139</v>
          </cell>
          <cell r="M9">
            <v>9</v>
          </cell>
          <cell r="N9">
            <v>75</v>
          </cell>
          <cell r="O9">
            <v>0.19</v>
          </cell>
          <cell r="P9">
            <v>27.3</v>
          </cell>
          <cell r="Q9">
            <v>74</v>
          </cell>
        </row>
        <row r="10">
          <cell r="A10" t="str">
            <v>1.7</v>
          </cell>
          <cell r="B10" t="str">
            <v>B</v>
          </cell>
          <cell r="C10" t="str">
            <v>ES</v>
          </cell>
          <cell r="D10" t="str">
            <v>MVC</v>
          </cell>
          <cell r="E10">
            <v>1977</v>
          </cell>
          <cell r="F10">
            <v>2800</v>
          </cell>
          <cell r="G10">
            <v>380</v>
          </cell>
          <cell r="H10">
            <v>4784.7700000000004</v>
          </cell>
          <cell r="I10">
            <v>1330000</v>
          </cell>
          <cell r="J10">
            <v>5925</v>
          </cell>
          <cell r="K10">
            <v>53.1</v>
          </cell>
          <cell r="L10">
            <v>170</v>
          </cell>
          <cell r="M10">
            <v>10</v>
          </cell>
          <cell r="N10">
            <v>116.32</v>
          </cell>
          <cell r="O10">
            <v>0.32</v>
          </cell>
          <cell r="P10">
            <v>27.3</v>
          </cell>
          <cell r="Q10">
            <v>74</v>
          </cell>
        </row>
        <row r="11">
          <cell r="A11" t="str">
            <v>1.8</v>
          </cell>
          <cell r="B11" t="str">
            <v>B</v>
          </cell>
          <cell r="C11" t="str">
            <v>RJ</v>
          </cell>
          <cell r="D11" t="str">
            <v>MVC</v>
          </cell>
          <cell r="E11">
            <v>1977</v>
          </cell>
          <cell r="F11">
            <v>2800</v>
          </cell>
          <cell r="G11">
            <v>380</v>
          </cell>
          <cell r="H11">
            <v>4784.7700000000004</v>
          </cell>
          <cell r="I11">
            <v>1330000</v>
          </cell>
          <cell r="J11">
            <v>5925</v>
          </cell>
          <cell r="K11">
            <v>53.1</v>
          </cell>
          <cell r="L11">
            <v>170</v>
          </cell>
          <cell r="M11">
            <v>10</v>
          </cell>
          <cell r="N11">
            <v>116.32</v>
          </cell>
          <cell r="O11">
            <v>0.32</v>
          </cell>
          <cell r="P11">
            <v>27.3</v>
          </cell>
          <cell r="Q11">
            <v>74</v>
          </cell>
        </row>
        <row r="12">
          <cell r="A12" t="str">
            <v>1.9</v>
          </cell>
          <cell r="B12" t="str">
            <v>B</v>
          </cell>
          <cell r="C12" t="str">
            <v>RS</v>
          </cell>
          <cell r="D12" t="str">
            <v>MVC</v>
          </cell>
          <cell r="E12">
            <v>1977</v>
          </cell>
          <cell r="F12">
            <v>2800</v>
          </cell>
          <cell r="G12">
            <v>380</v>
          </cell>
          <cell r="H12">
            <v>4784.7700000000004</v>
          </cell>
          <cell r="I12">
            <v>1430483.33</v>
          </cell>
          <cell r="J12">
            <v>5925</v>
          </cell>
          <cell r="K12">
            <v>53.1</v>
          </cell>
          <cell r="L12">
            <v>170</v>
          </cell>
          <cell r="M12">
            <v>10</v>
          </cell>
          <cell r="N12">
            <v>116.32</v>
          </cell>
          <cell r="O12">
            <v>0.33</v>
          </cell>
          <cell r="P12">
            <v>27.3</v>
          </cell>
          <cell r="Q12">
            <v>74</v>
          </cell>
        </row>
        <row r="13">
          <cell r="A13" t="str">
            <v>1.10</v>
          </cell>
          <cell r="B13" t="str">
            <v>B</v>
          </cell>
          <cell r="C13" t="str">
            <v>MG</v>
          </cell>
          <cell r="D13" t="str">
            <v>CASA ALTA</v>
          </cell>
          <cell r="E13">
            <v>1912.3</v>
          </cell>
          <cell r="F13">
            <v>2800</v>
          </cell>
          <cell r="G13">
            <v>1125.22</v>
          </cell>
          <cell r="H13">
            <v>9010</v>
          </cell>
          <cell r="I13">
            <v>1494800</v>
          </cell>
          <cell r="J13">
            <v>3500</v>
          </cell>
          <cell r="K13">
            <v>45</v>
          </cell>
          <cell r="L13">
            <v>85</v>
          </cell>
          <cell r="M13">
            <v>10</v>
          </cell>
          <cell r="N13">
            <v>70</v>
          </cell>
          <cell r="O13">
            <v>0.15</v>
          </cell>
          <cell r="P13">
            <v>34.299999999999997</v>
          </cell>
          <cell r="Q13">
            <v>72</v>
          </cell>
        </row>
        <row r="14">
          <cell r="A14" t="str">
            <v>1.11</v>
          </cell>
          <cell r="B14" t="str">
            <v>B</v>
          </cell>
          <cell r="C14" t="str">
            <v>SP</v>
          </cell>
          <cell r="D14" t="str">
            <v>CASA ALTA</v>
          </cell>
          <cell r="E14">
            <v>1912.3</v>
          </cell>
          <cell r="F14">
            <v>2800</v>
          </cell>
          <cell r="G14">
            <v>1125.22</v>
          </cell>
          <cell r="H14">
            <v>9010</v>
          </cell>
          <cell r="I14">
            <v>1470560</v>
          </cell>
          <cell r="J14">
            <v>3500</v>
          </cell>
          <cell r="K14">
            <v>50</v>
          </cell>
          <cell r="L14">
            <v>85</v>
          </cell>
          <cell r="M14">
            <v>10</v>
          </cell>
          <cell r="N14">
            <v>80</v>
          </cell>
          <cell r="O14">
            <v>0.1</v>
          </cell>
          <cell r="P14">
            <v>34.299999999999997</v>
          </cell>
          <cell r="Q14">
            <v>72</v>
          </cell>
        </row>
        <row r="15">
          <cell r="A15" t="str">
            <v>1.12</v>
          </cell>
          <cell r="B15" t="str">
            <v>B</v>
          </cell>
          <cell r="C15" t="str">
            <v>PR</v>
          </cell>
          <cell r="D15" t="str">
            <v>CASA ALTA</v>
          </cell>
          <cell r="E15">
            <v>1912.3</v>
          </cell>
          <cell r="F15">
            <v>2800</v>
          </cell>
          <cell r="G15">
            <v>1125.22</v>
          </cell>
          <cell r="H15">
            <v>9010</v>
          </cell>
          <cell r="I15">
            <v>1430160</v>
          </cell>
          <cell r="J15">
            <v>3500</v>
          </cell>
          <cell r="K15">
            <v>50</v>
          </cell>
          <cell r="L15">
            <v>85</v>
          </cell>
          <cell r="M15">
            <v>10</v>
          </cell>
          <cell r="N15">
            <v>80</v>
          </cell>
          <cell r="O15">
            <v>0.05</v>
          </cell>
          <cell r="P15">
            <v>34.299999999999997</v>
          </cell>
          <cell r="Q15">
            <v>72</v>
          </cell>
        </row>
        <row r="16">
          <cell r="A16" t="str">
            <v>1.13</v>
          </cell>
          <cell r="B16" t="str">
            <v>B</v>
          </cell>
          <cell r="C16" t="str">
            <v>SC</v>
          </cell>
          <cell r="D16" t="str">
            <v>CASA ALTA</v>
          </cell>
          <cell r="E16">
            <v>1912.3</v>
          </cell>
          <cell r="F16">
            <v>2800</v>
          </cell>
          <cell r="G16">
            <v>1125.22</v>
          </cell>
          <cell r="H16">
            <v>9010</v>
          </cell>
          <cell r="I16">
            <v>1430160</v>
          </cell>
          <cell r="J16">
            <v>3500</v>
          </cell>
          <cell r="K16">
            <v>50</v>
          </cell>
          <cell r="L16">
            <v>85</v>
          </cell>
          <cell r="M16">
            <v>10</v>
          </cell>
          <cell r="N16">
            <v>80</v>
          </cell>
          <cell r="O16">
            <v>0.05</v>
          </cell>
          <cell r="P16">
            <v>34.299999999999997</v>
          </cell>
          <cell r="Q16">
            <v>72</v>
          </cell>
        </row>
        <row r="17">
          <cell r="A17" t="str">
            <v>1.14</v>
          </cell>
          <cell r="B17" t="str">
            <v>B</v>
          </cell>
          <cell r="C17" t="str">
            <v>AC</v>
          </cell>
          <cell r="D17" t="str">
            <v>CASA ALTA</v>
          </cell>
          <cell r="E17">
            <v>1912.3</v>
          </cell>
          <cell r="F17">
            <v>2800</v>
          </cell>
          <cell r="G17">
            <v>1125.22</v>
          </cell>
          <cell r="H17">
            <v>9010</v>
          </cell>
          <cell r="I17">
            <v>1645000</v>
          </cell>
          <cell r="J17">
            <v>3500</v>
          </cell>
          <cell r="K17">
            <v>76</v>
          </cell>
          <cell r="L17">
            <v>150</v>
          </cell>
          <cell r="M17">
            <v>12.45</v>
          </cell>
          <cell r="N17">
            <v>110</v>
          </cell>
          <cell r="O17">
            <v>0.01</v>
          </cell>
          <cell r="P17">
            <v>34.299999999999997</v>
          </cell>
          <cell r="Q17">
            <v>72</v>
          </cell>
        </row>
        <row r="18">
          <cell r="A18" t="str">
            <v>1.15</v>
          </cell>
          <cell r="B18" t="str">
            <v>B</v>
          </cell>
          <cell r="C18" t="str">
            <v>RO</v>
          </cell>
          <cell r="D18" t="str">
            <v>CASA ALTA</v>
          </cell>
          <cell r="E18">
            <v>1912.3</v>
          </cell>
          <cell r="F18">
            <v>2800</v>
          </cell>
          <cell r="G18">
            <v>1125.22</v>
          </cell>
          <cell r="H18">
            <v>9010</v>
          </cell>
          <cell r="I18">
            <v>1645000</v>
          </cell>
          <cell r="J18">
            <v>3500</v>
          </cell>
          <cell r="K18">
            <v>76</v>
          </cell>
          <cell r="L18">
            <v>150</v>
          </cell>
          <cell r="M18">
            <v>12.45</v>
          </cell>
          <cell r="N18">
            <v>110</v>
          </cell>
          <cell r="O18">
            <v>0.01</v>
          </cell>
          <cell r="P18">
            <v>34.299999999999997</v>
          </cell>
          <cell r="Q18">
            <v>72</v>
          </cell>
        </row>
        <row r="19">
          <cell r="A19" t="str">
            <v>1.16</v>
          </cell>
          <cell r="B19" t="str">
            <v>B</v>
          </cell>
          <cell r="C19" t="str">
            <v>DF</v>
          </cell>
          <cell r="D19" t="str">
            <v>CASA ALTA</v>
          </cell>
          <cell r="E19">
            <v>1912.3</v>
          </cell>
          <cell r="F19">
            <v>2800</v>
          </cell>
          <cell r="G19">
            <v>1125.22</v>
          </cell>
          <cell r="H19">
            <v>9010</v>
          </cell>
          <cell r="I19">
            <v>1375000</v>
          </cell>
          <cell r="J19">
            <v>2000</v>
          </cell>
          <cell r="K19">
            <v>76</v>
          </cell>
          <cell r="L19">
            <v>75</v>
          </cell>
          <cell r="M19">
            <v>9</v>
          </cell>
          <cell r="N19">
            <v>145</v>
          </cell>
          <cell r="O19">
            <v>0.05</v>
          </cell>
          <cell r="P19">
            <v>34.299999999999997</v>
          </cell>
          <cell r="Q19">
            <v>72</v>
          </cell>
        </row>
        <row r="20">
          <cell r="A20" t="str">
            <v>1.17</v>
          </cell>
          <cell r="B20" t="str">
            <v>B</v>
          </cell>
          <cell r="C20" t="str">
            <v>GO</v>
          </cell>
          <cell r="D20" t="str">
            <v>CASA ALTA</v>
          </cell>
          <cell r="E20">
            <v>1912.3</v>
          </cell>
          <cell r="F20">
            <v>2800</v>
          </cell>
          <cell r="G20">
            <v>1125.22</v>
          </cell>
          <cell r="H20">
            <v>9010</v>
          </cell>
          <cell r="I20">
            <v>1375000</v>
          </cell>
          <cell r="J20">
            <v>2000</v>
          </cell>
          <cell r="K20">
            <v>76</v>
          </cell>
          <cell r="L20">
            <v>75</v>
          </cell>
          <cell r="M20">
            <v>9</v>
          </cell>
          <cell r="N20">
            <v>145</v>
          </cell>
          <cell r="O20">
            <v>0.05</v>
          </cell>
          <cell r="P20">
            <v>34.299999999999997</v>
          </cell>
          <cell r="Q20">
            <v>72</v>
          </cell>
        </row>
        <row r="21">
          <cell r="A21" t="str">
            <v>1.18</v>
          </cell>
          <cell r="B21" t="str">
            <v>B</v>
          </cell>
          <cell r="C21" t="str">
            <v>TO</v>
          </cell>
          <cell r="D21" t="str">
            <v>CASA ALTA</v>
          </cell>
          <cell r="E21">
            <v>1912.3</v>
          </cell>
          <cell r="F21">
            <v>2800</v>
          </cell>
          <cell r="G21">
            <v>1125.22</v>
          </cell>
          <cell r="H21">
            <v>9010</v>
          </cell>
          <cell r="I21">
            <v>1375000</v>
          </cell>
          <cell r="J21">
            <v>2000</v>
          </cell>
          <cell r="K21">
            <v>76</v>
          </cell>
          <cell r="L21">
            <v>75</v>
          </cell>
          <cell r="M21">
            <v>9</v>
          </cell>
          <cell r="N21">
            <v>145</v>
          </cell>
          <cell r="O21">
            <v>0.05</v>
          </cell>
          <cell r="P21">
            <v>34.299999999999997</v>
          </cell>
          <cell r="Q21">
            <v>72</v>
          </cell>
        </row>
        <row r="22">
          <cell r="A22" t="str">
            <v>1.19</v>
          </cell>
          <cell r="B22" t="str">
            <v>B</v>
          </cell>
          <cell r="C22" t="str">
            <v>MS</v>
          </cell>
          <cell r="D22" t="str">
            <v>CASA ALTA</v>
          </cell>
          <cell r="E22">
            <v>1912.3</v>
          </cell>
          <cell r="F22">
            <v>2800</v>
          </cell>
          <cell r="G22">
            <v>1125.22</v>
          </cell>
          <cell r="H22">
            <v>9010</v>
          </cell>
          <cell r="I22">
            <v>1650000</v>
          </cell>
          <cell r="J22">
            <v>3500</v>
          </cell>
          <cell r="K22">
            <v>76</v>
          </cell>
          <cell r="L22">
            <v>105</v>
          </cell>
          <cell r="M22">
            <v>10</v>
          </cell>
          <cell r="N22">
            <v>90</v>
          </cell>
          <cell r="O22">
            <v>0.2</v>
          </cell>
          <cell r="P22">
            <v>34.299999999999997</v>
          </cell>
          <cell r="Q22">
            <v>72</v>
          </cell>
        </row>
        <row r="23">
          <cell r="A23" t="str">
            <v>1.20</v>
          </cell>
          <cell r="B23" t="str">
            <v>B</v>
          </cell>
          <cell r="C23" t="str">
            <v>MT</v>
          </cell>
          <cell r="D23" t="str">
            <v>CASA ALTA</v>
          </cell>
          <cell r="E23">
            <v>1912.3</v>
          </cell>
          <cell r="F23">
            <v>2800</v>
          </cell>
          <cell r="G23">
            <v>1125.22</v>
          </cell>
          <cell r="H23">
            <v>9010</v>
          </cell>
          <cell r="I23">
            <v>1650000</v>
          </cell>
          <cell r="J23">
            <v>3500</v>
          </cell>
          <cell r="K23">
            <v>76</v>
          </cell>
          <cell r="L23">
            <v>105</v>
          </cell>
          <cell r="M23">
            <v>10</v>
          </cell>
          <cell r="N23">
            <v>90</v>
          </cell>
          <cell r="O23">
            <v>0.2</v>
          </cell>
          <cell r="P23">
            <v>34.299999999999997</v>
          </cell>
          <cell r="Q23">
            <v>72</v>
          </cell>
        </row>
        <row r="24">
          <cell r="A24" t="str">
            <v>1.21</v>
          </cell>
          <cell r="B24" t="str">
            <v>B</v>
          </cell>
          <cell r="C24" t="str">
            <v>PB</v>
          </cell>
          <cell r="D24" t="str">
            <v>JGA/VENANCIO</v>
          </cell>
          <cell r="E24">
            <v>1912.3</v>
          </cell>
          <cell r="F24">
            <v>2800</v>
          </cell>
          <cell r="G24">
            <v>1125.22</v>
          </cell>
          <cell r="H24">
            <v>9010</v>
          </cell>
          <cell r="I24">
            <v>1611610</v>
          </cell>
          <cell r="J24">
            <v>3500</v>
          </cell>
          <cell r="K24">
            <v>75</v>
          </cell>
          <cell r="L24">
            <v>90</v>
          </cell>
          <cell r="M24">
            <v>10.5</v>
          </cell>
          <cell r="N24">
            <v>80</v>
          </cell>
          <cell r="O24">
            <v>0.33</v>
          </cell>
          <cell r="P24">
            <v>34.299999999999997</v>
          </cell>
          <cell r="Q24">
            <v>72</v>
          </cell>
        </row>
        <row r="25">
          <cell r="A25" t="str">
            <v>1.22</v>
          </cell>
          <cell r="B25" t="str">
            <v>B</v>
          </cell>
          <cell r="C25" t="str">
            <v>RN</v>
          </cell>
          <cell r="D25" t="str">
            <v>JGA/VENANCIO</v>
          </cell>
          <cell r="E25">
            <v>1912.3</v>
          </cell>
          <cell r="F25">
            <v>2800</v>
          </cell>
          <cell r="G25">
            <v>1125.22</v>
          </cell>
          <cell r="H25">
            <v>9010</v>
          </cell>
          <cell r="I25">
            <v>1611610</v>
          </cell>
          <cell r="J25">
            <v>3500</v>
          </cell>
          <cell r="K25">
            <v>75</v>
          </cell>
          <cell r="L25">
            <v>90</v>
          </cell>
          <cell r="M25">
            <v>10.5</v>
          </cell>
          <cell r="N25">
            <v>80</v>
          </cell>
          <cell r="O25">
            <v>0.33</v>
          </cell>
          <cell r="P25">
            <v>34.299999999999997</v>
          </cell>
          <cell r="Q25">
            <v>72</v>
          </cell>
        </row>
        <row r="26">
          <cell r="A26" t="str">
            <v>1.23</v>
          </cell>
          <cell r="B26" t="str">
            <v>B</v>
          </cell>
          <cell r="C26" t="str">
            <v>CE</v>
          </cell>
          <cell r="D26" t="str">
            <v>JGA/VENANCIO</v>
          </cell>
          <cell r="E26">
            <v>1912.3</v>
          </cell>
          <cell r="F26">
            <v>2800</v>
          </cell>
          <cell r="G26">
            <v>1125.22</v>
          </cell>
          <cell r="H26">
            <v>9010</v>
          </cell>
          <cell r="I26">
            <v>1611610</v>
          </cell>
          <cell r="J26">
            <v>3500</v>
          </cell>
          <cell r="K26">
            <v>75</v>
          </cell>
          <cell r="L26">
            <v>90</v>
          </cell>
          <cell r="M26">
            <v>10.5</v>
          </cell>
          <cell r="N26">
            <v>80</v>
          </cell>
          <cell r="O26">
            <v>0.33</v>
          </cell>
          <cell r="P26">
            <v>34.299999999999997</v>
          </cell>
          <cell r="Q26">
            <v>72</v>
          </cell>
        </row>
        <row r="27">
          <cell r="A27" t="str">
            <v>1.24</v>
          </cell>
          <cell r="B27" t="str">
            <v>B</v>
          </cell>
          <cell r="C27" t="str">
            <v>AM</v>
          </cell>
          <cell r="D27" t="str">
            <v>FERRAZ</v>
          </cell>
          <cell r="E27">
            <v>1979</v>
          </cell>
          <cell r="F27">
            <v>2800</v>
          </cell>
          <cell r="G27">
            <v>750</v>
          </cell>
          <cell r="H27">
            <v>8500</v>
          </cell>
          <cell r="I27">
            <v>1735000</v>
          </cell>
          <cell r="J27">
            <v>4000</v>
          </cell>
          <cell r="K27">
            <v>70.3</v>
          </cell>
          <cell r="L27">
            <v>150</v>
          </cell>
          <cell r="M27">
            <v>7</v>
          </cell>
          <cell r="N27">
            <v>100</v>
          </cell>
          <cell r="O27">
            <v>0.2</v>
          </cell>
          <cell r="P27">
            <v>26.7</v>
          </cell>
          <cell r="Q27">
            <v>0</v>
          </cell>
        </row>
        <row r="28">
          <cell r="A28" t="str">
            <v>1.25</v>
          </cell>
          <cell r="B28" t="str">
            <v>B</v>
          </cell>
          <cell r="C28" t="str">
            <v>RR</v>
          </cell>
          <cell r="D28" t="str">
            <v>FERRAZ</v>
          </cell>
          <cell r="E28">
            <v>1979</v>
          </cell>
          <cell r="F28">
            <v>2800</v>
          </cell>
          <cell r="G28">
            <v>750</v>
          </cell>
          <cell r="H28">
            <v>8500</v>
          </cell>
          <cell r="I28">
            <v>1735000</v>
          </cell>
          <cell r="J28">
            <v>4000</v>
          </cell>
          <cell r="K28">
            <v>70.3</v>
          </cell>
          <cell r="L28">
            <v>150</v>
          </cell>
          <cell r="M28">
            <v>7</v>
          </cell>
          <cell r="N28">
            <v>100</v>
          </cell>
          <cell r="O28">
            <v>0.2</v>
          </cell>
          <cell r="P28">
            <v>26.7</v>
          </cell>
          <cell r="Q28">
            <v>0</v>
          </cell>
        </row>
        <row r="29">
          <cell r="A29" t="str">
            <v>1.26</v>
          </cell>
          <cell r="B29" t="str">
            <v>B</v>
          </cell>
          <cell r="C29" t="str">
            <v>AP</v>
          </cell>
          <cell r="D29" t="str">
            <v>FERRAZ</v>
          </cell>
          <cell r="E29">
            <v>1979</v>
          </cell>
          <cell r="F29">
            <v>2800</v>
          </cell>
          <cell r="G29">
            <v>750</v>
          </cell>
          <cell r="H29">
            <v>8500</v>
          </cell>
          <cell r="I29">
            <v>1735000</v>
          </cell>
          <cell r="J29">
            <v>4000</v>
          </cell>
          <cell r="K29">
            <v>70.3</v>
          </cell>
          <cell r="L29">
            <v>150</v>
          </cell>
          <cell r="M29">
            <v>7</v>
          </cell>
          <cell r="N29">
            <v>100</v>
          </cell>
          <cell r="O29">
            <v>0.2</v>
          </cell>
          <cell r="P29">
            <v>26.7</v>
          </cell>
          <cell r="Q29">
            <v>0</v>
          </cell>
        </row>
        <row r="30">
          <cell r="A30" t="str">
            <v>1.27</v>
          </cell>
          <cell r="B30" t="str">
            <v>B</v>
          </cell>
          <cell r="C30" t="str">
            <v>PA</v>
          </cell>
          <cell r="D30" t="str">
            <v>FERRAZ</v>
          </cell>
          <cell r="E30">
            <v>1979</v>
          </cell>
          <cell r="F30">
            <v>2800</v>
          </cell>
          <cell r="G30">
            <v>750</v>
          </cell>
          <cell r="H30">
            <v>8500</v>
          </cell>
          <cell r="I30">
            <v>1735000</v>
          </cell>
          <cell r="J30">
            <v>4000</v>
          </cell>
          <cell r="K30">
            <v>70.3</v>
          </cell>
          <cell r="L30">
            <v>150</v>
          </cell>
          <cell r="M30">
            <v>7</v>
          </cell>
          <cell r="N30">
            <v>100</v>
          </cell>
          <cell r="O30">
            <v>0.2</v>
          </cell>
          <cell r="P30">
            <v>26.7</v>
          </cell>
          <cell r="Q30">
            <v>0</v>
          </cell>
        </row>
        <row r="31">
          <cell r="A31" t="str">
            <v>2.1</v>
          </cell>
          <cell r="B31" t="str">
            <v>C</v>
          </cell>
          <cell r="C31" t="str">
            <v>AL</v>
          </cell>
          <cell r="D31" t="str">
            <v>MVC</v>
          </cell>
          <cell r="E31">
            <v>1107</v>
          </cell>
          <cell r="F31">
            <v>1575</v>
          </cell>
          <cell r="G31">
            <v>380</v>
          </cell>
          <cell r="H31">
            <v>2905.58</v>
          </cell>
          <cell r="I31">
            <v>870000</v>
          </cell>
          <cell r="J31">
            <v>4000</v>
          </cell>
          <cell r="K31">
            <v>53</v>
          </cell>
          <cell r="L31">
            <v>150</v>
          </cell>
          <cell r="M31">
            <v>10</v>
          </cell>
          <cell r="N31">
            <v>80</v>
          </cell>
          <cell r="O31">
            <v>0.15</v>
          </cell>
          <cell r="P31">
            <v>18</v>
          </cell>
          <cell r="Q31">
            <v>14</v>
          </cell>
        </row>
        <row r="32">
          <cell r="A32" t="str">
            <v>2.2</v>
          </cell>
          <cell r="B32" t="str">
            <v>C</v>
          </cell>
          <cell r="C32" t="str">
            <v>SE</v>
          </cell>
          <cell r="D32" t="str">
            <v>MVC</v>
          </cell>
          <cell r="E32">
            <v>1107</v>
          </cell>
          <cell r="F32">
            <v>1575</v>
          </cell>
          <cell r="G32">
            <v>380</v>
          </cell>
          <cell r="H32">
            <v>2905.58</v>
          </cell>
          <cell r="I32">
            <v>870000</v>
          </cell>
          <cell r="J32">
            <v>4000</v>
          </cell>
          <cell r="K32">
            <v>53</v>
          </cell>
          <cell r="L32">
            <v>150</v>
          </cell>
          <cell r="M32">
            <v>10</v>
          </cell>
          <cell r="N32">
            <v>80</v>
          </cell>
          <cell r="O32">
            <v>0.15</v>
          </cell>
          <cell r="P32">
            <v>18</v>
          </cell>
          <cell r="Q32">
            <v>14</v>
          </cell>
        </row>
        <row r="33">
          <cell r="A33" t="str">
            <v>2.3</v>
          </cell>
          <cell r="B33" t="str">
            <v>C</v>
          </cell>
          <cell r="C33" t="str">
            <v>PE</v>
          </cell>
          <cell r="D33" t="str">
            <v>MVC</v>
          </cell>
          <cell r="E33">
            <v>1107</v>
          </cell>
          <cell r="F33">
            <v>1575</v>
          </cell>
          <cell r="G33">
            <v>380</v>
          </cell>
          <cell r="H33">
            <v>2905.58</v>
          </cell>
          <cell r="I33">
            <v>870000</v>
          </cell>
          <cell r="J33">
            <v>4000</v>
          </cell>
          <cell r="K33">
            <v>53</v>
          </cell>
          <cell r="L33">
            <v>150</v>
          </cell>
          <cell r="M33">
            <v>10</v>
          </cell>
          <cell r="N33">
            <v>80</v>
          </cell>
          <cell r="O33">
            <v>0.15</v>
          </cell>
          <cell r="P33">
            <v>18</v>
          </cell>
          <cell r="Q33">
            <v>14</v>
          </cell>
        </row>
        <row r="34">
          <cell r="A34" t="str">
            <v>2.4</v>
          </cell>
          <cell r="B34" t="str">
            <v>C</v>
          </cell>
          <cell r="C34" t="str">
            <v>BA</v>
          </cell>
          <cell r="D34" t="str">
            <v>MVC</v>
          </cell>
          <cell r="E34">
            <v>1107</v>
          </cell>
          <cell r="F34">
            <v>1575</v>
          </cell>
          <cell r="G34">
            <v>354</v>
          </cell>
          <cell r="H34">
            <v>2708</v>
          </cell>
          <cell r="I34">
            <v>856031</v>
          </cell>
          <cell r="J34">
            <v>3728</v>
          </cell>
          <cell r="K34">
            <v>50</v>
          </cell>
          <cell r="L34">
            <v>140</v>
          </cell>
          <cell r="M34">
            <v>9</v>
          </cell>
          <cell r="N34">
            <v>75</v>
          </cell>
          <cell r="O34">
            <v>0.14000000000000001</v>
          </cell>
          <cell r="P34">
            <v>18</v>
          </cell>
          <cell r="Q34">
            <v>14</v>
          </cell>
        </row>
        <row r="35">
          <cell r="A35" t="str">
            <v>2.5</v>
          </cell>
          <cell r="B35" t="str">
            <v>C</v>
          </cell>
          <cell r="C35" t="str">
            <v>PI</v>
          </cell>
          <cell r="D35" t="str">
            <v>MVC</v>
          </cell>
          <cell r="E35">
            <v>1107</v>
          </cell>
          <cell r="F35">
            <v>1575</v>
          </cell>
          <cell r="G35">
            <v>350</v>
          </cell>
          <cell r="H35">
            <v>2685</v>
          </cell>
          <cell r="I35">
            <v>830855</v>
          </cell>
          <cell r="J35">
            <v>3703</v>
          </cell>
          <cell r="K35">
            <v>47</v>
          </cell>
          <cell r="L35">
            <v>139</v>
          </cell>
          <cell r="M35">
            <v>9</v>
          </cell>
          <cell r="N35">
            <v>75</v>
          </cell>
          <cell r="O35">
            <v>0.19</v>
          </cell>
          <cell r="P35">
            <v>18</v>
          </cell>
          <cell r="Q35">
            <v>14</v>
          </cell>
        </row>
        <row r="36">
          <cell r="A36" t="str">
            <v>2.6</v>
          </cell>
          <cell r="B36" t="str">
            <v>C</v>
          </cell>
          <cell r="C36" t="str">
            <v>MA</v>
          </cell>
          <cell r="D36" t="str">
            <v>MVC</v>
          </cell>
          <cell r="E36">
            <v>1107</v>
          </cell>
          <cell r="F36">
            <v>1575</v>
          </cell>
          <cell r="G36">
            <v>350</v>
          </cell>
          <cell r="H36">
            <v>2685</v>
          </cell>
          <cell r="I36">
            <v>830855</v>
          </cell>
          <cell r="J36">
            <v>3703</v>
          </cell>
          <cell r="K36">
            <v>47</v>
          </cell>
          <cell r="L36">
            <v>139</v>
          </cell>
          <cell r="M36">
            <v>9</v>
          </cell>
          <cell r="N36">
            <v>75</v>
          </cell>
          <cell r="O36">
            <v>0.19</v>
          </cell>
          <cell r="P36">
            <v>18</v>
          </cell>
          <cell r="Q36">
            <v>14</v>
          </cell>
        </row>
        <row r="37">
          <cell r="A37" t="str">
            <v>2.7</v>
          </cell>
          <cell r="B37" t="str">
            <v>C</v>
          </cell>
          <cell r="C37" t="str">
            <v>ES</v>
          </cell>
          <cell r="D37" t="str">
            <v>MVC</v>
          </cell>
          <cell r="E37">
            <v>1107</v>
          </cell>
          <cell r="F37">
            <v>1575</v>
          </cell>
          <cell r="G37">
            <v>380</v>
          </cell>
          <cell r="H37">
            <v>2404</v>
          </cell>
          <cell r="I37">
            <v>776240</v>
          </cell>
          <cell r="J37">
            <v>5925</v>
          </cell>
          <cell r="K37">
            <v>53.1</v>
          </cell>
          <cell r="L37">
            <v>170</v>
          </cell>
          <cell r="M37">
            <v>10</v>
          </cell>
          <cell r="N37">
            <v>116.32</v>
          </cell>
          <cell r="O37">
            <v>0.32</v>
          </cell>
          <cell r="P37">
            <v>18</v>
          </cell>
          <cell r="Q37">
            <v>14</v>
          </cell>
        </row>
        <row r="38">
          <cell r="A38" t="str">
            <v>2.8</v>
          </cell>
          <cell r="B38" t="str">
            <v>C</v>
          </cell>
          <cell r="C38" t="str">
            <v>RJ</v>
          </cell>
          <cell r="D38" t="str">
            <v>MVC</v>
          </cell>
          <cell r="E38">
            <v>1107</v>
          </cell>
          <cell r="F38">
            <v>1575</v>
          </cell>
          <cell r="G38">
            <v>380</v>
          </cell>
          <cell r="H38">
            <v>2404</v>
          </cell>
          <cell r="I38">
            <v>776240</v>
          </cell>
          <cell r="J38">
            <v>5925</v>
          </cell>
          <cell r="K38">
            <v>53.1</v>
          </cell>
          <cell r="L38">
            <v>170</v>
          </cell>
          <cell r="M38">
            <v>10</v>
          </cell>
          <cell r="N38">
            <v>116.32</v>
          </cell>
          <cell r="O38">
            <v>0.32</v>
          </cell>
          <cell r="P38">
            <v>18</v>
          </cell>
          <cell r="Q38">
            <v>14</v>
          </cell>
        </row>
        <row r="39">
          <cell r="A39" t="str">
            <v>2.9</v>
          </cell>
          <cell r="B39" t="str">
            <v>C</v>
          </cell>
          <cell r="C39" t="str">
            <v>RS</v>
          </cell>
          <cell r="D39" t="str">
            <v>MVC</v>
          </cell>
          <cell r="E39">
            <v>1107</v>
          </cell>
          <cell r="F39">
            <v>1575</v>
          </cell>
          <cell r="G39">
            <v>380</v>
          </cell>
          <cell r="H39">
            <v>2404</v>
          </cell>
          <cell r="I39">
            <v>749000.01</v>
          </cell>
          <cell r="J39">
            <v>5925</v>
          </cell>
          <cell r="K39">
            <v>53.1</v>
          </cell>
          <cell r="L39">
            <v>170</v>
          </cell>
          <cell r="M39">
            <v>10</v>
          </cell>
          <cell r="N39">
            <v>116.32</v>
          </cell>
          <cell r="O39">
            <v>0.33</v>
          </cell>
          <cell r="P39">
            <v>18</v>
          </cell>
          <cell r="Q39">
            <v>14</v>
          </cell>
        </row>
        <row r="40">
          <cell r="A40" t="str">
            <v>2.10</v>
          </cell>
          <cell r="B40" t="str">
            <v>C</v>
          </cell>
          <cell r="C40" t="str">
            <v>MG</v>
          </cell>
          <cell r="D40" t="str">
            <v>CASA ALTA</v>
          </cell>
          <cell r="E40">
            <v>990.1</v>
          </cell>
          <cell r="F40">
            <v>1575</v>
          </cell>
          <cell r="G40">
            <v>1125.22</v>
          </cell>
          <cell r="H40">
            <v>6757.5</v>
          </cell>
          <cell r="I40">
            <v>814000</v>
          </cell>
          <cell r="J40">
            <v>3500</v>
          </cell>
          <cell r="K40">
            <v>45</v>
          </cell>
          <cell r="L40">
            <v>85</v>
          </cell>
          <cell r="M40">
            <v>10</v>
          </cell>
          <cell r="N40">
            <v>70</v>
          </cell>
          <cell r="O40">
            <v>0.15</v>
          </cell>
          <cell r="P40">
            <v>18.3</v>
          </cell>
          <cell r="Q40">
            <v>12</v>
          </cell>
        </row>
        <row r="41">
          <cell r="A41" t="str">
            <v>2.11</v>
          </cell>
          <cell r="B41" t="str">
            <v>C</v>
          </cell>
          <cell r="C41" t="str">
            <v>SP</v>
          </cell>
          <cell r="D41" t="str">
            <v>CASA ALTA</v>
          </cell>
          <cell r="E41">
            <v>990.1</v>
          </cell>
          <cell r="F41">
            <v>1575</v>
          </cell>
          <cell r="G41">
            <v>1125.22</v>
          </cell>
          <cell r="H41">
            <v>6757.5</v>
          </cell>
          <cell r="I41">
            <v>800800</v>
          </cell>
          <cell r="J41">
            <v>3500</v>
          </cell>
          <cell r="K41">
            <v>50</v>
          </cell>
          <cell r="L41">
            <v>85</v>
          </cell>
          <cell r="M41">
            <v>10</v>
          </cell>
          <cell r="N41">
            <v>80</v>
          </cell>
          <cell r="O41">
            <v>0.1</v>
          </cell>
          <cell r="P41">
            <v>18.3</v>
          </cell>
          <cell r="Q41">
            <v>12</v>
          </cell>
        </row>
        <row r="42">
          <cell r="A42" t="str">
            <v>2.12</v>
          </cell>
          <cell r="B42" t="str">
            <v>C</v>
          </cell>
          <cell r="C42" t="str">
            <v>PR</v>
          </cell>
          <cell r="D42" t="str">
            <v>CASA ALTA</v>
          </cell>
          <cell r="E42">
            <v>990.1</v>
          </cell>
          <cell r="F42">
            <v>1575</v>
          </cell>
          <cell r="G42">
            <v>1125.22</v>
          </cell>
          <cell r="H42">
            <v>6757.5</v>
          </cell>
          <cell r="I42">
            <v>778800</v>
          </cell>
          <cell r="J42">
            <v>3500</v>
          </cell>
          <cell r="K42">
            <v>50</v>
          </cell>
          <cell r="L42">
            <v>85</v>
          </cell>
          <cell r="M42">
            <v>10</v>
          </cell>
          <cell r="N42">
            <v>80</v>
          </cell>
          <cell r="O42">
            <v>0.05</v>
          </cell>
          <cell r="P42">
            <v>18.3</v>
          </cell>
          <cell r="Q42">
            <v>12</v>
          </cell>
        </row>
        <row r="43">
          <cell r="A43" t="str">
            <v>2.13</v>
          </cell>
          <cell r="B43" t="str">
            <v>C</v>
          </cell>
          <cell r="C43" t="str">
            <v>SC</v>
          </cell>
          <cell r="D43" t="str">
            <v>CASA ALTA</v>
          </cell>
          <cell r="E43">
            <v>990.1</v>
          </cell>
          <cell r="F43">
            <v>1575</v>
          </cell>
          <cell r="G43">
            <v>1125.22</v>
          </cell>
          <cell r="H43">
            <v>6757.5</v>
          </cell>
          <cell r="I43">
            <v>778800</v>
          </cell>
          <cell r="J43">
            <v>3500</v>
          </cell>
          <cell r="K43">
            <v>50</v>
          </cell>
          <cell r="L43">
            <v>85</v>
          </cell>
          <cell r="M43">
            <v>10</v>
          </cell>
          <cell r="N43">
            <v>80</v>
          </cell>
          <cell r="O43">
            <v>0.05</v>
          </cell>
          <cell r="P43">
            <v>18.3</v>
          </cell>
          <cell r="Q43">
            <v>12</v>
          </cell>
        </row>
        <row r="44">
          <cell r="A44" t="str">
            <v>2.14</v>
          </cell>
          <cell r="B44" t="str">
            <v>C</v>
          </cell>
          <cell r="C44" t="str">
            <v>AC</v>
          </cell>
          <cell r="D44" t="str">
            <v>CASA ALTA</v>
          </cell>
          <cell r="E44">
            <v>990.1</v>
          </cell>
          <cell r="F44">
            <v>1575</v>
          </cell>
          <cell r="G44">
            <v>1125.22</v>
          </cell>
          <cell r="H44">
            <v>6757.5</v>
          </cell>
          <cell r="I44">
            <v>850000</v>
          </cell>
          <cell r="J44">
            <v>3500</v>
          </cell>
          <cell r="K44">
            <v>76</v>
          </cell>
          <cell r="L44">
            <v>150</v>
          </cell>
          <cell r="M44">
            <v>12.45</v>
          </cell>
          <cell r="N44">
            <v>110</v>
          </cell>
          <cell r="O44">
            <v>0.01</v>
          </cell>
          <cell r="P44">
            <v>18.3</v>
          </cell>
          <cell r="Q44">
            <v>12</v>
          </cell>
        </row>
        <row r="45">
          <cell r="A45" t="str">
            <v>2.15</v>
          </cell>
          <cell r="B45" t="str">
            <v>C</v>
          </cell>
          <cell r="C45" t="str">
            <v>RO</v>
          </cell>
          <cell r="D45" t="str">
            <v>CASA ALTA</v>
          </cell>
          <cell r="E45">
            <v>990.1</v>
          </cell>
          <cell r="F45">
            <v>1575</v>
          </cell>
          <cell r="G45">
            <v>1125.22</v>
          </cell>
          <cell r="H45">
            <v>6757.5</v>
          </cell>
          <cell r="I45">
            <v>850000</v>
          </cell>
          <cell r="J45">
            <v>3500</v>
          </cell>
          <cell r="K45">
            <v>76</v>
          </cell>
          <cell r="L45">
            <v>150</v>
          </cell>
          <cell r="M45">
            <v>12.45</v>
          </cell>
          <cell r="N45">
            <v>110</v>
          </cell>
          <cell r="O45">
            <v>0.01</v>
          </cell>
          <cell r="P45">
            <v>18.3</v>
          </cell>
          <cell r="Q45">
            <v>12</v>
          </cell>
        </row>
        <row r="46">
          <cell r="A46" t="str">
            <v>2.16</v>
          </cell>
          <cell r="B46" t="str">
            <v>C</v>
          </cell>
          <cell r="C46" t="str">
            <v>DF</v>
          </cell>
          <cell r="D46" t="str">
            <v>CASA ALTA</v>
          </cell>
          <cell r="E46">
            <v>990.1</v>
          </cell>
          <cell r="F46">
            <v>1575</v>
          </cell>
          <cell r="G46">
            <v>1125.22</v>
          </cell>
          <cell r="H46">
            <v>6757.5</v>
          </cell>
          <cell r="I46">
            <v>739750</v>
          </cell>
          <cell r="J46">
            <v>2000</v>
          </cell>
          <cell r="K46">
            <v>76</v>
          </cell>
          <cell r="L46">
            <v>75</v>
          </cell>
          <cell r="M46">
            <v>9</v>
          </cell>
          <cell r="N46">
            <v>145</v>
          </cell>
          <cell r="O46">
            <v>0.05</v>
          </cell>
          <cell r="P46">
            <v>18.3</v>
          </cell>
          <cell r="Q46">
            <v>12</v>
          </cell>
        </row>
        <row r="47">
          <cell r="A47" t="str">
            <v>2.17</v>
          </cell>
          <cell r="B47" t="str">
            <v>C</v>
          </cell>
          <cell r="C47" t="str">
            <v>GO</v>
          </cell>
          <cell r="D47" t="str">
            <v>CASA ALTA</v>
          </cell>
          <cell r="E47">
            <v>990.1</v>
          </cell>
          <cell r="F47">
            <v>1575</v>
          </cell>
          <cell r="G47">
            <v>1125.22</v>
          </cell>
          <cell r="H47">
            <v>6757.5</v>
          </cell>
          <cell r="I47">
            <v>739750</v>
          </cell>
          <cell r="J47">
            <v>2000</v>
          </cell>
          <cell r="K47">
            <v>76</v>
          </cell>
          <cell r="L47">
            <v>75</v>
          </cell>
          <cell r="M47">
            <v>9</v>
          </cell>
          <cell r="N47">
            <v>145</v>
          </cell>
          <cell r="O47">
            <v>0.05</v>
          </cell>
          <cell r="P47">
            <v>18.3</v>
          </cell>
          <cell r="Q47">
            <v>12</v>
          </cell>
        </row>
        <row r="48">
          <cell r="A48" t="str">
            <v>2.18</v>
          </cell>
          <cell r="B48" t="str">
            <v>C</v>
          </cell>
          <cell r="C48" t="str">
            <v>TO</v>
          </cell>
          <cell r="D48" t="str">
            <v>CASA ALTA</v>
          </cell>
          <cell r="E48">
            <v>990.1</v>
          </cell>
          <cell r="F48">
            <v>1575</v>
          </cell>
          <cell r="G48">
            <v>1125.22</v>
          </cell>
          <cell r="H48">
            <v>6757.5</v>
          </cell>
          <cell r="I48">
            <v>739750</v>
          </cell>
          <cell r="J48">
            <v>2000</v>
          </cell>
          <cell r="K48">
            <v>76</v>
          </cell>
          <cell r="L48">
            <v>75</v>
          </cell>
          <cell r="M48">
            <v>9</v>
          </cell>
          <cell r="N48">
            <v>145</v>
          </cell>
          <cell r="O48">
            <v>0.05</v>
          </cell>
          <cell r="P48">
            <v>18.3</v>
          </cell>
          <cell r="Q48">
            <v>12</v>
          </cell>
        </row>
        <row r="49">
          <cell r="A49" t="str">
            <v>2.19</v>
          </cell>
          <cell r="B49" t="str">
            <v>C</v>
          </cell>
          <cell r="C49" t="str">
            <v>MS</v>
          </cell>
          <cell r="D49" t="str">
            <v>CASA ALTA</v>
          </cell>
          <cell r="E49">
            <v>990.1</v>
          </cell>
          <cell r="F49">
            <v>1575</v>
          </cell>
          <cell r="G49">
            <v>1125.22</v>
          </cell>
          <cell r="H49">
            <v>6757.5</v>
          </cell>
          <cell r="I49">
            <v>887700</v>
          </cell>
          <cell r="J49">
            <v>3500</v>
          </cell>
          <cell r="K49">
            <v>76</v>
          </cell>
          <cell r="L49">
            <v>105</v>
          </cell>
          <cell r="M49">
            <v>10</v>
          </cell>
          <cell r="N49">
            <v>90</v>
          </cell>
          <cell r="O49">
            <v>0.2</v>
          </cell>
          <cell r="P49">
            <v>18.3</v>
          </cell>
          <cell r="Q49">
            <v>12</v>
          </cell>
        </row>
        <row r="50">
          <cell r="A50" t="str">
            <v>2.20</v>
          </cell>
          <cell r="B50" t="str">
            <v>C</v>
          </cell>
          <cell r="C50" t="str">
            <v>MT</v>
          </cell>
          <cell r="D50" t="str">
            <v>CASA ALTA</v>
          </cell>
          <cell r="E50">
            <v>990.1</v>
          </cell>
          <cell r="F50">
            <v>1575</v>
          </cell>
          <cell r="G50">
            <v>1125.22</v>
          </cell>
          <cell r="H50">
            <v>6757.5</v>
          </cell>
          <cell r="I50">
            <v>887700</v>
          </cell>
          <cell r="J50">
            <v>3500</v>
          </cell>
          <cell r="K50">
            <v>76</v>
          </cell>
          <cell r="L50">
            <v>105</v>
          </cell>
          <cell r="M50">
            <v>10</v>
          </cell>
          <cell r="N50">
            <v>90</v>
          </cell>
          <cell r="O50">
            <v>0.2</v>
          </cell>
          <cell r="P50">
            <v>18.3</v>
          </cell>
          <cell r="Q50">
            <v>12</v>
          </cell>
        </row>
        <row r="51">
          <cell r="A51" t="str">
            <v>2.21</v>
          </cell>
          <cell r="B51" t="str">
            <v>C</v>
          </cell>
          <cell r="C51" t="str">
            <v>PB</v>
          </cell>
          <cell r="D51" t="str">
            <v>JGA/VENANCIO</v>
          </cell>
          <cell r="E51">
            <v>990.1</v>
          </cell>
          <cell r="F51">
            <v>1575</v>
          </cell>
          <cell r="G51">
            <v>1125.22</v>
          </cell>
          <cell r="H51">
            <v>6757.5</v>
          </cell>
          <cell r="I51">
            <v>885500</v>
          </cell>
          <cell r="J51">
            <v>3500</v>
          </cell>
          <cell r="K51">
            <v>75</v>
          </cell>
          <cell r="L51">
            <v>90</v>
          </cell>
          <cell r="M51">
            <v>10.5</v>
          </cell>
          <cell r="N51">
            <v>80</v>
          </cell>
          <cell r="O51">
            <v>0.33</v>
          </cell>
          <cell r="P51">
            <v>18.3</v>
          </cell>
          <cell r="Q51">
            <v>12</v>
          </cell>
        </row>
        <row r="52">
          <cell r="A52" t="str">
            <v>2.22</v>
          </cell>
          <cell r="B52" t="str">
            <v>C</v>
          </cell>
          <cell r="C52" t="str">
            <v>RN</v>
          </cell>
          <cell r="D52" t="str">
            <v>JGA/VENANCIO</v>
          </cell>
          <cell r="E52">
            <v>990.1</v>
          </cell>
          <cell r="F52">
            <v>1575</v>
          </cell>
          <cell r="G52">
            <v>1125.22</v>
          </cell>
          <cell r="H52">
            <v>6757.5</v>
          </cell>
          <cell r="I52">
            <v>885500</v>
          </cell>
          <cell r="J52">
            <v>3500</v>
          </cell>
          <cell r="K52">
            <v>75</v>
          </cell>
          <cell r="L52">
            <v>90</v>
          </cell>
          <cell r="M52">
            <v>10.5</v>
          </cell>
          <cell r="N52">
            <v>80</v>
          </cell>
          <cell r="O52">
            <v>0.33</v>
          </cell>
          <cell r="P52">
            <v>18.3</v>
          </cell>
          <cell r="Q52">
            <v>12</v>
          </cell>
        </row>
        <row r="53">
          <cell r="A53" t="str">
            <v>2.23</v>
          </cell>
          <cell r="B53" t="str">
            <v>C</v>
          </cell>
          <cell r="C53" t="str">
            <v>CE</v>
          </cell>
          <cell r="D53" t="str">
            <v>JGA/VENANCIO</v>
          </cell>
          <cell r="E53">
            <v>990.1</v>
          </cell>
          <cell r="F53">
            <v>1575</v>
          </cell>
          <cell r="G53">
            <v>1125.22</v>
          </cell>
          <cell r="H53">
            <v>6757.5</v>
          </cell>
          <cell r="I53">
            <v>885500</v>
          </cell>
          <cell r="J53">
            <v>3500</v>
          </cell>
          <cell r="K53">
            <v>75</v>
          </cell>
          <cell r="L53">
            <v>90</v>
          </cell>
          <cell r="M53">
            <v>10.5</v>
          </cell>
          <cell r="N53">
            <v>80</v>
          </cell>
          <cell r="O53">
            <v>0.33</v>
          </cell>
          <cell r="P53">
            <v>18.3</v>
          </cell>
          <cell r="Q53">
            <v>12</v>
          </cell>
        </row>
        <row r="54">
          <cell r="A54" t="str">
            <v>2.24</v>
          </cell>
          <cell r="B54" t="str">
            <v>C</v>
          </cell>
          <cell r="C54" t="str">
            <v>AM</v>
          </cell>
          <cell r="D54" t="str">
            <v>FERRAZ</v>
          </cell>
          <cell r="E54">
            <v>1105</v>
          </cell>
          <cell r="F54">
            <v>1575</v>
          </cell>
          <cell r="G54">
            <v>750</v>
          </cell>
          <cell r="H54">
            <v>5000</v>
          </cell>
          <cell r="I54">
            <v>925000</v>
          </cell>
          <cell r="J54">
            <v>4000</v>
          </cell>
          <cell r="K54">
            <v>70.3</v>
          </cell>
          <cell r="L54">
            <v>150</v>
          </cell>
          <cell r="M54">
            <v>7</v>
          </cell>
          <cell r="N54">
            <v>100</v>
          </cell>
          <cell r="O54">
            <v>0.2</v>
          </cell>
          <cell r="P54">
            <v>18.2</v>
          </cell>
          <cell r="Q54">
            <v>0</v>
          </cell>
        </row>
        <row r="55">
          <cell r="A55" t="str">
            <v>2.25</v>
          </cell>
          <cell r="B55" t="str">
            <v>C</v>
          </cell>
          <cell r="C55" t="str">
            <v>RR</v>
          </cell>
          <cell r="D55" t="str">
            <v>FERRAZ</v>
          </cell>
          <cell r="E55">
            <v>1105</v>
          </cell>
          <cell r="F55">
            <v>1575</v>
          </cell>
          <cell r="G55">
            <v>750</v>
          </cell>
          <cell r="H55">
            <v>5000</v>
          </cell>
          <cell r="I55">
            <v>925000</v>
          </cell>
          <cell r="J55">
            <v>4000</v>
          </cell>
          <cell r="K55">
            <v>70.3</v>
          </cell>
          <cell r="L55">
            <v>150</v>
          </cell>
          <cell r="M55">
            <v>7</v>
          </cell>
          <cell r="N55">
            <v>100</v>
          </cell>
          <cell r="O55">
            <v>0.2</v>
          </cell>
          <cell r="P55">
            <v>18.2</v>
          </cell>
          <cell r="Q55">
            <v>0</v>
          </cell>
        </row>
        <row r="56">
          <cell r="A56" t="str">
            <v>2.26</v>
          </cell>
          <cell r="B56" t="str">
            <v>C</v>
          </cell>
          <cell r="C56" t="str">
            <v>AP</v>
          </cell>
          <cell r="D56" t="str">
            <v>FERRAZ</v>
          </cell>
          <cell r="E56">
            <v>1105</v>
          </cell>
          <cell r="F56">
            <v>1575</v>
          </cell>
          <cell r="G56">
            <v>750</v>
          </cell>
          <cell r="H56">
            <v>5000</v>
          </cell>
          <cell r="I56">
            <v>925000</v>
          </cell>
          <cell r="J56">
            <v>4000</v>
          </cell>
          <cell r="K56">
            <v>70.3</v>
          </cell>
          <cell r="L56">
            <v>150</v>
          </cell>
          <cell r="M56">
            <v>7</v>
          </cell>
          <cell r="N56">
            <v>100</v>
          </cell>
          <cell r="O56">
            <v>0.2</v>
          </cell>
          <cell r="P56">
            <v>18.2</v>
          </cell>
          <cell r="Q56">
            <v>0</v>
          </cell>
        </row>
        <row r="57">
          <cell r="A57" t="str">
            <v>2.27</v>
          </cell>
          <cell r="B57" t="str">
            <v>C</v>
          </cell>
          <cell r="C57" t="str">
            <v>PA</v>
          </cell>
          <cell r="D57" t="str">
            <v>FERRAZ</v>
          </cell>
          <cell r="E57">
            <v>1105</v>
          </cell>
          <cell r="F57">
            <v>1575</v>
          </cell>
          <cell r="G57">
            <v>750</v>
          </cell>
          <cell r="H57">
            <v>5000</v>
          </cell>
          <cell r="I57">
            <v>925000</v>
          </cell>
          <cell r="J57">
            <v>4000</v>
          </cell>
          <cell r="K57">
            <v>70.3</v>
          </cell>
          <cell r="L57">
            <v>150</v>
          </cell>
          <cell r="M57">
            <v>7</v>
          </cell>
          <cell r="N57">
            <v>100</v>
          </cell>
          <cell r="O57">
            <v>0.2</v>
          </cell>
          <cell r="P57">
            <v>18.2</v>
          </cell>
          <cell r="Q57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7"/>
  <sheetViews>
    <sheetView tabSelected="1" workbookViewId="0">
      <selection activeCell="Z7" sqref="Z7:AB7"/>
    </sheetView>
  </sheetViews>
  <sheetFormatPr defaultRowHeight="15"/>
  <cols>
    <col min="1" max="1" width="2" style="3" customWidth="1"/>
    <col min="2" max="2" width="10.42578125" customWidth="1"/>
    <col min="3" max="3" width="7" style="2" customWidth="1"/>
    <col min="4" max="4" width="12" style="3" hidden="1" customWidth="1"/>
    <col min="5" max="5" width="9" style="2" hidden="1" customWidth="1"/>
    <col min="6" max="6" width="23.140625" style="3" hidden="1" customWidth="1"/>
    <col min="7" max="7" width="15.140625" style="3" hidden="1" customWidth="1"/>
    <col min="8" max="8" width="16.140625" style="3" hidden="1" customWidth="1"/>
    <col min="9" max="9" width="8.140625" style="3" customWidth="1"/>
    <col min="10" max="10" width="15.28515625" style="3" hidden="1" customWidth="1"/>
    <col min="11" max="11" width="14.5703125" style="3" hidden="1" customWidth="1"/>
    <col min="12" max="12" width="13" style="1" hidden="1" customWidth="1"/>
    <col min="13" max="13" width="16.140625" style="1" hidden="1" customWidth="1"/>
    <col min="14" max="14" width="13.7109375" style="3" customWidth="1"/>
    <col min="15" max="15" width="13.140625" style="3" hidden="1" customWidth="1"/>
    <col min="16" max="16" width="11.5703125" style="3" customWidth="1"/>
    <col min="17" max="17" width="12.85546875" style="3" hidden="1" customWidth="1"/>
    <col min="18" max="18" width="12.7109375" style="3" hidden="1" customWidth="1"/>
    <col min="19" max="19" width="12.28515625" style="3" customWidth="1"/>
    <col min="20" max="20" width="10" style="3" customWidth="1"/>
    <col min="21" max="21" width="13.42578125" style="3" hidden="1" customWidth="1"/>
    <col min="22" max="22" width="14.85546875" style="3" hidden="1" customWidth="1"/>
    <col min="23" max="23" width="15.42578125" hidden="1" customWidth="1"/>
    <col min="24" max="24" width="16.28515625" customWidth="1"/>
    <col min="25" max="25" width="1.28515625" customWidth="1"/>
    <col min="26" max="26" width="27" customWidth="1"/>
    <col min="27" max="27" width="8.140625" customWidth="1"/>
    <col min="28" max="28" width="16" customWidth="1"/>
    <col min="30" max="30" width="0" hidden="1" customWidth="1"/>
  </cols>
  <sheetData>
    <row r="1" spans="1:44" s="3" customFormat="1" ht="9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3" customFormat="1" ht="37.5" customHeight="1" thickBot="1">
      <c r="A2" s="8"/>
      <c r="B2" s="122" t="s">
        <v>134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4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3" customFormat="1" ht="15.75">
      <c r="A3" s="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1:44" s="3" customFormat="1" ht="15.75">
      <c r="A4" s="8"/>
      <c r="B4" s="125" t="s">
        <v>135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7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spans="1:44" s="3" customFormat="1" ht="52.5" customHeight="1">
      <c r="A5" s="8"/>
      <c r="B5" s="128" t="s">
        <v>136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30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spans="1:44" s="3" customFormat="1" ht="9.75" customHeight="1">
      <c r="A6" s="1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</row>
    <row r="7" spans="1:44" s="3" customFormat="1">
      <c r="A7" s="19"/>
      <c r="B7" s="134" t="s">
        <v>152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33"/>
      <c r="V7" s="33"/>
      <c r="W7" s="33"/>
      <c r="X7" s="33"/>
      <c r="Y7" s="33"/>
      <c r="Z7" s="131" t="s">
        <v>138</v>
      </c>
      <c r="AA7" s="131"/>
      <c r="AB7" s="131"/>
      <c r="AC7" s="15"/>
      <c r="AD7" s="8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spans="1:44" s="3" customFormat="1" ht="41.25" customHeight="1">
      <c r="A8" s="19"/>
      <c r="B8" s="133" t="s">
        <v>155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33"/>
      <c r="Z8" s="36" t="s">
        <v>132</v>
      </c>
      <c r="AA8" s="9" t="s">
        <v>139</v>
      </c>
      <c r="AB8" s="36" t="s">
        <v>133</v>
      </c>
      <c r="AC8" s="8"/>
      <c r="AD8" s="8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s="3" customFormat="1" ht="15" customHeight="1">
      <c r="A9" s="19"/>
      <c r="B9" s="133" t="s">
        <v>156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33"/>
      <c r="Z9" s="37" t="s">
        <v>9</v>
      </c>
      <c r="AA9" s="10" t="s">
        <v>6</v>
      </c>
      <c r="AB9" s="109">
        <f>IF(X17="sim",AD9,0)</f>
        <v>0</v>
      </c>
      <c r="AC9" s="8"/>
      <c r="AD9" s="98" t="e">
        <f>G17</f>
        <v>#N/A</v>
      </c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</row>
    <row r="10" spans="1:44" s="3" customFormat="1" ht="16.5" customHeight="1">
      <c r="A10" s="19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33"/>
      <c r="Z10" s="38" t="s">
        <v>67</v>
      </c>
      <c r="AA10" s="11" t="s">
        <v>140</v>
      </c>
      <c r="AB10" s="110">
        <f>H17</f>
        <v>1</v>
      </c>
      <c r="AC10" s="8"/>
      <c r="AD10" s="8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spans="1:44" s="3" customFormat="1" ht="15" customHeight="1">
      <c r="A11" s="19"/>
      <c r="B11" s="135" t="s">
        <v>157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33"/>
      <c r="Z11" s="37" t="s">
        <v>68</v>
      </c>
      <c r="AA11" s="10" t="s">
        <v>6</v>
      </c>
      <c r="AB11" s="110" t="b">
        <f>K17</f>
        <v>0</v>
      </c>
      <c r="AC11" s="8"/>
      <c r="AD11" s="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spans="1:44" s="3" customFormat="1">
      <c r="A12" s="1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33"/>
      <c r="Z12" s="37" t="s">
        <v>69</v>
      </c>
      <c r="AA12" s="10" t="s">
        <v>141</v>
      </c>
      <c r="AB12" s="110">
        <f>L17</f>
        <v>4</v>
      </c>
      <c r="AC12" s="8"/>
      <c r="AD12" s="8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spans="1:44" s="3" customFormat="1" ht="30">
      <c r="A13" s="1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33"/>
      <c r="Z13" s="100" t="s">
        <v>70</v>
      </c>
      <c r="AA13" s="12" t="s">
        <v>140</v>
      </c>
      <c r="AB13" s="110">
        <f>M17</f>
        <v>1</v>
      </c>
      <c r="AC13" s="8"/>
      <c r="AD13" s="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spans="1:44" s="1" customFormat="1">
      <c r="A14" s="19"/>
      <c r="B14" s="131" t="s">
        <v>137</v>
      </c>
      <c r="C14" s="131"/>
      <c r="D14" s="132"/>
      <c r="E14" s="132"/>
      <c r="F14" s="132"/>
      <c r="G14" s="131"/>
      <c r="H14" s="132"/>
      <c r="I14" s="131"/>
      <c r="J14" s="132"/>
      <c r="K14" s="132"/>
      <c r="L14" s="132"/>
      <c r="M14" s="132"/>
      <c r="N14" s="131"/>
      <c r="O14" s="132"/>
      <c r="P14" s="131"/>
      <c r="Q14" s="132"/>
      <c r="R14" s="132"/>
      <c r="S14" s="131"/>
      <c r="T14" s="131"/>
      <c r="U14" s="132"/>
      <c r="V14" s="132"/>
      <c r="W14" s="132"/>
      <c r="X14" s="131"/>
      <c r="Y14" s="19"/>
      <c r="Z14" s="38" t="s">
        <v>5</v>
      </c>
      <c r="AA14" s="13" t="s">
        <v>6</v>
      </c>
      <c r="AB14" s="110">
        <f>N17</f>
        <v>0</v>
      </c>
      <c r="AC14" s="8"/>
      <c r="AD14" s="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spans="1:44" s="1" customFormat="1" ht="44.25" customHeight="1">
      <c r="A15" s="21"/>
      <c r="B15" s="112" t="s">
        <v>149</v>
      </c>
      <c r="C15" s="119" t="s">
        <v>148</v>
      </c>
      <c r="D15" s="117" t="s">
        <v>64</v>
      </c>
      <c r="E15" s="117" t="s">
        <v>63</v>
      </c>
      <c r="F15" s="117" t="s">
        <v>62</v>
      </c>
      <c r="G15" s="139" t="s">
        <v>18</v>
      </c>
      <c r="H15" s="117" t="s">
        <v>17</v>
      </c>
      <c r="I15" s="113" t="s">
        <v>147</v>
      </c>
      <c r="J15" s="79"/>
      <c r="K15" s="79"/>
      <c r="L15" s="117" t="s">
        <v>15</v>
      </c>
      <c r="M15" s="117" t="s">
        <v>16</v>
      </c>
      <c r="N15" s="113" t="s">
        <v>146</v>
      </c>
      <c r="O15" s="84"/>
      <c r="P15" s="113" t="s">
        <v>145</v>
      </c>
      <c r="Q15" s="79"/>
      <c r="R15" s="79"/>
      <c r="S15" s="113" t="s">
        <v>144</v>
      </c>
      <c r="T15" s="119" t="s">
        <v>143</v>
      </c>
      <c r="U15" s="90"/>
      <c r="V15" s="90"/>
      <c r="W15" s="141" t="s">
        <v>12</v>
      </c>
      <c r="X15" s="113" t="s">
        <v>142</v>
      </c>
      <c r="Y15" s="19"/>
      <c r="Z15" s="38" t="s">
        <v>154</v>
      </c>
      <c r="AA15" s="13" t="s">
        <v>11</v>
      </c>
      <c r="AB15" s="110">
        <f>Q17</f>
        <v>0</v>
      </c>
      <c r="AC15" s="8"/>
      <c r="AD15" s="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spans="1:44" ht="35.25" customHeight="1">
      <c r="A16" s="21"/>
      <c r="B16" s="113"/>
      <c r="C16" s="120"/>
      <c r="D16" s="117"/>
      <c r="E16" s="117"/>
      <c r="F16" s="117"/>
      <c r="G16" s="140"/>
      <c r="H16" s="117"/>
      <c r="I16" s="113"/>
      <c r="J16" s="79" t="s">
        <v>65</v>
      </c>
      <c r="K16" s="79" t="s">
        <v>66</v>
      </c>
      <c r="L16" s="121"/>
      <c r="M16" s="117"/>
      <c r="N16" s="113"/>
      <c r="O16" s="79" t="s">
        <v>13</v>
      </c>
      <c r="P16" s="113"/>
      <c r="Q16" s="79" t="s">
        <v>83</v>
      </c>
      <c r="R16" s="79" t="s">
        <v>31</v>
      </c>
      <c r="S16" s="113"/>
      <c r="T16" s="120"/>
      <c r="U16" s="79" t="s">
        <v>29</v>
      </c>
      <c r="V16" s="79" t="s">
        <v>30</v>
      </c>
      <c r="W16" s="141"/>
      <c r="X16" s="113"/>
      <c r="Y16" s="19"/>
      <c r="Z16" s="37" t="s">
        <v>4</v>
      </c>
      <c r="AA16" s="12" t="s">
        <v>140</v>
      </c>
      <c r="AB16" s="110">
        <f>IF(S17="sim",1,0)</f>
        <v>0</v>
      </c>
      <c r="AC16" s="8"/>
      <c r="AD16" s="8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spans="1:44" ht="19.5" customHeight="1">
      <c r="A17" s="20"/>
      <c r="B17" s="4"/>
      <c r="C17" s="73"/>
      <c r="D17" s="116" t="b">
        <f>IF(B17="B",IF(C17="AL","1.1",IF(C17="SE","1.2",IF(C17="PE","1.3",IF(C17="BA","1.4",IF(C17="PI","1.5",IF(C17="MA","1.6",IF(C17="ES","1.7",IF(C17="RJ","1.8",IF(C17="RS","1.9",IF(C17="MG","1.10",IF(C17="SP","1.11",IF(C17="PR","1.12",IF(C17="SC","1.13",IF(C17="AC","1.14",IF(C17="RO","1.15",IF(C17="DF","1.16",IF(C17="GO","1.17",IF(C17="TO","1.18",IF(C17="MS","1.19",IF(C17="MT","1.20",IF(C17="PB","1.21",IF(C17="RN","1.22",IF(C17="CE","1.23",IF(C17="AM","1.24",IF(C17="RR","1.25",IF(C17="AP","1.26",IF(C17="PA","1.27"))))))))))))))))))))))))))),IF(B17="C",IF(C17="AL","2.1",IF(C17="SE","2.2",IF(C17="PE","2.3",IF(C17="BA","2.4",IF(C17="PI","2.5",IF(C17="MA","2.6",IF(C17="ES","2.7",IF(C17="RJ","2.8",IF(C17="RS","2.9",IF(C17="MG","2.10",IF(C17="SP","2.11",IF(C17="PR","2.12",IF(C17="SC","2.13",IF(C17="AC","2.14",IF(C17="RO","2.15",IF(C17="DF","2.16",IF(C17="GO","2.17",IF(C17="TO","2.18",IF(C17="MS","2.19",IF(C17="MT","2.20",IF(C17="PB","2.21",IF(C17="RN","2.22",IF(C17="CE","2.23",IF(C17="AM","2.24",IF(C17="RR","2.25",IF(C17="AP","2.26",IF(C17="PA","2.27")))))))))))))))))))))))))))))</f>
        <v>0</v>
      </c>
      <c r="E17" s="116" t="e">
        <f>MATCH(D17,dados!$A$4:$A$57,0)</f>
        <v>#N/A</v>
      </c>
      <c r="F17" s="116" t="e">
        <f>INDEX(dados!$A$4:$O$57,$E17,4)</f>
        <v>#N/A</v>
      </c>
      <c r="G17" s="91" t="e">
        <f>INDEX(dados!$A$4:$Q$57,$E17,17)</f>
        <v>#N/A</v>
      </c>
      <c r="H17" s="77">
        <v>1</v>
      </c>
      <c r="I17" s="4"/>
      <c r="J17" s="80" t="e">
        <f>I17-O17</f>
        <v>#N/A</v>
      </c>
      <c r="K17" s="81" t="b">
        <f>IF(B17="B",IF(J19&lt;2000,J19,IF(J19&gt;2000,2000)),IF(B17="C",IF(J19&lt;1370,J19,IF(J19&gt;1370,1370))))</f>
        <v>0</v>
      </c>
      <c r="L17" s="77">
        <f>IF(B17="B",7,4)</f>
        <v>4</v>
      </c>
      <c r="M17" s="77">
        <v>1</v>
      </c>
      <c r="N17" s="4"/>
      <c r="O17" s="148" t="e">
        <f>N17-O19</f>
        <v>#N/A</v>
      </c>
      <c r="P17" s="5"/>
      <c r="Q17" s="92">
        <f>IF(B17="B",R17*300,R17*150)</f>
        <v>0</v>
      </c>
      <c r="R17" s="144">
        <f>IF(P17&lt;=99,0,IF(P17&lt;=199,100,IF(P17&lt;=299,200,IF(P17&lt;=399,300,IF(P17&lt;=499,400,IF(P17&lt;=599,500,IF(P17&lt;=699,600,IF(P17&lt;=799,700,IF(P17&lt;=899,800,IF(P17&lt;=999,900,IF(P17&lt;=1099,1000,IF(P17&lt;=1199,1100,IF(P17&lt;=1299,1200,IF(P17&lt;=1399,1300,IF(P17&lt;=1499,1400,IF(P17&lt;=1599,1500,IF(P17&lt;=1699,1600,IF(P17&lt;=1799,1700,IF(P17&lt;=1899,1800,IF(P17&lt;=1999,1900,IF(P17&lt;=2099,2000)))))))))))))))))))))</f>
        <v>0</v>
      </c>
      <c r="S17" s="87"/>
      <c r="T17" s="73"/>
      <c r="U17" s="117">
        <f>IF(B17="B",T17-40,T17-45)</f>
        <v>-45</v>
      </c>
      <c r="V17" s="95" t="b">
        <f>IF(B17="B",IF(U17&lt;220,U17,IF(U17&gt;=220,220)),IF(B17="C",IF(U17&lt;155,U17,IF(U17&gt;=155,155))))</f>
        <v>0</v>
      </c>
      <c r="W17" s="114" t="e">
        <f>V19+S19+Q19+N19+M19+L19+K19+H19+G19</f>
        <v>#N/A</v>
      </c>
      <c r="X17" s="111"/>
      <c r="Y17" s="23"/>
      <c r="Z17" s="37" t="s">
        <v>7</v>
      </c>
      <c r="AA17" s="12" t="s">
        <v>6</v>
      </c>
      <c r="AB17" s="110" t="b">
        <f>V17</f>
        <v>0</v>
      </c>
      <c r="AC17" s="8"/>
      <c r="AD17" s="8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spans="1:44" s="3" customFormat="1" ht="19.5" hidden="1" customHeight="1">
      <c r="A18" s="20"/>
      <c r="B18" s="4"/>
      <c r="C18" s="73"/>
      <c r="D18" s="118"/>
      <c r="E18" s="116"/>
      <c r="F18" s="116"/>
      <c r="G18" s="74" t="e">
        <f>INDEX(dados!$A$4:$P$57,$E17,14)</f>
        <v>#N/A</v>
      </c>
      <c r="H18" s="76" t="e">
        <f>INDEX(dados!$A$4:$P$57,$E17,9)</f>
        <v>#N/A</v>
      </c>
      <c r="I18" s="4"/>
      <c r="J18" s="78" t="e">
        <f>INDEX(dados!$A$4:$P$57,$E17,5)</f>
        <v>#N/A</v>
      </c>
      <c r="K18" s="78" t="e">
        <f>INDEX(dados!$A$4:$P$57,$E17,13)</f>
        <v>#N/A</v>
      </c>
      <c r="L18" s="76" t="e">
        <f>INDEX(dados!$A$4:$P$57,$E17,7)</f>
        <v>#N/A</v>
      </c>
      <c r="M18" s="76" t="e">
        <f>INDEX(dados!$A$4:$P$57,$E17,8)</f>
        <v>#N/A</v>
      </c>
      <c r="N18" s="82" t="e">
        <f>INDEX(dados!$A$4:$P$57,$E17,11)</f>
        <v>#N/A</v>
      </c>
      <c r="O18" s="148"/>
      <c r="P18" s="85"/>
      <c r="Q18" s="93" t="e">
        <f>INDEX(dados!$A$4:$P$57,$E17,15)</f>
        <v>#N/A</v>
      </c>
      <c r="R18" s="144"/>
      <c r="S18" s="88" t="e">
        <f>INDEX(dados!$A$4:$P$57,$E17,10)</f>
        <v>#N/A</v>
      </c>
      <c r="T18" s="73"/>
      <c r="U18" s="117"/>
      <c r="V18" s="96" t="e">
        <f>INDEX(dados!$A$4:$P$57,$E17,12)</f>
        <v>#N/A</v>
      </c>
      <c r="W18" s="115"/>
      <c r="X18" s="14"/>
      <c r="Z18" s="22"/>
      <c r="AA18" s="22"/>
      <c r="AB18" s="22"/>
      <c r="AC18" s="8"/>
      <c r="AD18" s="8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spans="1:44" ht="18" hidden="1" customHeight="1" thickBot="1">
      <c r="A19" s="20"/>
      <c r="B19" s="4"/>
      <c r="C19" s="73"/>
      <c r="D19" s="118"/>
      <c r="E19" s="116"/>
      <c r="F19" s="116"/>
      <c r="G19" s="75" t="e">
        <f>G17*G18</f>
        <v>#N/A</v>
      </c>
      <c r="H19" s="7" t="e">
        <f>H18</f>
        <v>#N/A</v>
      </c>
      <c r="I19" s="4"/>
      <c r="J19" s="6" t="e">
        <f>J17-J18</f>
        <v>#N/A</v>
      </c>
      <c r="K19" s="7" t="e">
        <f>K18*K17</f>
        <v>#N/A</v>
      </c>
      <c r="L19" s="7" t="e">
        <f>L18*L17</f>
        <v>#N/A</v>
      </c>
      <c r="M19" s="7" t="e">
        <f>M18</f>
        <v>#N/A</v>
      </c>
      <c r="N19" s="7" t="e">
        <f>N17*N18</f>
        <v>#N/A</v>
      </c>
      <c r="O19" s="83" t="e">
        <f>INDEX(dados!$A$4:$P$57,$E17,16)</f>
        <v>#N/A</v>
      </c>
      <c r="P19" s="86"/>
      <c r="Q19" s="94" t="e">
        <f>Q18*Q17</f>
        <v>#N/A</v>
      </c>
      <c r="R19" s="144"/>
      <c r="S19" s="89" t="e">
        <f>S18*S17</f>
        <v>#N/A</v>
      </c>
      <c r="T19" s="73"/>
      <c r="U19" s="117"/>
      <c r="V19" s="97" t="e">
        <f>V18*V17</f>
        <v>#N/A</v>
      </c>
      <c r="W19" s="115"/>
      <c r="X19" s="14"/>
      <c r="Z19" s="22"/>
      <c r="AA19" s="22"/>
      <c r="AB19" s="22"/>
      <c r="AC19" s="8"/>
      <c r="AD19" s="8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spans="1:44" ht="21.75" customHeight="1">
      <c r="A20" s="26"/>
      <c r="B20" s="27"/>
      <c r="C20" s="27"/>
      <c r="D20" s="28"/>
      <c r="E20" s="28"/>
      <c r="F20" s="28"/>
      <c r="G20" s="28"/>
      <c r="H20" s="28"/>
      <c r="I20" s="142"/>
      <c r="J20" s="142"/>
      <c r="K20" s="142"/>
      <c r="L20" s="29"/>
      <c r="M20" s="30"/>
      <c r="N20" s="142"/>
      <c r="O20" s="142"/>
      <c r="P20" s="142"/>
      <c r="Q20" s="142"/>
      <c r="R20" s="142"/>
      <c r="S20" s="31"/>
      <c r="T20" s="142"/>
      <c r="U20" s="142"/>
      <c r="V20" s="142"/>
      <c r="W20" s="32"/>
      <c r="X20" s="33"/>
      <c r="Y20" s="33"/>
      <c r="Z20" s="33"/>
      <c r="AA20" s="33"/>
      <c r="AB20" s="33"/>
      <c r="AC20" s="28"/>
      <c r="AD20" s="28"/>
      <c r="AE20" s="33"/>
      <c r="AF20" s="33"/>
      <c r="AG20" s="33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1:44" s="3" customFormat="1" ht="21.75" customHeight="1">
      <c r="A21" s="26"/>
      <c r="B21" s="136" t="s">
        <v>153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28"/>
      <c r="AD21" s="28"/>
      <c r="AE21" s="33"/>
      <c r="AF21" s="33"/>
      <c r="AG21" s="33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1:44" s="3" customFormat="1" ht="7.5" customHeight="1">
      <c r="A22" s="26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42"/>
      <c r="AB22" s="42"/>
      <c r="AC22" s="28"/>
      <c r="AD22" s="28"/>
      <c r="AE22" s="33"/>
      <c r="AF22" s="33"/>
      <c r="AG22" s="33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</row>
    <row r="23" spans="1:44" s="3" customFormat="1" ht="21.75" customHeight="1">
      <c r="A23" s="26"/>
      <c r="B23" s="137" t="s">
        <v>137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7"/>
      <c r="U23" s="138"/>
      <c r="V23" s="138"/>
      <c r="W23" s="138"/>
      <c r="X23" s="137"/>
      <c r="Y23" s="41"/>
      <c r="Z23" s="137" t="s">
        <v>138</v>
      </c>
      <c r="AA23" s="137"/>
      <c r="AB23" s="137"/>
      <c r="AC23" s="28"/>
      <c r="AD23" s="28"/>
      <c r="AE23" s="33"/>
      <c r="AF23" s="33"/>
      <c r="AG23" s="33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</row>
    <row r="24" spans="1:44" s="3" customFormat="1" ht="44.25" customHeight="1">
      <c r="A24" s="26"/>
      <c r="B24" s="112" t="s">
        <v>149</v>
      </c>
      <c r="C24" s="113" t="s">
        <v>148</v>
      </c>
      <c r="D24" s="43" t="s">
        <v>64</v>
      </c>
      <c r="E24" s="43" t="s">
        <v>63</v>
      </c>
      <c r="F24" s="43" t="s">
        <v>62</v>
      </c>
      <c r="G24" s="43" t="s">
        <v>18</v>
      </c>
      <c r="H24" s="43" t="s">
        <v>17</v>
      </c>
      <c r="I24" s="113" t="s">
        <v>147</v>
      </c>
      <c r="J24" s="43"/>
      <c r="K24" s="43"/>
      <c r="L24" s="43" t="s">
        <v>15</v>
      </c>
      <c r="M24" s="43" t="s">
        <v>16</v>
      </c>
      <c r="N24" s="113" t="s">
        <v>146</v>
      </c>
      <c r="O24" s="44"/>
      <c r="P24" s="113" t="s">
        <v>145</v>
      </c>
      <c r="Q24" s="43"/>
      <c r="R24" s="43"/>
      <c r="S24" s="113" t="s">
        <v>144</v>
      </c>
      <c r="T24" s="119" t="s">
        <v>143</v>
      </c>
      <c r="U24" s="45"/>
      <c r="V24" s="45"/>
      <c r="W24" s="46" t="s">
        <v>12</v>
      </c>
      <c r="X24" s="113" t="s">
        <v>142</v>
      </c>
      <c r="Y24" s="41"/>
      <c r="Z24" s="47" t="s">
        <v>132</v>
      </c>
      <c r="AA24" s="9" t="s">
        <v>139</v>
      </c>
      <c r="AB24" s="47" t="s">
        <v>133</v>
      </c>
      <c r="AC24" s="28"/>
      <c r="AD24" s="28"/>
      <c r="AE24" s="33"/>
      <c r="AF24" s="33"/>
      <c r="AG24" s="33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spans="1:44" s="3" customFormat="1" ht="27.75" customHeight="1">
      <c r="A25" s="26"/>
      <c r="B25" s="113"/>
      <c r="C25" s="113"/>
      <c r="D25" s="43"/>
      <c r="E25" s="43"/>
      <c r="F25" s="43"/>
      <c r="G25" s="43"/>
      <c r="H25" s="43"/>
      <c r="I25" s="113"/>
      <c r="J25" s="43" t="s">
        <v>65</v>
      </c>
      <c r="K25" s="43" t="s">
        <v>66</v>
      </c>
      <c r="L25" s="44"/>
      <c r="M25" s="43"/>
      <c r="N25" s="113"/>
      <c r="O25" s="43" t="s">
        <v>13</v>
      </c>
      <c r="P25" s="113"/>
      <c r="Q25" s="43" t="s">
        <v>83</v>
      </c>
      <c r="R25" s="43" t="s">
        <v>31</v>
      </c>
      <c r="S25" s="113"/>
      <c r="T25" s="120"/>
      <c r="U25" s="48" t="s">
        <v>29</v>
      </c>
      <c r="V25" s="48" t="s">
        <v>30</v>
      </c>
      <c r="W25" s="46"/>
      <c r="X25" s="113"/>
      <c r="Y25" s="41"/>
      <c r="Z25" s="49" t="s">
        <v>9</v>
      </c>
      <c r="AA25" s="10" t="s">
        <v>6</v>
      </c>
      <c r="AB25" s="10">
        <f>IF(X26="sim",AD25,0)</f>
        <v>0</v>
      </c>
      <c r="AC25" s="28"/>
      <c r="AD25" s="28"/>
      <c r="AE25" s="33"/>
      <c r="AF25" s="33"/>
      <c r="AG25" s="33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</row>
    <row r="26" spans="1:44" s="3" customFormat="1" ht="21.75" customHeight="1">
      <c r="A26" s="26"/>
      <c r="B26" s="50" t="s">
        <v>45</v>
      </c>
      <c r="C26" s="50" t="s">
        <v>88</v>
      </c>
      <c r="D26" s="43" t="str">
        <f>IF(B26="B",IF(C26="AL","1.1",IF(C26="SE","1.2",IF(C26="PE","1.3",IF(C26="BA","1.4",IF(C26="PI","1.5",IF(C26="MA","1.6",IF(C26="ES","1.7",IF(C26="RJ","1.8",IF(C26="RS","1.9",IF(C26="MG","1.10",IF(C26="SP","1.11",IF(C26="PR","1.12",IF(C26="SC","1.13",IF(C26="AC","1.14",IF(C26="RO","1.15",IF(C26="DF","1.16",IF(C26="GO","1.17",IF(C26="TO","1.18",IF(C26="MS","1.19",IF(C26="MT","1.20",IF(C26="PB","1.21",IF(C26="RN","1.22",IF(C26="CE","1.23",IF(C26="AM","1.24",IF(C26="RR","1.25",IF(C26="AP","1.26",IF(C26="PA","1.27"))))))))))))))))))))))))))),IF(B26="C",IF(C26="AL","2.1",IF(C26="SE","2.2",IF(C26="PE","2.3",IF(C26="BA","2.4",IF(C26="PI","2.5",IF(C26="MA","2.6",IF(C26="ES","2.7",IF(C26="RJ","2.8",IF(C26="RS","2.9",IF(C26="MG","2.10",IF(C26="SP","2.11",IF(C26="PR","2.12",IF(C26="SC","2.13",IF(C26="AC","2.14",IF(C26="RO","2.15",IF(C26="DF","2.16",IF(C26="GO","2.17",IF(C26="TO","2.18",IF(C26="MS","2.19",IF(C26="MT","2.20",IF(C26="PB","2.21",IF(C26="RN","2.22",IF(C26="CE","2.23",IF(C26="AM","2.24",IF(C26="RR","2.25",IF(C26="AP","2.26",IF(C26="PA","2.27")))))))))))))))))))))))))))))</f>
        <v>1.23</v>
      </c>
      <c r="E26" s="43">
        <f>MATCH(D26,[1]dados!$A$4:$A$57,0)</f>
        <v>23</v>
      </c>
      <c r="F26" s="43" t="str">
        <f>INDEX([1]dados!$A$4:$O$57,$E26,4)</f>
        <v>JGA/VENANCIO</v>
      </c>
      <c r="G26" s="43">
        <f>INDEX([1]dados!$A$4:$Q$57,$E26,17)</f>
        <v>72</v>
      </c>
      <c r="H26" s="43">
        <v>1</v>
      </c>
      <c r="I26" s="50">
        <v>2800</v>
      </c>
      <c r="J26" s="43">
        <f>I26-O26</f>
        <v>2765.7</v>
      </c>
      <c r="K26" s="43">
        <f>IF(B26="B",IF(J28&lt;2000,J28,IF(J28&gt;2000,2000)),IF(B26="C",IF(J28&lt;1370,J28,IF(J28&gt;1370,1370))))</f>
        <v>853.39999999999986</v>
      </c>
      <c r="L26" s="43">
        <f>IF(B26="B",7,4)</f>
        <v>7</v>
      </c>
      <c r="M26" s="43">
        <v>1</v>
      </c>
      <c r="N26" s="50">
        <v>34.299999999999997</v>
      </c>
      <c r="O26" s="43">
        <f>N26-O35</f>
        <v>34.299999999999997</v>
      </c>
      <c r="P26" s="50">
        <v>0</v>
      </c>
      <c r="Q26" s="43">
        <f>IF(B26="B",R26*300,R26*150)</f>
        <v>0</v>
      </c>
      <c r="R26" s="43">
        <f>IF(P26&lt;=99,0,IF(P26&lt;=199,100,IF(P26&lt;=299,200,IF(P26&lt;=399,300,IF(P26&lt;=499,400,IF(P26&lt;=599,500,IF(P26&lt;=699,600,IF(P26&lt;=799,700,IF(P26&lt;=899,800,IF(P26&lt;=999,900,IF(P26&lt;=1099,1000,IF(P26&lt;=1199,1100,IF(P26&lt;=1299,1200,IF(P26&lt;=1399,1300,IF(P26&lt;=1499,1400,IF(P26&lt;=1599,1500,IF(P26&lt;=1699,1600,IF(P26&lt;=1799,1700,IF(P26&lt;=1899,1800,IF(P26&lt;=1999,1900,IF(P26&lt;=2099,2000)))))))))))))))))))))</f>
        <v>0</v>
      </c>
      <c r="S26" s="50" t="s">
        <v>150</v>
      </c>
      <c r="T26" s="51">
        <v>220</v>
      </c>
      <c r="U26" s="143">
        <f>IF(B26="B",T26-40,T26-45)</f>
        <v>180</v>
      </c>
      <c r="V26" s="52">
        <f>IF(B26="B",IF(U26&lt;220,U26,IF(U26&gt;=220,220)),IF(B26="C",IF(U26&lt;155,U26,IF(U26&gt;=155,155))))</f>
        <v>180</v>
      </c>
      <c r="W26" s="146">
        <f>V28+S35+Q35+N35+M28+L28+K28+H28+G28</f>
        <v>1659417.24</v>
      </c>
      <c r="X26" s="50" t="s">
        <v>151</v>
      </c>
      <c r="Y26" s="41"/>
      <c r="Z26" s="53" t="s">
        <v>67</v>
      </c>
      <c r="AA26" s="11" t="s">
        <v>140</v>
      </c>
      <c r="AB26" s="54">
        <f>H26</f>
        <v>1</v>
      </c>
      <c r="AC26" s="28"/>
      <c r="AD26" s="28"/>
      <c r="AE26" s="33"/>
      <c r="AF26" s="33"/>
      <c r="AG26" s="33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spans="1:44" s="3" customFormat="1" ht="21.75" customHeight="1">
      <c r="A27" s="26"/>
      <c r="B27" s="55"/>
      <c r="C27" s="55"/>
      <c r="D27" s="48"/>
      <c r="E27" s="48"/>
      <c r="F27" s="48"/>
      <c r="G27" s="48">
        <f>INDEX([1]dados!$A$4:$P$57,$E26,14)</f>
        <v>80</v>
      </c>
      <c r="H27" s="48">
        <f>INDEX([1]dados!$A$4:$P$57,$E26,9)</f>
        <v>1611610</v>
      </c>
      <c r="I27" s="55"/>
      <c r="J27" s="56">
        <f>INDEX([1]dados!$A$4:$P$57,$E26,5)</f>
        <v>1912.3</v>
      </c>
      <c r="K27" s="56">
        <f>INDEX([1]dados!$A$4:$P$57,$E26,13)</f>
        <v>10.5</v>
      </c>
      <c r="L27" s="56">
        <f>INDEX([1]dados!$A$4:$P$57,$E26,7)</f>
        <v>1125.22</v>
      </c>
      <c r="M27" s="56">
        <f>INDEX([1]dados!$A$4:$P$57,$E26,8)</f>
        <v>9010</v>
      </c>
      <c r="N27" s="33"/>
      <c r="O27" s="33"/>
      <c r="P27" s="33"/>
      <c r="Q27" s="33"/>
      <c r="R27" s="33"/>
      <c r="S27" s="33"/>
      <c r="T27" s="55"/>
      <c r="U27" s="143"/>
      <c r="V27" s="57">
        <f>INDEX([1]dados!$A$4:$P$57,$E26,12)</f>
        <v>90</v>
      </c>
      <c r="W27" s="147"/>
      <c r="X27" s="58"/>
      <c r="Y27" s="41"/>
      <c r="Z27" s="49" t="s">
        <v>68</v>
      </c>
      <c r="AA27" s="10" t="s">
        <v>6</v>
      </c>
      <c r="AB27" s="54">
        <f>K26</f>
        <v>853.39999999999986</v>
      </c>
      <c r="AC27" s="28"/>
      <c r="AD27" s="28"/>
      <c r="AE27" s="33"/>
      <c r="AF27" s="33"/>
      <c r="AG27" s="33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spans="1:44">
      <c r="A28" s="26"/>
      <c r="B28" s="55"/>
      <c r="C28" s="55"/>
      <c r="D28" s="55"/>
      <c r="E28" s="55"/>
      <c r="F28" s="55"/>
      <c r="G28" s="48">
        <f>G26*G27</f>
        <v>5760</v>
      </c>
      <c r="H28" s="48">
        <f>H27</f>
        <v>1611610</v>
      </c>
      <c r="I28" s="55"/>
      <c r="J28" s="56">
        <f>J26-J27</f>
        <v>853.39999999999986</v>
      </c>
      <c r="K28" s="56">
        <f>K27*K26</f>
        <v>8960.6999999999989</v>
      </c>
      <c r="L28" s="56">
        <f>L27*L26</f>
        <v>7876.54</v>
      </c>
      <c r="M28" s="56">
        <f>M27</f>
        <v>9010</v>
      </c>
      <c r="N28" s="33"/>
      <c r="O28" s="33"/>
      <c r="P28" s="33"/>
      <c r="Q28" s="33"/>
      <c r="R28" s="33"/>
      <c r="S28" s="33"/>
      <c r="T28" s="55"/>
      <c r="U28" s="143"/>
      <c r="V28" s="59">
        <f>V27*V26</f>
        <v>16200</v>
      </c>
      <c r="W28" s="147"/>
      <c r="X28" s="60"/>
      <c r="Y28" s="41"/>
      <c r="Z28" s="49" t="s">
        <v>69</v>
      </c>
      <c r="AA28" s="10" t="s">
        <v>141</v>
      </c>
      <c r="AB28" s="54">
        <f>L26</f>
        <v>7</v>
      </c>
      <c r="AC28" s="28"/>
      <c r="AD28" s="28"/>
      <c r="AE28" s="33"/>
      <c r="AF28" s="33"/>
      <c r="AG28" s="33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spans="1:44" ht="26.25">
      <c r="A29" s="26"/>
      <c r="B29" s="41"/>
      <c r="C29" s="61"/>
      <c r="D29" s="41"/>
      <c r="E29" s="41"/>
      <c r="F29" s="41"/>
      <c r="G29" s="41"/>
      <c r="H29" s="41"/>
      <c r="I29" s="62"/>
      <c r="J29" s="62"/>
      <c r="K29" s="62"/>
      <c r="L29" s="63"/>
      <c r="M29" s="64"/>
      <c r="N29" s="62"/>
      <c r="O29" s="62"/>
      <c r="P29" s="62"/>
      <c r="Q29" s="62"/>
      <c r="R29" s="62"/>
      <c r="S29" s="65"/>
      <c r="T29" s="62"/>
      <c r="U29" s="62"/>
      <c r="V29" s="62"/>
      <c r="W29" s="66"/>
      <c r="X29" s="67"/>
      <c r="Y29" s="41"/>
      <c r="Z29" s="68" t="s">
        <v>70</v>
      </c>
      <c r="AA29" s="12" t="s">
        <v>140</v>
      </c>
      <c r="AB29" s="54">
        <f>M26</f>
        <v>1</v>
      </c>
      <c r="AC29" s="28"/>
      <c r="AD29" s="28"/>
      <c r="AE29" s="33"/>
      <c r="AF29" s="33"/>
      <c r="AG29" s="33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spans="1:44">
      <c r="A30" s="33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41"/>
      <c r="V30" s="41"/>
      <c r="W30" s="69"/>
      <c r="X30" s="41"/>
      <c r="Y30" s="41"/>
      <c r="Z30" s="70" t="s">
        <v>5</v>
      </c>
      <c r="AA30" s="13" t="s">
        <v>6</v>
      </c>
      <c r="AB30" s="54">
        <f>N26</f>
        <v>34.299999999999997</v>
      </c>
      <c r="AC30" s="28"/>
      <c r="AD30" s="28"/>
      <c r="AE30" s="33"/>
      <c r="AF30" s="33"/>
      <c r="AG30" s="33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spans="1:44">
      <c r="A31" s="33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41"/>
      <c r="V31" s="41"/>
      <c r="W31" s="69"/>
      <c r="X31" s="41"/>
      <c r="Y31" s="41"/>
      <c r="Z31" s="70" t="s">
        <v>154</v>
      </c>
      <c r="AA31" s="13" t="s">
        <v>11</v>
      </c>
      <c r="AB31" s="54">
        <f>Q26</f>
        <v>0</v>
      </c>
      <c r="AC31" s="28"/>
      <c r="AD31" s="28"/>
      <c r="AE31" s="33"/>
      <c r="AF31" s="33"/>
      <c r="AG31" s="33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spans="1:44">
      <c r="A32" s="3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41"/>
      <c r="V32" s="41"/>
      <c r="W32" s="69"/>
      <c r="X32" s="41"/>
      <c r="Y32" s="41"/>
      <c r="Z32" s="72" t="s">
        <v>4</v>
      </c>
      <c r="AA32" s="12" t="s">
        <v>140</v>
      </c>
      <c r="AB32" s="54">
        <f>IF(S26="sim",1,0)</f>
        <v>1</v>
      </c>
      <c r="AC32" s="28"/>
      <c r="AD32" s="28"/>
      <c r="AE32" s="33"/>
      <c r="AF32" s="33"/>
      <c r="AG32" s="33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spans="1:44">
      <c r="A33" s="33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41"/>
      <c r="V33" s="41"/>
      <c r="W33" s="41"/>
      <c r="X33" s="41"/>
      <c r="Y33" s="41"/>
      <c r="Z33" s="72" t="s">
        <v>7</v>
      </c>
      <c r="AA33" s="12" t="s">
        <v>6</v>
      </c>
      <c r="AB33" s="54">
        <f>V26</f>
        <v>180</v>
      </c>
      <c r="AC33" s="28"/>
      <c r="AD33" s="28"/>
      <c r="AE33" s="33"/>
      <c r="AF33" s="33"/>
      <c r="AG33" s="33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spans="1:44">
      <c r="A34" s="33"/>
      <c r="B34" s="33"/>
      <c r="C34" s="34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8"/>
      <c r="AD34" s="28"/>
      <c r="AE34" s="33"/>
      <c r="AF34" s="33"/>
      <c r="AG34" s="33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spans="1:44" s="3" customFormat="1">
      <c r="A35" s="33"/>
      <c r="B35" s="33"/>
      <c r="C35" s="34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8"/>
      <c r="AD35" s="28"/>
      <c r="AE35" s="33"/>
      <c r="AF35" s="33"/>
      <c r="AG35" s="33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spans="1:44" s="3" customFormat="1">
      <c r="A36" s="33"/>
      <c r="B36" s="33"/>
      <c r="C36" s="34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8"/>
      <c r="AD36" s="28"/>
      <c r="AE36" s="33"/>
      <c r="AF36" s="33"/>
      <c r="AG36" s="33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spans="1:44">
      <c r="A37" s="33"/>
      <c r="B37" s="33"/>
      <c r="C37" s="3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8"/>
      <c r="AD37" s="28"/>
      <c r="AE37" s="33"/>
      <c r="AF37" s="33"/>
      <c r="AG37" s="33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spans="1:44" s="3" customFormat="1">
      <c r="A38" s="33"/>
      <c r="B38" s="33"/>
      <c r="C38" s="3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8"/>
      <c r="AD38" s="28"/>
      <c r="AE38" s="33"/>
      <c r="AF38" s="33"/>
      <c r="AG38" s="33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spans="1:4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8"/>
      <c r="AD39" s="28"/>
      <c r="AE39" s="33"/>
      <c r="AF39" s="33"/>
      <c r="AG39" s="33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spans="1:44">
      <c r="A40" s="3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5"/>
      <c r="U40" s="25"/>
      <c r="V40" s="25"/>
      <c r="W40" s="25"/>
      <c r="X40" s="24"/>
      <c r="Y40" s="33"/>
      <c r="Z40" s="33"/>
      <c r="AA40" s="33"/>
      <c r="AB40" s="33"/>
      <c r="AC40" s="28"/>
      <c r="AD40" s="28"/>
      <c r="AE40" s="33"/>
      <c r="AF40" s="33"/>
      <c r="AG40" s="33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spans="1:44">
      <c r="A41" s="33"/>
      <c r="B41" s="25" t="s">
        <v>45</v>
      </c>
      <c r="C41" s="25" t="s">
        <v>76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 t="s">
        <v>150</v>
      </c>
      <c r="T41" s="25"/>
      <c r="U41" s="25"/>
      <c r="V41" s="25"/>
      <c r="W41" s="25"/>
      <c r="X41" s="25" t="s">
        <v>150</v>
      </c>
      <c r="Y41" s="33"/>
      <c r="Z41" s="33"/>
      <c r="AA41" s="33"/>
      <c r="AB41" s="33"/>
      <c r="AC41" s="28"/>
      <c r="AD41" s="28"/>
      <c r="AE41" s="33"/>
      <c r="AF41" s="33"/>
      <c r="AG41" s="33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spans="1:44">
      <c r="A42" s="33"/>
      <c r="B42" s="25" t="s">
        <v>59</v>
      </c>
      <c r="C42" s="25" t="s">
        <v>19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 t="s">
        <v>151</v>
      </c>
      <c r="T42" s="25"/>
      <c r="U42" s="25"/>
      <c r="V42" s="25"/>
      <c r="W42" s="25"/>
      <c r="X42" s="25" t="s">
        <v>151</v>
      </c>
      <c r="Y42" s="33"/>
      <c r="Z42" s="33"/>
      <c r="AA42" s="33"/>
      <c r="AB42" s="33"/>
      <c r="AC42" s="28"/>
      <c r="AD42" s="28"/>
      <c r="AE42" s="33"/>
      <c r="AF42" s="33"/>
      <c r="AG42" s="33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spans="1:44">
      <c r="A43" s="33"/>
      <c r="B43" s="25"/>
      <c r="C43" s="25" t="s">
        <v>90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3"/>
      <c r="Z43" s="33"/>
      <c r="AA43" s="33"/>
      <c r="AB43" s="33"/>
      <c r="AC43" s="28"/>
      <c r="AD43" s="28"/>
      <c r="AE43" s="33"/>
      <c r="AF43" s="33"/>
      <c r="AG43" s="33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spans="1:44">
      <c r="A44" s="33"/>
      <c r="B44" s="25"/>
      <c r="C44" s="25" t="s">
        <v>92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3"/>
      <c r="Z44" s="33"/>
      <c r="AA44" s="33"/>
      <c r="AB44" s="33"/>
      <c r="AC44" s="28"/>
      <c r="AD44" s="28"/>
      <c r="AE44" s="33"/>
      <c r="AF44" s="33"/>
      <c r="AG44" s="33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spans="1:44">
      <c r="A45" s="33"/>
      <c r="B45" s="25"/>
      <c r="C45" s="25" t="s">
        <v>22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3"/>
      <c r="Z45" s="33"/>
      <c r="AA45" s="33"/>
      <c r="AB45" s="33"/>
      <c r="AC45" s="33"/>
      <c r="AD45" s="33"/>
      <c r="AE45" s="33"/>
      <c r="AF45" s="33"/>
      <c r="AG45" s="33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spans="1:44">
      <c r="A46" s="33"/>
      <c r="B46" s="25"/>
      <c r="C46" s="25" t="s">
        <v>88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3"/>
      <c r="Z46" s="33"/>
      <c r="AA46" s="33"/>
      <c r="AB46" s="33"/>
      <c r="AC46" s="33"/>
      <c r="AD46" s="33"/>
      <c r="AE46" s="33"/>
      <c r="AF46" s="33"/>
      <c r="AG46" s="33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spans="1:44">
      <c r="A47" s="33"/>
      <c r="B47" s="25"/>
      <c r="C47" s="25" t="s">
        <v>78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3"/>
      <c r="Z47" s="33"/>
      <c r="AA47" s="33"/>
      <c r="AB47" s="33"/>
      <c r="AC47" s="33"/>
      <c r="AD47" s="33"/>
      <c r="AE47" s="33"/>
      <c r="AF47" s="33"/>
      <c r="AG47" s="33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spans="1:44">
      <c r="A48" s="33"/>
      <c r="B48" s="25"/>
      <c r="C48" s="25" t="s">
        <v>27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3"/>
      <c r="Z48" s="33"/>
      <c r="AA48" s="33"/>
      <c r="AB48" s="33"/>
      <c r="AC48" s="33"/>
      <c r="AD48" s="33"/>
      <c r="AE48" s="33"/>
      <c r="AF48" s="33"/>
      <c r="AG48" s="33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spans="1:44">
      <c r="A49" s="33"/>
      <c r="B49" s="25"/>
      <c r="C49" s="25" t="s">
        <v>79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3"/>
      <c r="Z49" s="33"/>
      <c r="AA49" s="33"/>
      <c r="AB49" s="33"/>
      <c r="AC49" s="33"/>
      <c r="AD49" s="33"/>
      <c r="AE49" s="33"/>
      <c r="AF49" s="33"/>
      <c r="AG49" s="33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</row>
    <row r="50" spans="1:44">
      <c r="A50" s="33"/>
      <c r="B50" s="25"/>
      <c r="C50" s="25" t="s">
        <v>26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3"/>
      <c r="Z50" s="33"/>
      <c r="AA50" s="33"/>
      <c r="AB50" s="33"/>
      <c r="AC50" s="33"/>
      <c r="AD50" s="33"/>
      <c r="AE50" s="33"/>
      <c r="AF50" s="33"/>
      <c r="AG50" s="33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</row>
    <row r="51" spans="1:44">
      <c r="A51" s="33"/>
      <c r="B51" s="25"/>
      <c r="C51" s="25" t="s">
        <v>71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3"/>
      <c r="Z51" s="33"/>
      <c r="AA51" s="33"/>
      <c r="AB51" s="33"/>
      <c r="AC51" s="33"/>
      <c r="AD51" s="33"/>
      <c r="AE51" s="33"/>
      <c r="AF51" s="33"/>
      <c r="AG51" s="33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</row>
    <row r="52" spans="1:44">
      <c r="A52" s="33"/>
      <c r="B52" s="25"/>
      <c r="C52" s="25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3"/>
      <c r="Z52" s="33"/>
      <c r="AA52" s="33"/>
      <c r="AB52" s="33"/>
      <c r="AC52" s="33"/>
      <c r="AD52" s="33"/>
      <c r="AE52" s="33"/>
      <c r="AF52" s="33"/>
      <c r="AG52" s="33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</row>
    <row r="53" spans="1:44">
      <c r="A53" s="33"/>
      <c r="B53" s="25"/>
      <c r="C53" s="25" t="s">
        <v>82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3"/>
      <c r="Z53" s="33"/>
      <c r="AA53" s="33"/>
      <c r="AB53" s="33"/>
      <c r="AC53" s="33"/>
      <c r="AD53" s="33"/>
      <c r="AE53" s="33"/>
      <c r="AF53" s="33"/>
      <c r="AG53" s="33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spans="1:44">
      <c r="A54" s="33"/>
      <c r="B54" s="25"/>
      <c r="C54" s="25" t="s">
        <v>93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3"/>
      <c r="Z54" s="33"/>
      <c r="AA54" s="33"/>
      <c r="AB54" s="33"/>
      <c r="AC54" s="33"/>
      <c r="AD54" s="33"/>
      <c r="AE54" s="33"/>
      <c r="AF54" s="33"/>
      <c r="AG54" s="33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spans="1:44">
      <c r="A55" s="33"/>
      <c r="B55" s="25"/>
      <c r="C55" s="25" t="s">
        <v>86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3"/>
      <c r="Z55" s="33"/>
      <c r="AA55" s="33"/>
      <c r="AB55" s="33"/>
      <c r="AC55" s="33"/>
      <c r="AD55" s="33"/>
      <c r="AE55" s="33"/>
      <c r="AF55" s="33"/>
      <c r="AG55" s="33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spans="1:44">
      <c r="A56" s="33"/>
      <c r="B56" s="25"/>
      <c r="C56" s="25" t="s">
        <v>21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3"/>
      <c r="Z56" s="33"/>
      <c r="AA56" s="33"/>
      <c r="AB56" s="33"/>
      <c r="AC56" s="33"/>
      <c r="AD56" s="33"/>
      <c r="AE56" s="33"/>
      <c r="AF56" s="33"/>
      <c r="AG56" s="33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spans="1:44">
      <c r="A57" s="33"/>
      <c r="B57" s="25"/>
      <c r="C57" s="25" t="s">
        <v>25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3"/>
      <c r="Z57" s="33"/>
      <c r="AA57" s="33"/>
      <c r="AB57" s="33"/>
      <c r="AC57" s="33"/>
      <c r="AD57" s="33"/>
      <c r="AE57" s="33"/>
      <c r="AF57" s="33"/>
      <c r="AG57" s="33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spans="1:44">
      <c r="A58" s="33"/>
      <c r="B58" s="25"/>
      <c r="C58" s="25" t="s">
        <v>74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3"/>
      <c r="Z58" s="33"/>
      <c r="AA58" s="33"/>
      <c r="AB58" s="33"/>
      <c r="AC58" s="33"/>
      <c r="AD58" s="33"/>
      <c r="AE58" s="33"/>
      <c r="AF58" s="33"/>
      <c r="AG58" s="33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spans="1:44">
      <c r="A59" s="33"/>
      <c r="B59" s="25"/>
      <c r="C59" s="25" t="s">
        <v>28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3"/>
      <c r="Z59" s="33"/>
      <c r="AA59" s="33"/>
      <c r="AB59" s="33"/>
      <c r="AC59" s="33"/>
      <c r="AD59" s="33"/>
      <c r="AE59" s="33"/>
      <c r="AF59" s="33"/>
      <c r="AG59" s="33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spans="1:44">
      <c r="A60" s="33"/>
      <c r="B60" s="25"/>
      <c r="C60" s="25" t="s">
        <v>87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3"/>
      <c r="Z60" s="33"/>
      <c r="AA60" s="33"/>
      <c r="AB60" s="33"/>
      <c r="AC60" s="33"/>
      <c r="AD60" s="33"/>
      <c r="AE60" s="33"/>
      <c r="AF60" s="33"/>
      <c r="AG60" s="33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spans="1:44">
      <c r="A61" s="33"/>
      <c r="B61" s="25"/>
      <c r="C61" s="25" t="s">
        <v>77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3"/>
      <c r="Z61" s="33"/>
      <c r="AA61" s="33"/>
      <c r="AB61" s="33"/>
      <c r="AC61" s="33"/>
      <c r="AD61" s="33"/>
      <c r="AE61" s="33"/>
      <c r="AF61" s="33"/>
      <c r="AG61" s="33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</row>
    <row r="62" spans="1:44">
      <c r="A62" s="33"/>
      <c r="B62" s="25"/>
      <c r="C62" s="25" t="s">
        <v>91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3"/>
      <c r="Z62" s="33"/>
      <c r="AA62" s="33"/>
      <c r="AB62" s="33"/>
      <c r="AC62" s="33"/>
      <c r="AD62" s="33"/>
      <c r="AE62" s="33"/>
      <c r="AF62" s="33"/>
      <c r="AG62" s="33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</row>
    <row r="63" spans="1:44">
      <c r="A63" s="33"/>
      <c r="B63" s="25"/>
      <c r="C63" s="25" t="s">
        <v>23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3"/>
      <c r="Z63" s="33"/>
      <c r="AA63" s="33"/>
      <c r="AB63" s="33"/>
      <c r="AC63" s="33"/>
      <c r="AD63" s="33"/>
      <c r="AE63" s="33"/>
      <c r="AF63" s="33"/>
      <c r="AG63" s="33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</row>
    <row r="64" spans="1:44">
      <c r="A64" s="33"/>
      <c r="B64" s="25"/>
      <c r="C64" s="25" t="s">
        <v>75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3"/>
      <c r="Z64" s="33"/>
      <c r="AA64" s="33"/>
      <c r="AB64" s="33"/>
      <c r="AC64" s="33"/>
      <c r="AD64" s="33"/>
      <c r="AE64" s="33"/>
      <c r="AF64" s="33"/>
      <c r="AG64" s="33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</row>
    <row r="65" spans="1:44">
      <c r="A65" s="33"/>
      <c r="B65" s="25"/>
      <c r="C65" s="25" t="s">
        <v>20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3"/>
      <c r="Z65" s="33"/>
      <c r="AA65" s="33"/>
      <c r="AB65" s="33"/>
      <c r="AC65" s="33"/>
      <c r="AD65" s="33"/>
      <c r="AE65" s="33"/>
      <c r="AF65" s="33"/>
      <c r="AG65" s="33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</row>
    <row r="66" spans="1:44">
      <c r="A66" s="33"/>
      <c r="B66" s="25"/>
      <c r="C66" s="25" t="s">
        <v>73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3"/>
      <c r="Z66" s="33"/>
      <c r="AA66" s="33"/>
      <c r="AB66" s="33"/>
      <c r="AC66" s="33"/>
      <c r="AD66" s="33"/>
      <c r="AE66" s="33"/>
      <c r="AF66" s="33"/>
      <c r="AG66" s="33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</row>
    <row r="67" spans="1:44">
      <c r="A67" s="33"/>
      <c r="B67" s="25"/>
      <c r="C67" s="25" t="s">
        <v>80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3"/>
      <c r="Z67" s="33"/>
      <c r="AA67" s="33"/>
      <c r="AB67" s="33"/>
      <c r="AC67" s="33"/>
      <c r="AD67" s="33"/>
      <c r="AE67" s="33"/>
      <c r="AF67" s="33"/>
      <c r="AG67" s="33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</row>
    <row r="68" spans="1:44">
      <c r="A68" s="3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33"/>
      <c r="Z68" s="33"/>
      <c r="AA68" s="33"/>
      <c r="AB68" s="33"/>
      <c r="AC68" s="33"/>
      <c r="AD68" s="33"/>
      <c r="AE68" s="33"/>
      <c r="AF68" s="33"/>
      <c r="AG68" s="33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</row>
    <row r="69" spans="1:44">
      <c r="A69" s="3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33"/>
      <c r="Z69" s="33"/>
      <c r="AA69" s="33"/>
      <c r="AB69" s="33"/>
      <c r="AC69" s="33"/>
      <c r="AD69" s="33"/>
      <c r="AE69" s="33"/>
      <c r="AF69" s="33"/>
      <c r="AG69" s="33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</row>
    <row r="70" spans="1:44">
      <c r="A70" s="3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33"/>
      <c r="Z70" s="33"/>
      <c r="AA70" s="33"/>
      <c r="AB70" s="33"/>
      <c r="AC70" s="33"/>
      <c r="AD70" s="33"/>
      <c r="AE70" s="33"/>
      <c r="AF70" s="33"/>
      <c r="AG70" s="33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</row>
    <row r="71" spans="1:44">
      <c r="A71" s="3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33"/>
      <c r="Z71" s="33"/>
      <c r="AA71" s="33"/>
      <c r="AB71" s="33"/>
      <c r="AC71" s="33"/>
      <c r="AD71" s="33"/>
      <c r="AE71" s="33"/>
      <c r="AF71" s="33"/>
      <c r="AG71" s="33"/>
      <c r="AH71" s="19"/>
      <c r="AI71" s="19"/>
    </row>
    <row r="72" spans="1:44">
      <c r="A72" s="3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33"/>
      <c r="Z72" s="33"/>
      <c r="AA72" s="33"/>
      <c r="AB72" s="33"/>
      <c r="AC72" s="33"/>
      <c r="AD72" s="33"/>
      <c r="AE72" s="33"/>
      <c r="AF72" s="33"/>
      <c r="AG72" s="33"/>
      <c r="AH72" s="19"/>
      <c r="AI72" s="19"/>
    </row>
    <row r="73" spans="1:44">
      <c r="A73" s="3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33"/>
      <c r="Z73" s="33"/>
      <c r="AA73" s="33"/>
      <c r="AB73" s="33"/>
      <c r="AC73" s="33"/>
      <c r="AD73" s="33"/>
      <c r="AE73" s="33"/>
      <c r="AF73" s="33"/>
      <c r="AG73" s="33"/>
      <c r="AH73" s="19"/>
      <c r="AI73" s="19"/>
    </row>
    <row r="74" spans="1:44">
      <c r="A74" s="3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33"/>
      <c r="Z74" s="33"/>
      <c r="AA74" s="33"/>
      <c r="AB74" s="33"/>
      <c r="AC74" s="33"/>
      <c r="AD74" s="33"/>
      <c r="AE74" s="33"/>
      <c r="AF74" s="33"/>
      <c r="AG74" s="33"/>
      <c r="AH74" s="19"/>
      <c r="AI74" s="19"/>
    </row>
    <row r="75" spans="1:44">
      <c r="A75" s="3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33"/>
      <c r="Z75" s="33"/>
      <c r="AA75" s="33"/>
      <c r="AB75" s="33"/>
      <c r="AC75" s="33"/>
      <c r="AD75" s="33"/>
      <c r="AE75" s="33"/>
      <c r="AF75" s="33"/>
      <c r="AG75" s="33"/>
      <c r="AH75" s="19"/>
      <c r="AI75" s="19"/>
    </row>
    <row r="76" spans="1:44">
      <c r="A76" s="3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33"/>
      <c r="Z76" s="33"/>
      <c r="AA76" s="33"/>
      <c r="AB76" s="33"/>
      <c r="AC76" s="33"/>
      <c r="AD76" s="33"/>
      <c r="AE76" s="33"/>
      <c r="AF76" s="33"/>
      <c r="AG76" s="33"/>
      <c r="AH76" s="19"/>
      <c r="AI76" s="19"/>
    </row>
    <row r="77" spans="1:44">
      <c r="A77" s="3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33"/>
      <c r="Z77" s="33"/>
      <c r="AA77" s="33"/>
      <c r="AB77" s="33"/>
      <c r="AC77" s="33"/>
      <c r="AD77" s="33"/>
      <c r="AE77" s="33"/>
      <c r="AF77" s="33"/>
      <c r="AG77" s="33"/>
      <c r="AH77" s="19"/>
      <c r="AI77" s="19"/>
    </row>
    <row r="78" spans="1:44">
      <c r="A78" s="3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33"/>
      <c r="Z78" s="33"/>
      <c r="AA78" s="33"/>
      <c r="AB78" s="33"/>
      <c r="AC78" s="33"/>
      <c r="AD78" s="33"/>
      <c r="AE78" s="33"/>
      <c r="AF78" s="33"/>
      <c r="AG78" s="33"/>
      <c r="AH78" s="19"/>
      <c r="AI78" s="19"/>
    </row>
    <row r="79" spans="1:44">
      <c r="A79" s="3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33"/>
      <c r="Z79" s="33"/>
      <c r="AA79" s="33"/>
      <c r="AB79" s="33"/>
      <c r="AC79" s="33"/>
      <c r="AD79" s="33"/>
      <c r="AE79" s="33"/>
      <c r="AF79" s="33"/>
      <c r="AG79" s="33"/>
      <c r="AH79" s="19"/>
      <c r="AI79" s="19"/>
    </row>
    <row r="80" spans="1:44">
      <c r="A80" s="3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33"/>
      <c r="Z80" s="33"/>
      <c r="AA80" s="33"/>
      <c r="AB80" s="33"/>
      <c r="AC80" s="33"/>
      <c r="AD80" s="33"/>
      <c r="AE80" s="33"/>
      <c r="AF80" s="33"/>
      <c r="AG80" s="33"/>
      <c r="AH80" s="19"/>
      <c r="AI80" s="19"/>
    </row>
    <row r="81" spans="1:35">
      <c r="A81" s="3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33"/>
      <c r="Z81" s="33"/>
      <c r="AA81" s="33"/>
      <c r="AB81" s="33"/>
      <c r="AC81" s="33"/>
      <c r="AD81" s="33"/>
      <c r="AE81" s="33"/>
      <c r="AF81" s="33"/>
      <c r="AG81" s="33"/>
      <c r="AH81" s="19"/>
      <c r="AI81" s="19"/>
    </row>
    <row r="82" spans="1:35">
      <c r="A82" s="3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33"/>
      <c r="Z82" s="33"/>
      <c r="AA82" s="33"/>
      <c r="AB82" s="33"/>
      <c r="AC82" s="33"/>
      <c r="AD82" s="33"/>
      <c r="AE82" s="33"/>
      <c r="AF82" s="33"/>
      <c r="AG82" s="33"/>
      <c r="AH82" s="19"/>
      <c r="AI82" s="19"/>
    </row>
    <row r="83" spans="1:35">
      <c r="A83" s="3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33"/>
      <c r="Z83" s="33"/>
      <c r="AA83" s="33"/>
      <c r="AB83" s="33"/>
      <c r="AC83" s="33"/>
      <c r="AD83" s="33"/>
      <c r="AE83" s="33"/>
      <c r="AF83" s="33"/>
      <c r="AG83" s="33"/>
      <c r="AH83" s="19"/>
      <c r="AI83" s="19"/>
    </row>
    <row r="84" spans="1:35">
      <c r="A84" s="3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33"/>
      <c r="Z84" s="33"/>
      <c r="AA84" s="33"/>
      <c r="AB84" s="33"/>
      <c r="AC84" s="33"/>
      <c r="AD84" s="33"/>
      <c r="AE84" s="33"/>
      <c r="AF84" s="33"/>
      <c r="AG84" s="33"/>
      <c r="AH84" s="19"/>
      <c r="AI84" s="19"/>
    </row>
    <row r="85" spans="1:35">
      <c r="A85" s="3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33"/>
      <c r="Z85" s="33"/>
      <c r="AA85" s="33"/>
      <c r="AB85" s="33"/>
      <c r="AC85" s="33"/>
      <c r="AD85" s="33"/>
      <c r="AE85" s="33"/>
      <c r="AF85" s="33"/>
      <c r="AG85" s="33"/>
      <c r="AH85" s="19"/>
      <c r="AI85" s="19"/>
    </row>
    <row r="86" spans="1:35">
      <c r="A86" s="3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33"/>
      <c r="Z86" s="33"/>
      <c r="AA86" s="33"/>
      <c r="AB86" s="33"/>
      <c r="AC86" s="33"/>
      <c r="AD86" s="33"/>
      <c r="AE86" s="33"/>
      <c r="AF86" s="33"/>
      <c r="AG86" s="33"/>
      <c r="AH86" s="19"/>
      <c r="AI86" s="19"/>
    </row>
    <row r="87" spans="1:35">
      <c r="A87" s="3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33"/>
      <c r="Z87" s="33"/>
      <c r="AA87" s="33"/>
      <c r="AB87" s="33"/>
      <c r="AC87" s="33"/>
      <c r="AD87" s="33"/>
      <c r="AE87" s="33"/>
      <c r="AF87" s="33"/>
      <c r="AG87" s="33"/>
      <c r="AH87" s="19"/>
      <c r="AI87" s="19"/>
    </row>
    <row r="88" spans="1:35">
      <c r="A88" s="3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33"/>
      <c r="Z88" s="33"/>
      <c r="AA88" s="33"/>
      <c r="AB88" s="33"/>
      <c r="AC88" s="33"/>
      <c r="AD88" s="33"/>
      <c r="AE88" s="33"/>
      <c r="AF88" s="33"/>
      <c r="AG88" s="33"/>
      <c r="AH88" s="19"/>
      <c r="AI88" s="19"/>
    </row>
    <row r="89" spans="1:35">
      <c r="A89" s="3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33"/>
      <c r="Z89" s="33"/>
      <c r="AA89" s="33"/>
      <c r="AB89" s="33"/>
      <c r="AC89" s="33"/>
      <c r="AD89" s="33"/>
      <c r="AE89" s="33"/>
      <c r="AF89" s="33"/>
      <c r="AG89" s="33"/>
      <c r="AH89" s="19"/>
      <c r="AI89" s="19"/>
    </row>
    <row r="90" spans="1:35">
      <c r="A90" s="3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33"/>
      <c r="Z90" s="33"/>
      <c r="AA90" s="33"/>
      <c r="AB90" s="33"/>
      <c r="AC90" s="33"/>
      <c r="AD90" s="33"/>
      <c r="AE90" s="33"/>
      <c r="AF90" s="33"/>
      <c r="AG90" s="33"/>
      <c r="AH90" s="19"/>
      <c r="AI90" s="19"/>
    </row>
    <row r="91" spans="1:35">
      <c r="A91" s="3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33"/>
      <c r="Z91" s="33"/>
      <c r="AA91" s="33"/>
      <c r="AB91" s="33"/>
      <c r="AC91" s="33"/>
      <c r="AD91" s="33"/>
      <c r="AE91" s="33"/>
      <c r="AF91" s="33"/>
      <c r="AG91" s="33"/>
      <c r="AH91" s="19"/>
      <c r="AI91" s="19"/>
    </row>
    <row r="92" spans="1:35">
      <c r="A92" s="3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33"/>
      <c r="Z92" s="33"/>
      <c r="AA92" s="33"/>
      <c r="AB92" s="33"/>
      <c r="AC92" s="33"/>
      <c r="AD92" s="33"/>
      <c r="AE92" s="33"/>
      <c r="AF92" s="33"/>
      <c r="AG92" s="33"/>
      <c r="AH92" s="19"/>
      <c r="AI92" s="19"/>
    </row>
    <row r="93" spans="1:35">
      <c r="A93" s="3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33"/>
      <c r="Z93" s="33"/>
      <c r="AA93" s="33"/>
      <c r="AB93" s="33"/>
      <c r="AC93" s="33"/>
      <c r="AD93" s="33"/>
      <c r="AE93" s="33"/>
      <c r="AF93" s="33"/>
      <c r="AG93" s="33"/>
      <c r="AH93" s="19"/>
      <c r="AI93" s="19"/>
    </row>
    <row r="94" spans="1:35">
      <c r="A94" s="3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33"/>
      <c r="Z94" s="33"/>
      <c r="AA94" s="33"/>
      <c r="AB94" s="33"/>
      <c r="AC94" s="33"/>
      <c r="AD94" s="33"/>
      <c r="AE94" s="33"/>
      <c r="AF94" s="33"/>
      <c r="AG94" s="33"/>
      <c r="AH94" s="19"/>
      <c r="AI94" s="19"/>
    </row>
    <row r="95" spans="1:35">
      <c r="A95" s="3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33"/>
      <c r="Z95" s="33"/>
      <c r="AA95" s="33"/>
      <c r="AB95" s="33"/>
      <c r="AC95" s="33"/>
      <c r="AD95" s="33"/>
      <c r="AE95" s="33"/>
      <c r="AF95" s="33"/>
      <c r="AG95" s="33"/>
      <c r="AH95" s="19"/>
      <c r="AI95" s="19"/>
    </row>
    <row r="96" spans="1:35">
      <c r="A96" s="3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33"/>
      <c r="Z96" s="33"/>
      <c r="AA96" s="33"/>
      <c r="AB96" s="33"/>
      <c r="AC96" s="33"/>
      <c r="AD96" s="33"/>
      <c r="AE96" s="33"/>
      <c r="AF96" s="33"/>
      <c r="AG96" s="33"/>
      <c r="AH96" s="19"/>
      <c r="AI96" s="19"/>
    </row>
    <row r="97" spans="1:35">
      <c r="A97" s="3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33"/>
      <c r="Z97" s="33"/>
      <c r="AA97" s="33"/>
      <c r="AB97" s="33"/>
      <c r="AC97" s="33"/>
      <c r="AD97" s="33"/>
      <c r="AE97" s="33"/>
      <c r="AF97" s="33"/>
      <c r="AG97" s="33"/>
      <c r="AH97" s="19"/>
      <c r="AI97" s="19"/>
    </row>
    <row r="98" spans="1:35">
      <c r="A98" s="3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33"/>
      <c r="Z98" s="33"/>
      <c r="AA98" s="33"/>
      <c r="AB98" s="33"/>
      <c r="AC98" s="33"/>
      <c r="AD98" s="33"/>
      <c r="AE98" s="33"/>
      <c r="AF98" s="33"/>
      <c r="AG98" s="33"/>
      <c r="AH98" s="19"/>
      <c r="AI98" s="19"/>
    </row>
    <row r="99" spans="1:35">
      <c r="A99" s="3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33"/>
      <c r="Z99" s="33"/>
      <c r="AA99" s="33"/>
      <c r="AB99" s="33"/>
      <c r="AC99" s="33"/>
      <c r="AD99" s="33"/>
      <c r="AE99" s="33"/>
      <c r="AF99" s="33"/>
      <c r="AG99" s="33"/>
      <c r="AH99" s="19"/>
      <c r="AI99" s="19"/>
    </row>
    <row r="100" spans="1:35">
      <c r="A100" s="3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33"/>
      <c r="Z100" s="33"/>
      <c r="AA100" s="33"/>
      <c r="AB100" s="33"/>
      <c r="AC100" s="33"/>
      <c r="AD100" s="33"/>
      <c r="AE100" s="33"/>
      <c r="AF100" s="33"/>
      <c r="AG100" s="33"/>
      <c r="AH100" s="19"/>
      <c r="AI100" s="19"/>
    </row>
    <row r="101" spans="1:35">
      <c r="A101" s="3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33"/>
      <c r="Z101" s="33"/>
      <c r="AA101" s="33"/>
      <c r="AB101" s="33"/>
      <c r="AC101" s="33"/>
      <c r="AD101" s="33"/>
      <c r="AE101" s="33"/>
      <c r="AF101" s="33"/>
      <c r="AG101" s="33"/>
      <c r="AH101" s="19"/>
      <c r="AI101" s="19"/>
    </row>
    <row r="102" spans="1:35">
      <c r="A102" s="3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33"/>
      <c r="Z102" s="33"/>
      <c r="AA102" s="33"/>
      <c r="AB102" s="33"/>
      <c r="AC102" s="33"/>
      <c r="AD102" s="33"/>
      <c r="AE102" s="33"/>
      <c r="AF102" s="33"/>
      <c r="AG102" s="33"/>
      <c r="AH102" s="19"/>
      <c r="AI102" s="19"/>
    </row>
    <row r="103" spans="1:35">
      <c r="A103" s="3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33"/>
      <c r="Z103" s="33"/>
      <c r="AA103" s="33"/>
      <c r="AB103" s="33"/>
      <c r="AC103" s="33"/>
      <c r="AD103" s="33"/>
      <c r="AE103" s="33"/>
      <c r="AF103" s="33"/>
      <c r="AG103" s="33"/>
      <c r="AH103" s="19"/>
      <c r="AI103" s="19"/>
    </row>
    <row r="104" spans="1:35">
      <c r="A104" s="3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33"/>
      <c r="Z104" s="33"/>
      <c r="AA104" s="33"/>
      <c r="AB104" s="33"/>
      <c r="AC104" s="33"/>
      <c r="AD104" s="33"/>
      <c r="AE104" s="33"/>
      <c r="AF104" s="33"/>
      <c r="AG104" s="33"/>
      <c r="AH104" s="19"/>
      <c r="AI104" s="19"/>
    </row>
    <row r="105" spans="1:35">
      <c r="A105" s="3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33"/>
      <c r="Z105" s="33"/>
      <c r="AA105" s="33"/>
      <c r="AB105" s="33"/>
      <c r="AC105" s="33"/>
      <c r="AD105" s="33"/>
      <c r="AE105" s="33"/>
      <c r="AF105" s="33"/>
      <c r="AG105" s="33"/>
      <c r="AH105" s="19"/>
      <c r="AI105" s="19"/>
    </row>
    <row r="106" spans="1:35">
      <c r="A106" s="3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33"/>
      <c r="Z106" s="33"/>
      <c r="AA106" s="33"/>
      <c r="AB106" s="33"/>
      <c r="AC106" s="33"/>
      <c r="AD106" s="33"/>
      <c r="AE106" s="33"/>
      <c r="AF106" s="33"/>
      <c r="AG106" s="33"/>
      <c r="AH106" s="19"/>
      <c r="AI106" s="19"/>
    </row>
    <row r="107" spans="1:35">
      <c r="A107" s="3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33"/>
      <c r="Z107" s="33"/>
      <c r="AA107" s="33"/>
      <c r="AB107" s="33"/>
      <c r="AC107" s="33"/>
      <c r="AD107" s="33"/>
      <c r="AE107" s="33"/>
      <c r="AF107" s="33"/>
      <c r="AG107" s="33"/>
      <c r="AH107" s="19"/>
      <c r="AI107" s="19"/>
    </row>
    <row r="108" spans="1: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19"/>
      <c r="AI108" s="19"/>
    </row>
    <row r="109" spans="1:35">
      <c r="A109" s="3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5">
      <c r="A110" s="3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5">
      <c r="A111" s="3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5">
      <c r="A112" s="3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28">
      <c r="A113" s="19"/>
      <c r="B113" s="3"/>
      <c r="C113" s="3"/>
      <c r="E113" s="3"/>
      <c r="L113" s="3"/>
      <c r="M113" s="3"/>
      <c r="W113" s="3"/>
      <c r="X113" s="3"/>
      <c r="Y113" s="3"/>
      <c r="Z113" s="3"/>
      <c r="AA113" s="3"/>
      <c r="AB113" s="3"/>
    </row>
    <row r="114" spans="1:28">
      <c r="A114" s="19"/>
      <c r="B114" s="3"/>
      <c r="C114" s="3"/>
      <c r="E114" s="3"/>
      <c r="L114" s="3"/>
      <c r="M114" s="3"/>
      <c r="W114" s="3"/>
      <c r="X114" s="3"/>
      <c r="Y114" s="3"/>
      <c r="Z114" s="3"/>
      <c r="AA114" s="3"/>
      <c r="AB114" s="3"/>
    </row>
    <row r="115" spans="1:28">
      <c r="A115" s="19"/>
      <c r="B115" s="3"/>
      <c r="C115" s="3"/>
      <c r="E115" s="3"/>
      <c r="L115" s="3"/>
      <c r="M115" s="3"/>
      <c r="W115" s="3"/>
      <c r="X115" s="3"/>
      <c r="Y115" s="3"/>
      <c r="Z115" s="3"/>
      <c r="AA115" s="3"/>
      <c r="AB115" s="3"/>
    </row>
    <row r="116" spans="1:28">
      <c r="A116" s="19"/>
    </row>
    <row r="117" spans="1:28">
      <c r="A117" s="19"/>
    </row>
  </sheetData>
  <sheetProtection password="9300" sheet="1" objects="1" scenarios="1" formatCells="0" formatColumns="0" formatRows="0" insertColumns="0" insertRows="0" insertHyperlinks="0" deleteColumns="0" deleteRows="0" sort="0" autoFilter="0" pivotTables="0"/>
  <mergeCells count="50">
    <mergeCell ref="X24:X25"/>
    <mergeCell ref="U26:U28"/>
    <mergeCell ref="R17:R19"/>
    <mergeCell ref="I20:K20"/>
    <mergeCell ref="B30:T30"/>
    <mergeCell ref="B24:B25"/>
    <mergeCell ref="C24:C25"/>
    <mergeCell ref="I24:I25"/>
    <mergeCell ref="N24:N25"/>
    <mergeCell ref="P24:P25"/>
    <mergeCell ref="S24:S25"/>
    <mergeCell ref="T24:T25"/>
    <mergeCell ref="W26:W28"/>
    <mergeCell ref="P20:R20"/>
    <mergeCell ref="O17:O18"/>
    <mergeCell ref="B21:AB21"/>
    <mergeCell ref="B23:X23"/>
    <mergeCell ref="Z23:AB23"/>
    <mergeCell ref="G15:G16"/>
    <mergeCell ref="H15:H16"/>
    <mergeCell ref="I15:I16"/>
    <mergeCell ref="N15:N16"/>
    <mergeCell ref="P15:P16"/>
    <mergeCell ref="T15:T16"/>
    <mergeCell ref="W15:W16"/>
    <mergeCell ref="X15:X16"/>
    <mergeCell ref="T20:V20"/>
    <mergeCell ref="N20:O20"/>
    <mergeCell ref="B2:AB2"/>
    <mergeCell ref="B4:AB4"/>
    <mergeCell ref="B5:AB5"/>
    <mergeCell ref="B14:X14"/>
    <mergeCell ref="Z7:AB7"/>
    <mergeCell ref="B9:X10"/>
    <mergeCell ref="B7:T7"/>
    <mergeCell ref="B8:X8"/>
    <mergeCell ref="B11:X12"/>
    <mergeCell ref="B15:B16"/>
    <mergeCell ref="W17:W19"/>
    <mergeCell ref="E17:E19"/>
    <mergeCell ref="U17:U19"/>
    <mergeCell ref="D17:D19"/>
    <mergeCell ref="F17:F19"/>
    <mergeCell ref="C15:C16"/>
    <mergeCell ref="S15:S16"/>
    <mergeCell ref="D15:D16"/>
    <mergeCell ref="F15:F16"/>
    <mergeCell ref="E15:E16"/>
    <mergeCell ref="L15:L16"/>
    <mergeCell ref="M15:M16"/>
  </mergeCells>
  <dataValidations count="8">
    <dataValidation type="list" allowBlank="1" showInputMessage="1" showErrorMessage="1" sqref="X26">
      <formula1>$X$36:$X$37</formula1>
    </dataValidation>
    <dataValidation type="list" allowBlank="1" showInputMessage="1" showErrorMessage="1" sqref="S26">
      <formula1>$S$36:$S$37</formula1>
    </dataValidation>
    <dataValidation type="list" allowBlank="1" showInputMessage="1" showErrorMessage="1" sqref="C26">
      <formula1>$C$36:$C$62</formula1>
    </dataValidation>
    <dataValidation type="list" allowBlank="1" showInputMessage="1" showErrorMessage="1" sqref="B26">
      <formula1>$B$36:$B$37</formula1>
    </dataValidation>
    <dataValidation type="list" allowBlank="1" showInputMessage="1" showErrorMessage="1" sqref="B17">
      <formula1>$B$41:$B$42</formula1>
    </dataValidation>
    <dataValidation type="list" allowBlank="1" showInputMessage="1" showErrorMessage="1" sqref="C17">
      <formula1>$C$41:$C$67</formula1>
    </dataValidation>
    <dataValidation type="list" allowBlank="1" showInputMessage="1" showErrorMessage="1" sqref="S17">
      <formula1>$S$41:$S$42</formula1>
    </dataValidation>
    <dataValidation type="list" allowBlank="1" showInputMessage="1" showErrorMessage="1" sqref="X17">
      <formula1>$X$41:$X$42</formula1>
    </dataValidation>
  </dataValidations>
  <pageMargins left="0.11811023622047245" right="0.11811023622047245" top="0.19685039370078741" bottom="0.19685039370078741" header="0.31496062992125984" footer="0.31496062992125984"/>
  <pageSetup paperSize="9" orientation="landscape" r:id="rId1"/>
  <ignoredErrors>
    <ignoredError sqref="AD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6"/>
  <sheetViews>
    <sheetView workbookViewId="0">
      <selection activeCell="F9" sqref="F9"/>
    </sheetView>
  </sheetViews>
  <sheetFormatPr defaultRowHeight="15"/>
  <cols>
    <col min="1" max="3" width="9.140625" style="103"/>
    <col min="4" max="4" width="15" style="103" customWidth="1"/>
    <col min="5" max="5" width="11.85546875" style="103" customWidth="1"/>
    <col min="6" max="6" width="9.140625" style="103"/>
    <col min="7" max="7" width="16" style="103" customWidth="1"/>
    <col min="8" max="8" width="12.7109375" style="103" customWidth="1"/>
    <col min="9" max="9" width="13.42578125" style="103" customWidth="1"/>
    <col min="10" max="10" width="12.5703125" style="103" customWidth="1"/>
    <col min="11" max="11" width="13.5703125" style="103" customWidth="1"/>
    <col min="12" max="12" width="13.5703125" style="103" bestFit="1" customWidth="1"/>
    <col min="13" max="13" width="14" style="103" customWidth="1"/>
    <col min="14" max="14" width="13.5703125" style="103" bestFit="1" customWidth="1"/>
    <col min="15" max="17" width="15.140625" style="103" customWidth="1"/>
    <col min="18" max="18" width="13.5703125" style="103" bestFit="1" customWidth="1"/>
    <col min="19" max="16384" width="9.140625" style="103"/>
  </cols>
  <sheetData>
    <row r="1" spans="1:18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1"/>
    </row>
    <row r="2" spans="1:18">
      <c r="A2" s="92" t="s">
        <v>35</v>
      </c>
      <c r="B2" s="92" t="s">
        <v>33</v>
      </c>
      <c r="C2" s="92" t="s">
        <v>32</v>
      </c>
      <c r="D2" s="92" t="s">
        <v>34</v>
      </c>
      <c r="E2" s="92" t="s">
        <v>55</v>
      </c>
      <c r="F2" s="92" t="s">
        <v>56</v>
      </c>
      <c r="G2" s="92" t="s">
        <v>1</v>
      </c>
      <c r="H2" s="92" t="s">
        <v>60</v>
      </c>
      <c r="I2" s="92" t="s">
        <v>61</v>
      </c>
      <c r="J2" s="92" t="s">
        <v>4</v>
      </c>
      <c r="K2" s="92" t="s">
        <v>5</v>
      </c>
      <c r="L2" s="92" t="s">
        <v>7</v>
      </c>
      <c r="M2" s="92" t="s">
        <v>14</v>
      </c>
      <c r="N2" s="92" t="s">
        <v>9</v>
      </c>
      <c r="O2" s="92" t="s">
        <v>10</v>
      </c>
      <c r="P2" s="92" t="s">
        <v>84</v>
      </c>
      <c r="Q2" s="92" t="s">
        <v>131</v>
      </c>
      <c r="R2" s="101"/>
    </row>
    <row r="3" spans="1:18">
      <c r="A3" s="102" t="s">
        <v>58</v>
      </c>
      <c r="B3" s="102" t="s">
        <v>130</v>
      </c>
      <c r="C3" s="102" t="s">
        <v>0</v>
      </c>
      <c r="D3" s="102" t="s">
        <v>57</v>
      </c>
      <c r="E3" s="102" t="s">
        <v>6</v>
      </c>
      <c r="F3" s="102" t="s">
        <v>6</v>
      </c>
      <c r="G3" s="84" t="s">
        <v>2</v>
      </c>
      <c r="H3" s="84" t="s">
        <v>3</v>
      </c>
      <c r="I3" s="84" t="s">
        <v>3</v>
      </c>
      <c r="J3" s="84" t="s">
        <v>3</v>
      </c>
      <c r="K3" s="84" t="s">
        <v>6</v>
      </c>
      <c r="L3" s="84" t="s">
        <v>8</v>
      </c>
      <c r="M3" s="84" t="s">
        <v>6</v>
      </c>
      <c r="N3" s="84" t="s">
        <v>6</v>
      </c>
      <c r="O3" s="84" t="s">
        <v>11</v>
      </c>
      <c r="P3" s="84" t="s">
        <v>6</v>
      </c>
      <c r="Q3" s="84" t="s">
        <v>6</v>
      </c>
      <c r="R3" s="101"/>
    </row>
    <row r="4" spans="1:18">
      <c r="A4" s="102" t="s">
        <v>36</v>
      </c>
      <c r="B4" s="102" t="s">
        <v>45</v>
      </c>
      <c r="C4" s="84" t="s">
        <v>19</v>
      </c>
      <c r="D4" s="84" t="s">
        <v>24</v>
      </c>
      <c r="E4" s="102">
        <v>1977</v>
      </c>
      <c r="F4" s="104">
        <v>2800</v>
      </c>
      <c r="G4" s="105">
        <f>380</f>
        <v>380</v>
      </c>
      <c r="H4" s="106">
        <v>6000</v>
      </c>
      <c r="I4" s="106">
        <v>1325870</v>
      </c>
      <c r="J4" s="106">
        <v>4000</v>
      </c>
      <c r="K4" s="106">
        <v>53</v>
      </c>
      <c r="L4" s="106">
        <v>150</v>
      </c>
      <c r="M4" s="106">
        <v>10</v>
      </c>
      <c r="N4" s="106">
        <v>80</v>
      </c>
      <c r="O4" s="106">
        <v>0.15</v>
      </c>
      <c r="P4" s="106">
        <v>27.3</v>
      </c>
      <c r="Q4" s="106">
        <v>74</v>
      </c>
      <c r="R4" s="101"/>
    </row>
    <row r="5" spans="1:18">
      <c r="A5" s="102" t="s">
        <v>37</v>
      </c>
      <c r="B5" s="102" t="s">
        <v>45</v>
      </c>
      <c r="C5" s="84" t="s">
        <v>20</v>
      </c>
      <c r="D5" s="84" t="s">
        <v>24</v>
      </c>
      <c r="E5" s="102">
        <v>1977</v>
      </c>
      <c r="F5" s="104">
        <v>2800</v>
      </c>
      <c r="G5" s="105">
        <f>2660/7</f>
        <v>380</v>
      </c>
      <c r="H5" s="106">
        <v>6000</v>
      </c>
      <c r="I5" s="106">
        <v>1325870</v>
      </c>
      <c r="J5" s="106">
        <v>4000</v>
      </c>
      <c r="K5" s="106">
        <v>53</v>
      </c>
      <c r="L5" s="106">
        <v>150</v>
      </c>
      <c r="M5" s="106">
        <v>10</v>
      </c>
      <c r="N5" s="106">
        <v>80</v>
      </c>
      <c r="O5" s="106">
        <v>0.15</v>
      </c>
      <c r="P5" s="106">
        <v>27.3</v>
      </c>
      <c r="Q5" s="106">
        <v>74</v>
      </c>
      <c r="R5" s="101"/>
    </row>
    <row r="6" spans="1:18">
      <c r="A6" s="102" t="s">
        <v>38</v>
      </c>
      <c r="B6" s="102" t="s">
        <v>45</v>
      </c>
      <c r="C6" s="84" t="s">
        <v>21</v>
      </c>
      <c r="D6" s="84" t="s">
        <v>24</v>
      </c>
      <c r="E6" s="102">
        <v>1977</v>
      </c>
      <c r="F6" s="104">
        <v>2800</v>
      </c>
      <c r="G6" s="105">
        <f>2660/7</f>
        <v>380</v>
      </c>
      <c r="H6" s="106">
        <v>6000</v>
      </c>
      <c r="I6" s="106">
        <v>1325870</v>
      </c>
      <c r="J6" s="106">
        <v>4000</v>
      </c>
      <c r="K6" s="106">
        <v>53</v>
      </c>
      <c r="L6" s="106">
        <v>150</v>
      </c>
      <c r="M6" s="106">
        <v>10</v>
      </c>
      <c r="N6" s="106">
        <v>80</v>
      </c>
      <c r="O6" s="106">
        <v>0.15</v>
      </c>
      <c r="P6" s="106">
        <v>27.3</v>
      </c>
      <c r="Q6" s="106">
        <v>74</v>
      </c>
      <c r="R6" s="101"/>
    </row>
    <row r="7" spans="1:18">
      <c r="A7" s="102" t="s">
        <v>39</v>
      </c>
      <c r="B7" s="102" t="s">
        <v>45</v>
      </c>
      <c r="C7" s="84" t="s">
        <v>22</v>
      </c>
      <c r="D7" s="84" t="s">
        <v>24</v>
      </c>
      <c r="E7" s="102">
        <v>1977</v>
      </c>
      <c r="F7" s="104">
        <v>2800</v>
      </c>
      <c r="G7" s="105">
        <f>2478/7</f>
        <v>354</v>
      </c>
      <c r="H7" s="106">
        <v>5593</v>
      </c>
      <c r="I7" s="106">
        <v>1554516</v>
      </c>
      <c r="J7" s="105">
        <v>3728</v>
      </c>
      <c r="K7" s="105">
        <v>50</v>
      </c>
      <c r="L7" s="105">
        <v>140</v>
      </c>
      <c r="M7" s="105">
        <v>9</v>
      </c>
      <c r="N7" s="105">
        <v>75</v>
      </c>
      <c r="O7" s="105">
        <v>0.14000000000000001</v>
      </c>
      <c r="P7" s="106">
        <v>27.3</v>
      </c>
      <c r="Q7" s="106">
        <v>74</v>
      </c>
      <c r="R7" s="101"/>
    </row>
    <row r="8" spans="1:18">
      <c r="A8" s="102" t="s">
        <v>40</v>
      </c>
      <c r="B8" s="102" t="s">
        <v>45</v>
      </c>
      <c r="C8" s="84" t="s">
        <v>25</v>
      </c>
      <c r="D8" s="84" t="s">
        <v>24</v>
      </c>
      <c r="E8" s="102">
        <v>1977</v>
      </c>
      <c r="F8" s="104">
        <v>2800</v>
      </c>
      <c r="G8" s="105">
        <v>350</v>
      </c>
      <c r="H8" s="106">
        <v>5000</v>
      </c>
      <c r="I8" s="106">
        <v>1555245</v>
      </c>
      <c r="J8" s="106">
        <v>3703</v>
      </c>
      <c r="K8" s="106">
        <v>47</v>
      </c>
      <c r="L8" s="106">
        <v>139</v>
      </c>
      <c r="M8" s="106">
        <v>9</v>
      </c>
      <c r="N8" s="106">
        <v>75</v>
      </c>
      <c r="O8" s="106">
        <v>0.19</v>
      </c>
      <c r="P8" s="106">
        <v>27.3</v>
      </c>
      <c r="Q8" s="106">
        <v>74</v>
      </c>
      <c r="R8" s="101"/>
    </row>
    <row r="9" spans="1:18">
      <c r="A9" s="102" t="s">
        <v>41</v>
      </c>
      <c r="B9" s="102" t="s">
        <v>45</v>
      </c>
      <c r="C9" s="84" t="s">
        <v>26</v>
      </c>
      <c r="D9" s="84" t="s">
        <v>24</v>
      </c>
      <c r="E9" s="102">
        <v>1977</v>
      </c>
      <c r="F9" s="104">
        <v>2800</v>
      </c>
      <c r="G9" s="105">
        <v>350</v>
      </c>
      <c r="H9" s="106">
        <v>5000</v>
      </c>
      <c r="I9" s="106">
        <v>1555245</v>
      </c>
      <c r="J9" s="106">
        <v>3703</v>
      </c>
      <c r="K9" s="106">
        <v>47</v>
      </c>
      <c r="L9" s="106">
        <v>139</v>
      </c>
      <c r="M9" s="106">
        <v>9</v>
      </c>
      <c r="N9" s="106">
        <v>75</v>
      </c>
      <c r="O9" s="106">
        <v>0.19</v>
      </c>
      <c r="P9" s="106">
        <v>27.3</v>
      </c>
      <c r="Q9" s="106">
        <v>74</v>
      </c>
      <c r="R9" s="101"/>
    </row>
    <row r="10" spans="1:18">
      <c r="A10" s="102" t="s">
        <v>42</v>
      </c>
      <c r="B10" s="102" t="s">
        <v>45</v>
      </c>
      <c r="C10" s="84" t="s">
        <v>27</v>
      </c>
      <c r="D10" s="84" t="s">
        <v>24</v>
      </c>
      <c r="E10" s="102">
        <v>1977</v>
      </c>
      <c r="F10" s="104">
        <v>2800</v>
      </c>
      <c r="G10" s="105">
        <v>380</v>
      </c>
      <c r="H10" s="106">
        <v>4784.7700000000004</v>
      </c>
      <c r="I10" s="106">
        <v>1330000</v>
      </c>
      <c r="J10" s="106">
        <v>5925</v>
      </c>
      <c r="K10" s="105">
        <v>53.1</v>
      </c>
      <c r="L10" s="105">
        <v>170</v>
      </c>
      <c r="M10" s="105">
        <v>10</v>
      </c>
      <c r="N10" s="105">
        <v>116.32</v>
      </c>
      <c r="O10" s="105">
        <v>0.32</v>
      </c>
      <c r="P10" s="106">
        <v>27.3</v>
      </c>
      <c r="Q10" s="106">
        <v>74</v>
      </c>
      <c r="R10" s="101"/>
    </row>
    <row r="11" spans="1:18">
      <c r="A11" s="102" t="s">
        <v>43</v>
      </c>
      <c r="B11" s="102" t="s">
        <v>45</v>
      </c>
      <c r="C11" s="84" t="s">
        <v>28</v>
      </c>
      <c r="D11" s="84" t="s">
        <v>24</v>
      </c>
      <c r="E11" s="102">
        <v>1977</v>
      </c>
      <c r="F11" s="104">
        <v>2800</v>
      </c>
      <c r="G11" s="105">
        <v>380</v>
      </c>
      <c r="H11" s="106">
        <v>4784.7700000000004</v>
      </c>
      <c r="I11" s="106">
        <v>1330000</v>
      </c>
      <c r="J11" s="106">
        <v>5925</v>
      </c>
      <c r="K11" s="105">
        <v>53.1</v>
      </c>
      <c r="L11" s="105">
        <v>170</v>
      </c>
      <c r="M11" s="105">
        <v>10</v>
      </c>
      <c r="N11" s="105">
        <v>116.32</v>
      </c>
      <c r="O11" s="105">
        <v>0.32</v>
      </c>
      <c r="P11" s="106">
        <v>27.3</v>
      </c>
      <c r="Q11" s="106">
        <v>74</v>
      </c>
      <c r="R11" s="101"/>
    </row>
    <row r="12" spans="1:18">
      <c r="A12" s="102" t="s">
        <v>44</v>
      </c>
      <c r="B12" s="102" t="s">
        <v>45</v>
      </c>
      <c r="C12" s="84" t="s">
        <v>23</v>
      </c>
      <c r="D12" s="84" t="s">
        <v>24</v>
      </c>
      <c r="E12" s="102">
        <v>1977</v>
      </c>
      <c r="F12" s="104">
        <v>2800</v>
      </c>
      <c r="G12" s="105">
        <v>380</v>
      </c>
      <c r="H12" s="106">
        <v>4784.7700000000004</v>
      </c>
      <c r="I12" s="106">
        <v>1430483.33</v>
      </c>
      <c r="J12" s="106">
        <v>5925</v>
      </c>
      <c r="K12" s="105">
        <v>53.1</v>
      </c>
      <c r="L12" s="105">
        <v>170</v>
      </c>
      <c r="M12" s="105">
        <v>10</v>
      </c>
      <c r="N12" s="105">
        <v>116.32</v>
      </c>
      <c r="O12" s="105">
        <v>0.33</v>
      </c>
      <c r="P12" s="106">
        <v>27.3</v>
      </c>
      <c r="Q12" s="106">
        <v>74</v>
      </c>
      <c r="R12" s="101"/>
    </row>
    <row r="13" spans="1:18">
      <c r="A13" s="102" t="s">
        <v>94</v>
      </c>
      <c r="B13" s="102" t="s">
        <v>45</v>
      </c>
      <c r="C13" s="84" t="s">
        <v>71</v>
      </c>
      <c r="D13" s="84" t="s">
        <v>72</v>
      </c>
      <c r="E13" s="102">
        <v>1912.3</v>
      </c>
      <c r="F13" s="104">
        <v>2800</v>
      </c>
      <c r="G13" s="105">
        <v>1125.22</v>
      </c>
      <c r="H13" s="106">
        <v>9010</v>
      </c>
      <c r="I13" s="106">
        <v>1494800</v>
      </c>
      <c r="J13" s="106">
        <v>3500</v>
      </c>
      <c r="K13" s="106">
        <v>45</v>
      </c>
      <c r="L13" s="106">
        <v>85</v>
      </c>
      <c r="M13" s="106">
        <v>10</v>
      </c>
      <c r="N13" s="106">
        <v>70</v>
      </c>
      <c r="O13" s="106">
        <v>0.15</v>
      </c>
      <c r="P13" s="106">
        <v>34.299999999999997</v>
      </c>
      <c r="Q13" s="106">
        <v>72</v>
      </c>
      <c r="R13" s="101"/>
    </row>
    <row r="14" spans="1:18">
      <c r="A14" s="102" t="s">
        <v>95</v>
      </c>
      <c r="B14" s="102" t="s">
        <v>45</v>
      </c>
      <c r="C14" s="84" t="s">
        <v>73</v>
      </c>
      <c r="D14" s="84" t="s">
        <v>72</v>
      </c>
      <c r="E14" s="102">
        <v>1912.3</v>
      </c>
      <c r="F14" s="104">
        <v>2800</v>
      </c>
      <c r="G14" s="105">
        <v>1125.22</v>
      </c>
      <c r="H14" s="106">
        <v>9010</v>
      </c>
      <c r="I14" s="106">
        <v>1470560</v>
      </c>
      <c r="J14" s="106">
        <v>3500</v>
      </c>
      <c r="K14" s="106">
        <v>50</v>
      </c>
      <c r="L14" s="106">
        <v>85</v>
      </c>
      <c r="M14" s="106">
        <v>10</v>
      </c>
      <c r="N14" s="106">
        <v>80</v>
      </c>
      <c r="O14" s="106">
        <v>0.1</v>
      </c>
      <c r="P14" s="106">
        <v>34.299999999999997</v>
      </c>
      <c r="Q14" s="106">
        <v>72</v>
      </c>
      <c r="R14" s="101"/>
    </row>
    <row r="15" spans="1:18">
      <c r="A15" s="102" t="s">
        <v>96</v>
      </c>
      <c r="B15" s="102" t="s">
        <v>45</v>
      </c>
      <c r="C15" s="84" t="s">
        <v>74</v>
      </c>
      <c r="D15" s="84" t="s">
        <v>72</v>
      </c>
      <c r="E15" s="102">
        <v>1912.3</v>
      </c>
      <c r="F15" s="104">
        <v>2800</v>
      </c>
      <c r="G15" s="105">
        <v>1125.22</v>
      </c>
      <c r="H15" s="106">
        <v>9010</v>
      </c>
      <c r="I15" s="106">
        <v>1430160</v>
      </c>
      <c r="J15" s="106">
        <v>3500</v>
      </c>
      <c r="K15" s="106">
        <v>50</v>
      </c>
      <c r="L15" s="106">
        <v>85</v>
      </c>
      <c r="M15" s="106">
        <v>10</v>
      </c>
      <c r="N15" s="106">
        <v>80</v>
      </c>
      <c r="O15" s="106">
        <v>0.05</v>
      </c>
      <c r="P15" s="106">
        <v>34.299999999999997</v>
      </c>
      <c r="Q15" s="106">
        <v>72</v>
      </c>
      <c r="R15" s="101"/>
    </row>
    <row r="16" spans="1:18">
      <c r="A16" s="102" t="s">
        <v>97</v>
      </c>
      <c r="B16" s="102" t="s">
        <v>45</v>
      </c>
      <c r="C16" s="84" t="s">
        <v>75</v>
      </c>
      <c r="D16" s="84" t="s">
        <v>72</v>
      </c>
      <c r="E16" s="102">
        <v>1912.3</v>
      </c>
      <c r="F16" s="104">
        <v>2800</v>
      </c>
      <c r="G16" s="105">
        <v>1125.22</v>
      </c>
      <c r="H16" s="106">
        <v>9010</v>
      </c>
      <c r="I16" s="106">
        <v>1430160</v>
      </c>
      <c r="J16" s="106">
        <v>3500</v>
      </c>
      <c r="K16" s="106">
        <v>50</v>
      </c>
      <c r="L16" s="106">
        <v>85</v>
      </c>
      <c r="M16" s="106">
        <v>10</v>
      </c>
      <c r="N16" s="106">
        <v>80</v>
      </c>
      <c r="O16" s="106">
        <v>0.05</v>
      </c>
      <c r="P16" s="106">
        <v>34.299999999999997</v>
      </c>
      <c r="Q16" s="106">
        <v>72</v>
      </c>
      <c r="R16" s="101"/>
    </row>
    <row r="17" spans="1:18">
      <c r="A17" s="102" t="s">
        <v>98</v>
      </c>
      <c r="B17" s="102" t="s">
        <v>45</v>
      </c>
      <c r="C17" s="84" t="s">
        <v>76</v>
      </c>
      <c r="D17" s="84" t="s">
        <v>72</v>
      </c>
      <c r="E17" s="102">
        <v>1912.3</v>
      </c>
      <c r="F17" s="104">
        <v>2800</v>
      </c>
      <c r="G17" s="105">
        <v>1125.22</v>
      </c>
      <c r="H17" s="106">
        <v>9010</v>
      </c>
      <c r="I17" s="106">
        <v>1645000</v>
      </c>
      <c r="J17" s="106">
        <v>3500</v>
      </c>
      <c r="K17" s="106">
        <v>76</v>
      </c>
      <c r="L17" s="106">
        <v>150</v>
      </c>
      <c r="M17" s="106">
        <v>12.45</v>
      </c>
      <c r="N17" s="106">
        <v>110</v>
      </c>
      <c r="O17" s="106">
        <v>0.01</v>
      </c>
      <c r="P17" s="106">
        <v>34.299999999999997</v>
      </c>
      <c r="Q17" s="106">
        <v>72</v>
      </c>
      <c r="R17" s="101"/>
    </row>
    <row r="18" spans="1:18">
      <c r="A18" s="102" t="s">
        <v>99</v>
      </c>
      <c r="B18" s="102" t="s">
        <v>45</v>
      </c>
      <c r="C18" s="84" t="s">
        <v>77</v>
      </c>
      <c r="D18" s="84" t="s">
        <v>72</v>
      </c>
      <c r="E18" s="102">
        <v>1912.3</v>
      </c>
      <c r="F18" s="104">
        <v>2800</v>
      </c>
      <c r="G18" s="105">
        <v>1125.22</v>
      </c>
      <c r="H18" s="106">
        <v>9010</v>
      </c>
      <c r="I18" s="106">
        <v>1645000</v>
      </c>
      <c r="J18" s="106">
        <v>3500</v>
      </c>
      <c r="K18" s="106">
        <v>76</v>
      </c>
      <c r="L18" s="106">
        <v>150</v>
      </c>
      <c r="M18" s="106">
        <v>12.45</v>
      </c>
      <c r="N18" s="106">
        <v>110</v>
      </c>
      <c r="O18" s="106">
        <v>0.01</v>
      </c>
      <c r="P18" s="106">
        <v>34.299999999999997</v>
      </c>
      <c r="Q18" s="106">
        <v>72</v>
      </c>
      <c r="R18" s="101"/>
    </row>
    <row r="19" spans="1:18">
      <c r="A19" s="102" t="s">
        <v>100</v>
      </c>
      <c r="B19" s="102" t="s">
        <v>45</v>
      </c>
      <c r="C19" s="84" t="s">
        <v>78</v>
      </c>
      <c r="D19" s="84" t="s">
        <v>72</v>
      </c>
      <c r="E19" s="102">
        <v>1912.3</v>
      </c>
      <c r="F19" s="104">
        <v>2800</v>
      </c>
      <c r="G19" s="105">
        <v>1125.22</v>
      </c>
      <c r="H19" s="106">
        <v>9010</v>
      </c>
      <c r="I19" s="106">
        <v>1375000</v>
      </c>
      <c r="J19" s="106">
        <v>2000</v>
      </c>
      <c r="K19" s="105">
        <v>76</v>
      </c>
      <c r="L19" s="105">
        <v>75</v>
      </c>
      <c r="M19" s="105">
        <v>9</v>
      </c>
      <c r="N19" s="105">
        <v>145</v>
      </c>
      <c r="O19" s="105">
        <v>0.05</v>
      </c>
      <c r="P19" s="106">
        <v>34.299999999999997</v>
      </c>
      <c r="Q19" s="106">
        <v>72</v>
      </c>
      <c r="R19" s="101"/>
    </row>
    <row r="20" spans="1:18">
      <c r="A20" s="102" t="s">
        <v>101</v>
      </c>
      <c r="B20" s="102" t="s">
        <v>45</v>
      </c>
      <c r="C20" s="84" t="s">
        <v>79</v>
      </c>
      <c r="D20" s="84" t="s">
        <v>72</v>
      </c>
      <c r="E20" s="102">
        <v>1912.3</v>
      </c>
      <c r="F20" s="104">
        <v>2800</v>
      </c>
      <c r="G20" s="105">
        <v>1125.22</v>
      </c>
      <c r="H20" s="106">
        <v>9010</v>
      </c>
      <c r="I20" s="106">
        <v>1375000</v>
      </c>
      <c r="J20" s="106">
        <v>2000</v>
      </c>
      <c r="K20" s="105">
        <v>76</v>
      </c>
      <c r="L20" s="105">
        <v>75</v>
      </c>
      <c r="M20" s="105">
        <v>9</v>
      </c>
      <c r="N20" s="105">
        <v>145</v>
      </c>
      <c r="O20" s="105">
        <v>0.05</v>
      </c>
      <c r="P20" s="106">
        <v>34.299999999999997</v>
      </c>
      <c r="Q20" s="106">
        <v>72</v>
      </c>
      <c r="R20" s="101"/>
    </row>
    <row r="21" spans="1:18">
      <c r="A21" s="102" t="s">
        <v>102</v>
      </c>
      <c r="B21" s="102" t="s">
        <v>45</v>
      </c>
      <c r="C21" s="84" t="s">
        <v>80</v>
      </c>
      <c r="D21" s="84" t="s">
        <v>72</v>
      </c>
      <c r="E21" s="102">
        <v>1912.3</v>
      </c>
      <c r="F21" s="104">
        <v>2800</v>
      </c>
      <c r="G21" s="105">
        <v>1125.22</v>
      </c>
      <c r="H21" s="106">
        <v>9010</v>
      </c>
      <c r="I21" s="106">
        <v>1375000</v>
      </c>
      <c r="J21" s="106">
        <v>2000</v>
      </c>
      <c r="K21" s="105">
        <v>76</v>
      </c>
      <c r="L21" s="105">
        <v>75</v>
      </c>
      <c r="M21" s="105">
        <v>9</v>
      </c>
      <c r="N21" s="105">
        <v>145</v>
      </c>
      <c r="O21" s="105">
        <v>0.05</v>
      </c>
      <c r="P21" s="106">
        <v>34.299999999999997</v>
      </c>
      <c r="Q21" s="106">
        <v>72</v>
      </c>
      <c r="R21" s="101"/>
    </row>
    <row r="22" spans="1:18">
      <c r="A22" s="102" t="s">
        <v>103</v>
      </c>
      <c r="B22" s="102" t="s">
        <v>45</v>
      </c>
      <c r="C22" s="84" t="s">
        <v>81</v>
      </c>
      <c r="D22" s="84" t="s">
        <v>72</v>
      </c>
      <c r="E22" s="102">
        <v>1912.3</v>
      </c>
      <c r="F22" s="104">
        <v>2800</v>
      </c>
      <c r="G22" s="105">
        <v>1125.22</v>
      </c>
      <c r="H22" s="106">
        <v>9010</v>
      </c>
      <c r="I22" s="106">
        <v>1650000</v>
      </c>
      <c r="J22" s="106">
        <v>3500</v>
      </c>
      <c r="K22" s="105">
        <v>76</v>
      </c>
      <c r="L22" s="105">
        <v>105</v>
      </c>
      <c r="M22" s="105">
        <v>10</v>
      </c>
      <c r="N22" s="105">
        <v>90</v>
      </c>
      <c r="O22" s="105">
        <v>0.2</v>
      </c>
      <c r="P22" s="106">
        <v>34.299999999999997</v>
      </c>
      <c r="Q22" s="106">
        <v>72</v>
      </c>
      <c r="R22" s="101"/>
    </row>
    <row r="23" spans="1:18">
      <c r="A23" s="102" t="s">
        <v>104</v>
      </c>
      <c r="B23" s="102" t="s">
        <v>45</v>
      </c>
      <c r="C23" s="84" t="s">
        <v>82</v>
      </c>
      <c r="D23" s="84" t="s">
        <v>72</v>
      </c>
      <c r="E23" s="102">
        <v>1912.3</v>
      </c>
      <c r="F23" s="104">
        <v>2800</v>
      </c>
      <c r="G23" s="105">
        <v>1125.22</v>
      </c>
      <c r="H23" s="106">
        <v>9010</v>
      </c>
      <c r="I23" s="106">
        <v>1650000</v>
      </c>
      <c r="J23" s="106">
        <v>3500</v>
      </c>
      <c r="K23" s="105">
        <v>76</v>
      </c>
      <c r="L23" s="105">
        <v>105</v>
      </c>
      <c r="M23" s="105">
        <v>10</v>
      </c>
      <c r="N23" s="105">
        <v>90</v>
      </c>
      <c r="O23" s="105">
        <v>0.2</v>
      </c>
      <c r="P23" s="106">
        <v>34.299999999999997</v>
      </c>
      <c r="Q23" s="106">
        <v>72</v>
      </c>
      <c r="R23" s="101"/>
    </row>
    <row r="24" spans="1:18">
      <c r="A24" s="102" t="s">
        <v>105</v>
      </c>
      <c r="B24" s="102" t="s">
        <v>45</v>
      </c>
      <c r="C24" s="84" t="s">
        <v>86</v>
      </c>
      <c r="D24" s="84" t="s">
        <v>85</v>
      </c>
      <c r="E24" s="102">
        <v>1912.3</v>
      </c>
      <c r="F24" s="104">
        <v>2800</v>
      </c>
      <c r="G24" s="105">
        <v>1125.22</v>
      </c>
      <c r="H24" s="106">
        <v>9010</v>
      </c>
      <c r="I24" s="106">
        <v>1611610</v>
      </c>
      <c r="J24" s="106">
        <v>3500</v>
      </c>
      <c r="K24" s="105">
        <v>75</v>
      </c>
      <c r="L24" s="105">
        <v>90</v>
      </c>
      <c r="M24" s="105">
        <v>10.5</v>
      </c>
      <c r="N24" s="105">
        <v>80</v>
      </c>
      <c r="O24" s="105">
        <v>0.33</v>
      </c>
      <c r="P24" s="106">
        <v>34.299999999999997</v>
      </c>
      <c r="Q24" s="106">
        <v>72</v>
      </c>
      <c r="R24" s="101"/>
    </row>
    <row r="25" spans="1:18">
      <c r="A25" s="102" t="s">
        <v>106</v>
      </c>
      <c r="B25" s="102" t="s">
        <v>45</v>
      </c>
      <c r="C25" s="84" t="s">
        <v>87</v>
      </c>
      <c r="D25" s="84" t="s">
        <v>85</v>
      </c>
      <c r="E25" s="102">
        <v>1912.3</v>
      </c>
      <c r="F25" s="104">
        <v>2800</v>
      </c>
      <c r="G25" s="105">
        <v>1125.22</v>
      </c>
      <c r="H25" s="106">
        <v>9010</v>
      </c>
      <c r="I25" s="106">
        <v>1611610</v>
      </c>
      <c r="J25" s="106">
        <v>3500</v>
      </c>
      <c r="K25" s="105">
        <v>75</v>
      </c>
      <c r="L25" s="105">
        <v>90</v>
      </c>
      <c r="M25" s="105">
        <v>10.5</v>
      </c>
      <c r="N25" s="105">
        <v>80</v>
      </c>
      <c r="O25" s="105">
        <v>0.33</v>
      </c>
      <c r="P25" s="106">
        <v>34.299999999999997</v>
      </c>
      <c r="Q25" s="106">
        <v>72</v>
      </c>
      <c r="R25" s="101"/>
    </row>
    <row r="26" spans="1:18">
      <c r="A26" s="102" t="s">
        <v>107</v>
      </c>
      <c r="B26" s="102" t="s">
        <v>45</v>
      </c>
      <c r="C26" s="84" t="s">
        <v>88</v>
      </c>
      <c r="D26" s="84" t="s">
        <v>85</v>
      </c>
      <c r="E26" s="102">
        <v>1912.3</v>
      </c>
      <c r="F26" s="104">
        <v>2800</v>
      </c>
      <c r="G26" s="105">
        <v>1125.22</v>
      </c>
      <c r="H26" s="106">
        <v>9010</v>
      </c>
      <c r="I26" s="106">
        <v>1611610</v>
      </c>
      <c r="J26" s="106">
        <v>3500</v>
      </c>
      <c r="K26" s="105">
        <v>75</v>
      </c>
      <c r="L26" s="105">
        <v>90</v>
      </c>
      <c r="M26" s="105">
        <v>10.5</v>
      </c>
      <c r="N26" s="105">
        <v>80</v>
      </c>
      <c r="O26" s="105">
        <v>0.33</v>
      </c>
      <c r="P26" s="106">
        <v>34.299999999999997</v>
      </c>
      <c r="Q26" s="106">
        <v>72</v>
      </c>
      <c r="R26" s="101"/>
    </row>
    <row r="27" spans="1:18">
      <c r="A27" s="102" t="s">
        <v>108</v>
      </c>
      <c r="B27" s="102" t="s">
        <v>45</v>
      </c>
      <c r="C27" s="84" t="s">
        <v>90</v>
      </c>
      <c r="D27" s="84" t="s">
        <v>89</v>
      </c>
      <c r="E27" s="102">
        <v>1979</v>
      </c>
      <c r="F27" s="104">
        <v>2800</v>
      </c>
      <c r="G27" s="105">
        <v>750</v>
      </c>
      <c r="H27" s="106">
        <v>8500</v>
      </c>
      <c r="I27" s="106">
        <v>1735000</v>
      </c>
      <c r="J27" s="106">
        <v>4000</v>
      </c>
      <c r="K27" s="105">
        <v>70.3</v>
      </c>
      <c r="L27" s="105">
        <v>150</v>
      </c>
      <c r="M27" s="105">
        <v>7</v>
      </c>
      <c r="N27" s="105">
        <v>100</v>
      </c>
      <c r="O27" s="105">
        <v>0.2</v>
      </c>
      <c r="P27" s="106">
        <v>26.7</v>
      </c>
      <c r="Q27" s="106">
        <v>0</v>
      </c>
      <c r="R27" s="101"/>
    </row>
    <row r="28" spans="1:18">
      <c r="A28" s="102" t="s">
        <v>109</v>
      </c>
      <c r="B28" s="102" t="s">
        <v>45</v>
      </c>
      <c r="C28" s="84" t="s">
        <v>91</v>
      </c>
      <c r="D28" s="84" t="s">
        <v>89</v>
      </c>
      <c r="E28" s="102">
        <v>1979</v>
      </c>
      <c r="F28" s="104">
        <v>2800</v>
      </c>
      <c r="G28" s="105">
        <v>750</v>
      </c>
      <c r="H28" s="106">
        <v>8500</v>
      </c>
      <c r="I28" s="106">
        <v>1735000</v>
      </c>
      <c r="J28" s="106">
        <v>4000</v>
      </c>
      <c r="K28" s="105">
        <v>70.3</v>
      </c>
      <c r="L28" s="105">
        <v>150</v>
      </c>
      <c r="M28" s="105">
        <v>7</v>
      </c>
      <c r="N28" s="105">
        <v>100</v>
      </c>
      <c r="O28" s="105">
        <v>0.2</v>
      </c>
      <c r="P28" s="106">
        <v>26.7</v>
      </c>
      <c r="Q28" s="106">
        <v>0</v>
      </c>
      <c r="R28" s="101"/>
    </row>
    <row r="29" spans="1:18">
      <c r="A29" s="102" t="s">
        <v>110</v>
      </c>
      <c r="B29" s="102" t="s">
        <v>45</v>
      </c>
      <c r="C29" s="84" t="s">
        <v>92</v>
      </c>
      <c r="D29" s="84" t="s">
        <v>89</v>
      </c>
      <c r="E29" s="102">
        <v>1979</v>
      </c>
      <c r="F29" s="104">
        <v>2800</v>
      </c>
      <c r="G29" s="105">
        <v>750</v>
      </c>
      <c r="H29" s="106">
        <v>8500</v>
      </c>
      <c r="I29" s="106">
        <v>1735000</v>
      </c>
      <c r="J29" s="106">
        <v>4000</v>
      </c>
      <c r="K29" s="105">
        <v>70.3</v>
      </c>
      <c r="L29" s="105">
        <v>150</v>
      </c>
      <c r="M29" s="105">
        <v>7</v>
      </c>
      <c r="N29" s="105">
        <v>100</v>
      </c>
      <c r="O29" s="105">
        <v>0.2</v>
      </c>
      <c r="P29" s="106">
        <v>26.7</v>
      </c>
      <c r="Q29" s="106">
        <v>0</v>
      </c>
      <c r="R29" s="101"/>
    </row>
    <row r="30" spans="1:18">
      <c r="A30" s="102" t="s">
        <v>111</v>
      </c>
      <c r="B30" s="102" t="s">
        <v>45</v>
      </c>
      <c r="C30" s="84" t="s">
        <v>93</v>
      </c>
      <c r="D30" s="84" t="s">
        <v>89</v>
      </c>
      <c r="E30" s="102">
        <v>1979</v>
      </c>
      <c r="F30" s="104">
        <v>2800</v>
      </c>
      <c r="G30" s="105">
        <v>750</v>
      </c>
      <c r="H30" s="106">
        <v>8500</v>
      </c>
      <c r="I30" s="106">
        <v>1735000</v>
      </c>
      <c r="J30" s="106">
        <v>4000</v>
      </c>
      <c r="K30" s="105">
        <v>70.3</v>
      </c>
      <c r="L30" s="105">
        <v>150</v>
      </c>
      <c r="M30" s="105">
        <v>7</v>
      </c>
      <c r="N30" s="105">
        <v>100</v>
      </c>
      <c r="O30" s="105">
        <v>0.2</v>
      </c>
      <c r="P30" s="106">
        <v>26.7</v>
      </c>
      <c r="Q30" s="105">
        <v>0</v>
      </c>
      <c r="R30" s="101"/>
    </row>
    <row r="31" spans="1:18">
      <c r="A31" s="102" t="s">
        <v>46</v>
      </c>
      <c r="B31" s="102" t="s">
        <v>59</v>
      </c>
      <c r="C31" s="84" t="s">
        <v>19</v>
      </c>
      <c r="D31" s="84" t="s">
        <v>24</v>
      </c>
      <c r="E31" s="102">
        <v>1107</v>
      </c>
      <c r="F31" s="104">
        <v>1575</v>
      </c>
      <c r="G31" s="105">
        <v>380</v>
      </c>
      <c r="H31" s="106">
        <v>2905.58</v>
      </c>
      <c r="I31" s="106">
        <v>870000</v>
      </c>
      <c r="J31" s="106">
        <v>4000</v>
      </c>
      <c r="K31" s="106">
        <v>53</v>
      </c>
      <c r="L31" s="106">
        <v>150</v>
      </c>
      <c r="M31" s="106">
        <v>10</v>
      </c>
      <c r="N31" s="106">
        <v>80</v>
      </c>
      <c r="O31" s="106">
        <v>0.15</v>
      </c>
      <c r="P31" s="106">
        <v>18</v>
      </c>
      <c r="Q31" s="106">
        <v>14</v>
      </c>
      <c r="R31" s="101"/>
    </row>
    <row r="32" spans="1:18">
      <c r="A32" s="102" t="s">
        <v>47</v>
      </c>
      <c r="B32" s="102" t="s">
        <v>59</v>
      </c>
      <c r="C32" s="84" t="s">
        <v>20</v>
      </c>
      <c r="D32" s="84" t="s">
        <v>24</v>
      </c>
      <c r="E32" s="102">
        <v>1107</v>
      </c>
      <c r="F32" s="104">
        <v>1575</v>
      </c>
      <c r="G32" s="105">
        <v>380</v>
      </c>
      <c r="H32" s="106">
        <v>2905.58</v>
      </c>
      <c r="I32" s="106">
        <v>870000</v>
      </c>
      <c r="J32" s="106">
        <v>4000</v>
      </c>
      <c r="K32" s="106">
        <v>53</v>
      </c>
      <c r="L32" s="106">
        <v>150</v>
      </c>
      <c r="M32" s="106">
        <v>10</v>
      </c>
      <c r="N32" s="106">
        <v>80</v>
      </c>
      <c r="O32" s="106">
        <v>0.15</v>
      </c>
      <c r="P32" s="106">
        <v>18</v>
      </c>
      <c r="Q32" s="106">
        <v>14</v>
      </c>
      <c r="R32" s="101"/>
    </row>
    <row r="33" spans="1:18">
      <c r="A33" s="102" t="s">
        <v>48</v>
      </c>
      <c r="B33" s="102" t="s">
        <v>59</v>
      </c>
      <c r="C33" s="84" t="s">
        <v>21</v>
      </c>
      <c r="D33" s="84" t="s">
        <v>24</v>
      </c>
      <c r="E33" s="102">
        <v>1107</v>
      </c>
      <c r="F33" s="104">
        <v>1575</v>
      </c>
      <c r="G33" s="105">
        <v>380</v>
      </c>
      <c r="H33" s="106">
        <v>2905.58</v>
      </c>
      <c r="I33" s="106">
        <v>870000</v>
      </c>
      <c r="J33" s="106">
        <v>4000</v>
      </c>
      <c r="K33" s="106">
        <v>53</v>
      </c>
      <c r="L33" s="106">
        <v>150</v>
      </c>
      <c r="M33" s="106">
        <v>10</v>
      </c>
      <c r="N33" s="106">
        <v>80</v>
      </c>
      <c r="O33" s="106">
        <v>0.15</v>
      </c>
      <c r="P33" s="106">
        <v>18</v>
      </c>
      <c r="Q33" s="106">
        <v>14</v>
      </c>
      <c r="R33" s="101"/>
    </row>
    <row r="34" spans="1:18">
      <c r="A34" s="102" t="s">
        <v>49</v>
      </c>
      <c r="B34" s="102" t="s">
        <v>59</v>
      </c>
      <c r="C34" s="84" t="s">
        <v>22</v>
      </c>
      <c r="D34" s="84" t="s">
        <v>24</v>
      </c>
      <c r="E34" s="102">
        <v>1107</v>
      </c>
      <c r="F34" s="104">
        <v>1575</v>
      </c>
      <c r="G34" s="105">
        <v>354</v>
      </c>
      <c r="H34" s="106">
        <v>2708</v>
      </c>
      <c r="I34" s="106">
        <v>856031</v>
      </c>
      <c r="J34" s="106">
        <v>3728</v>
      </c>
      <c r="K34" s="105">
        <v>50</v>
      </c>
      <c r="L34" s="105">
        <v>140</v>
      </c>
      <c r="M34" s="105">
        <v>9</v>
      </c>
      <c r="N34" s="105">
        <v>75</v>
      </c>
      <c r="O34" s="105">
        <v>0.14000000000000001</v>
      </c>
      <c r="P34" s="106">
        <v>18</v>
      </c>
      <c r="Q34" s="106">
        <v>14</v>
      </c>
      <c r="R34" s="101"/>
    </row>
    <row r="35" spans="1:18">
      <c r="A35" s="102" t="s">
        <v>50</v>
      </c>
      <c r="B35" s="102" t="s">
        <v>59</v>
      </c>
      <c r="C35" s="84" t="s">
        <v>25</v>
      </c>
      <c r="D35" s="84" t="s">
        <v>24</v>
      </c>
      <c r="E35" s="102">
        <v>1107</v>
      </c>
      <c r="F35" s="104">
        <v>1575</v>
      </c>
      <c r="G35" s="105">
        <v>350</v>
      </c>
      <c r="H35" s="106">
        <v>2685</v>
      </c>
      <c r="I35" s="106">
        <v>830855</v>
      </c>
      <c r="J35" s="106">
        <v>3703</v>
      </c>
      <c r="K35" s="106">
        <v>47</v>
      </c>
      <c r="L35" s="106">
        <v>139</v>
      </c>
      <c r="M35" s="106">
        <v>9</v>
      </c>
      <c r="N35" s="106">
        <v>75</v>
      </c>
      <c r="O35" s="106">
        <v>0.19</v>
      </c>
      <c r="P35" s="106">
        <v>18</v>
      </c>
      <c r="Q35" s="106">
        <v>14</v>
      </c>
      <c r="R35" s="101"/>
    </row>
    <row r="36" spans="1:18">
      <c r="A36" s="102" t="s">
        <v>51</v>
      </c>
      <c r="B36" s="102" t="s">
        <v>59</v>
      </c>
      <c r="C36" s="84" t="s">
        <v>26</v>
      </c>
      <c r="D36" s="84" t="s">
        <v>24</v>
      </c>
      <c r="E36" s="102">
        <v>1107</v>
      </c>
      <c r="F36" s="104">
        <v>1575</v>
      </c>
      <c r="G36" s="105">
        <v>350</v>
      </c>
      <c r="H36" s="106">
        <v>2685</v>
      </c>
      <c r="I36" s="106">
        <v>830855</v>
      </c>
      <c r="J36" s="106">
        <v>3703</v>
      </c>
      <c r="K36" s="106">
        <v>47</v>
      </c>
      <c r="L36" s="106">
        <v>139</v>
      </c>
      <c r="M36" s="106">
        <v>9</v>
      </c>
      <c r="N36" s="106">
        <v>75</v>
      </c>
      <c r="O36" s="106">
        <v>0.19</v>
      </c>
      <c r="P36" s="106">
        <v>18</v>
      </c>
      <c r="Q36" s="106">
        <v>14</v>
      </c>
      <c r="R36" s="101"/>
    </row>
    <row r="37" spans="1:18">
      <c r="A37" s="102" t="s">
        <v>52</v>
      </c>
      <c r="B37" s="102" t="s">
        <v>59</v>
      </c>
      <c r="C37" s="84" t="s">
        <v>27</v>
      </c>
      <c r="D37" s="84" t="s">
        <v>24</v>
      </c>
      <c r="E37" s="102">
        <v>1107</v>
      </c>
      <c r="F37" s="104">
        <v>1575</v>
      </c>
      <c r="G37" s="105">
        <v>380</v>
      </c>
      <c r="H37" s="106">
        <v>2404</v>
      </c>
      <c r="I37" s="106">
        <v>776240</v>
      </c>
      <c r="J37" s="106">
        <v>5925</v>
      </c>
      <c r="K37" s="105">
        <v>53.1</v>
      </c>
      <c r="L37" s="105">
        <v>170</v>
      </c>
      <c r="M37" s="105">
        <v>10</v>
      </c>
      <c r="N37" s="105">
        <v>116.32</v>
      </c>
      <c r="O37" s="105">
        <v>0.32</v>
      </c>
      <c r="P37" s="106">
        <v>18</v>
      </c>
      <c r="Q37" s="106">
        <v>14</v>
      </c>
      <c r="R37" s="101"/>
    </row>
    <row r="38" spans="1:18">
      <c r="A38" s="102" t="s">
        <v>53</v>
      </c>
      <c r="B38" s="102" t="s">
        <v>59</v>
      </c>
      <c r="C38" s="84" t="s">
        <v>28</v>
      </c>
      <c r="D38" s="84" t="s">
        <v>24</v>
      </c>
      <c r="E38" s="102">
        <v>1107</v>
      </c>
      <c r="F38" s="104">
        <v>1575</v>
      </c>
      <c r="G38" s="105">
        <v>380</v>
      </c>
      <c r="H38" s="106">
        <v>2404</v>
      </c>
      <c r="I38" s="106">
        <v>776240</v>
      </c>
      <c r="J38" s="106">
        <v>5925</v>
      </c>
      <c r="K38" s="105">
        <v>53.1</v>
      </c>
      <c r="L38" s="105">
        <v>170</v>
      </c>
      <c r="M38" s="105">
        <v>10</v>
      </c>
      <c r="N38" s="105">
        <v>116.32</v>
      </c>
      <c r="O38" s="105">
        <v>0.32</v>
      </c>
      <c r="P38" s="106">
        <v>18</v>
      </c>
      <c r="Q38" s="106">
        <v>14</v>
      </c>
      <c r="R38" s="101"/>
    </row>
    <row r="39" spans="1:18">
      <c r="A39" s="102" t="s">
        <v>54</v>
      </c>
      <c r="B39" s="102" t="s">
        <v>59</v>
      </c>
      <c r="C39" s="84" t="s">
        <v>23</v>
      </c>
      <c r="D39" s="84" t="s">
        <v>24</v>
      </c>
      <c r="E39" s="102">
        <v>1107</v>
      </c>
      <c r="F39" s="104">
        <v>1575</v>
      </c>
      <c r="G39" s="105">
        <v>380</v>
      </c>
      <c r="H39" s="106">
        <v>2404</v>
      </c>
      <c r="I39" s="106">
        <v>749000.01</v>
      </c>
      <c r="J39" s="106">
        <v>5925</v>
      </c>
      <c r="K39" s="105">
        <v>53.1</v>
      </c>
      <c r="L39" s="105">
        <v>170</v>
      </c>
      <c r="M39" s="105">
        <v>10</v>
      </c>
      <c r="N39" s="105">
        <v>116.32</v>
      </c>
      <c r="O39" s="105">
        <v>0.33</v>
      </c>
      <c r="P39" s="106">
        <v>18</v>
      </c>
      <c r="Q39" s="106">
        <v>14</v>
      </c>
      <c r="R39" s="101"/>
    </row>
    <row r="40" spans="1:18">
      <c r="A40" s="102" t="s">
        <v>112</v>
      </c>
      <c r="B40" s="102" t="s">
        <v>59</v>
      </c>
      <c r="C40" s="84" t="s">
        <v>71</v>
      </c>
      <c r="D40" s="84" t="s">
        <v>72</v>
      </c>
      <c r="E40" s="102">
        <v>990.1</v>
      </c>
      <c r="F40" s="104">
        <v>1575</v>
      </c>
      <c r="G40" s="105">
        <v>1125.22</v>
      </c>
      <c r="H40" s="106">
        <v>6757.5</v>
      </c>
      <c r="I40" s="106">
        <v>814000</v>
      </c>
      <c r="J40" s="106">
        <v>3500</v>
      </c>
      <c r="K40" s="106">
        <v>45</v>
      </c>
      <c r="L40" s="106">
        <v>85</v>
      </c>
      <c r="M40" s="106">
        <v>10</v>
      </c>
      <c r="N40" s="106">
        <v>70</v>
      </c>
      <c r="O40" s="106">
        <v>0.15</v>
      </c>
      <c r="P40" s="106">
        <v>18.3</v>
      </c>
      <c r="Q40" s="106">
        <v>12</v>
      </c>
      <c r="R40" s="101"/>
    </row>
    <row r="41" spans="1:18">
      <c r="A41" s="102" t="s">
        <v>113</v>
      </c>
      <c r="B41" s="102" t="s">
        <v>59</v>
      </c>
      <c r="C41" s="84" t="s">
        <v>73</v>
      </c>
      <c r="D41" s="84" t="s">
        <v>72</v>
      </c>
      <c r="E41" s="102">
        <v>990.1</v>
      </c>
      <c r="F41" s="104">
        <v>1575</v>
      </c>
      <c r="G41" s="105">
        <v>1125.22</v>
      </c>
      <c r="H41" s="106">
        <v>6757.5</v>
      </c>
      <c r="I41" s="106">
        <v>800800</v>
      </c>
      <c r="J41" s="106">
        <v>3500</v>
      </c>
      <c r="K41" s="106">
        <v>50</v>
      </c>
      <c r="L41" s="106">
        <v>85</v>
      </c>
      <c r="M41" s="106">
        <v>10</v>
      </c>
      <c r="N41" s="106">
        <v>80</v>
      </c>
      <c r="O41" s="106">
        <v>0.1</v>
      </c>
      <c r="P41" s="106">
        <v>18.3</v>
      </c>
      <c r="Q41" s="106">
        <v>12</v>
      </c>
      <c r="R41" s="101"/>
    </row>
    <row r="42" spans="1:18">
      <c r="A42" s="102" t="s">
        <v>114</v>
      </c>
      <c r="B42" s="102" t="s">
        <v>59</v>
      </c>
      <c r="C42" s="84" t="s">
        <v>74</v>
      </c>
      <c r="D42" s="84" t="s">
        <v>72</v>
      </c>
      <c r="E42" s="102">
        <v>990.1</v>
      </c>
      <c r="F42" s="104">
        <v>1575</v>
      </c>
      <c r="G42" s="105">
        <v>1125.22</v>
      </c>
      <c r="H42" s="106">
        <v>6757.5</v>
      </c>
      <c r="I42" s="106">
        <v>778800</v>
      </c>
      <c r="J42" s="106">
        <v>3500</v>
      </c>
      <c r="K42" s="106">
        <v>50</v>
      </c>
      <c r="L42" s="106">
        <v>85</v>
      </c>
      <c r="M42" s="106">
        <v>10</v>
      </c>
      <c r="N42" s="106">
        <v>80</v>
      </c>
      <c r="O42" s="106">
        <v>0.05</v>
      </c>
      <c r="P42" s="106">
        <v>18.3</v>
      </c>
      <c r="Q42" s="106">
        <v>12</v>
      </c>
      <c r="R42" s="101"/>
    </row>
    <row r="43" spans="1:18">
      <c r="A43" s="102" t="s">
        <v>115</v>
      </c>
      <c r="B43" s="102" t="s">
        <v>59</v>
      </c>
      <c r="C43" s="84" t="s">
        <v>75</v>
      </c>
      <c r="D43" s="84" t="s">
        <v>72</v>
      </c>
      <c r="E43" s="102">
        <v>990.1</v>
      </c>
      <c r="F43" s="104">
        <v>1575</v>
      </c>
      <c r="G43" s="105">
        <v>1125.22</v>
      </c>
      <c r="H43" s="106">
        <v>6757.5</v>
      </c>
      <c r="I43" s="106">
        <v>778800</v>
      </c>
      <c r="J43" s="106">
        <v>3500</v>
      </c>
      <c r="K43" s="106">
        <v>50</v>
      </c>
      <c r="L43" s="106">
        <v>85</v>
      </c>
      <c r="M43" s="106">
        <v>10</v>
      </c>
      <c r="N43" s="106">
        <v>80</v>
      </c>
      <c r="O43" s="106">
        <v>0.05</v>
      </c>
      <c r="P43" s="106">
        <v>18.3</v>
      </c>
      <c r="Q43" s="106">
        <v>12</v>
      </c>
      <c r="R43" s="101"/>
    </row>
    <row r="44" spans="1:18">
      <c r="A44" s="102" t="s">
        <v>116</v>
      </c>
      <c r="B44" s="102" t="s">
        <v>59</v>
      </c>
      <c r="C44" s="84" t="s">
        <v>76</v>
      </c>
      <c r="D44" s="84" t="s">
        <v>72</v>
      </c>
      <c r="E44" s="102">
        <v>990.1</v>
      </c>
      <c r="F44" s="104">
        <v>1575</v>
      </c>
      <c r="G44" s="105">
        <v>1125.22</v>
      </c>
      <c r="H44" s="106">
        <v>6757.5</v>
      </c>
      <c r="I44" s="106">
        <v>850000</v>
      </c>
      <c r="J44" s="106">
        <v>3500</v>
      </c>
      <c r="K44" s="106">
        <v>76</v>
      </c>
      <c r="L44" s="106">
        <v>150</v>
      </c>
      <c r="M44" s="106">
        <v>12.45</v>
      </c>
      <c r="N44" s="106">
        <v>110</v>
      </c>
      <c r="O44" s="106">
        <v>0.01</v>
      </c>
      <c r="P44" s="106">
        <v>18.3</v>
      </c>
      <c r="Q44" s="106">
        <v>12</v>
      </c>
      <c r="R44" s="101"/>
    </row>
    <row r="45" spans="1:18">
      <c r="A45" s="102" t="s">
        <v>117</v>
      </c>
      <c r="B45" s="102" t="s">
        <v>59</v>
      </c>
      <c r="C45" s="84" t="s">
        <v>77</v>
      </c>
      <c r="D45" s="84" t="s">
        <v>72</v>
      </c>
      <c r="E45" s="102">
        <v>990.1</v>
      </c>
      <c r="F45" s="104">
        <v>1575</v>
      </c>
      <c r="G45" s="105">
        <v>1125.22</v>
      </c>
      <c r="H45" s="106">
        <v>6757.5</v>
      </c>
      <c r="I45" s="106">
        <v>850000</v>
      </c>
      <c r="J45" s="106">
        <v>3500</v>
      </c>
      <c r="K45" s="106">
        <v>76</v>
      </c>
      <c r="L45" s="106">
        <v>150</v>
      </c>
      <c r="M45" s="106">
        <v>12.45</v>
      </c>
      <c r="N45" s="106">
        <v>110</v>
      </c>
      <c r="O45" s="106">
        <v>0.01</v>
      </c>
      <c r="P45" s="106">
        <v>18.3</v>
      </c>
      <c r="Q45" s="106">
        <v>12</v>
      </c>
      <c r="R45" s="101"/>
    </row>
    <row r="46" spans="1:18">
      <c r="A46" s="102" t="s">
        <v>118</v>
      </c>
      <c r="B46" s="102" t="s">
        <v>59</v>
      </c>
      <c r="C46" s="84" t="s">
        <v>78</v>
      </c>
      <c r="D46" s="84" t="s">
        <v>72</v>
      </c>
      <c r="E46" s="102">
        <v>990.1</v>
      </c>
      <c r="F46" s="104">
        <v>1575</v>
      </c>
      <c r="G46" s="105">
        <v>1125.22</v>
      </c>
      <c r="H46" s="106">
        <v>6757.5</v>
      </c>
      <c r="I46" s="106">
        <v>739750</v>
      </c>
      <c r="J46" s="106">
        <v>2000</v>
      </c>
      <c r="K46" s="105">
        <v>76</v>
      </c>
      <c r="L46" s="105">
        <v>75</v>
      </c>
      <c r="M46" s="105">
        <v>9</v>
      </c>
      <c r="N46" s="105">
        <v>145</v>
      </c>
      <c r="O46" s="105">
        <v>0.05</v>
      </c>
      <c r="P46" s="106">
        <v>18.3</v>
      </c>
      <c r="Q46" s="106">
        <v>12</v>
      </c>
      <c r="R46" s="101"/>
    </row>
    <row r="47" spans="1:18">
      <c r="A47" s="102" t="s">
        <v>119</v>
      </c>
      <c r="B47" s="102" t="s">
        <v>59</v>
      </c>
      <c r="C47" s="84" t="s">
        <v>79</v>
      </c>
      <c r="D47" s="84" t="s">
        <v>72</v>
      </c>
      <c r="E47" s="102">
        <v>990.1</v>
      </c>
      <c r="F47" s="104">
        <v>1575</v>
      </c>
      <c r="G47" s="105">
        <v>1125.22</v>
      </c>
      <c r="H47" s="106">
        <v>6757.5</v>
      </c>
      <c r="I47" s="106">
        <v>739750</v>
      </c>
      <c r="J47" s="106">
        <v>2000</v>
      </c>
      <c r="K47" s="105">
        <v>76</v>
      </c>
      <c r="L47" s="105">
        <v>75</v>
      </c>
      <c r="M47" s="105">
        <v>9</v>
      </c>
      <c r="N47" s="105">
        <v>145</v>
      </c>
      <c r="O47" s="105">
        <v>0.05</v>
      </c>
      <c r="P47" s="106">
        <v>18.3</v>
      </c>
      <c r="Q47" s="106">
        <v>12</v>
      </c>
      <c r="R47" s="101"/>
    </row>
    <row r="48" spans="1:18">
      <c r="A48" s="102" t="s">
        <v>120</v>
      </c>
      <c r="B48" s="102" t="s">
        <v>59</v>
      </c>
      <c r="C48" s="84" t="s">
        <v>80</v>
      </c>
      <c r="D48" s="84" t="s">
        <v>72</v>
      </c>
      <c r="E48" s="102">
        <v>990.1</v>
      </c>
      <c r="F48" s="104">
        <v>1575</v>
      </c>
      <c r="G48" s="105">
        <v>1125.22</v>
      </c>
      <c r="H48" s="106">
        <v>6757.5</v>
      </c>
      <c r="I48" s="106">
        <v>739750</v>
      </c>
      <c r="J48" s="106">
        <v>2000</v>
      </c>
      <c r="K48" s="105">
        <v>76</v>
      </c>
      <c r="L48" s="105">
        <v>75</v>
      </c>
      <c r="M48" s="105">
        <v>9</v>
      </c>
      <c r="N48" s="105">
        <v>145</v>
      </c>
      <c r="O48" s="105">
        <v>0.05</v>
      </c>
      <c r="P48" s="106">
        <v>18.3</v>
      </c>
      <c r="Q48" s="106">
        <v>12</v>
      </c>
      <c r="R48" s="101"/>
    </row>
    <row r="49" spans="1:18">
      <c r="A49" s="102" t="s">
        <v>121</v>
      </c>
      <c r="B49" s="102" t="s">
        <v>59</v>
      </c>
      <c r="C49" s="84" t="s">
        <v>81</v>
      </c>
      <c r="D49" s="84" t="s">
        <v>72</v>
      </c>
      <c r="E49" s="102">
        <v>990.1</v>
      </c>
      <c r="F49" s="104">
        <v>1575</v>
      </c>
      <c r="G49" s="105">
        <v>1125.22</v>
      </c>
      <c r="H49" s="106">
        <v>6757.5</v>
      </c>
      <c r="I49" s="106">
        <v>887700</v>
      </c>
      <c r="J49" s="106">
        <v>3500</v>
      </c>
      <c r="K49" s="105">
        <v>76</v>
      </c>
      <c r="L49" s="105">
        <v>105</v>
      </c>
      <c r="M49" s="105">
        <v>10</v>
      </c>
      <c r="N49" s="105">
        <v>90</v>
      </c>
      <c r="O49" s="105">
        <v>0.2</v>
      </c>
      <c r="P49" s="106">
        <v>18.3</v>
      </c>
      <c r="Q49" s="106">
        <v>12</v>
      </c>
      <c r="R49" s="101"/>
    </row>
    <row r="50" spans="1:18">
      <c r="A50" s="102" t="s">
        <v>122</v>
      </c>
      <c r="B50" s="102" t="s">
        <v>59</v>
      </c>
      <c r="C50" s="84" t="s">
        <v>82</v>
      </c>
      <c r="D50" s="84" t="s">
        <v>72</v>
      </c>
      <c r="E50" s="102">
        <v>990.1</v>
      </c>
      <c r="F50" s="104">
        <v>1575</v>
      </c>
      <c r="G50" s="105">
        <v>1125.22</v>
      </c>
      <c r="H50" s="106">
        <v>6757.5</v>
      </c>
      <c r="I50" s="106">
        <v>887700</v>
      </c>
      <c r="J50" s="106">
        <v>3500</v>
      </c>
      <c r="K50" s="105">
        <v>76</v>
      </c>
      <c r="L50" s="105">
        <v>105</v>
      </c>
      <c r="M50" s="105">
        <v>10</v>
      </c>
      <c r="N50" s="105">
        <v>90</v>
      </c>
      <c r="O50" s="105">
        <v>0.2</v>
      </c>
      <c r="P50" s="106">
        <v>18.3</v>
      </c>
      <c r="Q50" s="106">
        <v>12</v>
      </c>
      <c r="R50" s="101"/>
    </row>
    <row r="51" spans="1:18">
      <c r="A51" s="102" t="s">
        <v>123</v>
      </c>
      <c r="B51" s="102" t="s">
        <v>59</v>
      </c>
      <c r="C51" s="84" t="s">
        <v>86</v>
      </c>
      <c r="D51" s="84" t="s">
        <v>85</v>
      </c>
      <c r="E51" s="102">
        <v>990.1</v>
      </c>
      <c r="F51" s="104">
        <v>1575</v>
      </c>
      <c r="G51" s="105">
        <v>1125.22</v>
      </c>
      <c r="H51" s="106">
        <v>6757.5</v>
      </c>
      <c r="I51" s="106">
        <v>885500</v>
      </c>
      <c r="J51" s="106">
        <v>3500</v>
      </c>
      <c r="K51" s="105">
        <v>75</v>
      </c>
      <c r="L51" s="105">
        <v>90</v>
      </c>
      <c r="M51" s="105">
        <v>10.5</v>
      </c>
      <c r="N51" s="105">
        <v>80</v>
      </c>
      <c r="O51" s="105">
        <v>0.33</v>
      </c>
      <c r="P51" s="106">
        <v>18.3</v>
      </c>
      <c r="Q51" s="106">
        <v>12</v>
      </c>
      <c r="R51" s="101"/>
    </row>
    <row r="52" spans="1:18">
      <c r="A52" s="102" t="s">
        <v>124</v>
      </c>
      <c r="B52" s="102" t="s">
        <v>59</v>
      </c>
      <c r="C52" s="84" t="s">
        <v>87</v>
      </c>
      <c r="D52" s="84" t="s">
        <v>85</v>
      </c>
      <c r="E52" s="102">
        <v>990.1</v>
      </c>
      <c r="F52" s="104">
        <v>1575</v>
      </c>
      <c r="G52" s="105">
        <v>1125.22</v>
      </c>
      <c r="H52" s="106">
        <v>6757.5</v>
      </c>
      <c r="I52" s="106">
        <v>885500</v>
      </c>
      <c r="J52" s="106">
        <v>3500</v>
      </c>
      <c r="K52" s="105">
        <v>75</v>
      </c>
      <c r="L52" s="105">
        <v>90</v>
      </c>
      <c r="M52" s="105">
        <v>10.5</v>
      </c>
      <c r="N52" s="105">
        <v>80</v>
      </c>
      <c r="O52" s="105">
        <v>0.33</v>
      </c>
      <c r="P52" s="106">
        <v>18.3</v>
      </c>
      <c r="Q52" s="106">
        <v>12</v>
      </c>
      <c r="R52" s="101"/>
    </row>
    <row r="53" spans="1:18">
      <c r="A53" s="102" t="s">
        <v>125</v>
      </c>
      <c r="B53" s="102" t="s">
        <v>59</v>
      </c>
      <c r="C53" s="84" t="s">
        <v>88</v>
      </c>
      <c r="D53" s="84" t="s">
        <v>85</v>
      </c>
      <c r="E53" s="102">
        <v>990.1</v>
      </c>
      <c r="F53" s="104">
        <v>1575</v>
      </c>
      <c r="G53" s="105">
        <v>1125.22</v>
      </c>
      <c r="H53" s="106">
        <v>6757.5</v>
      </c>
      <c r="I53" s="106">
        <v>885500</v>
      </c>
      <c r="J53" s="106">
        <v>3500</v>
      </c>
      <c r="K53" s="105">
        <v>75</v>
      </c>
      <c r="L53" s="105">
        <v>90</v>
      </c>
      <c r="M53" s="105">
        <v>10.5</v>
      </c>
      <c r="N53" s="105">
        <v>80</v>
      </c>
      <c r="O53" s="105">
        <v>0.33</v>
      </c>
      <c r="P53" s="106">
        <v>18.3</v>
      </c>
      <c r="Q53" s="106">
        <v>12</v>
      </c>
      <c r="R53" s="101"/>
    </row>
    <row r="54" spans="1:18">
      <c r="A54" s="102" t="s">
        <v>126</v>
      </c>
      <c r="B54" s="102" t="s">
        <v>59</v>
      </c>
      <c r="C54" s="84" t="s">
        <v>90</v>
      </c>
      <c r="D54" s="84" t="s">
        <v>89</v>
      </c>
      <c r="E54" s="102">
        <v>1105</v>
      </c>
      <c r="F54" s="104">
        <v>1575</v>
      </c>
      <c r="G54" s="105">
        <v>750</v>
      </c>
      <c r="H54" s="106">
        <v>5000</v>
      </c>
      <c r="I54" s="106">
        <v>925000</v>
      </c>
      <c r="J54" s="106">
        <v>4000</v>
      </c>
      <c r="K54" s="105">
        <v>70.3</v>
      </c>
      <c r="L54" s="105">
        <v>150</v>
      </c>
      <c r="M54" s="105">
        <v>7</v>
      </c>
      <c r="N54" s="105">
        <v>100</v>
      </c>
      <c r="O54" s="105">
        <v>0.2</v>
      </c>
      <c r="P54" s="106">
        <v>18.2</v>
      </c>
      <c r="Q54" s="106">
        <v>0</v>
      </c>
      <c r="R54" s="101"/>
    </row>
    <row r="55" spans="1:18">
      <c r="A55" s="102" t="s">
        <v>127</v>
      </c>
      <c r="B55" s="102" t="s">
        <v>59</v>
      </c>
      <c r="C55" s="84" t="s">
        <v>91</v>
      </c>
      <c r="D55" s="84" t="s">
        <v>89</v>
      </c>
      <c r="E55" s="102">
        <v>1105</v>
      </c>
      <c r="F55" s="104">
        <v>1575</v>
      </c>
      <c r="G55" s="105">
        <v>750</v>
      </c>
      <c r="H55" s="106">
        <v>5000</v>
      </c>
      <c r="I55" s="106">
        <v>925000</v>
      </c>
      <c r="J55" s="106">
        <v>4000</v>
      </c>
      <c r="K55" s="105">
        <v>70.3</v>
      </c>
      <c r="L55" s="105">
        <v>150</v>
      </c>
      <c r="M55" s="105">
        <v>7</v>
      </c>
      <c r="N55" s="105">
        <v>100</v>
      </c>
      <c r="O55" s="105">
        <v>0.2</v>
      </c>
      <c r="P55" s="106">
        <v>18.2</v>
      </c>
      <c r="Q55" s="106">
        <v>0</v>
      </c>
      <c r="R55" s="101"/>
    </row>
    <row r="56" spans="1:18">
      <c r="A56" s="102" t="s">
        <v>128</v>
      </c>
      <c r="B56" s="102" t="s">
        <v>59</v>
      </c>
      <c r="C56" s="84" t="s">
        <v>92</v>
      </c>
      <c r="D56" s="84" t="s">
        <v>89</v>
      </c>
      <c r="E56" s="102">
        <v>1105</v>
      </c>
      <c r="F56" s="104">
        <v>1575</v>
      </c>
      <c r="G56" s="105">
        <v>750</v>
      </c>
      <c r="H56" s="106">
        <v>5000</v>
      </c>
      <c r="I56" s="106">
        <v>925000</v>
      </c>
      <c r="J56" s="106">
        <v>4000</v>
      </c>
      <c r="K56" s="105">
        <v>70.3</v>
      </c>
      <c r="L56" s="105">
        <v>150</v>
      </c>
      <c r="M56" s="105">
        <v>7</v>
      </c>
      <c r="N56" s="105">
        <v>100</v>
      </c>
      <c r="O56" s="105">
        <v>0.2</v>
      </c>
      <c r="P56" s="106">
        <v>18.2</v>
      </c>
      <c r="Q56" s="106">
        <v>0</v>
      </c>
      <c r="R56" s="101"/>
    </row>
    <row r="57" spans="1:18">
      <c r="A57" s="102" t="s">
        <v>129</v>
      </c>
      <c r="B57" s="102" t="s">
        <v>59</v>
      </c>
      <c r="C57" s="84" t="s">
        <v>93</v>
      </c>
      <c r="D57" s="84" t="s">
        <v>89</v>
      </c>
      <c r="E57" s="102">
        <v>1105</v>
      </c>
      <c r="F57" s="104">
        <v>1575</v>
      </c>
      <c r="G57" s="105">
        <v>750</v>
      </c>
      <c r="H57" s="106">
        <v>5000</v>
      </c>
      <c r="I57" s="106">
        <v>925000</v>
      </c>
      <c r="J57" s="106">
        <v>4000</v>
      </c>
      <c r="K57" s="105">
        <v>70.3</v>
      </c>
      <c r="L57" s="105">
        <v>150</v>
      </c>
      <c r="M57" s="105">
        <v>7</v>
      </c>
      <c r="N57" s="105">
        <v>100</v>
      </c>
      <c r="O57" s="105">
        <v>0.2</v>
      </c>
      <c r="P57" s="106">
        <v>18.2</v>
      </c>
      <c r="Q57" s="105">
        <v>0</v>
      </c>
      <c r="R57" s="101"/>
    </row>
    <row r="58" spans="1:1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1"/>
    </row>
    <row r="59" spans="1:18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1"/>
    </row>
    <row r="60" spans="1:18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1"/>
    </row>
    <row r="61" spans="1:18" ht="24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1"/>
    </row>
    <row r="62" spans="1:18">
      <c r="A62" s="92" t="s">
        <v>1</v>
      </c>
      <c r="B62" s="92" t="s">
        <v>60</v>
      </c>
      <c r="C62" s="92" t="s">
        <v>61</v>
      </c>
      <c r="D62" s="92" t="s">
        <v>4</v>
      </c>
      <c r="E62" s="92" t="s">
        <v>5</v>
      </c>
      <c r="F62" s="92" t="s">
        <v>7</v>
      </c>
      <c r="G62" s="92" t="s">
        <v>14</v>
      </c>
      <c r="H62" s="92" t="s">
        <v>9</v>
      </c>
      <c r="I62" s="92" t="s">
        <v>10</v>
      </c>
      <c r="J62" s="102"/>
      <c r="K62" s="102"/>
      <c r="L62" s="102"/>
      <c r="M62" s="102"/>
      <c r="N62" s="102"/>
      <c r="O62" s="102"/>
      <c r="P62" s="102"/>
      <c r="Q62" s="102"/>
      <c r="R62" s="101"/>
    </row>
    <row r="63" spans="1:18">
      <c r="A63" s="102" t="s">
        <v>33</v>
      </c>
      <c r="B63" s="84" t="s">
        <v>2</v>
      </c>
      <c r="C63" s="84" t="s">
        <v>3</v>
      </c>
      <c r="D63" s="84" t="s">
        <v>3</v>
      </c>
      <c r="E63" s="84" t="s">
        <v>3</v>
      </c>
      <c r="F63" s="84" t="s">
        <v>6</v>
      </c>
      <c r="G63" s="84" t="s">
        <v>6</v>
      </c>
      <c r="H63" s="84" t="s">
        <v>6</v>
      </c>
      <c r="I63" s="84" t="s">
        <v>11</v>
      </c>
      <c r="J63" s="102"/>
      <c r="K63" s="102"/>
      <c r="L63" s="102"/>
      <c r="M63" s="102"/>
      <c r="N63" s="102"/>
      <c r="O63" s="102"/>
      <c r="P63" s="102"/>
      <c r="Q63" s="102"/>
      <c r="R63" s="101"/>
    </row>
    <row r="64" spans="1:18">
      <c r="A64" s="102" t="s">
        <v>45</v>
      </c>
      <c r="B64" s="84">
        <v>7</v>
      </c>
      <c r="C64" s="84">
        <v>1</v>
      </c>
      <c r="D64" s="84">
        <v>1</v>
      </c>
      <c r="E64" s="84"/>
      <c r="F64" s="107">
        <v>27.3</v>
      </c>
      <c r="G64" s="108">
        <v>842</v>
      </c>
      <c r="H64" s="84">
        <v>0</v>
      </c>
      <c r="I64" s="102"/>
      <c r="J64" s="102"/>
      <c r="K64" s="102"/>
      <c r="L64" s="102"/>
      <c r="M64" s="102"/>
      <c r="N64" s="102"/>
      <c r="O64" s="102"/>
      <c r="P64" s="102"/>
      <c r="Q64" s="102"/>
      <c r="R64" s="101"/>
    </row>
    <row r="65" spans="1:18">
      <c r="A65" s="102" t="s">
        <v>59</v>
      </c>
      <c r="B65" s="84">
        <v>4</v>
      </c>
      <c r="C65" s="84">
        <v>1</v>
      </c>
      <c r="D65" s="84">
        <v>1</v>
      </c>
      <c r="E65" s="84"/>
      <c r="F65" s="107">
        <v>18</v>
      </c>
      <c r="G65" s="108">
        <v>468</v>
      </c>
      <c r="H65" s="84">
        <v>0</v>
      </c>
      <c r="I65" s="102"/>
      <c r="J65" s="102"/>
      <c r="K65" s="102"/>
      <c r="L65" s="102"/>
      <c r="M65" s="102"/>
      <c r="N65" s="102"/>
      <c r="O65" s="102"/>
      <c r="P65" s="102"/>
      <c r="Q65" s="102"/>
      <c r="R65" s="101"/>
    </row>
    <row r="66" spans="1:18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1"/>
    </row>
    <row r="67" spans="1:18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1"/>
    </row>
    <row r="68" spans="1:1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1"/>
    </row>
    <row r="69" spans="1:18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1"/>
    </row>
    <row r="70" spans="1:18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</row>
    <row r="71" spans="1:18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</row>
    <row r="72" spans="1:18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</row>
    <row r="73" spans="1:18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</row>
    <row r="74" spans="1:18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</row>
    <row r="75" spans="1:18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</row>
    <row r="76" spans="1:18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</row>
    <row r="77" spans="1:18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</row>
    <row r="78" spans="1:18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</row>
    <row r="79" spans="1:18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</row>
    <row r="80" spans="1:18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</row>
    <row r="81" spans="1:18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</row>
    <row r="82" spans="1:18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</row>
    <row r="83" spans="1:18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</row>
    <row r="84" spans="1:18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</row>
    <row r="85" spans="1:18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</row>
    <row r="86" spans="1:18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</row>
    <row r="87" spans="1:18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</row>
    <row r="88" spans="1:18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</row>
    <row r="89" spans="1:18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</row>
    <row r="90" spans="1:18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</row>
    <row r="91" spans="1:18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</row>
    <row r="92" spans="1:18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</row>
    <row r="93" spans="1:18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</row>
    <row r="94" spans="1:18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</row>
    <row r="95" spans="1:18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</row>
    <row r="96" spans="1:18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</row>
    <row r="97" spans="1:18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</row>
    <row r="98" spans="1:18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</row>
    <row r="99" spans="1:18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</row>
    <row r="100" spans="1:18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</row>
    <row r="101" spans="1:18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</row>
    <row r="102" spans="1:18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</row>
    <row r="103" spans="1:18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</row>
    <row r="104" spans="1:18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</row>
    <row r="105" spans="1:18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</row>
    <row r="106" spans="1:18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</row>
    <row r="107" spans="1:18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</row>
    <row r="108" spans="1:18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</row>
    <row r="109" spans="1:18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</row>
    <row r="110" spans="1:18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</row>
    <row r="111" spans="1:18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</row>
    <row r="112" spans="1:18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</row>
    <row r="113" spans="1:18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</row>
    <row r="114" spans="1:18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</row>
    <row r="115" spans="1:18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</row>
    <row r="116" spans="1:18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</row>
    <row r="117" spans="1:18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</row>
    <row r="118" spans="1:18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</row>
    <row r="119" spans="1:18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</row>
    <row r="120" spans="1:18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</row>
    <row r="121" spans="1:18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</row>
    <row r="122" spans="1:18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</row>
    <row r="123" spans="1:18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</row>
    <row r="124" spans="1:18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</row>
    <row r="125" spans="1:18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</row>
    <row r="126" spans="1:18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</row>
    <row r="127" spans="1:18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</row>
    <row r="128" spans="1:18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</row>
    <row r="129" spans="1:18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</row>
    <row r="130" spans="1:18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</row>
    <row r="131" spans="1:18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</row>
    <row r="132" spans="1:18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</row>
    <row r="133" spans="1:18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</row>
    <row r="134" spans="1:18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</row>
    <row r="135" spans="1:18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</row>
    <row r="136" spans="1:18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</row>
    <row r="137" spans="1:18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</row>
    <row r="138" spans="1:18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</row>
    <row r="139" spans="1:18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</row>
    <row r="140" spans="1:18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</row>
    <row r="141" spans="1:18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</row>
    <row r="142" spans="1:18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</row>
    <row r="143" spans="1:18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</row>
    <row r="144" spans="1:18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</row>
    <row r="145" spans="1:18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</row>
    <row r="146" spans="1:18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</row>
    <row r="147" spans="1:18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</row>
    <row r="148" spans="1:18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</row>
    <row r="149" spans="1:18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</row>
    <row r="150" spans="1:18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</row>
    <row r="151" spans="1:18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</row>
    <row r="152" spans="1:18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</row>
    <row r="153" spans="1:18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</row>
    <row r="154" spans="1:18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</row>
    <row r="155" spans="1:18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</row>
    <row r="156" spans="1:18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</row>
    <row r="157" spans="1:18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</row>
    <row r="158" spans="1:18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</row>
    <row r="159" spans="1:18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</row>
    <row r="160" spans="1:18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</row>
    <row r="161" spans="1:18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</row>
    <row r="162" spans="1:18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</row>
    <row r="163" spans="1:18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</row>
    <row r="164" spans="1:18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</row>
    <row r="165" spans="1:18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</row>
    <row r="166" spans="1:18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</row>
  </sheetData>
  <sheetProtection password="93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 de cálculo</vt:lpstr>
      <vt:lpstr>dados</vt:lpstr>
      <vt:lpstr>'Planilha de cálculo'!Area_de_impressao</vt:lpstr>
    </vt:vector>
  </TitlesOfParts>
  <Company>Fnde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CANABARRO PATTA</dc:creator>
  <cp:lastModifiedBy>01045487546</cp:lastModifiedBy>
  <cp:lastPrinted>2013-08-12T21:35:47Z</cp:lastPrinted>
  <dcterms:created xsi:type="dcterms:W3CDTF">2013-06-28T13:09:45Z</dcterms:created>
  <dcterms:modified xsi:type="dcterms:W3CDTF">2013-08-16T13:21:52Z</dcterms:modified>
</cp:coreProperties>
</file>