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ml.chartshapes+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2" yWindow="-12" windowWidth="12840" windowHeight="11016" tabRatio="598" firstSheet="3" activeTab="4"/>
  </bookViews>
  <sheets>
    <sheet name="bay grass summary" sheetId="6" r:id="rId1"/>
    <sheet name="SAV" sheetId="1" r:id="rId2"/>
    <sheet name="zonetots" sheetId="3" r:id="rId3"/>
    <sheet name="density details" sheetId="4" r:id="rId4"/>
    <sheet name="segment totals howard" sheetId="9" r:id="rId5"/>
    <sheet name="SAV Area by CBP Segment by Stat" sheetId="12" r:id="rId6"/>
    <sheet name="areas for segs not fully mapped" sheetId="11" r:id="rId7"/>
  </sheets>
  <definedNames>
    <definedName name="_xlnm.Print_Area" localSheetId="2">zonetots!$A$1:$V$37</definedName>
  </definedNames>
  <calcPr calcId="125725"/>
</workbook>
</file>

<file path=xl/calcChain.xml><?xml version="1.0" encoding="utf-8"?>
<calcChain xmlns="http://schemas.openxmlformats.org/spreadsheetml/2006/main">
  <c r="T68" i="9"/>
  <c r="R68"/>
  <c r="P68"/>
  <c r="N68"/>
  <c r="L68"/>
  <c r="J68"/>
  <c r="H68"/>
  <c r="F68"/>
  <c r="D68"/>
  <c r="T65"/>
  <c r="R65"/>
  <c r="P65"/>
  <c r="N65"/>
  <c r="L65"/>
  <c r="J65"/>
  <c r="H65"/>
  <c r="F65"/>
  <c r="D65"/>
  <c r="T62"/>
  <c r="R62"/>
  <c r="P62"/>
  <c r="N62"/>
  <c r="L62"/>
  <c r="J62"/>
  <c r="H62"/>
  <c r="F62"/>
  <c r="D62"/>
  <c r="T58"/>
  <c r="R58"/>
  <c r="P58"/>
  <c r="N58"/>
  <c r="L58"/>
  <c r="J58"/>
  <c r="F58"/>
  <c r="D58"/>
  <c r="T57"/>
  <c r="R57"/>
  <c r="P57"/>
  <c r="N57"/>
  <c r="L57"/>
  <c r="J57"/>
  <c r="H57"/>
  <c r="F57"/>
  <c r="D57"/>
  <c r="AD2" i="6"/>
  <c r="C36" i="1"/>
  <c r="G36" s="1"/>
  <c r="O58" i="4"/>
  <c r="L58"/>
  <c r="I58"/>
  <c r="F58"/>
  <c r="C58"/>
  <c r="O57"/>
  <c r="L57"/>
  <c r="I57"/>
  <c r="F57"/>
  <c r="C57"/>
  <c r="O56"/>
  <c r="L56"/>
  <c r="I56"/>
  <c r="F56"/>
  <c r="C56"/>
  <c r="O55"/>
  <c r="L55"/>
  <c r="I55"/>
  <c r="F55"/>
  <c r="C55"/>
  <c r="AD31" i="3"/>
  <c r="AD36" s="1"/>
  <c r="AD20"/>
  <c r="AD25" s="1"/>
  <c r="AD8"/>
  <c r="AD14" s="1"/>
  <c r="T85" i="9"/>
  <c r="W85" s="1"/>
  <c r="T86"/>
  <c r="W86" s="1"/>
  <c r="T87"/>
  <c r="W87" s="1"/>
  <c r="T88"/>
  <c r="W88" s="1"/>
  <c r="T89"/>
  <c r="W89" s="1"/>
  <c r="T90"/>
  <c r="W90" s="1"/>
  <c r="T91"/>
  <c r="W91" s="1"/>
  <c r="T92"/>
  <c r="W92" s="1"/>
  <c r="T93"/>
  <c r="W93" s="1"/>
  <c r="T94"/>
  <c r="T95"/>
  <c r="W95" s="1"/>
  <c r="T96"/>
  <c r="T97"/>
  <c r="W97" s="1"/>
  <c r="T98"/>
  <c r="W98" s="1"/>
  <c r="T99"/>
  <c r="W99" s="1"/>
  <c r="T100"/>
  <c r="T101"/>
  <c r="T102"/>
  <c r="T103"/>
  <c r="T104"/>
  <c r="T105"/>
  <c r="W105" s="1"/>
  <c r="T106"/>
  <c r="W106" s="1"/>
  <c r="T107"/>
  <c r="W107" s="1"/>
  <c r="T108"/>
  <c r="W108" s="1"/>
  <c r="T109"/>
  <c r="W109" s="1"/>
  <c r="T110"/>
  <c r="W110" s="1"/>
  <c r="T111"/>
  <c r="W111" s="1"/>
  <c r="T84"/>
  <c r="W84" s="1"/>
  <c r="T29"/>
  <c r="W29" s="1"/>
  <c r="T30"/>
  <c r="W30" s="1"/>
  <c r="T31"/>
  <c r="W31" s="1"/>
  <c r="T32"/>
  <c r="W32" s="1"/>
  <c r="T33"/>
  <c r="T34"/>
  <c r="W34" s="1"/>
  <c r="T35"/>
  <c r="W35" s="1"/>
  <c r="T36"/>
  <c r="W36" s="1"/>
  <c r="T37"/>
  <c r="W37" s="1"/>
  <c r="T38"/>
  <c r="W38" s="1"/>
  <c r="T39"/>
  <c r="W39" s="1"/>
  <c r="T40"/>
  <c r="W40" s="1"/>
  <c r="T41"/>
  <c r="W41" s="1"/>
  <c r="T42"/>
  <c r="W42" s="1"/>
  <c r="T43"/>
  <c r="W43" s="1"/>
  <c r="T44"/>
  <c r="W44" s="1"/>
  <c r="T45"/>
  <c r="T46"/>
  <c r="T47"/>
  <c r="W47" s="1"/>
  <c r="T48"/>
  <c r="W48" s="1"/>
  <c r="T49"/>
  <c r="W49" s="1"/>
  <c r="T50"/>
  <c r="W50" s="1"/>
  <c r="T51"/>
  <c r="W51" s="1"/>
  <c r="T52"/>
  <c r="W52" s="1"/>
  <c r="T53"/>
  <c r="W53" s="1"/>
  <c r="T54"/>
  <c r="W54" s="1"/>
  <c r="T55"/>
  <c r="W55" s="1"/>
  <c r="T56"/>
  <c r="W56" s="1"/>
  <c r="T59"/>
  <c r="T60"/>
  <c r="W60" s="1"/>
  <c r="T61"/>
  <c r="W61" s="1"/>
  <c r="T63"/>
  <c r="W63" s="1"/>
  <c r="T64"/>
  <c r="W64" s="1"/>
  <c r="T66"/>
  <c r="W66" s="1"/>
  <c r="T67"/>
  <c r="W67" s="1"/>
  <c r="T69"/>
  <c r="W69" s="1"/>
  <c r="T70"/>
  <c r="W70" s="1"/>
  <c r="T71"/>
  <c r="W71" s="1"/>
  <c r="T72"/>
  <c r="W72" s="1"/>
  <c r="T73"/>
  <c r="W73" s="1"/>
  <c r="T74"/>
  <c r="W74" s="1"/>
  <c r="T75"/>
  <c r="W75" s="1"/>
  <c r="T76"/>
  <c r="W76" s="1"/>
  <c r="T77"/>
  <c r="W77" s="1"/>
  <c r="T78"/>
  <c r="W78" s="1"/>
  <c r="T79"/>
  <c r="W79" s="1"/>
  <c r="T80"/>
  <c r="W80" s="1"/>
  <c r="T81"/>
  <c r="T28"/>
  <c r="W28" s="1"/>
  <c r="T5"/>
  <c r="W5" s="1"/>
  <c r="T6"/>
  <c r="W6" s="1"/>
  <c r="T7"/>
  <c r="W7" s="1"/>
  <c r="T8"/>
  <c r="W8" s="1"/>
  <c r="T9"/>
  <c r="W9" s="1"/>
  <c r="T10"/>
  <c r="W10" s="1"/>
  <c r="T11"/>
  <c r="T12"/>
  <c r="W12" s="1"/>
  <c r="T13"/>
  <c r="W13" s="1"/>
  <c r="T14"/>
  <c r="W14" s="1"/>
  <c r="T15"/>
  <c r="W15" s="1"/>
  <c r="T16"/>
  <c r="W16" s="1"/>
  <c r="T17"/>
  <c r="W17" s="1"/>
  <c r="T18"/>
  <c r="W18" s="1"/>
  <c r="T19"/>
  <c r="W19" s="1"/>
  <c r="T20"/>
  <c r="W20" s="1"/>
  <c r="T21"/>
  <c r="W21" s="1"/>
  <c r="T22"/>
  <c r="W22" s="1"/>
  <c r="T23"/>
  <c r="W23" s="1"/>
  <c r="T24"/>
  <c r="W24" s="1"/>
  <c r="T25"/>
  <c r="W25" s="1"/>
  <c r="T4"/>
  <c r="W4" s="1"/>
  <c r="E88" i="11"/>
  <c r="D88"/>
  <c r="C88"/>
  <c r="B88"/>
  <c r="E87"/>
  <c r="E86"/>
  <c r="E85"/>
  <c r="E84"/>
  <c r="E83"/>
  <c r="E82"/>
  <c r="E81"/>
  <c r="E80"/>
  <c r="E79"/>
  <c r="E37"/>
  <c r="X68" i="9" l="1"/>
  <c r="H36" i="1"/>
  <c r="X65" i="9"/>
  <c r="X62"/>
  <c r="X57"/>
  <c r="X58"/>
  <c r="F10" i="1"/>
  <c r="E10"/>
  <c r="F8"/>
  <c r="E8"/>
  <c r="F23"/>
  <c r="F25"/>
  <c r="F27"/>
  <c r="E65" i="11"/>
  <c r="D57"/>
  <c r="C57"/>
  <c r="B57"/>
  <c r="E57" s="1"/>
  <c r="B67" s="1"/>
  <c r="E56"/>
  <c r="E55"/>
  <c r="E54"/>
  <c r="E53"/>
  <c r="E52"/>
  <c r="E51"/>
  <c r="E50"/>
  <c r="E49"/>
  <c r="E48"/>
  <c r="E47"/>
  <c r="D43"/>
  <c r="B66" s="1"/>
  <c r="D37"/>
  <c r="D107" i="9"/>
  <c r="D108"/>
  <c r="D69"/>
  <c r="D70"/>
  <c r="D71"/>
  <c r="D72"/>
  <c r="D73"/>
  <c r="D74"/>
  <c r="D75"/>
  <c r="D76"/>
  <c r="D77"/>
  <c r="D60"/>
  <c r="D61"/>
  <c r="D63"/>
  <c r="D64"/>
  <c r="D48"/>
  <c r="D49"/>
  <c r="D50"/>
  <c r="D51"/>
  <c r="D52"/>
  <c r="D53"/>
  <c r="D54"/>
  <c r="D55"/>
  <c r="D56"/>
  <c r="R81"/>
  <c r="P81"/>
  <c r="N81"/>
  <c r="L81"/>
  <c r="D81"/>
  <c r="J81"/>
  <c r="H81"/>
  <c r="F81"/>
  <c r="D39"/>
  <c r="D40"/>
  <c r="D16"/>
  <c r="D17"/>
  <c r="D13"/>
  <c r="D14"/>
  <c r="D7"/>
  <c r="D8"/>
  <c r="D4"/>
  <c r="D5"/>
  <c r="F11"/>
  <c r="D11"/>
  <c r="D46"/>
  <c r="F46"/>
  <c r="H46"/>
  <c r="J46"/>
  <c r="L46"/>
  <c r="N46"/>
  <c r="P46"/>
  <c r="R46"/>
  <c r="J11"/>
  <c r="H11"/>
  <c r="L11"/>
  <c r="N11"/>
  <c r="P11"/>
  <c r="R11"/>
  <c r="R85"/>
  <c r="R86"/>
  <c r="R87"/>
  <c r="R88"/>
  <c r="R89"/>
  <c r="R90"/>
  <c r="R91"/>
  <c r="R92"/>
  <c r="R93"/>
  <c r="R94"/>
  <c r="R95"/>
  <c r="R96"/>
  <c r="R97"/>
  <c r="R98"/>
  <c r="R99"/>
  <c r="R100"/>
  <c r="R101"/>
  <c r="R102"/>
  <c r="R103"/>
  <c r="R104"/>
  <c r="R105"/>
  <c r="R106"/>
  <c r="R107"/>
  <c r="R108"/>
  <c r="R109"/>
  <c r="R110"/>
  <c r="R111"/>
  <c r="R84"/>
  <c r="R29"/>
  <c r="R30"/>
  <c r="R31"/>
  <c r="R32"/>
  <c r="R33"/>
  <c r="R34"/>
  <c r="R35"/>
  <c r="R36"/>
  <c r="R37"/>
  <c r="R38"/>
  <c r="R39"/>
  <c r="R40"/>
  <c r="R41"/>
  <c r="R42"/>
  <c r="R43"/>
  <c r="R44"/>
  <c r="R45"/>
  <c r="R47"/>
  <c r="R48"/>
  <c r="R49"/>
  <c r="R50"/>
  <c r="R51"/>
  <c r="R52"/>
  <c r="R53"/>
  <c r="R54"/>
  <c r="R55"/>
  <c r="R56"/>
  <c r="R59"/>
  <c r="R60"/>
  <c r="R61"/>
  <c r="R63"/>
  <c r="R64"/>
  <c r="R66"/>
  <c r="R67"/>
  <c r="R69"/>
  <c r="R70"/>
  <c r="R71"/>
  <c r="R72"/>
  <c r="R73"/>
  <c r="R74"/>
  <c r="R75"/>
  <c r="R76"/>
  <c r="R77"/>
  <c r="R78"/>
  <c r="R79"/>
  <c r="R80"/>
  <c r="R28"/>
  <c r="R25"/>
  <c r="R24"/>
  <c r="R23"/>
  <c r="R22"/>
  <c r="R21"/>
  <c r="R20"/>
  <c r="R19"/>
  <c r="R18"/>
  <c r="R17"/>
  <c r="R16"/>
  <c r="R15"/>
  <c r="R14"/>
  <c r="R13"/>
  <c r="R12"/>
  <c r="R10"/>
  <c r="R9"/>
  <c r="R8"/>
  <c r="R7"/>
  <c r="R6"/>
  <c r="R5"/>
  <c r="R4"/>
  <c r="C52" i="4"/>
  <c r="F52"/>
  <c r="I52"/>
  <c r="L52"/>
  <c r="O51"/>
  <c r="N50"/>
  <c r="O50"/>
  <c r="O49"/>
  <c r="N44"/>
  <c r="N45"/>
  <c r="O45"/>
  <c r="N46"/>
  <c r="O46"/>
  <c r="N43"/>
  <c r="L51"/>
  <c r="I51"/>
  <c r="F51"/>
  <c r="C51"/>
  <c r="L50"/>
  <c r="I50"/>
  <c r="F50"/>
  <c r="C50"/>
  <c r="L49"/>
  <c r="I49"/>
  <c r="F49"/>
  <c r="C49"/>
  <c r="AB39" i="3"/>
  <c r="AC40"/>
  <c r="AC31"/>
  <c r="AC25"/>
  <c r="AC20"/>
  <c r="AC8"/>
  <c r="AC14"/>
  <c r="F35" i="1"/>
  <c r="E35"/>
  <c r="C35"/>
  <c r="O44" i="4"/>
  <c r="O43"/>
  <c r="L44"/>
  <c r="L45"/>
  <c r="L46"/>
  <c r="L43"/>
  <c r="I44"/>
  <c r="I45"/>
  <c r="I46"/>
  <c r="I43"/>
  <c r="F44"/>
  <c r="F45"/>
  <c r="F46"/>
  <c r="F43"/>
  <c r="C44"/>
  <c r="C45"/>
  <c r="C46"/>
  <c r="C43"/>
  <c r="AB31" i="3"/>
  <c r="AB36" s="1"/>
  <c r="AB20"/>
  <c r="AB25" s="1"/>
  <c r="AA20"/>
  <c r="AA31"/>
  <c r="AA36"/>
  <c r="AA25"/>
  <c r="AB8"/>
  <c r="AB14" s="1"/>
  <c r="C34" i="1"/>
  <c r="G34" s="1"/>
  <c r="H34" s="1"/>
  <c r="N111" i="9"/>
  <c r="N105"/>
  <c r="N106"/>
  <c r="N107"/>
  <c r="N108"/>
  <c r="N109"/>
  <c r="N110"/>
  <c r="N95"/>
  <c r="N96"/>
  <c r="N97"/>
  <c r="N91"/>
  <c r="N92"/>
  <c r="N93"/>
  <c r="N94"/>
  <c r="N85"/>
  <c r="N86"/>
  <c r="N87"/>
  <c r="N88"/>
  <c r="N89"/>
  <c r="N90"/>
  <c r="N84"/>
  <c r="P110"/>
  <c r="P111"/>
  <c r="P104"/>
  <c r="P105"/>
  <c r="P106"/>
  <c r="P107"/>
  <c r="P108"/>
  <c r="P109"/>
  <c r="P98"/>
  <c r="P99"/>
  <c r="P100"/>
  <c r="P101"/>
  <c r="P102"/>
  <c r="P103"/>
  <c r="P94"/>
  <c r="P95"/>
  <c r="P96"/>
  <c r="P97"/>
  <c r="P85"/>
  <c r="P86"/>
  <c r="P87"/>
  <c r="P88"/>
  <c r="P89"/>
  <c r="P90"/>
  <c r="P91"/>
  <c r="P92"/>
  <c r="P93"/>
  <c r="P84"/>
  <c r="P80"/>
  <c r="P77"/>
  <c r="P78"/>
  <c r="P79"/>
  <c r="P71"/>
  <c r="P72"/>
  <c r="P73"/>
  <c r="X73" s="1"/>
  <c r="Y73" s="1"/>
  <c r="P74"/>
  <c r="P75"/>
  <c r="P76"/>
  <c r="P69"/>
  <c r="X69" s="1"/>
  <c r="Y69" s="1"/>
  <c r="P70"/>
  <c r="P64"/>
  <c r="P66"/>
  <c r="P67"/>
  <c r="P61"/>
  <c r="P63"/>
  <c r="P55"/>
  <c r="P56"/>
  <c r="P59"/>
  <c r="P60"/>
  <c r="P51"/>
  <c r="P52"/>
  <c r="P53"/>
  <c r="P54"/>
  <c r="P48"/>
  <c r="P49"/>
  <c r="P50"/>
  <c r="P41"/>
  <c r="P42"/>
  <c r="P43"/>
  <c r="P44"/>
  <c r="P45"/>
  <c r="P47"/>
  <c r="N77"/>
  <c r="N72"/>
  <c r="N76"/>
  <c r="N71"/>
  <c r="N55"/>
  <c r="N49"/>
  <c r="P39"/>
  <c r="P40"/>
  <c r="P34"/>
  <c r="P35"/>
  <c r="P36"/>
  <c r="P37"/>
  <c r="P38"/>
  <c r="P29"/>
  <c r="P30"/>
  <c r="P31"/>
  <c r="P32"/>
  <c r="P33"/>
  <c r="P28"/>
  <c r="P20"/>
  <c r="P21"/>
  <c r="P22"/>
  <c r="P23"/>
  <c r="P24"/>
  <c r="P25"/>
  <c r="P5"/>
  <c r="P6"/>
  <c r="P7"/>
  <c r="P8"/>
  <c r="P9"/>
  <c r="P10"/>
  <c r="P12"/>
  <c r="P13"/>
  <c r="P14"/>
  <c r="P15"/>
  <c r="P16"/>
  <c r="P17"/>
  <c r="P18"/>
  <c r="P19"/>
  <c r="N8"/>
  <c r="P4"/>
  <c r="N80"/>
  <c r="J106"/>
  <c r="L106"/>
  <c r="J107"/>
  <c r="L107"/>
  <c r="J108"/>
  <c r="L108"/>
  <c r="J109"/>
  <c r="L109"/>
  <c r="J110"/>
  <c r="L110"/>
  <c r="J111"/>
  <c r="L111"/>
  <c r="J100"/>
  <c r="L100"/>
  <c r="N100"/>
  <c r="J101"/>
  <c r="L101"/>
  <c r="N101"/>
  <c r="J102"/>
  <c r="L102"/>
  <c r="N102"/>
  <c r="J103"/>
  <c r="L103"/>
  <c r="N103"/>
  <c r="J104"/>
  <c r="L104"/>
  <c r="N104"/>
  <c r="J105"/>
  <c r="L105"/>
  <c r="J98"/>
  <c r="L98"/>
  <c r="N98"/>
  <c r="J99"/>
  <c r="L99"/>
  <c r="N99"/>
  <c r="J97"/>
  <c r="L97"/>
  <c r="J96"/>
  <c r="L96"/>
  <c r="J95"/>
  <c r="L95"/>
  <c r="J85"/>
  <c r="L85"/>
  <c r="J86"/>
  <c r="L86"/>
  <c r="J87"/>
  <c r="L87"/>
  <c r="J88"/>
  <c r="L88"/>
  <c r="J89"/>
  <c r="L89"/>
  <c r="J90"/>
  <c r="L90"/>
  <c r="J91"/>
  <c r="L91"/>
  <c r="J92"/>
  <c r="L92"/>
  <c r="J93"/>
  <c r="L93"/>
  <c r="J94"/>
  <c r="L94"/>
  <c r="J84"/>
  <c r="L84"/>
  <c r="J12"/>
  <c r="L12"/>
  <c r="N12"/>
  <c r="J13"/>
  <c r="L13"/>
  <c r="N13"/>
  <c r="J14"/>
  <c r="L14"/>
  <c r="N14"/>
  <c r="J15"/>
  <c r="L15"/>
  <c r="N15"/>
  <c r="J16"/>
  <c r="L16"/>
  <c r="N16"/>
  <c r="J17"/>
  <c r="L17"/>
  <c r="N17"/>
  <c r="J18"/>
  <c r="L18"/>
  <c r="N18"/>
  <c r="J19"/>
  <c r="L19"/>
  <c r="N19"/>
  <c r="J20"/>
  <c r="L20"/>
  <c r="N20"/>
  <c r="J21"/>
  <c r="L21"/>
  <c r="N21"/>
  <c r="J22"/>
  <c r="L22"/>
  <c r="N22"/>
  <c r="J23"/>
  <c r="L23"/>
  <c r="N23"/>
  <c r="J24"/>
  <c r="L24"/>
  <c r="N24"/>
  <c r="J4"/>
  <c r="L4"/>
  <c r="N4"/>
  <c r="J5"/>
  <c r="L5"/>
  <c r="N5"/>
  <c r="J6"/>
  <c r="L6"/>
  <c r="N6"/>
  <c r="J7"/>
  <c r="L7"/>
  <c r="N7"/>
  <c r="J8"/>
  <c r="L8"/>
  <c r="J9"/>
  <c r="L9"/>
  <c r="N9"/>
  <c r="J10"/>
  <c r="L10"/>
  <c r="N10"/>
  <c r="J80"/>
  <c r="L80"/>
  <c r="J79"/>
  <c r="L79"/>
  <c r="N79"/>
  <c r="J78"/>
  <c r="L78"/>
  <c r="N78"/>
  <c r="J77"/>
  <c r="L77"/>
  <c r="J76"/>
  <c r="L76"/>
  <c r="J75"/>
  <c r="L75"/>
  <c r="N75"/>
  <c r="J74"/>
  <c r="L74"/>
  <c r="N74"/>
  <c r="J73"/>
  <c r="L73"/>
  <c r="N73"/>
  <c r="J72"/>
  <c r="L72"/>
  <c r="J71"/>
  <c r="L71"/>
  <c r="J70"/>
  <c r="L70"/>
  <c r="N70"/>
  <c r="J69"/>
  <c r="L69"/>
  <c r="N69"/>
  <c r="J67"/>
  <c r="L67"/>
  <c r="N67"/>
  <c r="J66"/>
  <c r="L66"/>
  <c r="N66"/>
  <c r="J64"/>
  <c r="L64"/>
  <c r="N64"/>
  <c r="J63"/>
  <c r="L63"/>
  <c r="N63"/>
  <c r="J60"/>
  <c r="L60"/>
  <c r="N60"/>
  <c r="J61"/>
  <c r="L61"/>
  <c r="N61"/>
  <c r="J48"/>
  <c r="L48"/>
  <c r="N48"/>
  <c r="J49"/>
  <c r="L49"/>
  <c r="J50"/>
  <c r="L50"/>
  <c r="N50"/>
  <c r="J51"/>
  <c r="L51"/>
  <c r="N51"/>
  <c r="J52"/>
  <c r="L52"/>
  <c r="N52"/>
  <c r="J53"/>
  <c r="L53"/>
  <c r="N53"/>
  <c r="J54"/>
  <c r="L54"/>
  <c r="N54"/>
  <c r="J55"/>
  <c r="L55"/>
  <c r="J56"/>
  <c r="L56"/>
  <c r="N56"/>
  <c r="J47"/>
  <c r="L47"/>
  <c r="N47"/>
  <c r="J39"/>
  <c r="L39"/>
  <c r="N39"/>
  <c r="J40"/>
  <c r="L40"/>
  <c r="N40"/>
  <c r="J41"/>
  <c r="L41"/>
  <c r="N41"/>
  <c r="J42"/>
  <c r="L42"/>
  <c r="N42"/>
  <c r="J43"/>
  <c r="L43"/>
  <c r="N43"/>
  <c r="J44"/>
  <c r="L44"/>
  <c r="N44"/>
  <c r="J35"/>
  <c r="L35"/>
  <c r="N35"/>
  <c r="J36"/>
  <c r="L36"/>
  <c r="N36"/>
  <c r="J37"/>
  <c r="L37"/>
  <c r="N37"/>
  <c r="J38"/>
  <c r="L38"/>
  <c r="N38"/>
  <c r="J34"/>
  <c r="L34"/>
  <c r="N34"/>
  <c r="J29"/>
  <c r="L29"/>
  <c r="N29"/>
  <c r="J30"/>
  <c r="L30"/>
  <c r="N30"/>
  <c r="J31"/>
  <c r="L31"/>
  <c r="N31"/>
  <c r="J32"/>
  <c r="L32"/>
  <c r="N32"/>
  <c r="J33"/>
  <c r="L33"/>
  <c r="N33"/>
  <c r="J45"/>
  <c r="L45"/>
  <c r="N45"/>
  <c r="J59"/>
  <c r="L59"/>
  <c r="N59"/>
  <c r="J28"/>
  <c r="L28"/>
  <c r="N28"/>
  <c r="J25"/>
  <c r="L25"/>
  <c r="N25"/>
  <c r="H69"/>
  <c r="H70"/>
  <c r="H55"/>
  <c r="H56"/>
  <c r="H48"/>
  <c r="H49"/>
  <c r="H39"/>
  <c r="H40"/>
  <c r="H28"/>
  <c r="H29"/>
  <c r="H30"/>
  <c r="H31"/>
  <c r="H32"/>
  <c r="H33"/>
  <c r="H34"/>
  <c r="H35"/>
  <c r="H36"/>
  <c r="H37"/>
  <c r="H38"/>
  <c r="H41"/>
  <c r="H42"/>
  <c r="H43"/>
  <c r="H44"/>
  <c r="H45"/>
  <c r="H47"/>
  <c r="H50"/>
  <c r="H51"/>
  <c r="H52"/>
  <c r="H53"/>
  <c r="H54"/>
  <c r="H59"/>
  <c r="H60"/>
  <c r="H61"/>
  <c r="H63"/>
  <c r="H64"/>
  <c r="H66"/>
  <c r="H67"/>
  <c r="H73"/>
  <c r="H74"/>
  <c r="H78"/>
  <c r="H79"/>
  <c r="H80"/>
  <c r="H84"/>
  <c r="H85"/>
  <c r="H86"/>
  <c r="H87"/>
  <c r="H88"/>
  <c r="H89"/>
  <c r="H90"/>
  <c r="H91"/>
  <c r="H92"/>
  <c r="H93"/>
  <c r="H94"/>
  <c r="H95"/>
  <c r="H96"/>
  <c r="H97"/>
  <c r="H98"/>
  <c r="H99"/>
  <c r="H100"/>
  <c r="H101"/>
  <c r="H102"/>
  <c r="H103"/>
  <c r="H104"/>
  <c r="H105"/>
  <c r="H106"/>
  <c r="H107"/>
  <c r="H108"/>
  <c r="H109"/>
  <c r="H110"/>
  <c r="H111"/>
  <c r="H5"/>
  <c r="H6"/>
  <c r="H7"/>
  <c r="H8"/>
  <c r="H9"/>
  <c r="H10"/>
  <c r="H12"/>
  <c r="H13"/>
  <c r="H14"/>
  <c r="H15"/>
  <c r="H16"/>
  <c r="H17"/>
  <c r="H18"/>
  <c r="H19"/>
  <c r="H20"/>
  <c r="H21"/>
  <c r="H22"/>
  <c r="H23"/>
  <c r="H24"/>
  <c r="H25"/>
  <c r="H4"/>
  <c r="F49"/>
  <c r="F4"/>
  <c r="F5"/>
  <c r="F7"/>
  <c r="F8"/>
  <c r="F13"/>
  <c r="F14"/>
  <c r="F16"/>
  <c r="F17"/>
  <c r="F39"/>
  <c r="F40"/>
  <c r="F69"/>
  <c r="F70"/>
  <c r="F73"/>
  <c r="F74"/>
  <c r="F71"/>
  <c r="H71"/>
  <c r="F72"/>
  <c r="H72"/>
  <c r="F75"/>
  <c r="H75"/>
  <c r="F76"/>
  <c r="H76"/>
  <c r="F77"/>
  <c r="H77"/>
  <c r="F48"/>
  <c r="F50"/>
  <c r="F51"/>
  <c r="F52"/>
  <c r="F53"/>
  <c r="F54"/>
  <c r="F55"/>
  <c r="F56"/>
  <c r="F60"/>
  <c r="F61"/>
  <c r="F63"/>
  <c r="F64"/>
  <c r="F107"/>
  <c r="F108"/>
  <c r="F94"/>
  <c r="F88"/>
  <c r="F25"/>
  <c r="F19"/>
  <c r="F85"/>
  <c r="F86"/>
  <c r="F87"/>
  <c r="F89"/>
  <c r="F90"/>
  <c r="F91"/>
  <c r="F92"/>
  <c r="F93"/>
  <c r="F95"/>
  <c r="F97"/>
  <c r="F98"/>
  <c r="F99"/>
  <c r="F105"/>
  <c r="F106"/>
  <c r="F109"/>
  <c r="F110"/>
  <c r="F111"/>
  <c r="F96"/>
  <c r="F100"/>
  <c r="F101"/>
  <c r="F102"/>
  <c r="F103"/>
  <c r="F104"/>
  <c r="F84"/>
  <c r="F29"/>
  <c r="F28"/>
  <c r="F78"/>
  <c r="F79"/>
  <c r="F80"/>
  <c r="F67"/>
  <c r="F66"/>
  <c r="F59"/>
  <c r="F30"/>
  <c r="F31"/>
  <c r="F32"/>
  <c r="F34"/>
  <c r="F35"/>
  <c r="F36"/>
  <c r="F37"/>
  <c r="F38"/>
  <c r="F41"/>
  <c r="F42"/>
  <c r="F43"/>
  <c r="F44"/>
  <c r="F47"/>
  <c r="F33"/>
  <c r="F45"/>
  <c r="F23"/>
  <c r="F24"/>
  <c r="F22"/>
  <c r="F21"/>
  <c r="F20"/>
  <c r="F18"/>
  <c r="F15"/>
  <c r="F6"/>
  <c r="F9"/>
  <c r="F10"/>
  <c r="F12"/>
  <c r="D29"/>
  <c r="D30"/>
  <c r="D31"/>
  <c r="D32"/>
  <c r="D34"/>
  <c r="D35"/>
  <c r="D36"/>
  <c r="D37"/>
  <c r="D38"/>
  <c r="D41"/>
  <c r="D42"/>
  <c r="D43"/>
  <c r="D44"/>
  <c r="D47"/>
  <c r="D66"/>
  <c r="D67"/>
  <c r="D78"/>
  <c r="D79"/>
  <c r="D80"/>
  <c r="D84"/>
  <c r="D85"/>
  <c r="D86"/>
  <c r="D87"/>
  <c r="D89"/>
  <c r="D90"/>
  <c r="D91"/>
  <c r="D92"/>
  <c r="D93"/>
  <c r="D95"/>
  <c r="D97"/>
  <c r="D98"/>
  <c r="D99"/>
  <c r="D105"/>
  <c r="D106"/>
  <c r="D109"/>
  <c r="D110"/>
  <c r="D111"/>
  <c r="D28"/>
  <c r="D6"/>
  <c r="D9"/>
  <c r="D10"/>
  <c r="D12"/>
  <c r="D15"/>
  <c r="D18"/>
  <c r="D20"/>
  <c r="D21"/>
  <c r="D22"/>
  <c r="D23"/>
  <c r="D24"/>
  <c r="D19"/>
  <c r="D25"/>
  <c r="D33"/>
  <c r="D45"/>
  <c r="D59"/>
  <c r="D88"/>
  <c r="D94"/>
  <c r="D96"/>
  <c r="D100"/>
  <c r="D101"/>
  <c r="D102"/>
  <c r="D103"/>
  <c r="D104"/>
  <c r="AA8" i="3"/>
  <c r="AA14" s="1"/>
  <c r="AA40"/>
  <c r="C33" i="1"/>
  <c r="O33" s="1"/>
  <c r="AA39" i="3"/>
  <c r="O39" i="4"/>
  <c r="L39"/>
  <c r="I39"/>
  <c r="F39"/>
  <c r="C39"/>
  <c r="O38"/>
  <c r="L38"/>
  <c r="I38"/>
  <c r="F38"/>
  <c r="C38"/>
  <c r="O37"/>
  <c r="L37"/>
  <c r="I37"/>
  <c r="F37"/>
  <c r="C37"/>
  <c r="O36"/>
  <c r="L36"/>
  <c r="I36"/>
  <c r="F36"/>
  <c r="C36"/>
  <c r="C32" i="1"/>
  <c r="O32" s="1"/>
  <c r="O33" i="4"/>
  <c r="L33"/>
  <c r="I33"/>
  <c r="F33"/>
  <c r="C33"/>
  <c r="O32"/>
  <c r="L32"/>
  <c r="I32"/>
  <c r="F32"/>
  <c r="C32"/>
  <c r="O31"/>
  <c r="L31"/>
  <c r="I31"/>
  <c r="F31"/>
  <c r="C31"/>
  <c r="O30"/>
  <c r="L30"/>
  <c r="I30"/>
  <c r="F30"/>
  <c r="C30"/>
  <c r="O26"/>
  <c r="L26"/>
  <c r="I26"/>
  <c r="F26"/>
  <c r="C26"/>
  <c r="O25"/>
  <c r="L25"/>
  <c r="I25"/>
  <c r="F25"/>
  <c r="C25"/>
  <c r="O24"/>
  <c r="L24"/>
  <c r="I24"/>
  <c r="F24"/>
  <c r="C24"/>
  <c r="O23"/>
  <c r="L23"/>
  <c r="I23"/>
  <c r="F23"/>
  <c r="C23"/>
  <c r="Z20" i="3"/>
  <c r="Z25"/>
  <c r="Y20"/>
  <c r="Y25" s="1"/>
  <c r="Y31"/>
  <c r="Y36"/>
  <c r="Z31"/>
  <c r="Z36" s="1"/>
  <c r="Z8"/>
  <c r="Z14"/>
  <c r="C31" i="1"/>
  <c r="G31" s="1"/>
  <c r="H31" s="1"/>
  <c r="Z40" i="3"/>
  <c r="Z39"/>
  <c r="X8"/>
  <c r="W39"/>
  <c r="X39"/>
  <c r="Y39"/>
  <c r="Y8"/>
  <c r="Y40"/>
  <c r="Y14"/>
  <c r="O16" i="4"/>
  <c r="O17"/>
  <c r="O18"/>
  <c r="O19"/>
  <c r="L16"/>
  <c r="L17"/>
  <c r="L18"/>
  <c r="L19"/>
  <c r="I16"/>
  <c r="I17"/>
  <c r="I18"/>
  <c r="I19"/>
  <c r="F16"/>
  <c r="F17"/>
  <c r="F18"/>
  <c r="F19"/>
  <c r="C16"/>
  <c r="C17"/>
  <c r="C18"/>
  <c r="C19"/>
  <c r="O11"/>
  <c r="O12"/>
  <c r="O13"/>
  <c r="O10"/>
  <c r="L11"/>
  <c r="L12"/>
  <c r="L13"/>
  <c r="L10"/>
  <c r="I11"/>
  <c r="I12"/>
  <c r="I13"/>
  <c r="I10"/>
  <c r="F11"/>
  <c r="F12"/>
  <c r="F13"/>
  <c r="F10"/>
  <c r="C11"/>
  <c r="C12"/>
  <c r="C13"/>
  <c r="C10"/>
  <c r="O4"/>
  <c r="O5"/>
  <c r="O6"/>
  <c r="O3"/>
  <c r="L4"/>
  <c r="L5"/>
  <c r="L6"/>
  <c r="L3"/>
  <c r="I4"/>
  <c r="I5"/>
  <c r="I6"/>
  <c r="I3"/>
  <c r="F5"/>
  <c r="F6"/>
  <c r="F4"/>
  <c r="F3"/>
  <c r="C5"/>
  <c r="C6"/>
  <c r="C4"/>
  <c r="C3"/>
  <c r="C8" i="1"/>
  <c r="G8" s="1"/>
  <c r="H8" s="1"/>
  <c r="C9"/>
  <c r="O9"/>
  <c r="C10"/>
  <c r="G10" s="1"/>
  <c r="H10" s="1"/>
  <c r="C11"/>
  <c r="O11"/>
  <c r="C13"/>
  <c r="O13" s="1"/>
  <c r="C14"/>
  <c r="O14" s="1"/>
  <c r="C15"/>
  <c r="O15" s="1"/>
  <c r="G15"/>
  <c r="H15" s="1"/>
  <c r="C16"/>
  <c r="O16" s="1"/>
  <c r="C17"/>
  <c r="G17" s="1"/>
  <c r="H17" s="1"/>
  <c r="C18"/>
  <c r="G18" s="1"/>
  <c r="H18" s="1"/>
  <c r="C19"/>
  <c r="G19" s="1"/>
  <c r="H19" s="1"/>
  <c r="C20"/>
  <c r="O20"/>
  <c r="C21"/>
  <c r="G21" s="1"/>
  <c r="H21" s="1"/>
  <c r="O21"/>
  <c r="C22"/>
  <c r="G22" s="1"/>
  <c r="H22" s="1"/>
  <c r="O22"/>
  <c r="C23"/>
  <c r="O23"/>
  <c r="E23"/>
  <c r="G23"/>
  <c r="H23" s="1"/>
  <c r="C24"/>
  <c r="O24"/>
  <c r="G24"/>
  <c r="H24" s="1"/>
  <c r="C25"/>
  <c r="G25" s="1"/>
  <c r="H25" s="1"/>
  <c r="E25"/>
  <c r="C26"/>
  <c r="G26" s="1"/>
  <c r="H26" s="1"/>
  <c r="O26"/>
  <c r="C27"/>
  <c r="E27"/>
  <c r="G27" s="1"/>
  <c r="C28"/>
  <c r="O28" s="1"/>
  <c r="G28"/>
  <c r="H28" s="1"/>
  <c r="C29"/>
  <c r="G29" s="1"/>
  <c r="H29" s="1"/>
  <c r="C30"/>
  <c r="O30"/>
  <c r="C2"/>
  <c r="G2"/>
  <c r="H2"/>
  <c r="X20" i="3"/>
  <c r="X40" s="1"/>
  <c r="X31"/>
  <c r="X36"/>
  <c r="W8"/>
  <c r="W40" s="1"/>
  <c r="W14"/>
  <c r="W20"/>
  <c r="W31"/>
  <c r="X14"/>
  <c r="E31"/>
  <c r="E36"/>
  <c r="G31"/>
  <c r="G36" s="1"/>
  <c r="H31"/>
  <c r="I31"/>
  <c r="I36"/>
  <c r="J31"/>
  <c r="J36"/>
  <c r="K31"/>
  <c r="K36"/>
  <c r="L31"/>
  <c r="M31"/>
  <c r="M36"/>
  <c r="N31"/>
  <c r="N36" s="1"/>
  <c r="O31"/>
  <c r="O36"/>
  <c r="P31"/>
  <c r="P36" s="1"/>
  <c r="Q31"/>
  <c r="Q36"/>
  <c r="R31"/>
  <c r="R36"/>
  <c r="S31"/>
  <c r="S36"/>
  <c r="T31"/>
  <c r="U31"/>
  <c r="V31"/>
  <c r="V36"/>
  <c r="D31"/>
  <c r="C31"/>
  <c r="B31"/>
  <c r="B36"/>
  <c r="E20"/>
  <c r="E25" s="1"/>
  <c r="G20"/>
  <c r="G25"/>
  <c r="H20"/>
  <c r="H25" s="1"/>
  <c r="I20"/>
  <c r="I25"/>
  <c r="J20"/>
  <c r="J25"/>
  <c r="K20"/>
  <c r="K25"/>
  <c r="L20"/>
  <c r="M20"/>
  <c r="M25" s="1"/>
  <c r="N20"/>
  <c r="N25"/>
  <c r="O20"/>
  <c r="O25" s="1"/>
  <c r="P20"/>
  <c r="Q20"/>
  <c r="Q25"/>
  <c r="R20"/>
  <c r="R25"/>
  <c r="S20"/>
  <c r="S25" s="1"/>
  <c r="T20"/>
  <c r="T25" s="1"/>
  <c r="U20"/>
  <c r="V20"/>
  <c r="D20"/>
  <c r="D25" s="1"/>
  <c r="C20"/>
  <c r="C25" s="1"/>
  <c r="B20"/>
  <c r="D8"/>
  <c r="E8"/>
  <c r="G8"/>
  <c r="G14" s="1"/>
  <c r="H8"/>
  <c r="I8"/>
  <c r="J8"/>
  <c r="J14"/>
  <c r="K8"/>
  <c r="L8"/>
  <c r="M8"/>
  <c r="N8"/>
  <c r="N14" s="1"/>
  <c r="O8"/>
  <c r="P8"/>
  <c r="P14" s="1"/>
  <c r="Q8"/>
  <c r="Q14" s="1"/>
  <c r="R8"/>
  <c r="R14"/>
  <c r="S8"/>
  <c r="T8"/>
  <c r="T14" s="1"/>
  <c r="U8"/>
  <c r="U14"/>
  <c r="V8"/>
  <c r="V14" s="1"/>
  <c r="C8"/>
  <c r="C14" s="1"/>
  <c r="B8"/>
  <c r="W25"/>
  <c r="C36"/>
  <c r="D36"/>
  <c r="H36"/>
  <c r="L36"/>
  <c r="T36"/>
  <c r="L25"/>
  <c r="P25"/>
  <c r="U25"/>
  <c r="V25"/>
  <c r="D14"/>
  <c r="H14"/>
  <c r="I14"/>
  <c r="K14"/>
  <c r="L14"/>
  <c r="M14"/>
  <c r="O14"/>
  <c r="S14"/>
  <c r="B14"/>
  <c r="G30" i="1"/>
  <c r="H30" s="1"/>
  <c r="G20"/>
  <c r="H20" s="1"/>
  <c r="G16"/>
  <c r="H16" s="1"/>
  <c r="G11"/>
  <c r="H11" s="1"/>
  <c r="G9"/>
  <c r="H9" s="1"/>
  <c r="O2"/>
  <c r="O27"/>
  <c r="O8"/>
  <c r="G33"/>
  <c r="H33"/>
  <c r="O52" i="4"/>
  <c r="W36" i="3"/>
  <c r="E14"/>
  <c r="B25"/>
  <c r="X6" i="9" l="1"/>
  <c r="Y6" s="1"/>
  <c r="X23"/>
  <c r="Y23" s="1"/>
  <c r="X63"/>
  <c r="Y63" s="1"/>
  <c r="X80"/>
  <c r="Y80" s="1"/>
  <c r="G32" i="1"/>
  <c r="H32" s="1"/>
  <c r="O19"/>
  <c r="G13"/>
  <c r="H13" s="1"/>
  <c r="G14"/>
  <c r="H14" s="1"/>
  <c r="O31"/>
  <c r="O25"/>
  <c r="E67" i="11"/>
  <c r="C67"/>
  <c r="F67" s="1"/>
  <c r="H27" i="1"/>
  <c r="E66" i="11"/>
  <c r="C66"/>
  <c r="B68"/>
  <c r="AL31" i="3"/>
  <c r="AK31"/>
  <c r="AJ31"/>
  <c r="O10" i="1"/>
  <c r="O29"/>
  <c r="AK25" i="3"/>
  <c r="AJ25"/>
  <c r="AF25"/>
  <c r="AG8"/>
  <c r="AF8"/>
  <c r="AH8"/>
  <c r="AL8"/>
  <c r="AK8"/>
  <c r="AJ8"/>
  <c r="AH20"/>
  <c r="AG20"/>
  <c r="AF20"/>
  <c r="AK20"/>
  <c r="AJ20"/>
  <c r="AL20"/>
  <c r="U36"/>
  <c r="O18" i="1"/>
  <c r="O17"/>
  <c r="X102" i="9"/>
  <c r="X98"/>
  <c r="Y98" s="1"/>
  <c r="X106"/>
  <c r="Y106" s="1"/>
  <c r="AB40" i="3"/>
  <c r="X25"/>
  <c r="AH25" s="1"/>
  <c r="AH14"/>
  <c r="AG14"/>
  <c r="AF14"/>
  <c r="AJ14"/>
  <c r="AL14"/>
  <c r="AK14"/>
  <c r="AH31"/>
  <c r="AG31"/>
  <c r="AF31"/>
  <c r="G35" i="1"/>
  <c r="G38" s="1"/>
  <c r="AC2" i="6"/>
  <c r="X38" i="9"/>
  <c r="Y38" s="1"/>
  <c r="X34"/>
  <c r="Y34" s="1"/>
  <c r="X91"/>
  <c r="Y91" s="1"/>
  <c r="X87"/>
  <c r="Y87" s="1"/>
  <c r="X96"/>
  <c r="X111"/>
  <c r="Y111" s="1"/>
  <c r="X92"/>
  <c r="Y92" s="1"/>
  <c r="X88"/>
  <c r="Y88" s="1"/>
  <c r="X79"/>
  <c r="Y79" s="1"/>
  <c r="X32"/>
  <c r="Y32" s="1"/>
  <c r="X21"/>
  <c r="Y21" s="1"/>
  <c r="X44"/>
  <c r="Y44" s="1"/>
  <c r="X50"/>
  <c r="Y50" s="1"/>
  <c r="X53"/>
  <c r="Y53" s="1"/>
  <c r="X59"/>
  <c r="X35"/>
  <c r="Y35" s="1"/>
  <c r="X66"/>
  <c r="Y66" s="1"/>
  <c r="X74"/>
  <c r="Y74" s="1"/>
  <c r="X97"/>
  <c r="Y97" s="1"/>
  <c r="X17"/>
  <c r="Y17" s="1"/>
  <c r="X13"/>
  <c r="Y13" s="1"/>
  <c r="X8"/>
  <c r="Y8" s="1"/>
  <c r="X25"/>
  <c r="Y25" s="1"/>
  <c r="X36"/>
  <c r="Y36" s="1"/>
  <c r="X39"/>
  <c r="Y39" s="1"/>
  <c r="X48"/>
  <c r="Y48" s="1"/>
  <c r="X67"/>
  <c r="Y67" s="1"/>
  <c r="X70"/>
  <c r="Y70" s="1"/>
  <c r="X75"/>
  <c r="Y75" s="1"/>
  <c r="X71"/>
  <c r="Y71" s="1"/>
  <c r="X93"/>
  <c r="Y93" s="1"/>
  <c r="X89"/>
  <c r="Y89" s="1"/>
  <c r="X85"/>
  <c r="Y85" s="1"/>
  <c r="X94"/>
  <c r="X4"/>
  <c r="Y4" s="1"/>
  <c r="X18"/>
  <c r="Y18" s="1"/>
  <c r="X14"/>
  <c r="Y14" s="1"/>
  <c r="X9"/>
  <c r="Y9" s="1"/>
  <c r="X5"/>
  <c r="Y5" s="1"/>
  <c r="X22"/>
  <c r="Y22" s="1"/>
  <c r="X31"/>
  <c r="Y31" s="1"/>
  <c r="X37"/>
  <c r="Y37" s="1"/>
  <c r="X40"/>
  <c r="Y40" s="1"/>
  <c r="X43"/>
  <c r="Y43" s="1"/>
  <c r="X49"/>
  <c r="Y49" s="1"/>
  <c r="X52"/>
  <c r="Y52" s="1"/>
  <c r="X56"/>
  <c r="Y56" s="1"/>
  <c r="X78"/>
  <c r="Y78" s="1"/>
  <c r="X84"/>
  <c r="Y84" s="1"/>
  <c r="X90"/>
  <c r="Y90" s="1"/>
  <c r="X86"/>
  <c r="Y86" s="1"/>
  <c r="X101"/>
  <c r="X109"/>
  <c r="Y109" s="1"/>
  <c r="X105"/>
  <c r="Y105" s="1"/>
  <c r="X110"/>
  <c r="Y110" s="1"/>
  <c r="X46"/>
  <c r="X41"/>
  <c r="Y41" s="1"/>
  <c r="X60"/>
  <c r="Y60" s="1"/>
  <c r="X99"/>
  <c r="Y99" s="1"/>
  <c r="X81"/>
  <c r="X19"/>
  <c r="Y19" s="1"/>
  <c r="X15"/>
  <c r="Y15" s="1"/>
  <c r="X10"/>
  <c r="Y10" s="1"/>
  <c r="X7"/>
  <c r="Y7" s="1"/>
  <c r="X24"/>
  <c r="Y24" s="1"/>
  <c r="X33"/>
  <c r="X29"/>
  <c r="Y29" s="1"/>
  <c r="X47"/>
  <c r="Y47" s="1"/>
  <c r="X42"/>
  <c r="Y42" s="1"/>
  <c r="X51"/>
  <c r="Y51" s="1"/>
  <c r="X55"/>
  <c r="Y55" s="1"/>
  <c r="X77"/>
  <c r="Y77" s="1"/>
  <c r="X100"/>
  <c r="X108"/>
  <c r="Y108" s="1"/>
  <c r="X104"/>
  <c r="X20"/>
  <c r="Y20" s="1"/>
  <c r="X45"/>
  <c r="X54"/>
  <c r="Y54" s="1"/>
  <c r="X103"/>
  <c r="X107"/>
  <c r="Y107" s="1"/>
  <c r="X16"/>
  <c r="Y16" s="1"/>
  <c r="X12"/>
  <c r="Y12" s="1"/>
  <c r="X28"/>
  <c r="Y28" s="1"/>
  <c r="X30"/>
  <c r="Y30" s="1"/>
  <c r="X61"/>
  <c r="Y61" s="1"/>
  <c r="X64"/>
  <c r="Y64" s="1"/>
  <c r="X76"/>
  <c r="Y76" s="1"/>
  <c r="X72"/>
  <c r="Y72" s="1"/>
  <c r="X95"/>
  <c r="Y95" s="1"/>
  <c r="X11"/>
  <c r="H35" i="1"/>
  <c r="H38" s="1"/>
  <c r="AC36" i="3"/>
  <c r="G41" i="1" l="1"/>
  <c r="H40"/>
  <c r="B75" i="11"/>
  <c r="B69"/>
  <c r="G40" i="1"/>
  <c r="AJ36" i="3"/>
  <c r="AL36"/>
  <c r="AK36"/>
  <c r="G45" i="1"/>
  <c r="G42"/>
  <c r="AG25" i="3"/>
  <c r="AF36"/>
  <c r="AL25"/>
  <c r="H41" i="1"/>
  <c r="E68" i="11"/>
  <c r="G46" i="1"/>
  <c r="O41"/>
  <c r="O40"/>
  <c r="G44"/>
  <c r="AH36" i="3"/>
  <c r="H42" i="1"/>
  <c r="F66" i="11"/>
  <c r="F68" s="1"/>
  <c r="C68"/>
  <c r="C69" s="1"/>
  <c r="AG36" i="3"/>
  <c r="O42" i="1"/>
  <c r="H46"/>
  <c r="H45"/>
  <c r="H44"/>
</calcChain>
</file>

<file path=xl/sharedStrings.xml><?xml version="1.0" encoding="utf-8"?>
<sst xmlns="http://schemas.openxmlformats.org/spreadsheetml/2006/main" count="1656" uniqueCount="477">
  <si>
    <t>Source: VIMS, Bob Orth, or David</t>
  </si>
  <si>
    <t xml:space="preserve"> Wilcox, 804 684-7088, jjorth@vims.edu</t>
  </si>
  <si>
    <t>Contact: Mike Fritz, EPA CBP</t>
  </si>
  <si>
    <t>revised 4/17/00, DW</t>
  </si>
  <si>
    <t>final 7/3/96, revised 4/17/00, DW</t>
  </si>
  <si>
    <t>final 10/23/97, revised 6/3/98</t>
  </si>
  <si>
    <t>final 4/27/99 Bob Orth</t>
  </si>
  <si>
    <t>preliminary 4/27/99, Bob Orth, final, DW 4/17/00</t>
  </si>
  <si>
    <t>preliminary 4/27/00 DW, final 4/24/01</t>
  </si>
  <si>
    <t>Notes:</t>
  </si>
  <si>
    <t>*1996 zone data revised 6/3/98 (segment changes)</t>
  </si>
  <si>
    <t>file name: sav.xls</t>
  </si>
  <si>
    <t>preliminary 4/24/01, Bob Orth, final DW 10/22/02</t>
  </si>
  <si>
    <t>preliminary 10/22/02, DW, updated 1/14/03</t>
  </si>
  <si>
    <t>preliminary 9/9/03, final 5/3/04</t>
  </si>
  <si>
    <t>preliminary 5/3/04, final 5/9/05</t>
  </si>
  <si>
    <t>hectares</t>
  </si>
  <si>
    <t>acres</t>
  </si>
  <si>
    <t>Class 1</t>
  </si>
  <si>
    <t>Class 2</t>
  </si>
  <si>
    <t>Class 3</t>
  </si>
  <si>
    <t>Class 4</t>
  </si>
  <si>
    <t>Total</t>
  </si>
  <si>
    <t>Upper</t>
  </si>
  <si>
    <t>Middle</t>
  </si>
  <si>
    <t>Lower</t>
  </si>
  <si>
    <t>Upper Zone Total</t>
  </si>
  <si>
    <t>Middle Zone Total</t>
  </si>
  <si>
    <t>Lower Zone Total</t>
  </si>
  <si>
    <t>preliminary 5/9/05, final 5/16/06</t>
  </si>
  <si>
    <t xml:space="preserve"> </t>
  </si>
  <si>
    <t>SAV Acreages in the Chesapeake Bay by VIMS Bay Zones (1984-2004)</t>
  </si>
  <si>
    <t>2004 updated with final 5/16/06</t>
  </si>
  <si>
    <t>Hectares</t>
  </si>
  <si>
    <t>Acres</t>
  </si>
  <si>
    <t>Restoration goal SAV</t>
  </si>
  <si>
    <t>acreages aggregated to zone</t>
  </si>
  <si>
    <t>Pct. of goal acreage in zone</t>
  </si>
  <si>
    <t>estimated additional hectares</t>
  </si>
  <si>
    <t>2005:  All historic acreage data was corrected using 2.471 as the conversion from hectares to acres.  Previously, from 1978-1999, 2.47 was used and from 2000-2004, 2.4711 was used.</t>
  </si>
  <si>
    <t xml:space="preserve">SAV: acres </t>
  </si>
  <si>
    <t>2005:  On 5/24/05, Dave Wilcox noted an error in the reported estimated additional acres for 2003.  This reduced the the estimate from 3,015 to 1,832 and resulted in a revised total (reduced from 64,710 to 63,524</t>
  </si>
  <si>
    <t>2006:  all historic acreage was corrected using 2.4711 as the conversion from hectares to acres.</t>
  </si>
  <si>
    <t>Segment</t>
  </si>
  <si>
    <t>NORTF</t>
  </si>
  <si>
    <t>Northeast River</t>
  </si>
  <si>
    <t>BOHOH</t>
  </si>
  <si>
    <t>Bohemia River</t>
  </si>
  <si>
    <t>C&amp;DOH</t>
  </si>
  <si>
    <t>Chesapeake &amp; Delaware Canal</t>
  </si>
  <si>
    <t>CB2OH</t>
  </si>
  <si>
    <t>Upper Chesapeake Bay</t>
  </si>
  <si>
    <t>BSHOH</t>
  </si>
  <si>
    <t>Bush River</t>
  </si>
  <si>
    <t>MIDOH</t>
  </si>
  <si>
    <t>Middle River</t>
  </si>
  <si>
    <t>BACOH</t>
  </si>
  <si>
    <t>Back River</t>
  </si>
  <si>
    <t>CB3MH</t>
  </si>
  <si>
    <t>Upper Central Chesapeake Bay</t>
  </si>
  <si>
    <t>PATMH</t>
  </si>
  <si>
    <t>Patapsco River</t>
  </si>
  <si>
    <t>MAGMH</t>
  </si>
  <si>
    <t>Magothy River</t>
  </si>
  <si>
    <t>CHSMH</t>
  </si>
  <si>
    <t>Lower Chester River</t>
  </si>
  <si>
    <t>CHSOH</t>
  </si>
  <si>
    <t>Middle Chester River</t>
  </si>
  <si>
    <t>CHSTF</t>
  </si>
  <si>
    <t>Upper Chester River</t>
  </si>
  <si>
    <t>CB4MH</t>
  </si>
  <si>
    <t>Middle Central Chesapeake Bay</t>
  </si>
  <si>
    <t>EASMH</t>
  </si>
  <si>
    <t>Eastern Bay</t>
  </si>
  <si>
    <t>CHOMH1</t>
  </si>
  <si>
    <t>Mouth of the Choptank River</t>
  </si>
  <si>
    <t>CHOMH2</t>
  </si>
  <si>
    <t>Lower Choptank River</t>
  </si>
  <si>
    <t>CHOOH</t>
  </si>
  <si>
    <t>Middle Choptank River</t>
  </si>
  <si>
    <t>CHOTF</t>
  </si>
  <si>
    <t>Upper Choptank River</t>
  </si>
  <si>
    <t>LCHMH</t>
  </si>
  <si>
    <t>Little Choptank River</t>
  </si>
  <si>
    <t>SEVMH</t>
  </si>
  <si>
    <t>Severn River</t>
  </si>
  <si>
    <t>SOUMH</t>
  </si>
  <si>
    <t>South River</t>
  </si>
  <si>
    <t>RHDMH</t>
  </si>
  <si>
    <t>Rhode River</t>
  </si>
  <si>
    <t>WSTMH</t>
  </si>
  <si>
    <t>West River</t>
  </si>
  <si>
    <t>CB5MH</t>
  </si>
  <si>
    <t>Lower Central Chesapeake Bay</t>
  </si>
  <si>
    <t>HNGMH</t>
  </si>
  <si>
    <t>Honga River</t>
  </si>
  <si>
    <t>FSBMH</t>
  </si>
  <si>
    <t>Fishing Bay</t>
  </si>
  <si>
    <t>NANMH</t>
  </si>
  <si>
    <t>Lower Nanticoke River</t>
  </si>
  <si>
    <t>NANOH</t>
  </si>
  <si>
    <t>Middle Nanticoke River</t>
  </si>
  <si>
    <t>NANTF</t>
  </si>
  <si>
    <t>Upper Nanticoke River</t>
  </si>
  <si>
    <t>WICMH</t>
  </si>
  <si>
    <t>Wicomico River</t>
  </si>
  <si>
    <t>POCMH</t>
  </si>
  <si>
    <t>Lower Pocomoke River</t>
  </si>
  <si>
    <t>POCOH</t>
  </si>
  <si>
    <t>Middle Pocomoke River</t>
  </si>
  <si>
    <t>POCTF</t>
  </si>
  <si>
    <t>Upper Pocomoke River</t>
  </si>
  <si>
    <t>PAXOH</t>
  </si>
  <si>
    <t>Middle Patuxent River</t>
  </si>
  <si>
    <t>PAXTF</t>
  </si>
  <si>
    <t>Upper Patuxent River</t>
  </si>
  <si>
    <t>WBRTF</t>
  </si>
  <si>
    <t>Western Branch of the Patuxent River</t>
  </si>
  <si>
    <t>POTMH</t>
  </si>
  <si>
    <t>Lower Potomac River</t>
  </si>
  <si>
    <t>POTTF</t>
  </si>
  <si>
    <t>Upper Potomac River</t>
  </si>
  <si>
    <t>MATTF</t>
  </si>
  <si>
    <t>Mattawoman Creek</t>
  </si>
  <si>
    <t>PISTF</t>
  </si>
  <si>
    <t>Piscataway Creek</t>
  </si>
  <si>
    <t>ANATF</t>
  </si>
  <si>
    <t>CB6PH</t>
  </si>
  <si>
    <t>Western Lower Chesapeake Bay</t>
  </si>
  <si>
    <t>CB7PH</t>
  </si>
  <si>
    <t>Eastern Lower Chesapeake Bay</t>
  </si>
  <si>
    <t>RPPMH</t>
  </si>
  <si>
    <t>Lower Rappahannock River</t>
  </si>
  <si>
    <t>CRRMH</t>
  </si>
  <si>
    <t>Corrotoman River</t>
  </si>
  <si>
    <t>RPPOH</t>
  </si>
  <si>
    <t>Middle Rappahannock River</t>
  </si>
  <si>
    <t>RPPTF</t>
  </si>
  <si>
    <t>Upper Rappahannock River</t>
  </si>
  <si>
    <t>PIAMH</t>
  </si>
  <si>
    <t>Piankatank River</t>
  </si>
  <si>
    <t>MOBPH</t>
  </si>
  <si>
    <t>Mobjack Bay</t>
  </si>
  <si>
    <t>YRKPH</t>
  </si>
  <si>
    <t>Lower York River</t>
  </si>
  <si>
    <t>YRKMH</t>
  </si>
  <si>
    <t>Middle York River</t>
  </si>
  <si>
    <t>MPNOH</t>
  </si>
  <si>
    <t>Lower Mattaponi River</t>
  </si>
  <si>
    <t>MPNTF</t>
  </si>
  <si>
    <t>Upper Mattaponi River</t>
  </si>
  <si>
    <t>PMKOH</t>
  </si>
  <si>
    <t>Lower Pamunkey River</t>
  </si>
  <si>
    <t>PMKTF</t>
  </si>
  <si>
    <t>Upper Pamunkey River</t>
  </si>
  <si>
    <t>JMSPH</t>
  </si>
  <si>
    <t>Mouth of the James River</t>
  </si>
  <si>
    <t>JMSMH</t>
  </si>
  <si>
    <t>Lower James River</t>
  </si>
  <si>
    <t>ELIPH</t>
  </si>
  <si>
    <t>Lower Elizabeth River</t>
  </si>
  <si>
    <t>WBEMH</t>
  </si>
  <si>
    <t>Western Branch of the Elizabeth River</t>
  </si>
  <si>
    <t>SBEMH</t>
  </si>
  <si>
    <t>South Branch of the Elizabeth River</t>
  </si>
  <si>
    <t>EBEMH</t>
  </si>
  <si>
    <t>Eastern Branch of the Elizabeth River</t>
  </si>
  <si>
    <t>LAFMH</t>
  </si>
  <si>
    <t>Lafayette River</t>
  </si>
  <si>
    <t>CHKOH</t>
  </si>
  <si>
    <t>Chickahominy River</t>
  </si>
  <si>
    <t>JMSOH</t>
  </si>
  <si>
    <t>Middle James River</t>
  </si>
  <si>
    <t>APPTF</t>
  </si>
  <si>
    <t>Appomattox River</t>
  </si>
  <si>
    <t>CB8PH</t>
  </si>
  <si>
    <t>Mouth of the Chesapeake Bay</t>
  </si>
  <si>
    <t>LYNPH</t>
  </si>
  <si>
    <t>Lynnhaven &amp; Broad Bays</t>
  </si>
  <si>
    <t>NGZ</t>
  </si>
  <si>
    <t>2005 hectares</t>
  </si>
  <si>
    <t>2005 acres</t>
  </si>
  <si>
    <t>2006 hectares</t>
  </si>
  <si>
    <t>2006 acres</t>
  </si>
  <si>
    <t>2004 acres</t>
  </si>
  <si>
    <t>2004 hectares</t>
  </si>
  <si>
    <t>N/A</t>
  </si>
  <si>
    <t xml:space="preserve">Total </t>
  </si>
  <si>
    <t>2006 updated with final 2/27/08</t>
  </si>
  <si>
    <t>preliminary 5/16/06, final 3/05/07</t>
  </si>
  <si>
    <t>preliminary 3/05/07, final 2/27/08</t>
  </si>
  <si>
    <t>2005 updated with final 3/5/07</t>
  </si>
  <si>
    <t>CB1TF1</t>
  </si>
  <si>
    <t>CB1TF2</t>
  </si>
  <si>
    <t>ELKOH1</t>
  </si>
  <si>
    <t>ELKOH2</t>
  </si>
  <si>
    <t>SASOH1</t>
  </si>
  <si>
    <t>SASOH2</t>
  </si>
  <si>
    <t>GUNOH1</t>
  </si>
  <si>
    <t>GUNOH2</t>
  </si>
  <si>
    <t>TANMH2</t>
  </si>
  <si>
    <t>MANMH1</t>
  </si>
  <si>
    <t>MANMH2</t>
  </si>
  <si>
    <t>BIGMH1</t>
  </si>
  <si>
    <t>BIGMH2</t>
  </si>
  <si>
    <t>PAXMH1</t>
  </si>
  <si>
    <t>PAXMH2</t>
  </si>
  <si>
    <t>PAXMH3</t>
  </si>
  <si>
    <t>PAXMH4</t>
  </si>
  <si>
    <t>PAXMH5</t>
  </si>
  <si>
    <t>PAXMH6</t>
  </si>
  <si>
    <t>POTOH2</t>
  </si>
  <si>
    <t>POTOH3</t>
  </si>
  <si>
    <t>JMSTF1</t>
  </si>
  <si>
    <t>JMSTF2</t>
  </si>
  <si>
    <t>2007 hectares</t>
  </si>
  <si>
    <t>2007 acres</t>
  </si>
  <si>
    <t>Northern Chesapeake Bay Segment 1</t>
  </si>
  <si>
    <t>Northern Chesapeake Bay Segment 2</t>
  </si>
  <si>
    <t>Elk River Segment 1</t>
  </si>
  <si>
    <t>Elk River Segment 2</t>
  </si>
  <si>
    <t>Sassafras River Segment 1</t>
  </si>
  <si>
    <t>Sassafras River Segment 2</t>
  </si>
  <si>
    <t>Gunpowder River Segment 1</t>
  </si>
  <si>
    <t>Gunpowder River Segment 2</t>
  </si>
  <si>
    <t>Manokin River Segment 1</t>
  </si>
  <si>
    <t>Manokin River Segment 2</t>
  </si>
  <si>
    <t>Big Annemessex River Segment 1</t>
  </si>
  <si>
    <t>Big Annemessex River Segment 2</t>
  </si>
  <si>
    <t>Lower Patuxent River Segment 1</t>
  </si>
  <si>
    <t>Lower Patuxent River Segment 2</t>
  </si>
  <si>
    <t>Lower Patuxent River Segment 3</t>
  </si>
  <si>
    <t>Lower Patuxent River Segment 4</t>
  </si>
  <si>
    <t>Lower Patuxent River Segment 5</t>
  </si>
  <si>
    <t>Lower Patuxent River Segment 6</t>
  </si>
  <si>
    <t>Upper James River Segment 1</t>
  </si>
  <si>
    <t>Upper James River Segment 2</t>
  </si>
  <si>
    <t>% of zone total</t>
  </si>
  <si>
    <t>Lower Pocomoke River Maryland</t>
  </si>
  <si>
    <t>Lower Pocomoke River Virginia</t>
  </si>
  <si>
    <t>NZG</t>
  </si>
  <si>
    <t>Lower Potomac River Maryland</t>
  </si>
  <si>
    <t>Lower Potomac River Virginia</t>
  </si>
  <si>
    <r>
      <t>Middle Zone</t>
    </r>
    <r>
      <rPr>
        <sz val="10"/>
        <color indexed="8"/>
        <rFont val="Times New Roman"/>
        <family val="1"/>
      </rPr>
      <t xml:space="preserve"> </t>
    </r>
  </si>
  <si>
    <r>
      <t>Upper Zone</t>
    </r>
    <r>
      <rPr>
        <sz val="10"/>
        <color indexed="8"/>
        <rFont val="Times New Roman"/>
        <family val="1"/>
      </rPr>
      <t xml:space="preserve"> </t>
    </r>
  </si>
  <si>
    <r>
      <t>Lower Zone</t>
    </r>
    <r>
      <rPr>
        <sz val="10"/>
        <color indexed="8"/>
        <rFont val="Times New Roman"/>
        <family val="1"/>
      </rPr>
      <t xml:space="preserve"> </t>
    </r>
  </si>
  <si>
    <t>Tangier Sound Segment 1 MD</t>
  </si>
  <si>
    <t>Tangier Sound Segment 1 VA</t>
  </si>
  <si>
    <t>Middle Potomac River Segment 2 (MD)</t>
  </si>
  <si>
    <t>Middle Potomac River Segment 3 (MD)</t>
  </si>
  <si>
    <t>Tangier Sound Segment 2 (MD)</t>
  </si>
  <si>
    <t>Middle Potomac River Segment 1 MD</t>
  </si>
  <si>
    <t>Middle Potomac River Segment 1 VA</t>
  </si>
  <si>
    <t>Anacostia River (DC)</t>
  </si>
  <si>
    <t>Lower Central Chesapeake Bay MD</t>
  </si>
  <si>
    <t>Lower Central Chesapeake Bay VA</t>
  </si>
  <si>
    <t>Upper Potomac River DC</t>
  </si>
  <si>
    <t>Upper Potomac River MD</t>
  </si>
  <si>
    <t>Upper Potomac River VA</t>
  </si>
  <si>
    <t>Restoration Acreage Goal</t>
  </si>
  <si>
    <t>preliminary 2/27/09; final 1/30/09</t>
  </si>
  <si>
    <t>2008 hectares</t>
  </si>
  <si>
    <t>2008 acres</t>
  </si>
  <si>
    <t>high density class %of total</t>
  </si>
  <si>
    <t>2008 updated w/ final 021910</t>
  </si>
  <si>
    <t>2007 updated w/ final 1/30/09</t>
  </si>
  <si>
    <t>preliminary 3/2/09;final 021910</t>
  </si>
  <si>
    <t>2009 hectares</t>
  </si>
  <si>
    <t>2009 acres</t>
  </si>
  <si>
    <t>No density reported (thousands of acres)</t>
  </si>
  <si>
    <t>&lt;10% (thousands of acres)</t>
  </si>
  <si>
    <t>10-40% (thousands of acres)</t>
  </si>
  <si>
    <t>40-70% (thousands of acres)</t>
  </si>
  <si>
    <t>70-100% (thousands of acres)</t>
  </si>
  <si>
    <t>1988 (no survey)</t>
  </si>
  <si>
    <t>CBPSEG</t>
  </si>
  <si>
    <t>state</t>
  </si>
  <si>
    <t>Segment_Name</t>
  </si>
  <si>
    <t>Sort</t>
  </si>
  <si>
    <t>1971_ha</t>
  </si>
  <si>
    <t>1971_nd</t>
  </si>
  <si>
    <t>1974_ha</t>
  </si>
  <si>
    <t>1974_nd</t>
  </si>
  <si>
    <t>1978_ha</t>
  </si>
  <si>
    <t>1978_nd</t>
  </si>
  <si>
    <t>1979_ha</t>
  </si>
  <si>
    <t>1979_nd</t>
  </si>
  <si>
    <t>1980_ha</t>
  </si>
  <si>
    <t>1980_nd</t>
  </si>
  <si>
    <t>1981_ha</t>
  </si>
  <si>
    <t>1981_nd</t>
  </si>
  <si>
    <t>1984_ha</t>
  </si>
  <si>
    <t>1984_nd</t>
  </si>
  <si>
    <t>1985_ha</t>
  </si>
  <si>
    <t>1985_nd</t>
  </si>
  <si>
    <t>1986_ha</t>
  </si>
  <si>
    <t>1986_nd</t>
  </si>
  <si>
    <t>1987_ha</t>
  </si>
  <si>
    <t>1987_nd</t>
  </si>
  <si>
    <t>1989_ha</t>
  </si>
  <si>
    <t>1989_nd</t>
  </si>
  <si>
    <t>1990_ha</t>
  </si>
  <si>
    <t>1990_nd</t>
  </si>
  <si>
    <t>1991_ha</t>
  </si>
  <si>
    <t>1991_nd</t>
  </si>
  <si>
    <t>1992_ha</t>
  </si>
  <si>
    <t>1992_nd</t>
  </si>
  <si>
    <t>1993_ha</t>
  </si>
  <si>
    <t>1993_nd</t>
  </si>
  <si>
    <t>1994_ha</t>
  </si>
  <si>
    <t>1994_nd</t>
  </si>
  <si>
    <t>1995_ha</t>
  </si>
  <si>
    <t>1995_nd</t>
  </si>
  <si>
    <t>1996_ha</t>
  </si>
  <si>
    <t>1996_nd</t>
  </si>
  <si>
    <t>1997_ha</t>
  </si>
  <si>
    <t>1997_nd</t>
  </si>
  <si>
    <t>1998_ha</t>
  </si>
  <si>
    <t>1998_nd</t>
  </si>
  <si>
    <t>1999_ha</t>
  </si>
  <si>
    <t>1999_nd</t>
  </si>
  <si>
    <t>2000_ha</t>
  </si>
  <si>
    <t>2000_nd</t>
  </si>
  <si>
    <t>2001_ha</t>
  </si>
  <si>
    <t>2001_nd</t>
  </si>
  <si>
    <t>2002_ha</t>
  </si>
  <si>
    <t>2002_nd</t>
  </si>
  <si>
    <t>2003_ha</t>
  </si>
  <si>
    <t>2003_nd</t>
  </si>
  <si>
    <t>2004_ha</t>
  </si>
  <si>
    <t>2004_nd</t>
  </si>
  <si>
    <t>2005_ha</t>
  </si>
  <si>
    <t>2005_nd</t>
  </si>
  <si>
    <t>2006_ha</t>
  </si>
  <si>
    <t>2006_nd</t>
  </si>
  <si>
    <t>2007_ha</t>
  </si>
  <si>
    <t>2007_nd</t>
  </si>
  <si>
    <t>2008_ha</t>
  </si>
  <si>
    <t>2008_nd</t>
  </si>
  <si>
    <t>2009_ha</t>
  </si>
  <si>
    <t>2009_nd</t>
  </si>
  <si>
    <t>2010_ha</t>
  </si>
  <si>
    <t>2010_nd</t>
  </si>
  <si>
    <t>MD</t>
  </si>
  <si>
    <t>nd</t>
  </si>
  <si>
    <t>pd</t>
  </si>
  <si>
    <t>PA</t>
  </si>
  <si>
    <t>DE</t>
  </si>
  <si>
    <t>VA</t>
  </si>
  <si>
    <t>TANMH1</t>
  </si>
  <si>
    <t>Tangier Sound Segment 1</t>
  </si>
  <si>
    <t>Tangier Sound Segment 2</t>
  </si>
  <si>
    <t>POTOH1</t>
  </si>
  <si>
    <t>Middle Potomac River Segment 1</t>
  </si>
  <si>
    <t>Middle Potomac River Segment 2</t>
  </si>
  <si>
    <t>Middle Potomac River Segment 3</t>
  </si>
  <si>
    <t>DC</t>
  </si>
  <si>
    <t>Anacostia River</t>
  </si>
  <si>
    <t>2010 hectares</t>
  </si>
  <si>
    <t>2010 acres</t>
  </si>
  <si>
    <t>preliminary 2/25/10; final 2/11/11</t>
  </si>
  <si>
    <t>Underwater Bay Grasses (acreage)</t>
  </si>
  <si>
    <t>estimated additional acreage (due to incomplete surveys)</t>
  </si>
  <si>
    <t xml:space="preserve">*1998 acreage includes previously unsampled portions of the James, York and Rappahannock: 906 acres that were not included in previous totals </t>
  </si>
  <si>
    <t>*1997 zone/density acreage updated 6/3/98 (preliminary numbers)</t>
  </si>
  <si>
    <t>*Zone data prior to 1996 revised 4/17/00 due to newly adopted Bay segmentation scheme in 1997.</t>
  </si>
  <si>
    <t>preliminary 2/11/11; final 3/8/12</t>
  </si>
  <si>
    <t xml:space="preserve">total hectares w/ estimated additional hectares </t>
  </si>
  <si>
    <t>Total mapped (hectares)</t>
  </si>
  <si>
    <t>acres mapped (using 2.4711 conversion)</t>
  </si>
  <si>
    <t>estimated additional acres (using 2.4711)</t>
  </si>
  <si>
    <t>total acres w/ estimated additional acres (using 2.4711)</t>
  </si>
  <si>
    <t xml:space="preserve">percent goal achieved </t>
  </si>
  <si>
    <t xml:space="preserve">2009 updated w/ final </t>
  </si>
  <si>
    <t>2010 updated w/ final 3/1/12</t>
  </si>
  <si>
    <t>baywide total hectares mapped</t>
  </si>
  <si>
    <t>baywide total acres mapped</t>
  </si>
  <si>
    <t>Cbpseg</t>
  </si>
  <si>
    <t>State</t>
  </si>
  <si>
    <t>Quadid</t>
  </si>
  <si>
    <t>2010 Area</t>
  </si>
  <si>
    <t>Note that these partial totals are included in the 2011 areas</t>
  </si>
  <si>
    <t>2011 ha</t>
  </si>
  <si>
    <t>By CBPSEG and State</t>
  </si>
  <si>
    <t>A baywide area estimate could be computed by subtracting the partial totals that are included in the 2011 areas</t>
  </si>
  <si>
    <t>and adding on the 2010 reported area for the regions not mapped in 2011.</t>
  </si>
  <si>
    <t>Estimate</t>
  </si>
  <si>
    <t>Using 2010 areas as an estimate</t>
  </si>
  <si>
    <t>** If we assume a 25% decline in all areas not mapped</t>
  </si>
  <si>
    <t>Bay</t>
  </si>
  <si>
    <t>Middle Zone</t>
  </si>
  <si>
    <t>2011 total</t>
  </si>
  <si>
    <t>Partial totals</t>
  </si>
  <si>
    <t>2010 area</t>
  </si>
  <si>
    <t>2011 estimate</t>
  </si>
  <si>
    <t>**The only pd/nd segments with significant area mapped (POTOH1 and POTTF) declined by 25% and 23% respectively.</t>
  </si>
  <si>
    <t>We selected 25% as a potential worse-case scenario, but we are not advocating the use of this reduced estimate .</t>
  </si>
  <si>
    <t>We're providing it to note the potential bias in using the 2010 area estimate since SAV has declined in these regions.</t>
  </si>
  <si>
    <t>2011_ha</t>
  </si>
  <si>
    <t>2011_nd</t>
  </si>
  <si>
    <t>2011 hectares</t>
  </si>
  <si>
    <t>2011 acres</t>
  </si>
  <si>
    <t>Chesapeake &amp; Delaware Canal MD</t>
  </si>
  <si>
    <t>Chesapeake &amp; Delaware Canal DE</t>
  </si>
  <si>
    <t>Upper Nanticoke River MD</t>
  </si>
  <si>
    <t>Middle Pocomoke River MD</t>
  </si>
  <si>
    <t>Middle Pocomoke River VA</t>
  </si>
  <si>
    <t>C&amp;DOH_MD</t>
  </si>
  <si>
    <t>C&amp;DOH_DE</t>
  </si>
  <si>
    <t>CB5MH_MD</t>
  </si>
  <si>
    <t>CB5MH_VA</t>
  </si>
  <si>
    <t>NANTF_MD</t>
  </si>
  <si>
    <t>NANTF_DE</t>
  </si>
  <si>
    <t>Upper Nanticoke River DE</t>
  </si>
  <si>
    <t>TANMH1_MD</t>
  </si>
  <si>
    <t>TANMH_VA</t>
  </si>
  <si>
    <t>TANMH2_MD</t>
  </si>
  <si>
    <t>POCMH_MD</t>
  </si>
  <si>
    <t>POCMH_VA</t>
  </si>
  <si>
    <t>POCOH_MD</t>
  </si>
  <si>
    <t>POCOH_VA</t>
  </si>
  <si>
    <t>POTMH_MD</t>
  </si>
  <si>
    <t>POTMH_VA</t>
  </si>
  <si>
    <t>POTOH1_MD</t>
  </si>
  <si>
    <t>POTOH2_MD</t>
  </si>
  <si>
    <t>POTOH3_MD</t>
  </si>
  <si>
    <t>POTTF_DC</t>
  </si>
  <si>
    <t>POTTF_MD</t>
  </si>
  <si>
    <t>POTTF_VA</t>
  </si>
  <si>
    <t>ANATF_DC</t>
  </si>
  <si>
    <t>ANATF_MD</t>
  </si>
  <si>
    <t>Anacostia River (MD)</t>
  </si>
  <si>
    <t>adjusted added area</t>
  </si>
  <si>
    <t>*Note: portions of the middle zone were not fully mapped in 2011 since SAV signatures were masked by excess turbidity present months after the passage of Hurricane Irene and Tropical Storm Lee. The regions that were not mapped are contained within nine CBP segments, including the Middle, Upper and Western Branch of the Patuxent River; the Middle and Upper Potomac River; Piscataway Creek; and the Anacostia River.  Estimated additional acreage in the middle zone is 5,119, based on acreages mapped in those regions in 2010, for an estimated total of 34142.</t>
  </si>
  <si>
    <t>Note: The segment goals are from the SAV restoration acreage tables from MD and VA's Water Quality Standards regulations.</t>
  </si>
  <si>
    <t>2003:  Only 61,695 acres were mapped baywide in 2003.  It is estimated that an additional 1,832 acres may have been present (for an estimated baywide total of 63,527), however, they could not be mapped since some portions of the Bay were not flown due to adverse weather in the spring and summer and Hurricane Isabel in the fall. These regions, including Tavern and Swan creeks; lower Chester River; upper Wicomico River; Prentice, Dividing, and Ball creeks; Dameron Marsh; and Great Wicomico River were not fully mapped in 2003. The estimated additional acreage is based on acreages mapped in those regions in 2002.  Zone and density totals do NOT include estimated additional acreage.</t>
  </si>
  <si>
    <t>*2001:  Only 77,889 acres were mapped baywide in 2001. It is estimated that an additional 7,525 acres may have been present (for an estimated baywide total of 85,415), however, they could not be surveyed due to flight restrictions following September 11.  The estimated additional acreage is based on acreages mapped in those regions in 2000. Zone and density totals do NOT include estimated additional acreage.</t>
  </si>
  <si>
    <t>*1999: Only 64,718 acres were mapped baywide in 1999.  It is estimated that an additional 3,382 acres may have been present (for an estimated baywide total of 69,000), however, they could not be mapped due to the following: either flown too late in 1999, due to poor atmospheric conditions and severe storm events, or not flown until after an early seasonal die-back in freshwater SAV species, possibly a result of increased salinity during the drought and severe storm events. Those areas include Spesutie Narrows, the Bush, Gunpowder, upper Patuxent, lower Magothy, upper York and upper James rivers, and the Swan Point and Tavern Creek area. The estimated additional acreage is based on acreages mapped in those regions in 1998. Zone and density totals do NOT include estimated additional acreage.</t>
  </si>
  <si>
    <t>revised 3/26/12, DW</t>
  </si>
  <si>
    <t>1984: Only 38,228 acres were mapped baywide in 1984.  It is estimated that an additional 731 acres may have been present (for an estimated baywide total of 38,958), however, they could not be mapped due to flight restrictions around Patuxent Naval Air, camera malfunction and missing digital files. Where available, the previous and subsequent year’s data were averaged to generate estimated additional acreage. Please refer to “SAV Area Estimates for Missing 1984 and 1986 Quadrangles Technical Note 12/15/97” for details.  Zone and density totals do NOT include estimated additional acreage.</t>
  </si>
  <si>
    <t>1986: Only 47,414 acres were mapped baywide in 1986.  It is estimated that an additional 276 acres may have been present (for an estimated baywide total of 47,690), however, they could not be mapped due to flight restrictions around Aberdeen Proving Grounds. Where available, the previous and subsequent year’s data were averaged to generate estimated additional acreage. Please refer to “SAV Area Estimates for Missing 1984 and 1986 Quadrangles Technical Note 12/15/97” for details.  Zone and density totals do NOT include estimated additional acreage.</t>
  </si>
  <si>
    <t>2012_ha</t>
  </si>
  <si>
    <t>2012_nd</t>
  </si>
  <si>
    <r>
      <t xml:space="preserve">2010 </t>
    </r>
    <r>
      <rPr>
        <b/>
        <sz val="11"/>
        <color rgb="FF00B050"/>
        <rFont val="Calibri"/>
        <family val="2"/>
        <scheme val="minor"/>
      </rPr>
      <t>and 2012</t>
    </r>
    <r>
      <rPr>
        <b/>
        <sz val="11"/>
        <color theme="1"/>
        <rFont val="Calibri"/>
        <family val="2"/>
        <scheme val="minor"/>
      </rPr>
      <t xml:space="preserve"> area for the regions that were not fully mapped in 2011</t>
    </r>
  </si>
  <si>
    <t>2012 Area</t>
  </si>
  <si>
    <t>By CBPSEG and State 2012 areas</t>
  </si>
  <si>
    <t>2011 updated 3/28/13</t>
  </si>
  <si>
    <t>2012 hectares</t>
  </si>
  <si>
    <t>2012 acres</t>
  </si>
  <si>
    <t>2012 % goal achieved</t>
  </si>
  <si>
    <t>2010-2012 single best year acreage</t>
  </si>
  <si>
    <t>2010-2012 single best year % of goal achieved</t>
  </si>
  <si>
    <t>1984-2012 ave</t>
  </si>
  <si>
    <t>1984-2012 max</t>
  </si>
  <si>
    <t>1984-2012 min</t>
  </si>
  <si>
    <t>2003-2012 max</t>
  </si>
  <si>
    <t>2003-2012 min</t>
  </si>
  <si>
    <t>2003-2012 ave</t>
  </si>
  <si>
    <t xml:space="preserve">*Note: portions of the middle zone were not fully mapped in 2011 since SAV signatures were masked by excess turbidity present months after the passage of Hurricane Irene and Tropical Storm Lee. The regions that were not mapped are contained within nine CBP segments, including the Middle, Upper and Western Branch of the Patuxent River; the Middle and Upper Potomac River; Piscataway Creek; and the Anacostia River.  </t>
  </si>
  <si>
    <r>
      <t xml:space="preserve">*Only </t>
    </r>
    <r>
      <rPr>
        <sz val="10"/>
        <color rgb="FFFF0000"/>
        <rFont val="Arial"/>
        <family val="2"/>
      </rPr>
      <t>57,964</t>
    </r>
    <r>
      <rPr>
        <sz val="10"/>
        <rFont val="Arial"/>
        <family val="2"/>
      </rPr>
      <t xml:space="preserve"> acres were mapped baywide in 2011. It is estimated that an additional 5,119 acres may have been present, however, they could not be mapped since SAV signatures were masked by excess turbidity present months after the passage of Hurricane Irene and Tropical Storm Lee. The regions that were not mapped are contained within nine CBP segments, including the Middle, Upper and Western Branch of the Patuxent River; the Middle and Upper Potomac River; Piscataway Creek; and the Anacostia River.  The estimated additional acreage is based on acreages mapped in those regions in 2010. Zone and density totals do NOT include estimated additional acreage.</t>
    </r>
  </si>
  <si>
    <t>2011-2012 change</t>
  </si>
  <si>
    <r>
      <t xml:space="preserve">preliminary 3/22/12; </t>
    </r>
    <r>
      <rPr>
        <sz val="10"/>
        <color rgb="FFFF0000"/>
        <rFont val="Arial"/>
        <family val="2"/>
      </rPr>
      <t>final 3/28/13</t>
    </r>
  </si>
  <si>
    <r>
      <t>2011: Only 57,9</t>
    </r>
    <r>
      <rPr>
        <sz val="10"/>
        <color rgb="FFFF0000"/>
        <rFont val="Arial"/>
        <family val="2"/>
      </rPr>
      <t>64</t>
    </r>
    <r>
      <rPr>
        <sz val="10"/>
        <rFont val="Arial"/>
        <family val="2"/>
      </rPr>
      <t xml:space="preserve"> acres were mapped in 2011. It is estimated that an additional 5,119 acres may have been present (for an estimated total of 63,0</t>
    </r>
    <r>
      <rPr>
        <sz val="10"/>
        <color rgb="FFFF0000"/>
        <rFont val="Arial"/>
        <family val="2"/>
      </rPr>
      <t>83</t>
    </r>
    <r>
      <rPr>
        <sz val="10"/>
        <rFont val="Arial"/>
        <family val="2"/>
      </rPr>
      <t>), however, they could not be mapped since SAV signatures were masked by excess turbidity present months after the passage of Hurricane Irene and Tropical Storm Lee. The regions that were not mapped are contained within nine CBP segments, including the Middle, Upper and Western Branch of the Patuxent River; the Middle and Upper Potomac River; Piscataway Creek; and the Anacostia River.  The estimated additional acreage is based on acreages mapped in those regions in 2010. Zone and density totals do NOT include estimated additional acreage.</t>
    </r>
  </si>
  <si>
    <t>SAV area data (hectares). See http://www.vims.edu/bio/sav for more information. Key nd=region not mapped, pd=region partially mapped. 2012 SAV Totals are Preliminary.</t>
  </si>
  <si>
    <t>AAWPH</t>
  </si>
  <si>
    <t>Assawoman Bay</t>
  </si>
  <si>
    <t>IOWPH</t>
  </si>
  <si>
    <t>Isle of Wight Bay</t>
  </si>
  <si>
    <t>SPXPH</t>
  </si>
  <si>
    <t>Sinepuxent Bay</t>
  </si>
  <si>
    <t>CHNPH</t>
  </si>
  <si>
    <t>Chincoteague Bay</t>
  </si>
  <si>
    <t>SVCPH</t>
  </si>
  <si>
    <t>Southern Va. Coastal Bays</t>
  </si>
  <si>
    <t>POTOH1_VA</t>
  </si>
  <si>
    <r>
      <rPr>
        <sz val="10"/>
        <rFont val="Arial"/>
        <family val="2"/>
      </rPr>
      <t>preliminary 3/28/13;</t>
    </r>
    <r>
      <rPr>
        <sz val="10"/>
        <color theme="4"/>
        <rFont val="Arial"/>
        <family val="2"/>
      </rPr>
      <t xml:space="preserve"> final 11/7/13</t>
    </r>
  </si>
  <si>
    <r>
      <t xml:space="preserve">preliminary 3/28/13; </t>
    </r>
    <r>
      <rPr>
        <sz val="10"/>
        <color theme="4"/>
        <rFont val="Arial"/>
        <family val="2"/>
      </rPr>
      <t>final 11/7/13</t>
    </r>
  </si>
</sst>
</file>

<file path=xl/styles.xml><?xml version="1.0" encoding="utf-8"?>
<styleSheet xmlns="http://schemas.openxmlformats.org/spreadsheetml/2006/main">
  <numFmts count="6">
    <numFmt numFmtId="43" formatCode="_(* #,##0.00_);_(* \(#,##0.00\);_(* &quot;-&quot;??_);_(@_)"/>
    <numFmt numFmtId="164" formatCode="0.000"/>
    <numFmt numFmtId="165" formatCode="#,##0.000"/>
    <numFmt numFmtId="166" formatCode="0.0"/>
    <numFmt numFmtId="167" formatCode="_(* #,##0.0_);_(* \(#,##0.0\);_(* &quot;-&quot;??_);_(@_)"/>
    <numFmt numFmtId="168" formatCode="_(* #,##0_);_(* \(#,##0\);_(* &quot;-&quot;??_);_(@_)"/>
  </numFmts>
  <fonts count="68">
    <font>
      <sz val="10"/>
      <name val="Arial"/>
    </font>
    <font>
      <sz val="11"/>
      <color theme="1"/>
      <name val="Calibri"/>
      <family val="2"/>
      <scheme val="minor"/>
    </font>
    <font>
      <sz val="11"/>
      <color theme="1"/>
      <name val="Calibri"/>
      <family val="2"/>
      <scheme val="minor"/>
    </font>
    <font>
      <sz val="10"/>
      <name val="Arial"/>
      <family val="2"/>
    </font>
    <font>
      <sz val="10"/>
      <name val="Arial"/>
      <family val="2"/>
    </font>
    <font>
      <u/>
      <sz val="10"/>
      <color indexed="12"/>
      <name val="Arial"/>
      <family val="2"/>
    </font>
    <font>
      <sz val="10"/>
      <name val="Arial"/>
      <family val="2"/>
    </font>
    <font>
      <b/>
      <sz val="10"/>
      <name val="Arial"/>
      <family val="2"/>
    </font>
    <font>
      <b/>
      <sz val="10"/>
      <name val="Arial"/>
      <family val="2"/>
    </font>
    <font>
      <b/>
      <sz val="12"/>
      <color indexed="8"/>
      <name val="Times New Roman"/>
      <family val="1"/>
    </font>
    <font>
      <sz val="12"/>
      <color indexed="8"/>
      <name val="Times New Roman"/>
      <family val="1"/>
    </font>
    <font>
      <sz val="10"/>
      <name val="Times New Roman"/>
      <family val="1"/>
    </font>
    <font>
      <b/>
      <sz val="10"/>
      <color indexed="8"/>
      <name val="Times New Roman"/>
      <family val="1"/>
    </font>
    <font>
      <sz val="10"/>
      <color indexed="8"/>
      <name val="Arial"/>
      <family val="2"/>
    </font>
    <font>
      <b/>
      <sz val="10"/>
      <color indexed="8"/>
      <name val="Arial"/>
      <family val="2"/>
    </font>
    <font>
      <sz val="10"/>
      <color indexed="45"/>
      <name val="Arial"/>
      <family val="2"/>
    </font>
    <font>
      <sz val="12"/>
      <name val="Times New Roman"/>
      <family val="1"/>
    </font>
    <font>
      <sz val="10"/>
      <color indexed="51"/>
      <name val="Arial"/>
      <family val="2"/>
    </font>
    <font>
      <sz val="10"/>
      <color indexed="57"/>
      <name val="Arial"/>
      <family val="2"/>
    </font>
    <font>
      <sz val="10"/>
      <color indexed="8"/>
      <name val="Times New Roman"/>
      <family val="1"/>
    </font>
    <font>
      <b/>
      <sz val="10"/>
      <name val="Times New Roman"/>
      <family val="1"/>
    </font>
    <font>
      <i/>
      <sz val="10"/>
      <color indexed="8"/>
      <name val="Times New Roman"/>
      <family val="1"/>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1"/>
      <color theme="1"/>
      <name val="Calibri"/>
      <family val="2"/>
      <scheme val="minor"/>
    </font>
    <font>
      <sz val="11"/>
      <color rgb="FFFF0000"/>
      <name val="Calibri"/>
      <family val="2"/>
    </font>
    <font>
      <sz val="10"/>
      <color rgb="FFFF0000"/>
      <name val="Arial"/>
      <family val="2"/>
    </font>
    <font>
      <b/>
      <sz val="11"/>
      <color rgb="FF00B050"/>
      <name val="Calibri"/>
      <family val="2"/>
      <scheme val="minor"/>
    </font>
    <font>
      <sz val="10"/>
      <color rgb="FF00B050"/>
      <name val="Arial"/>
      <family val="2"/>
    </font>
    <font>
      <sz val="10"/>
      <color rgb="FF00B050"/>
      <name val="Times New Roman"/>
      <family val="1"/>
    </font>
    <font>
      <sz val="10"/>
      <color rgb="FFFF0000"/>
      <name val="Times New Roman"/>
      <family val="1"/>
    </font>
    <font>
      <sz val="10"/>
      <color theme="1"/>
      <name val="Times New Roman"/>
      <family val="1"/>
    </font>
    <font>
      <sz val="10"/>
      <color theme="1"/>
      <name val="Arial"/>
      <family val="2"/>
    </font>
    <font>
      <sz val="12"/>
      <color theme="1"/>
      <name val="Times New Roman"/>
      <family val="1"/>
    </font>
    <font>
      <sz val="10"/>
      <color theme="4"/>
      <name val="Arial"/>
      <family val="2"/>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sz val="11"/>
      <color rgb="FFFF0000"/>
      <name val="Calibri"/>
      <family val="2"/>
      <scheme val="minor"/>
    </font>
    <font>
      <sz val="10"/>
      <color rgb="FF0070C0"/>
      <name val="Arial"/>
      <family val="2"/>
    </font>
    <font>
      <sz val="11"/>
      <color rgb="FF00B050"/>
      <name val="Calibri"/>
      <family val="2"/>
      <scheme val="minor"/>
    </font>
  </fonts>
  <fills count="6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rgb="FFFFFF00"/>
        <bgColor indexed="64"/>
      </patternFill>
    </fill>
    <fill>
      <patternFill patternType="solid">
        <fgColor rgb="FFFF9900"/>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FF"/>
        <bgColor indexed="64"/>
      </patternFill>
    </fill>
    <fill>
      <patternFill patternType="solid">
        <fgColor theme="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2">
    <xf numFmtId="0" fontId="0"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5" fillId="3" borderId="0" applyNumberFormat="0" applyBorder="0" applyAlignment="0" applyProtection="0"/>
    <xf numFmtId="0" fontId="26" fillId="20" borderId="1" applyNumberFormat="0" applyAlignment="0" applyProtection="0"/>
    <xf numFmtId="0" fontId="27" fillId="21" borderId="2" applyNumberFormat="0" applyAlignment="0" applyProtection="0"/>
    <xf numFmtId="43" fontId="4" fillId="0" borderId="0" applyFont="0" applyFill="0" applyBorder="0" applyAlignment="0" applyProtection="0"/>
    <xf numFmtId="0" fontId="28" fillId="0" borderId="0" applyNumberFormat="0" applyFill="0" applyBorder="0" applyAlignment="0" applyProtection="0"/>
    <xf numFmtId="0" fontId="29" fillId="4" borderId="0" applyNumberFormat="0" applyBorder="0" applyAlignment="0" applyProtection="0"/>
    <xf numFmtId="0" fontId="30" fillId="0" borderId="3" applyNumberFormat="0" applyFill="0" applyAlignment="0" applyProtection="0"/>
    <xf numFmtId="0" fontId="31" fillId="0" borderId="4" applyNumberFormat="0" applyFill="0" applyAlignment="0" applyProtection="0"/>
    <xf numFmtId="0" fontId="32" fillId="0" borderId="5" applyNumberFormat="0" applyFill="0" applyAlignment="0" applyProtection="0"/>
    <xf numFmtId="0" fontId="32" fillId="0" borderId="0" applyNumberFormat="0" applyFill="0" applyBorder="0" applyAlignment="0" applyProtection="0"/>
    <xf numFmtId="0" fontId="5" fillId="0" borderId="0" applyNumberFormat="0" applyFill="0" applyBorder="0" applyAlignment="0" applyProtection="0">
      <alignment vertical="top"/>
      <protection locked="0"/>
    </xf>
    <xf numFmtId="0" fontId="33" fillId="7" borderId="1" applyNumberFormat="0" applyAlignment="0" applyProtection="0"/>
    <xf numFmtId="0" fontId="34" fillId="0" borderId="6" applyNumberFormat="0" applyFill="0" applyAlignment="0" applyProtection="0"/>
    <xf numFmtId="0" fontId="35" fillId="22" borderId="0" applyNumberFormat="0" applyBorder="0" applyAlignment="0" applyProtection="0"/>
    <xf numFmtId="0" fontId="23" fillId="23" borderId="7" applyNumberFormat="0" applyFont="0" applyAlignment="0" applyProtection="0"/>
    <xf numFmtId="0" fontId="36" fillId="20" borderId="8" applyNumberFormat="0" applyAlignment="0" applyProtection="0"/>
    <xf numFmtId="0" fontId="37" fillId="0" borderId="0" applyNumberFormat="0" applyFill="0" applyBorder="0" applyAlignment="0" applyProtection="0"/>
    <xf numFmtId="0" fontId="38" fillId="0" borderId="9" applyNumberFormat="0" applyFill="0" applyAlignment="0" applyProtection="0"/>
    <xf numFmtId="0" fontId="39" fillId="0" borderId="0" applyNumberFormat="0" applyFill="0" applyBorder="0" applyAlignment="0" applyProtection="0"/>
    <xf numFmtId="0" fontId="2" fillId="0" borderId="0"/>
    <xf numFmtId="0" fontId="3" fillId="0" borderId="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0" fontId="51" fillId="45" borderId="0" applyNumberFormat="0" applyBorder="0" applyAlignment="0" applyProtection="0"/>
    <xf numFmtId="0" fontId="51" fillId="46" borderId="0" applyNumberFormat="0" applyBorder="0" applyAlignment="0" applyProtection="0"/>
    <xf numFmtId="0" fontId="51" fillId="47" borderId="0" applyNumberFormat="0" applyBorder="0" applyAlignment="0" applyProtection="0"/>
    <xf numFmtId="0" fontId="51" fillId="48" borderId="0" applyNumberFormat="0" applyBorder="0" applyAlignment="0" applyProtection="0"/>
    <xf numFmtId="0" fontId="51" fillId="49" borderId="0" applyNumberFormat="0" applyBorder="0" applyAlignment="0" applyProtection="0"/>
    <xf numFmtId="0" fontId="51" fillId="50" borderId="0" applyNumberFormat="0" applyBorder="0" applyAlignment="0" applyProtection="0"/>
    <xf numFmtId="0" fontId="52" fillId="51" borderId="0" applyNumberFormat="0" applyBorder="0" applyAlignment="0" applyProtection="0"/>
    <xf numFmtId="0" fontId="53" fillId="52" borderId="12" applyNumberFormat="0" applyAlignment="0" applyProtection="0"/>
    <xf numFmtId="0" fontId="54" fillId="53" borderId="13" applyNumberFormat="0" applyAlignment="0" applyProtection="0"/>
    <xf numFmtId="43" fontId="3" fillId="0" borderId="0" applyFont="0" applyFill="0" applyBorder="0" applyAlignment="0" applyProtection="0"/>
    <xf numFmtId="0" fontId="55" fillId="0" borderId="0" applyNumberFormat="0" applyFill="0" applyBorder="0" applyAlignment="0" applyProtection="0"/>
    <xf numFmtId="0" fontId="56" fillId="54" borderId="0" applyNumberFormat="0" applyBorder="0" applyAlignment="0" applyProtection="0"/>
    <xf numFmtId="0" fontId="57" fillId="0" borderId="14" applyNumberFormat="0" applyFill="0" applyAlignment="0" applyProtection="0"/>
    <xf numFmtId="0" fontId="58" fillId="0" borderId="15" applyNumberFormat="0" applyFill="0" applyAlignment="0" applyProtection="0"/>
    <xf numFmtId="0" fontId="59" fillId="0" borderId="16" applyNumberFormat="0" applyFill="0" applyAlignment="0" applyProtection="0"/>
    <xf numFmtId="0" fontId="59" fillId="0" borderId="0" applyNumberFormat="0" applyFill="0" applyBorder="0" applyAlignment="0" applyProtection="0"/>
    <xf numFmtId="0" fontId="60" fillId="55" borderId="12" applyNumberFormat="0" applyAlignment="0" applyProtection="0"/>
    <xf numFmtId="0" fontId="61" fillId="0" borderId="17" applyNumberFormat="0" applyFill="0" applyAlignment="0" applyProtection="0"/>
    <xf numFmtId="0" fontId="62" fillId="56" borderId="0" applyNumberFormat="0" applyBorder="0" applyAlignment="0" applyProtection="0"/>
    <xf numFmtId="0" fontId="63" fillId="52" borderId="19" applyNumberFormat="0" applyAlignment="0" applyProtection="0"/>
    <xf numFmtId="9" fontId="3" fillId="0" borderId="0" applyFont="0" applyFill="0" applyBorder="0" applyAlignment="0" applyProtection="0"/>
    <xf numFmtId="0" fontId="64" fillId="0" borderId="0" applyNumberFormat="0" applyFill="0" applyBorder="0" applyAlignment="0" applyProtection="0"/>
    <xf numFmtId="0" fontId="40" fillId="0" borderId="20" applyNumberFormat="0" applyFill="0" applyAlignment="0" applyProtection="0"/>
    <xf numFmtId="0" fontId="65" fillId="0" borderId="0" applyNumberFormat="0" applyFill="0" applyBorder="0" applyAlignment="0" applyProtection="0"/>
    <xf numFmtId="0" fontId="1" fillId="0" borderId="0"/>
    <xf numFmtId="0" fontId="1" fillId="57" borderId="18" applyNumberFormat="0" applyFont="0" applyAlignment="0" applyProtection="0"/>
    <xf numFmtId="0" fontId="1" fillId="0" borderId="0"/>
    <xf numFmtId="43" fontId="1" fillId="0" borderId="0" applyFont="0" applyFill="0" applyBorder="0" applyAlignment="0" applyProtection="0"/>
  </cellStyleXfs>
  <cellXfs count="217">
    <xf numFmtId="0" fontId="0" fillId="0" borderId="0" xfId="0"/>
    <xf numFmtId="164" fontId="0" fillId="0" borderId="0" xfId="0" applyNumberFormat="1"/>
    <xf numFmtId="0" fontId="6" fillId="0" borderId="0" xfId="0" applyFont="1"/>
    <xf numFmtId="0" fontId="0" fillId="0" borderId="0" xfId="0" applyAlignment="1">
      <alignment wrapText="1"/>
    </xf>
    <xf numFmtId="0" fontId="7" fillId="0" borderId="0" xfId="0" applyFont="1" applyAlignment="1">
      <alignment wrapText="1"/>
    </xf>
    <xf numFmtId="0" fontId="0" fillId="0" borderId="0" xfId="0" applyAlignment="1">
      <alignment horizontal="right" wrapText="1"/>
    </xf>
    <xf numFmtId="4" fontId="0" fillId="0" borderId="0" xfId="0" applyNumberFormat="1" applyAlignment="1">
      <alignment horizontal="right" wrapText="1"/>
    </xf>
    <xf numFmtId="9" fontId="0" fillId="0" borderId="0" xfId="0" applyNumberFormat="1" applyAlignment="1">
      <alignment horizontal="right" wrapText="1"/>
    </xf>
    <xf numFmtId="4" fontId="0" fillId="0" borderId="0" xfId="0" applyNumberFormat="1"/>
    <xf numFmtId="164" fontId="0" fillId="0" borderId="0" xfId="0" applyNumberFormat="1" applyAlignment="1"/>
    <xf numFmtId="165" fontId="0" fillId="0" borderId="0" xfId="0" applyNumberFormat="1"/>
    <xf numFmtId="10" fontId="0" fillId="0" borderId="0" xfId="0" applyNumberFormat="1"/>
    <xf numFmtId="1" fontId="0" fillId="0" borderId="0" xfId="0" applyNumberFormat="1"/>
    <xf numFmtId="0" fontId="0" fillId="0" borderId="0" xfId="0" applyFill="1" applyBorder="1"/>
    <xf numFmtId="0" fontId="8" fillId="0" borderId="0" xfId="0" applyFont="1"/>
    <xf numFmtId="0" fontId="8" fillId="0" borderId="10" xfId="0" applyFont="1" applyBorder="1"/>
    <xf numFmtId="168" fontId="3" fillId="0" borderId="0" xfId="28" applyNumberFormat="1" applyFont="1"/>
    <xf numFmtId="167" fontId="3" fillId="24" borderId="0" xfId="28" applyNumberFormat="1" applyFont="1" applyFill="1"/>
    <xf numFmtId="0" fontId="6" fillId="0" borderId="10" xfId="0" applyFont="1" applyBorder="1"/>
    <xf numFmtId="168" fontId="0" fillId="0" borderId="0" xfId="0" applyNumberFormat="1"/>
    <xf numFmtId="168" fontId="0" fillId="0" borderId="0" xfId="0" applyNumberFormat="1" applyFill="1" applyBorder="1"/>
    <xf numFmtId="168" fontId="3" fillId="0" borderId="0" xfId="28" applyNumberFormat="1" applyFont="1" applyFill="1" applyBorder="1"/>
    <xf numFmtId="166" fontId="0" fillId="24" borderId="0" xfId="0" applyNumberFormat="1" applyFill="1"/>
    <xf numFmtId="0" fontId="0" fillId="0" borderId="10" xfId="0" applyBorder="1"/>
    <xf numFmtId="2" fontId="0" fillId="0" borderId="0" xfId="0" applyNumberFormat="1"/>
    <xf numFmtId="164" fontId="0" fillId="0" borderId="0" xfId="0" applyNumberFormat="1" applyFill="1"/>
    <xf numFmtId="1" fontId="0" fillId="0" borderId="0" xfId="0" applyNumberFormat="1" applyFill="1"/>
    <xf numFmtId="2" fontId="0" fillId="0" borderId="0" xfId="0" applyNumberFormat="1" applyFill="1"/>
    <xf numFmtId="0" fontId="0" fillId="0" borderId="0" xfId="0" applyFill="1"/>
    <xf numFmtId="10" fontId="0" fillId="0" borderId="0" xfId="0" applyNumberFormat="1" applyFill="1"/>
    <xf numFmtId="3" fontId="0" fillId="0" borderId="0" xfId="0" applyNumberFormat="1" applyFill="1"/>
    <xf numFmtId="4" fontId="0" fillId="0" borderId="0" xfId="0" applyNumberFormat="1" applyFill="1"/>
    <xf numFmtId="4" fontId="3" fillId="0" borderId="0" xfId="28" applyNumberFormat="1" applyFont="1"/>
    <xf numFmtId="43" fontId="0" fillId="0" borderId="0" xfId="0" applyNumberFormat="1"/>
    <xf numFmtId="0" fontId="9" fillId="0" borderId="0" xfId="0" applyFont="1" applyBorder="1" applyAlignment="1">
      <alignment wrapText="1"/>
    </xf>
    <xf numFmtId="0" fontId="12" fillId="0" borderId="0" xfId="0" applyFont="1" applyBorder="1" applyAlignment="1">
      <alignment horizontal="center" wrapText="1"/>
    </xf>
    <xf numFmtId="0" fontId="0" fillId="0" borderId="0" xfId="0" applyBorder="1"/>
    <xf numFmtId="0" fontId="11" fillId="0" borderId="0" xfId="0" applyFont="1" applyBorder="1" applyAlignment="1">
      <alignment wrapText="1"/>
    </xf>
    <xf numFmtId="0" fontId="10" fillId="0" borderId="0" xfId="0" applyFont="1" applyBorder="1" applyAlignment="1">
      <alignment wrapText="1"/>
    </xf>
    <xf numFmtId="4" fontId="10" fillId="0" borderId="0" xfId="0" applyNumberFormat="1" applyFont="1" applyBorder="1" applyAlignment="1">
      <alignment horizontal="right" wrapText="1"/>
    </xf>
    <xf numFmtId="0" fontId="10" fillId="0" borderId="0" xfId="0" applyFont="1" applyBorder="1" applyAlignment="1">
      <alignment horizontal="right" wrapText="1"/>
    </xf>
    <xf numFmtId="4" fontId="10" fillId="0" borderId="0" xfId="0" applyNumberFormat="1" applyFont="1" applyFill="1" applyBorder="1" applyAlignment="1">
      <alignment horizontal="right" wrapText="1"/>
    </xf>
    <xf numFmtId="0" fontId="0" fillId="0" borderId="0" xfId="0" applyBorder="1" applyAlignment="1">
      <alignment horizontal="right"/>
    </xf>
    <xf numFmtId="0" fontId="11" fillId="0" borderId="0" xfId="0" applyFont="1" applyBorder="1" applyAlignment="1">
      <alignment horizontal="right" wrapText="1"/>
    </xf>
    <xf numFmtId="0" fontId="12" fillId="0" borderId="0" xfId="0" applyFont="1" applyFill="1" applyBorder="1" applyAlignment="1">
      <alignment horizontal="center" wrapText="1"/>
    </xf>
    <xf numFmtId="0" fontId="11" fillId="0" borderId="0" xfId="0" applyFont="1" applyFill="1" applyBorder="1" applyAlignment="1">
      <alignment wrapText="1"/>
    </xf>
    <xf numFmtId="0" fontId="10" fillId="0" borderId="0" xfId="0" applyFont="1" applyFill="1" applyBorder="1" applyAlignment="1">
      <alignment wrapText="1"/>
    </xf>
    <xf numFmtId="0" fontId="10" fillId="0" borderId="0" xfId="0" applyFont="1" applyFill="1" applyBorder="1" applyAlignment="1">
      <alignment horizontal="right" wrapText="1"/>
    </xf>
    <xf numFmtId="0" fontId="14" fillId="0" borderId="0" xfId="0" applyFont="1" applyAlignment="1">
      <alignment wrapText="1"/>
    </xf>
    <xf numFmtId="0" fontId="13" fillId="0" borderId="0" xfId="0" applyFont="1" applyAlignment="1">
      <alignment horizontal="right" wrapText="1"/>
    </xf>
    <xf numFmtId="0" fontId="13" fillId="0" borderId="0" xfId="0" applyFont="1" applyAlignment="1">
      <alignment wrapText="1"/>
    </xf>
    <xf numFmtId="9" fontId="13" fillId="0" borderId="0" xfId="0" applyNumberFormat="1" applyFont="1" applyAlignment="1">
      <alignment horizontal="right" wrapText="1"/>
    </xf>
    <xf numFmtId="4" fontId="13" fillId="0" borderId="0" xfId="0" applyNumberFormat="1" applyFont="1" applyAlignment="1">
      <alignment horizontal="right" wrapText="1"/>
    </xf>
    <xf numFmtId="4" fontId="16" fillId="0" borderId="0" xfId="0" applyNumberFormat="1" applyFont="1" applyFill="1" applyBorder="1" applyAlignment="1">
      <alignment horizontal="right" wrapText="1"/>
    </xf>
    <xf numFmtId="1" fontId="6" fillId="0" borderId="0" xfId="0" applyNumberFormat="1" applyFont="1" applyFill="1" applyBorder="1" applyAlignment="1">
      <alignment horizontal="right"/>
    </xf>
    <xf numFmtId="0" fontId="9" fillId="0" borderId="0" xfId="0" applyFont="1" applyBorder="1" applyAlignment="1">
      <alignment horizontal="right" wrapText="1"/>
    </xf>
    <xf numFmtId="0" fontId="15" fillId="0" borderId="0" xfId="0" applyFont="1" applyBorder="1" applyAlignment="1">
      <alignment horizontal="right"/>
    </xf>
    <xf numFmtId="0" fontId="17" fillId="0" borderId="0" xfId="0" applyFont="1" applyBorder="1" applyAlignment="1">
      <alignment horizontal="right"/>
    </xf>
    <xf numFmtId="0" fontId="18" fillId="0" borderId="0" xfId="0" applyFont="1" applyBorder="1" applyAlignment="1">
      <alignment horizontal="right"/>
    </xf>
    <xf numFmtId="0" fontId="12" fillId="0" borderId="11" xfId="0" applyFont="1" applyBorder="1" applyAlignment="1">
      <alignment wrapText="1"/>
    </xf>
    <xf numFmtId="0" fontId="12" fillId="0" borderId="0" xfId="0" applyFont="1" applyBorder="1" applyAlignment="1">
      <alignment wrapText="1"/>
    </xf>
    <xf numFmtId="0" fontId="12" fillId="0" borderId="0" xfId="0" applyFont="1" applyFill="1" applyBorder="1" applyAlignment="1">
      <alignment wrapText="1"/>
    </xf>
    <xf numFmtId="4" fontId="19" fillId="0" borderId="0" xfId="0" applyNumberFormat="1" applyFont="1" applyFill="1" applyBorder="1" applyAlignment="1">
      <alignment horizontal="right" wrapText="1"/>
    </xf>
    <xf numFmtId="0" fontId="19" fillId="0" borderId="11" xfId="0" applyFont="1" applyBorder="1" applyAlignment="1">
      <alignment wrapText="1"/>
    </xf>
    <xf numFmtId="0" fontId="19" fillId="0" borderId="0" xfId="0" applyFont="1" applyBorder="1" applyAlignment="1">
      <alignment wrapText="1"/>
    </xf>
    <xf numFmtId="0" fontId="19" fillId="0" borderId="0" xfId="0" applyFont="1" applyBorder="1" applyAlignment="1">
      <alignment horizontal="right" wrapText="1"/>
    </xf>
    <xf numFmtId="4" fontId="11" fillId="0" borderId="0" xfId="0" applyNumberFormat="1" applyFont="1" applyFill="1" applyBorder="1" applyAlignment="1">
      <alignment horizontal="right" wrapText="1"/>
    </xf>
    <xf numFmtId="4" fontId="19" fillId="0" borderId="0" xfId="0" applyNumberFormat="1" applyFont="1" applyBorder="1" applyAlignment="1">
      <alignment horizontal="right" wrapText="1"/>
    </xf>
    <xf numFmtId="0" fontId="11" fillId="0" borderId="11" xfId="0" applyFont="1" applyBorder="1" applyAlignment="1">
      <alignment wrapText="1"/>
    </xf>
    <xf numFmtId="4" fontId="11" fillId="0" borderId="0" xfId="0" applyNumberFormat="1" applyFont="1" applyBorder="1" applyAlignment="1">
      <alignment horizontal="right" wrapText="1"/>
    </xf>
    <xf numFmtId="1" fontId="11" fillId="0" borderId="0" xfId="0" applyNumberFormat="1" applyFont="1" applyBorder="1" applyAlignment="1">
      <alignment horizontal="right" wrapText="1"/>
    </xf>
    <xf numFmtId="0" fontId="11" fillId="0" borderId="0" xfId="0" applyFont="1" applyFill="1" applyBorder="1" applyAlignment="1">
      <alignment horizontal="right" wrapText="1"/>
    </xf>
    <xf numFmtId="1" fontId="11" fillId="0" borderId="0" xfId="0" applyNumberFormat="1" applyFont="1" applyBorder="1" applyAlignment="1">
      <alignment horizontal="right"/>
    </xf>
    <xf numFmtId="1" fontId="11" fillId="0" borderId="0" xfId="0" applyNumberFormat="1" applyFont="1" applyFill="1" applyBorder="1"/>
    <xf numFmtId="0" fontId="19" fillId="0" borderId="0" xfId="0" applyFont="1"/>
    <xf numFmtId="4" fontId="11" fillId="0" borderId="0" xfId="0" applyNumberFormat="1" applyFont="1" applyAlignment="1">
      <alignment horizontal="right" wrapText="1"/>
    </xf>
    <xf numFmtId="0" fontId="11" fillId="0" borderId="0" xfId="0" applyFont="1" applyAlignment="1">
      <alignment horizontal="right" wrapText="1"/>
    </xf>
    <xf numFmtId="43" fontId="11" fillId="0" borderId="0" xfId="28" applyFont="1"/>
    <xf numFmtId="0" fontId="19" fillId="0" borderId="11" xfId="0" applyFont="1" applyBorder="1" applyAlignment="1">
      <alignment horizontal="right" wrapText="1"/>
    </xf>
    <xf numFmtId="0" fontId="19" fillId="0" borderId="11" xfId="0" applyFont="1" applyBorder="1"/>
    <xf numFmtId="0" fontId="21" fillId="0" borderId="11" xfId="0" applyFont="1" applyBorder="1"/>
    <xf numFmtId="0" fontId="5" fillId="0" borderId="11" xfId="35" applyFont="1" applyBorder="1" applyAlignment="1" applyProtection="1"/>
    <xf numFmtId="0" fontId="11" fillId="0" borderId="0" xfId="0" applyFont="1" applyBorder="1"/>
    <xf numFmtId="0" fontId="19" fillId="0" borderId="0" xfId="0" applyFont="1" applyAlignment="1">
      <alignment horizontal="right" wrapText="1"/>
    </xf>
    <xf numFmtId="0" fontId="11" fillId="0" borderId="0" xfId="0" applyFont="1" applyFill="1" applyBorder="1"/>
    <xf numFmtId="4" fontId="11" fillId="0" borderId="0" xfId="28" applyNumberFormat="1" applyFont="1"/>
    <xf numFmtId="4" fontId="11" fillId="0" borderId="0" xfId="0" applyNumberFormat="1" applyFont="1"/>
    <xf numFmtId="4" fontId="20" fillId="0" borderId="0" xfId="0" applyNumberFormat="1" applyFont="1" applyFill="1" applyBorder="1" applyAlignment="1">
      <alignment horizontal="right" wrapText="1"/>
    </xf>
    <xf numFmtId="4" fontId="13" fillId="0" borderId="0" xfId="0" applyNumberFormat="1" applyFont="1"/>
    <xf numFmtId="1" fontId="20" fillId="0" borderId="0" xfId="0" applyNumberFormat="1" applyFont="1" applyBorder="1" applyAlignment="1">
      <alignment horizontal="right" wrapText="1"/>
    </xf>
    <xf numFmtId="0" fontId="19" fillId="0" borderId="11" xfId="0" applyFont="1" applyFill="1" applyBorder="1" applyAlignment="1">
      <alignment wrapText="1"/>
    </xf>
    <xf numFmtId="0" fontId="3" fillId="0" borderId="11" xfId="0" applyFont="1" applyBorder="1" applyAlignment="1">
      <alignment horizontal="center"/>
    </xf>
    <xf numFmtId="0" fontId="3" fillId="0" borderId="11" xfId="0" applyFont="1" applyBorder="1"/>
    <xf numFmtId="3" fontId="0" fillId="0" borderId="0" xfId="0" applyNumberFormat="1"/>
    <xf numFmtId="0" fontId="0" fillId="0" borderId="0" xfId="0" applyAlignment="1"/>
    <xf numFmtId="0" fontId="6" fillId="0" borderId="0" xfId="0" applyFont="1" applyAlignment="1"/>
    <xf numFmtId="10" fontId="6" fillId="0" borderId="0" xfId="0" applyNumberFormat="1" applyFont="1"/>
    <xf numFmtId="0" fontId="6" fillId="0" borderId="0" xfId="0" applyFont="1" applyFill="1" applyAlignment="1">
      <alignment wrapText="1"/>
    </xf>
    <xf numFmtId="49" fontId="6" fillId="0" borderId="0" xfId="0" applyNumberFormat="1" applyFont="1" applyFill="1" applyAlignment="1">
      <alignment wrapText="1"/>
    </xf>
    <xf numFmtId="49" fontId="6" fillId="0" borderId="0" xfId="0" applyNumberFormat="1" applyFont="1" applyAlignment="1">
      <alignment wrapText="1"/>
    </xf>
    <xf numFmtId="0" fontId="6" fillId="0" borderId="0" xfId="0" applyFont="1" applyBorder="1"/>
    <xf numFmtId="2" fontId="6" fillId="0" borderId="0" xfId="0" applyNumberFormat="1" applyFont="1"/>
    <xf numFmtId="4" fontId="6" fillId="0" borderId="0" xfId="0" applyNumberFormat="1" applyFont="1" applyAlignment="1">
      <alignment horizontal="left" vertical="top"/>
    </xf>
    <xf numFmtId="0" fontId="11" fillId="0" borderId="0" xfId="0" applyFont="1"/>
    <xf numFmtId="0" fontId="11" fillId="0" borderId="0" xfId="0" applyFont="1" applyAlignment="1">
      <alignment horizontal="right"/>
    </xf>
    <xf numFmtId="0" fontId="11" fillId="0" borderId="11" xfId="0" applyFont="1" applyBorder="1" applyAlignment="1"/>
    <xf numFmtId="0" fontId="40" fillId="0" borderId="0" xfId="0" applyFont="1"/>
    <xf numFmtId="43" fontId="0" fillId="0" borderId="0" xfId="28" applyFont="1"/>
    <xf numFmtId="0" fontId="0" fillId="0" borderId="0" xfId="0" applyAlignment="1">
      <alignment horizontal="right"/>
    </xf>
    <xf numFmtId="0" fontId="6" fillId="0" borderId="0" xfId="0" applyFont="1" applyAlignment="1">
      <alignment wrapText="1"/>
    </xf>
    <xf numFmtId="0" fontId="0" fillId="0" borderId="0" xfId="0" applyFont="1" applyAlignment="1"/>
    <xf numFmtId="0" fontId="41" fillId="0" borderId="0" xfId="0" applyFont="1" applyBorder="1"/>
    <xf numFmtId="0" fontId="43" fillId="0" borderId="0" xfId="0" applyFont="1"/>
    <xf numFmtId="43" fontId="44" fillId="0" borderId="0" xfId="28" applyFont="1"/>
    <xf numFmtId="0" fontId="44" fillId="0" borderId="0" xfId="0" applyFont="1"/>
    <xf numFmtId="43" fontId="44" fillId="0" borderId="0" xfId="0" applyNumberFormat="1" applyFont="1"/>
    <xf numFmtId="0" fontId="0" fillId="0" borderId="0" xfId="0"/>
    <xf numFmtId="4" fontId="45" fillId="0" borderId="0" xfId="0" applyNumberFormat="1" applyFont="1" applyFill="1" applyBorder="1" applyAlignment="1">
      <alignment horizontal="right" wrapText="1"/>
    </xf>
    <xf numFmtId="4" fontId="46" fillId="0" borderId="0" xfId="0" applyNumberFormat="1" applyFont="1" applyFill="1" applyBorder="1" applyAlignment="1">
      <alignment horizontal="right" wrapText="1"/>
    </xf>
    <xf numFmtId="4" fontId="44" fillId="0" borderId="0" xfId="0" applyNumberFormat="1" applyFont="1" applyAlignment="1">
      <alignment horizontal="right" wrapText="1"/>
    </xf>
    <xf numFmtId="1" fontId="45" fillId="0" borderId="0" xfId="0" applyNumberFormat="1" applyFont="1" applyBorder="1" applyAlignment="1">
      <alignment horizontal="right" wrapText="1"/>
    </xf>
    <xf numFmtId="1" fontId="45" fillId="0" borderId="0" xfId="0" applyNumberFormat="1" applyFont="1" applyBorder="1" applyAlignment="1">
      <alignment horizontal="right"/>
    </xf>
    <xf numFmtId="167" fontId="44" fillId="24" borderId="0" xfId="28" applyNumberFormat="1" applyFont="1" applyFill="1"/>
    <xf numFmtId="168" fontId="44" fillId="0" borderId="0" xfId="0" applyNumberFormat="1" applyFont="1"/>
    <xf numFmtId="2" fontId="44" fillId="0" borderId="0" xfId="0" applyNumberFormat="1" applyFont="1"/>
    <xf numFmtId="4" fontId="42" fillId="0" borderId="0" xfId="0" applyNumberFormat="1" applyFont="1" applyAlignment="1">
      <alignment horizontal="right" wrapText="1"/>
    </xf>
    <xf numFmtId="168" fontId="42" fillId="0" borderId="0" xfId="0" applyNumberFormat="1" applyFont="1" applyFill="1" applyBorder="1"/>
    <xf numFmtId="43" fontId="42" fillId="0" borderId="0" xfId="0" applyNumberFormat="1" applyFont="1"/>
    <xf numFmtId="0" fontId="3" fillId="0" borderId="0" xfId="0" applyFont="1"/>
    <xf numFmtId="0" fontId="42" fillId="0" borderId="0" xfId="0" applyFont="1" applyAlignment="1">
      <alignment horizontal="right" wrapText="1"/>
    </xf>
    <xf numFmtId="9" fontId="3" fillId="0" borderId="0" xfId="0" applyNumberFormat="1" applyFont="1" applyAlignment="1">
      <alignment horizontal="right" wrapText="1"/>
    </xf>
    <xf numFmtId="2" fontId="3" fillId="0" borderId="0" xfId="0" applyNumberFormat="1" applyFont="1"/>
    <xf numFmtId="0" fontId="3" fillId="0" borderId="0" xfId="0" applyFont="1" applyAlignment="1"/>
    <xf numFmtId="0" fontId="44" fillId="0" borderId="0" xfId="0" applyFont="1" applyAlignment="1">
      <alignment horizontal="right" wrapText="1"/>
    </xf>
    <xf numFmtId="9" fontId="44" fillId="0" borderId="0" xfId="0" applyNumberFormat="1" applyFont="1" applyAlignment="1">
      <alignment horizontal="right" wrapText="1"/>
    </xf>
    <xf numFmtId="10" fontId="3" fillId="0" borderId="0" xfId="0" applyNumberFormat="1" applyFont="1"/>
    <xf numFmtId="4" fontId="42" fillId="0" borderId="0" xfId="0" applyNumberFormat="1" applyFont="1" applyFill="1"/>
    <xf numFmtId="2" fontId="42" fillId="0" borderId="0" xfId="0" applyNumberFormat="1" applyFont="1" applyFill="1"/>
    <xf numFmtId="10" fontId="44" fillId="0" borderId="0" xfId="0" applyNumberFormat="1" applyFont="1"/>
    <xf numFmtId="3" fontId="42" fillId="0" borderId="0" xfId="0" applyNumberFormat="1" applyFont="1" applyFill="1"/>
    <xf numFmtId="165" fontId="42" fillId="0" borderId="0" xfId="0" applyNumberFormat="1" applyFont="1"/>
    <xf numFmtId="164" fontId="42" fillId="0" borderId="0" xfId="0" applyNumberFormat="1" applyFont="1"/>
    <xf numFmtId="165" fontId="44" fillId="0" borderId="0" xfId="0" applyNumberFormat="1" applyFont="1"/>
    <xf numFmtId="164" fontId="44" fillId="0" borderId="0" xfId="0" applyNumberFormat="1" applyFont="1"/>
    <xf numFmtId="1" fontId="44" fillId="0" borderId="0" xfId="0" applyNumberFormat="1" applyFont="1"/>
    <xf numFmtId="0" fontId="2" fillId="0" borderId="0" xfId="44"/>
    <xf numFmtId="0" fontId="19" fillId="25" borderId="11" xfId="0" applyFont="1" applyFill="1" applyBorder="1" applyAlignment="1">
      <alignment wrapText="1"/>
    </xf>
    <xf numFmtId="0" fontId="19" fillId="25" borderId="0" xfId="0" applyFont="1" applyFill="1" applyBorder="1" applyAlignment="1">
      <alignment wrapText="1"/>
    </xf>
    <xf numFmtId="0" fontId="11" fillId="25" borderId="0" xfId="0" applyFont="1" applyFill="1" applyBorder="1" applyAlignment="1">
      <alignment horizontal="right" wrapText="1"/>
    </xf>
    <xf numFmtId="4" fontId="19" fillId="25" borderId="0" xfId="0" applyNumberFormat="1" applyFont="1" applyFill="1" applyBorder="1" applyAlignment="1">
      <alignment horizontal="right" wrapText="1"/>
    </xf>
    <xf numFmtId="0" fontId="19" fillId="25" borderId="0" xfId="0" applyFont="1" applyFill="1" applyBorder="1" applyAlignment="1">
      <alignment horizontal="right" wrapText="1"/>
    </xf>
    <xf numFmtId="0" fontId="13" fillId="25" borderId="0" xfId="0" applyFont="1" applyFill="1" applyAlignment="1">
      <alignment horizontal="right" wrapText="1"/>
    </xf>
    <xf numFmtId="4" fontId="11" fillId="25" borderId="0" xfId="0" applyNumberFormat="1" applyFont="1" applyFill="1" applyBorder="1" applyAlignment="1">
      <alignment horizontal="right" wrapText="1"/>
    </xf>
    <xf numFmtId="0" fontId="0" fillId="25" borderId="0" xfId="0" applyFill="1"/>
    <xf numFmtId="0" fontId="11" fillId="25" borderId="11" xfId="0" applyFont="1" applyFill="1" applyBorder="1" applyAlignment="1">
      <alignment wrapText="1"/>
    </xf>
    <xf numFmtId="0" fontId="11" fillId="25" borderId="0" xfId="0" applyFont="1" applyFill="1" applyBorder="1" applyAlignment="1">
      <alignment wrapText="1"/>
    </xf>
    <xf numFmtId="0" fontId="47" fillId="26" borderId="11" xfId="0" applyFont="1" applyFill="1" applyBorder="1" applyAlignment="1">
      <alignment wrapText="1"/>
    </xf>
    <xf numFmtId="0" fontId="47" fillId="26" borderId="0" xfId="0" applyFont="1" applyFill="1" applyBorder="1" applyAlignment="1">
      <alignment wrapText="1"/>
    </xf>
    <xf numFmtId="0" fontId="47" fillId="26" borderId="0" xfId="0" applyFont="1" applyFill="1" applyBorder="1" applyAlignment="1">
      <alignment horizontal="right" wrapText="1"/>
    </xf>
    <xf numFmtId="4" fontId="47" fillId="26" borderId="0" xfId="0" applyNumberFormat="1" applyFont="1" applyFill="1" applyBorder="1" applyAlignment="1">
      <alignment horizontal="right" wrapText="1"/>
    </xf>
    <xf numFmtId="0" fontId="48" fillId="26" borderId="0" xfId="0" applyFont="1" applyFill="1" applyAlignment="1">
      <alignment horizontal="right" wrapText="1"/>
    </xf>
    <xf numFmtId="0" fontId="48" fillId="26" borderId="0" xfId="0" applyFont="1" applyFill="1"/>
    <xf numFmtId="0" fontId="48" fillId="26" borderId="0" xfId="0" applyFont="1" applyFill="1" applyBorder="1"/>
    <xf numFmtId="1" fontId="47" fillId="0" borderId="0" xfId="0" applyNumberFormat="1" applyFont="1" applyFill="1" applyBorder="1" applyAlignment="1">
      <alignment horizontal="right"/>
    </xf>
    <xf numFmtId="0" fontId="48" fillId="0" borderId="0" xfId="0" applyFont="1" applyFill="1" applyBorder="1" applyAlignment="1">
      <alignment horizontal="right"/>
    </xf>
    <xf numFmtId="4" fontId="49" fillId="0" borderId="0" xfId="0" applyNumberFormat="1" applyFont="1" applyFill="1" applyBorder="1" applyAlignment="1">
      <alignment horizontal="right" wrapText="1"/>
    </xf>
    <xf numFmtId="0" fontId="48" fillId="0" borderId="0" xfId="0" applyFont="1" applyFill="1" applyBorder="1"/>
    <xf numFmtId="4" fontId="47" fillId="25" borderId="0" xfId="0" applyNumberFormat="1" applyFont="1" applyFill="1" applyBorder="1" applyAlignment="1">
      <alignment horizontal="right" wrapText="1"/>
    </xf>
    <xf numFmtId="0" fontId="11" fillId="0" borderId="11" xfId="0" applyFont="1" applyBorder="1" applyAlignment="1">
      <alignment wrapText="1"/>
    </xf>
    <xf numFmtId="0" fontId="50" fillId="0" borderId="0" xfId="0" applyFont="1"/>
    <xf numFmtId="4" fontId="50" fillId="0" borderId="0" xfId="73" applyNumberFormat="1" applyFont="1"/>
    <xf numFmtId="4" fontId="50" fillId="0" borderId="0" xfId="0" applyNumberFormat="1" applyFont="1" applyFill="1"/>
    <xf numFmtId="2" fontId="66" fillId="0" borderId="0" xfId="0" applyNumberFormat="1" applyFont="1" applyFill="1"/>
    <xf numFmtId="4" fontId="66" fillId="0" borderId="0" xfId="73" applyNumberFormat="1" applyFont="1"/>
    <xf numFmtId="168" fontId="66" fillId="0" borderId="0" xfId="0" applyNumberFormat="1" applyFont="1" applyFill="1" applyBorder="1"/>
    <xf numFmtId="166" fontId="66" fillId="24" borderId="0" xfId="0" applyNumberFormat="1" applyFont="1" applyFill="1"/>
    <xf numFmtId="3" fontId="66" fillId="0" borderId="0" xfId="0" applyNumberFormat="1" applyFont="1"/>
    <xf numFmtId="0" fontId="66" fillId="0" borderId="0" xfId="0" applyFont="1"/>
    <xf numFmtId="4" fontId="66" fillId="58" borderId="0" xfId="0" applyNumberFormat="1" applyFont="1" applyFill="1" applyAlignment="1">
      <alignment horizontal="right" vertical="center" wrapText="1"/>
    </xf>
    <xf numFmtId="167" fontId="66" fillId="24" borderId="0" xfId="28" applyNumberFormat="1" applyFont="1" applyFill="1"/>
    <xf numFmtId="168" fontId="66" fillId="0" borderId="0" xfId="28" applyNumberFormat="1" applyFont="1"/>
    <xf numFmtId="4" fontId="66" fillId="0" borderId="0" xfId="73" applyNumberFormat="1" applyFont="1" applyFill="1"/>
    <xf numFmtId="4" fontId="66" fillId="0" borderId="0" xfId="0" applyNumberFormat="1" applyFont="1"/>
    <xf numFmtId="0" fontId="67" fillId="0" borderId="0" xfId="44" applyFont="1"/>
    <xf numFmtId="0" fontId="20" fillId="0" borderId="0" xfId="0" applyFont="1" applyFill="1" applyBorder="1" applyAlignment="1">
      <alignment horizontal="center" wrapText="1"/>
    </xf>
    <xf numFmtId="0" fontId="20" fillId="0" borderId="0" xfId="0" applyFont="1" applyFill="1" applyBorder="1" applyAlignment="1">
      <alignment wrapText="1"/>
    </xf>
    <xf numFmtId="0" fontId="11" fillId="26" borderId="0" xfId="0" applyFont="1" applyFill="1" applyBorder="1"/>
    <xf numFmtId="4" fontId="11" fillId="26" borderId="0" xfId="0" applyNumberFormat="1" applyFont="1" applyFill="1" applyBorder="1" applyAlignment="1">
      <alignment horizontal="right" wrapText="1"/>
    </xf>
    <xf numFmtId="0" fontId="11" fillId="25" borderId="0" xfId="0" applyFont="1" applyFill="1" applyBorder="1"/>
    <xf numFmtId="0" fontId="50" fillId="0" borderId="0" xfId="0" applyFont="1" applyFill="1"/>
    <xf numFmtId="2" fontId="50" fillId="0" borderId="0" xfId="0" applyNumberFormat="1" applyFont="1"/>
    <xf numFmtId="2" fontId="50" fillId="0" borderId="0" xfId="0" applyNumberFormat="1" applyFont="1" applyFill="1"/>
    <xf numFmtId="0" fontId="7" fillId="0" borderId="0" xfId="0" applyFont="1"/>
    <xf numFmtId="4" fontId="3" fillId="0" borderId="0" xfId="0" applyNumberFormat="1" applyFont="1" applyAlignment="1">
      <alignment horizontal="right" wrapText="1"/>
    </xf>
    <xf numFmtId="0" fontId="20" fillId="0" borderId="0" xfId="0" applyFont="1" applyBorder="1" applyAlignment="1">
      <alignment horizontal="center" wrapText="1"/>
    </xf>
    <xf numFmtId="1" fontId="20" fillId="0" borderId="0" xfId="0" applyNumberFormat="1" applyFont="1" applyBorder="1" applyAlignment="1">
      <alignment wrapText="1"/>
    </xf>
    <xf numFmtId="1" fontId="11" fillId="26" borderId="0" xfId="0" applyNumberFormat="1" applyFont="1" applyFill="1" applyBorder="1" applyAlignment="1">
      <alignment horizontal="right" wrapText="1"/>
    </xf>
    <xf numFmtId="1" fontId="11" fillId="25" borderId="0" xfId="0" applyNumberFormat="1" applyFont="1" applyFill="1" applyBorder="1" applyAlignment="1">
      <alignment horizontal="right" wrapText="1"/>
    </xf>
    <xf numFmtId="1" fontId="11" fillId="25" borderId="0" xfId="0" applyNumberFormat="1" applyFont="1" applyFill="1" applyBorder="1" applyAlignment="1">
      <alignment horizontal="right"/>
    </xf>
    <xf numFmtId="1" fontId="16" fillId="0" borderId="0" xfId="0" applyNumberFormat="1" applyFont="1" applyBorder="1" applyAlignment="1">
      <alignment horizontal="right" wrapText="1"/>
    </xf>
    <xf numFmtId="4" fontId="16" fillId="0" borderId="0" xfId="0" applyNumberFormat="1" applyFont="1" applyBorder="1" applyAlignment="1">
      <alignment horizontal="right" wrapText="1"/>
    </xf>
    <xf numFmtId="0" fontId="16" fillId="0" borderId="0" xfId="0" applyFont="1" applyBorder="1" applyAlignment="1">
      <alignment wrapText="1"/>
    </xf>
    <xf numFmtId="0" fontId="0" fillId="0" borderId="0" xfId="0" applyAlignment="1"/>
    <xf numFmtId="0" fontId="13" fillId="0" borderId="0" xfId="0" applyFont="1" applyAlignment="1">
      <alignment horizontal="left" wrapText="1"/>
    </xf>
    <xf numFmtId="0" fontId="0" fillId="0" borderId="0" xfId="0" applyAlignment="1">
      <alignment horizontal="left"/>
    </xf>
    <xf numFmtId="0" fontId="0" fillId="0" borderId="0" xfId="0" applyAlignment="1">
      <alignment horizontal="left" wrapText="1"/>
    </xf>
    <xf numFmtId="0" fontId="13" fillId="0" borderId="0" xfId="0" applyFont="1" applyAlignment="1">
      <alignment horizontal="right" wrapText="1"/>
    </xf>
    <xf numFmtId="0" fontId="11" fillId="0" borderId="11" xfId="0" applyFont="1" applyBorder="1" applyAlignment="1">
      <alignment wrapText="1"/>
    </xf>
    <xf numFmtId="0" fontId="11" fillId="0" borderId="0" xfId="0" applyFont="1" applyAlignment="1">
      <alignment wrapText="1"/>
    </xf>
    <xf numFmtId="0" fontId="10" fillId="0" borderId="11" xfId="0" applyFont="1" applyBorder="1" applyAlignment="1">
      <alignment horizontal="right" wrapText="1"/>
    </xf>
    <xf numFmtId="0" fontId="10" fillId="0" borderId="0" xfId="0" applyFont="1" applyBorder="1" applyAlignment="1">
      <alignment horizontal="right" wrapText="1"/>
    </xf>
    <xf numFmtId="0" fontId="12" fillId="0" borderId="11" xfId="0" applyFont="1" applyBorder="1" applyAlignment="1">
      <alignment wrapText="1"/>
    </xf>
    <xf numFmtId="0" fontId="12" fillId="0" borderId="0" xfId="0" applyFont="1" applyBorder="1" applyAlignment="1">
      <alignment wrapText="1"/>
    </xf>
    <xf numFmtId="2" fontId="45" fillId="59" borderId="0" xfId="0" applyNumberFormat="1" applyFont="1" applyFill="1" applyBorder="1"/>
    <xf numFmtId="0" fontId="11" fillId="59" borderId="0" xfId="0" applyFont="1" applyFill="1" applyBorder="1"/>
    <xf numFmtId="0" fontId="2" fillId="59" borderId="0" xfId="44" applyFill="1"/>
    <xf numFmtId="2" fontId="67" fillId="59" borderId="0" xfId="44" applyNumberFormat="1" applyFont="1" applyFill="1"/>
  </cellXfs>
  <cellStyles count="92">
    <cellStyle name="20% - Accent1" xfId="1" builtinId="30" customBuiltin="1"/>
    <cellStyle name="20% - Accent1 2" xfId="46"/>
    <cellStyle name="20% - Accent2" xfId="2" builtinId="34" customBuiltin="1"/>
    <cellStyle name="20% - Accent2 2" xfId="47"/>
    <cellStyle name="20% - Accent3" xfId="3" builtinId="38" customBuiltin="1"/>
    <cellStyle name="20% - Accent3 2" xfId="48"/>
    <cellStyle name="20% - Accent4" xfId="4" builtinId="42" customBuiltin="1"/>
    <cellStyle name="20% - Accent4 2" xfId="49"/>
    <cellStyle name="20% - Accent5" xfId="5" builtinId="46" customBuiltin="1"/>
    <cellStyle name="20% - Accent5 2" xfId="50"/>
    <cellStyle name="20% - Accent6" xfId="6" builtinId="50" customBuiltin="1"/>
    <cellStyle name="20% - Accent6 2" xfId="51"/>
    <cellStyle name="40% - Accent1" xfId="7" builtinId="31" customBuiltin="1"/>
    <cellStyle name="40% - Accent1 2" xfId="52"/>
    <cellStyle name="40% - Accent2" xfId="8" builtinId="35" customBuiltin="1"/>
    <cellStyle name="40% - Accent2 2" xfId="53"/>
    <cellStyle name="40% - Accent3" xfId="9" builtinId="39" customBuiltin="1"/>
    <cellStyle name="40% - Accent3 2" xfId="54"/>
    <cellStyle name="40% - Accent4" xfId="10" builtinId="43" customBuiltin="1"/>
    <cellStyle name="40% - Accent4 2" xfId="55"/>
    <cellStyle name="40% - Accent5" xfId="11" builtinId="47" customBuiltin="1"/>
    <cellStyle name="40% - Accent5 2" xfId="56"/>
    <cellStyle name="40% - Accent6" xfId="12" builtinId="51" customBuiltin="1"/>
    <cellStyle name="40% - Accent6 2" xfId="57"/>
    <cellStyle name="60% - Accent1" xfId="13" builtinId="32" customBuiltin="1"/>
    <cellStyle name="60% - Accent1 2" xfId="58"/>
    <cellStyle name="60% - Accent2" xfId="14" builtinId="36" customBuiltin="1"/>
    <cellStyle name="60% - Accent2 2" xfId="59"/>
    <cellStyle name="60% - Accent3" xfId="15" builtinId="40" customBuiltin="1"/>
    <cellStyle name="60% - Accent3 2" xfId="60"/>
    <cellStyle name="60% - Accent4" xfId="16" builtinId="44" customBuiltin="1"/>
    <cellStyle name="60% - Accent4 2" xfId="61"/>
    <cellStyle name="60% - Accent5" xfId="17" builtinId="48" customBuiltin="1"/>
    <cellStyle name="60% - Accent5 2" xfId="62"/>
    <cellStyle name="60% - Accent6" xfId="18" builtinId="52" customBuiltin="1"/>
    <cellStyle name="60% - Accent6 2" xfId="63"/>
    <cellStyle name="Accent1" xfId="19" builtinId="29" customBuiltin="1"/>
    <cellStyle name="Accent1 2" xfId="64"/>
    <cellStyle name="Accent2" xfId="20" builtinId="33" customBuiltin="1"/>
    <cellStyle name="Accent2 2" xfId="65"/>
    <cellStyle name="Accent3" xfId="21" builtinId="37" customBuiltin="1"/>
    <cellStyle name="Accent3 2" xfId="66"/>
    <cellStyle name="Accent4" xfId="22" builtinId="41" customBuiltin="1"/>
    <cellStyle name="Accent4 2" xfId="67"/>
    <cellStyle name="Accent5" xfId="23" builtinId="45" customBuiltin="1"/>
    <cellStyle name="Accent5 2" xfId="68"/>
    <cellStyle name="Accent6" xfId="24" builtinId="49" customBuiltin="1"/>
    <cellStyle name="Accent6 2" xfId="69"/>
    <cellStyle name="Bad" xfId="25" builtinId="27" customBuiltin="1"/>
    <cellStyle name="Bad 2" xfId="70"/>
    <cellStyle name="Calculation" xfId="26" builtinId="22" customBuiltin="1"/>
    <cellStyle name="Calculation 2" xfId="71"/>
    <cellStyle name="Check Cell" xfId="27" builtinId="23" customBuiltin="1"/>
    <cellStyle name="Check Cell 2" xfId="72"/>
    <cellStyle name="Comma" xfId="28" builtinId="3"/>
    <cellStyle name="Comma 2" xfId="91"/>
    <cellStyle name="Comma 3" xfId="73"/>
    <cellStyle name="Explanatory Text" xfId="29" builtinId="53" customBuiltin="1"/>
    <cellStyle name="Explanatory Text 2" xfId="74"/>
    <cellStyle name="Good" xfId="30" builtinId="26" customBuiltin="1"/>
    <cellStyle name="Good 2" xfId="75"/>
    <cellStyle name="Heading 1" xfId="31" builtinId="16" customBuiltin="1"/>
    <cellStyle name="Heading 1 2" xfId="76"/>
    <cellStyle name="Heading 2" xfId="32" builtinId="17" customBuiltin="1"/>
    <cellStyle name="Heading 2 2" xfId="77"/>
    <cellStyle name="Heading 3" xfId="33" builtinId="18" customBuiltin="1"/>
    <cellStyle name="Heading 3 2" xfId="78"/>
    <cellStyle name="Heading 4" xfId="34" builtinId="19" customBuiltin="1"/>
    <cellStyle name="Heading 4 2" xfId="79"/>
    <cellStyle name="Hyperlink" xfId="35" builtinId="8"/>
    <cellStyle name="Input" xfId="36" builtinId="20" customBuiltin="1"/>
    <cellStyle name="Input 2" xfId="80"/>
    <cellStyle name="Linked Cell" xfId="37" builtinId="24" customBuiltin="1"/>
    <cellStyle name="Linked Cell 2" xfId="81"/>
    <cellStyle name="Neutral" xfId="38" builtinId="28" customBuiltin="1"/>
    <cellStyle name="Neutral 2" xfId="82"/>
    <cellStyle name="Normal" xfId="0" builtinId="0"/>
    <cellStyle name="Normal 2" xfId="44"/>
    <cellStyle name="Normal 2 2" xfId="88"/>
    <cellStyle name="Normal 3" xfId="90"/>
    <cellStyle name="Normal 4" xfId="45"/>
    <cellStyle name="Note" xfId="39" builtinId="10" customBuiltin="1"/>
    <cellStyle name="Note 2" xfId="89"/>
    <cellStyle name="Output" xfId="40" builtinId="21" customBuiltin="1"/>
    <cellStyle name="Output 2" xfId="83"/>
    <cellStyle name="Percent 2" xfId="84"/>
    <cellStyle name="Title" xfId="41" builtinId="15" customBuiltin="1"/>
    <cellStyle name="Title 2" xfId="85"/>
    <cellStyle name="Total" xfId="42" builtinId="25" customBuiltin="1"/>
    <cellStyle name="Total 2" xfId="86"/>
    <cellStyle name="Warning Text" xfId="43" builtinId="11" customBuiltin="1"/>
    <cellStyle name="Warning Text 2" xfId="87"/>
  </cellStyles>
  <dxfs count="0"/>
  <tableStyles count="0" defaultTableStyle="TableStyleMedium9" defaultPivotStyle="PivotStyleLight16"/>
  <colors>
    <mruColors>
      <color rgb="FFCCFFFF"/>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Arial"/>
                <a:ea typeface="Arial"/>
                <a:cs typeface="Arial"/>
              </a:defRPr>
            </a:pPr>
            <a:r>
              <a:rPr lang="en-US"/>
              <a:t>Underwater Bay Grass Abundance</a:t>
            </a:r>
          </a:p>
        </c:rich>
      </c:tx>
      <c:layout>
        <c:manualLayout>
          <c:xMode val="edge"/>
          <c:yMode val="edge"/>
          <c:x val="0.29166715271702143"/>
          <c:y val="3.8167938931297704E-2"/>
        </c:manualLayout>
      </c:layout>
      <c:spPr>
        <a:noFill/>
        <a:ln w="25400">
          <a:noFill/>
        </a:ln>
      </c:spPr>
    </c:title>
    <c:plotArea>
      <c:layout>
        <c:manualLayout>
          <c:layoutTarget val="inner"/>
          <c:xMode val="edge"/>
          <c:yMode val="edge"/>
          <c:x val="0.12962982498707687"/>
          <c:y val="0.12256189350377004"/>
          <c:w val="0.68209979338438564"/>
          <c:h val="0.59499669411552569"/>
        </c:manualLayout>
      </c:layout>
      <c:barChart>
        <c:barDir val="col"/>
        <c:grouping val="stacked"/>
        <c:ser>
          <c:idx val="0"/>
          <c:order val="0"/>
          <c:tx>
            <c:v>acreage</c:v>
          </c:tx>
          <c:spPr>
            <a:solidFill>
              <a:srgbClr val="9999FF"/>
            </a:solidFill>
            <a:ln w="12700">
              <a:solidFill>
                <a:srgbClr val="000000"/>
              </a:solidFill>
              <a:prstDash val="solid"/>
            </a:ln>
          </c:spPr>
          <c:cat>
            <c:numRef>
              <c:f>'bay grass summary'!$B$1:$AD$1</c:f>
              <c:numCache>
                <c:formatCode>General</c:formatCode>
                <c:ptCount val="29"/>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numCache>
            </c:numRef>
          </c:cat>
          <c:val>
            <c:numRef>
              <c:f>'bay grass summary'!$B$2:$AD$2</c:f>
              <c:numCache>
                <c:formatCode>#,##0</c:formatCode>
                <c:ptCount val="29"/>
                <c:pt idx="0">
                  <c:v>38227.620467999994</c:v>
                </c:pt>
                <c:pt idx="1">
                  <c:v>49107.947901</c:v>
                </c:pt>
                <c:pt idx="2">
                  <c:v>47413.638185999996</c:v>
                </c:pt>
                <c:pt idx="3">
                  <c:v>49639.95102</c:v>
                </c:pt>
                <c:pt idx="5">
                  <c:v>59681.265869999996</c:v>
                </c:pt>
                <c:pt idx="6">
                  <c:v>60027.219870000001</c:v>
                </c:pt>
                <c:pt idx="7">
                  <c:v>63321.838655999993</c:v>
                </c:pt>
                <c:pt idx="8">
                  <c:v>70590.183929999999</c:v>
                </c:pt>
                <c:pt idx="9">
                  <c:v>73114.214892000004</c:v>
                </c:pt>
                <c:pt idx="10">
                  <c:v>65446.095059999992</c:v>
                </c:pt>
                <c:pt idx="11">
                  <c:v>59928.573557999996</c:v>
                </c:pt>
                <c:pt idx="12">
                  <c:v>63496.323026999999</c:v>
                </c:pt>
                <c:pt idx="13">
                  <c:v>69269.257424999989</c:v>
                </c:pt>
                <c:pt idx="14">
                  <c:v>63517.525065000002</c:v>
                </c:pt>
                <c:pt idx="15">
                  <c:v>64717.713623999996</c:v>
                </c:pt>
                <c:pt idx="16">
                  <c:v>69156.476420999999</c:v>
                </c:pt>
                <c:pt idx="17">
                  <c:v>77889.244976999995</c:v>
                </c:pt>
                <c:pt idx="18">
                  <c:v>89659.069565999991</c:v>
                </c:pt>
                <c:pt idx="19">
                  <c:v>61695.237080999992</c:v>
                </c:pt>
                <c:pt idx="20">
                  <c:v>72945.339917999998</c:v>
                </c:pt>
                <c:pt idx="21">
                  <c:v>78262.850585999986</c:v>
                </c:pt>
                <c:pt idx="22">
                  <c:v>59160.45683399999</c:v>
                </c:pt>
                <c:pt idx="23">
                  <c:v>64917.502058999991</c:v>
                </c:pt>
                <c:pt idx="24">
                  <c:v>76860.328358999992</c:v>
                </c:pt>
                <c:pt idx="25">
                  <c:v>85914.512891999999</c:v>
                </c:pt>
                <c:pt idx="26">
                  <c:v>79664.137263000011</c:v>
                </c:pt>
                <c:pt idx="27">
                  <c:v>57964.419722999999</c:v>
                </c:pt>
                <c:pt idx="28">
                  <c:v>48195.046928824835</c:v>
                </c:pt>
              </c:numCache>
            </c:numRef>
          </c:val>
        </c:ser>
        <c:ser>
          <c:idx val="1"/>
          <c:order val="1"/>
          <c:tx>
            <c:v>estimated additional acreage</c:v>
          </c:tx>
          <c:spPr>
            <a:solidFill>
              <a:srgbClr val="993366"/>
            </a:solidFill>
            <a:ln w="12700">
              <a:solidFill>
                <a:srgbClr val="000000"/>
              </a:solidFill>
              <a:prstDash val="solid"/>
            </a:ln>
          </c:spPr>
          <c:cat>
            <c:numRef>
              <c:f>'bay grass summary'!$B$1:$AD$1</c:f>
              <c:numCache>
                <c:formatCode>General</c:formatCode>
                <c:ptCount val="29"/>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numCache>
            </c:numRef>
          </c:cat>
          <c:val>
            <c:numRef>
              <c:f>'bay grass summary'!$B$3:$AC$3</c:f>
              <c:numCache>
                <c:formatCode>General</c:formatCode>
                <c:ptCount val="28"/>
                <c:pt idx="0">
                  <c:v>731</c:v>
                </c:pt>
                <c:pt idx="2">
                  <c:v>276</c:v>
                </c:pt>
                <c:pt idx="15">
                  <c:v>3381.9968819999995</c:v>
                </c:pt>
                <c:pt idx="17">
                  <c:v>7525.2655409999998</c:v>
                </c:pt>
                <c:pt idx="19">
                  <c:v>1831.6534529999999</c:v>
                </c:pt>
                <c:pt idx="27" formatCode="#,##0">
                  <c:v>5118.6514190994685</c:v>
                </c:pt>
              </c:numCache>
            </c:numRef>
          </c:val>
        </c:ser>
        <c:overlap val="100"/>
        <c:axId val="72357376"/>
        <c:axId val="72359296"/>
      </c:barChart>
      <c:catAx>
        <c:axId val="72357376"/>
        <c:scaling>
          <c:orientation val="minMax"/>
        </c:scaling>
        <c:axPos val="b"/>
        <c:title>
          <c:tx>
            <c:rich>
              <a:bodyPr/>
              <a:lstStyle/>
              <a:p>
                <a:pPr>
                  <a:defRPr sz="1000" b="1" i="0" u="none" strike="noStrike" baseline="0">
                    <a:solidFill>
                      <a:srgbClr val="000000"/>
                    </a:solidFill>
                    <a:latin typeface="Arial"/>
                    <a:ea typeface="Arial"/>
                    <a:cs typeface="Arial"/>
                  </a:defRPr>
                </a:pPr>
                <a:r>
                  <a:rPr lang="en-US"/>
                  <a:t>Year</a:t>
                </a:r>
              </a:p>
            </c:rich>
          </c:tx>
          <c:layout>
            <c:manualLayout>
              <c:xMode val="edge"/>
              <c:yMode val="edge"/>
              <c:x val="0.44598830238812737"/>
              <c:y val="0.87023061048666661"/>
            </c:manualLayout>
          </c:layout>
          <c:spPr>
            <a:noFill/>
            <a:ln w="25400">
              <a:noFill/>
            </a:ln>
          </c:spPr>
        </c:title>
        <c:numFmt formatCode="General" sourceLinked="1"/>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72359296"/>
        <c:crosses val="autoZero"/>
        <c:auto val="1"/>
        <c:lblAlgn val="ctr"/>
        <c:lblOffset val="100"/>
        <c:tickLblSkip val="1"/>
        <c:tickMarkSkip val="1"/>
      </c:catAx>
      <c:valAx>
        <c:axId val="72359296"/>
        <c:scaling>
          <c:orientation val="minMax"/>
          <c:max val="200000"/>
        </c:scaling>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Arial"/>
                    <a:ea typeface="Arial"/>
                    <a:cs typeface="Arial"/>
                  </a:defRPr>
                </a:pPr>
                <a:r>
                  <a:rPr lang="en-US"/>
                  <a:t>Acreage</a:t>
                </a:r>
              </a:p>
            </c:rich>
          </c:tx>
          <c:layout>
            <c:manualLayout>
              <c:xMode val="edge"/>
              <c:yMode val="edge"/>
              <c:x val="7.7160493827160932E-3"/>
              <c:y val="0.34351198466603883"/>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2357376"/>
        <c:crosses val="autoZero"/>
        <c:crossBetween val="between"/>
        <c:majorUnit val="40000"/>
        <c:minorUnit val="10000"/>
      </c:valAx>
      <c:spPr>
        <a:solidFill>
          <a:srgbClr val="C0C0C0"/>
        </a:solidFill>
        <a:ln w="12700">
          <a:solidFill>
            <a:srgbClr val="808080"/>
          </a:solidFill>
          <a:prstDash val="solid"/>
        </a:ln>
      </c:spPr>
    </c:plotArea>
    <c:legend>
      <c:legendPos val="r"/>
      <c:layout>
        <c:manualLayout>
          <c:xMode val="edge"/>
          <c:yMode val="edge"/>
          <c:x val="0.82069964207324653"/>
          <c:y val="0.28880157170923554"/>
          <c:w val="0.16847206728776248"/>
          <c:h val="0.44007858546168982"/>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Arial"/>
                <a:ea typeface="Arial"/>
                <a:cs typeface="Arial"/>
              </a:defRPr>
            </a:pPr>
            <a:r>
              <a:rPr lang="en-US"/>
              <a:t>Underwater Bay Grass Abundance
Upper Zone</a:t>
            </a:r>
          </a:p>
        </c:rich>
      </c:tx>
      <c:layout>
        <c:manualLayout>
          <c:xMode val="edge"/>
          <c:yMode val="edge"/>
          <c:x val="0.29115956659263748"/>
          <c:y val="4.2766373411534844E-2"/>
        </c:manualLayout>
      </c:layout>
      <c:spPr>
        <a:noFill/>
        <a:ln w="25400">
          <a:noFill/>
        </a:ln>
      </c:spPr>
    </c:title>
    <c:plotArea>
      <c:layout>
        <c:manualLayout>
          <c:layoutTarget val="inner"/>
          <c:xMode val="edge"/>
          <c:yMode val="edge"/>
          <c:x val="0.21444224224972969"/>
          <c:y val="0.32575878077200687"/>
          <c:w val="0.75492422016486438"/>
          <c:h val="0.37878927996745076"/>
        </c:manualLayout>
      </c:layout>
      <c:barChart>
        <c:barDir val="col"/>
        <c:grouping val="clustered"/>
        <c:ser>
          <c:idx val="0"/>
          <c:order val="0"/>
          <c:spPr>
            <a:solidFill>
              <a:srgbClr val="9999FF"/>
            </a:solidFill>
            <a:ln w="12700">
              <a:solidFill>
                <a:srgbClr val="000000"/>
              </a:solidFill>
              <a:prstDash val="solid"/>
            </a:ln>
          </c:spPr>
          <c:cat>
            <c:numRef>
              <c:f>'bay grass summary'!$B$1:$AD$1</c:f>
              <c:numCache>
                <c:formatCode>General</c:formatCode>
                <c:ptCount val="29"/>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numCache>
            </c:numRef>
          </c:cat>
          <c:val>
            <c:numRef>
              <c:f>zonetots!$B$8:$AD$8</c:f>
              <c:numCache>
                <c:formatCode>_(* #,##0_);_(* \(#,##0\);_(* "-"??_);_(@_)</c:formatCode>
                <c:ptCount val="29"/>
                <c:pt idx="0">
                  <c:v>7498.4293949999992</c:v>
                </c:pt>
                <c:pt idx="1">
                  <c:v>7749.246044999999</c:v>
                </c:pt>
                <c:pt idx="2">
                  <c:v>6799.1080949999996</c:v>
                </c:pt>
                <c:pt idx="3">
                  <c:v>7289.8438439999991</c:v>
                </c:pt>
                <c:pt idx="5">
                  <c:v>6071.8139430000001</c:v>
                </c:pt>
                <c:pt idx="6">
                  <c:v>5810.8904939999993</c:v>
                </c:pt>
                <c:pt idx="7">
                  <c:v>5333.0291759999991</c:v>
                </c:pt>
                <c:pt idx="8">
                  <c:v>6228.456972</c:v>
                </c:pt>
                <c:pt idx="9">
                  <c:v>6601.6177829999997</c:v>
                </c:pt>
                <c:pt idx="10">
                  <c:v>9523.2981569999993</c:v>
                </c:pt>
                <c:pt idx="11">
                  <c:v>8214.5788859999993</c:v>
                </c:pt>
                <c:pt idx="12">
                  <c:v>8634.2705099999985</c:v>
                </c:pt>
                <c:pt idx="13">
                  <c:v>10969.731830999999</c:v>
                </c:pt>
                <c:pt idx="14">
                  <c:v>11257.417293</c:v>
                </c:pt>
                <c:pt idx="15">
                  <c:v>8771.4906929999997</c:v>
                </c:pt>
                <c:pt idx="16">
                  <c:v>14820.891758999998</c:v>
                </c:pt>
                <c:pt idx="17">
                  <c:v>11960.395820999998</c:v>
                </c:pt>
                <c:pt idx="18">
                  <c:v>13165.724268</c:v>
                </c:pt>
                <c:pt idx="19">
                  <c:v>10416.156008999998</c:v>
                </c:pt>
                <c:pt idx="20">
                  <c:v>21673.523879999997</c:v>
                </c:pt>
                <c:pt idx="21">
                  <c:v>19464.582879000001</c:v>
                </c:pt>
                <c:pt idx="22" formatCode="#,##0.00">
                  <c:v>15532.445003999999</c:v>
                </c:pt>
                <c:pt idx="23" formatCode="#,##0.00">
                  <c:v>18921.855186000001</c:v>
                </c:pt>
                <c:pt idx="24" formatCode="#,##0.00">
                  <c:v>22953.405413999997</c:v>
                </c:pt>
                <c:pt idx="25" formatCode="#,##0.00">
                  <c:v>23597.003409000001</c:v>
                </c:pt>
                <c:pt idx="26" formatCode="#,##0.00">
                  <c:v>21352.626833999999</c:v>
                </c:pt>
                <c:pt idx="27" formatCode="#,##0.00">
                  <c:v>13287.252966</c:v>
                </c:pt>
                <c:pt idx="28" formatCode="#,##0.00">
                  <c:v>9086.7536309999996</c:v>
                </c:pt>
              </c:numCache>
            </c:numRef>
          </c:val>
        </c:ser>
        <c:axId val="73396224"/>
        <c:axId val="73398144"/>
      </c:barChart>
      <c:catAx>
        <c:axId val="73396224"/>
        <c:scaling>
          <c:orientation val="minMax"/>
        </c:scaling>
        <c:axPos val="b"/>
        <c:title>
          <c:tx>
            <c:rich>
              <a:bodyPr/>
              <a:lstStyle/>
              <a:p>
                <a:pPr>
                  <a:defRPr sz="1000" b="1" i="0" u="none" strike="noStrike" baseline="0">
                    <a:solidFill>
                      <a:srgbClr val="000000"/>
                    </a:solidFill>
                    <a:latin typeface="Arial"/>
                    <a:ea typeface="Arial"/>
                    <a:cs typeface="Arial"/>
                  </a:defRPr>
                </a:pPr>
                <a:r>
                  <a:rPr lang="en-US"/>
                  <a:t>year</a:t>
                </a:r>
              </a:p>
            </c:rich>
          </c:tx>
          <c:layout>
            <c:manualLayout>
              <c:xMode val="edge"/>
              <c:yMode val="edge"/>
              <c:x val="0.55579937628146836"/>
              <c:y val="0.85606378748111034"/>
            </c:manualLayout>
          </c:layout>
          <c:spPr>
            <a:noFill/>
            <a:ln w="25400">
              <a:noFill/>
            </a:ln>
          </c:spPr>
        </c:title>
        <c:numFmt formatCode="General" sourceLinked="1"/>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73398144"/>
        <c:crosses val="autoZero"/>
        <c:auto val="1"/>
        <c:lblAlgn val="ctr"/>
        <c:lblOffset val="100"/>
        <c:tickLblSkip val="2"/>
        <c:tickMarkSkip val="1"/>
      </c:catAx>
      <c:valAx>
        <c:axId val="73398144"/>
        <c:scaling>
          <c:orientation val="minMax"/>
        </c:scaling>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acreage</a:t>
                </a:r>
              </a:p>
            </c:rich>
          </c:tx>
          <c:layout>
            <c:manualLayout>
              <c:xMode val="edge"/>
              <c:yMode val="edge"/>
              <c:x val="3.5010940919037205E-2"/>
              <c:y val="0.4090924998011613"/>
            </c:manualLayout>
          </c:layout>
          <c:spPr>
            <a:noFill/>
            <a:ln w="25400">
              <a:noFill/>
            </a:ln>
          </c:spPr>
        </c:title>
        <c:numFmt formatCode="_(* #,##0_);_(* \(#,##0\);_(* &quot;-&quot;??_);_(@_)"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3396224"/>
        <c:crosses val="autoZero"/>
        <c:crossBetween val="between"/>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Arial"/>
                <a:ea typeface="Arial"/>
                <a:cs typeface="Arial"/>
              </a:defRPr>
            </a:pPr>
            <a:r>
              <a:rPr lang="en-US"/>
              <a:t>Underwater Bay Grass Abundance
Middle Zone</a:t>
            </a:r>
          </a:p>
        </c:rich>
      </c:tx>
      <c:layout>
        <c:manualLayout>
          <c:xMode val="edge"/>
          <c:yMode val="edge"/>
          <c:x val="0.30131004366812231"/>
          <c:y val="3.7735849056603966E-2"/>
        </c:manualLayout>
      </c:layout>
      <c:spPr>
        <a:noFill/>
        <a:ln w="25400">
          <a:noFill/>
        </a:ln>
      </c:spPr>
    </c:title>
    <c:plotArea>
      <c:layout>
        <c:manualLayout>
          <c:layoutTarget val="inner"/>
          <c:xMode val="edge"/>
          <c:yMode val="edge"/>
          <c:x val="0.22925764192139741"/>
          <c:y val="0.32452889985425598"/>
          <c:w val="0.74017467248908886"/>
          <c:h val="0.38113277773581017"/>
        </c:manualLayout>
      </c:layout>
      <c:barChart>
        <c:barDir val="col"/>
        <c:grouping val="clustered"/>
        <c:ser>
          <c:idx val="0"/>
          <c:order val="0"/>
          <c:spPr>
            <a:solidFill>
              <a:srgbClr val="9999FF"/>
            </a:solidFill>
            <a:ln w="12700">
              <a:solidFill>
                <a:srgbClr val="000000"/>
              </a:solidFill>
              <a:prstDash val="solid"/>
            </a:ln>
          </c:spPr>
          <c:cat>
            <c:numRef>
              <c:f>'bay grass summary'!$B$1:$AD$1</c:f>
              <c:numCache>
                <c:formatCode>General</c:formatCode>
                <c:ptCount val="29"/>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numCache>
            </c:numRef>
          </c:cat>
          <c:val>
            <c:numRef>
              <c:f>zonetots!$B$20:$AD$20</c:f>
              <c:numCache>
                <c:formatCode>_(* #,##0_);_(* \(#,##0\);_(* "-"??_);_(@_)</c:formatCode>
                <c:ptCount val="29"/>
                <c:pt idx="0">
                  <c:v>15643.347972</c:v>
                </c:pt>
                <c:pt idx="1">
                  <c:v>25774.141352999999</c:v>
                </c:pt>
                <c:pt idx="2">
                  <c:v>24849.851108999999</c:v>
                </c:pt>
                <c:pt idx="3">
                  <c:v>26208.560732999998</c:v>
                </c:pt>
                <c:pt idx="5">
                  <c:v>33349.224269999999</c:v>
                </c:pt>
                <c:pt idx="6">
                  <c:v>33162.038444999998</c:v>
                </c:pt>
                <c:pt idx="7">
                  <c:v>34623.446985000002</c:v>
                </c:pt>
                <c:pt idx="8">
                  <c:v>40113.069767999994</c:v>
                </c:pt>
                <c:pt idx="9">
                  <c:v>40870.313651999997</c:v>
                </c:pt>
                <c:pt idx="10">
                  <c:v>32390.338625999997</c:v>
                </c:pt>
                <c:pt idx="11">
                  <c:v>29746.558158</c:v>
                </c:pt>
                <c:pt idx="12">
                  <c:v>32422.438214999998</c:v>
                </c:pt>
                <c:pt idx="13">
                  <c:v>35112.428252999998</c:v>
                </c:pt>
                <c:pt idx="14">
                  <c:v>30238.554167999995</c:v>
                </c:pt>
                <c:pt idx="15">
                  <c:v>36691.856528999997</c:v>
                </c:pt>
                <c:pt idx="16">
                  <c:v>33479.500661999999</c:v>
                </c:pt>
                <c:pt idx="17">
                  <c:v>43453.453325999995</c:v>
                </c:pt>
                <c:pt idx="18">
                  <c:v>52973.291942999997</c:v>
                </c:pt>
                <c:pt idx="19">
                  <c:v>30475.384391999996</c:v>
                </c:pt>
                <c:pt idx="20">
                  <c:v>33710.573222999999</c:v>
                </c:pt>
                <c:pt idx="21">
                  <c:v>39577.261154999993</c:v>
                </c:pt>
                <c:pt idx="22">
                  <c:v>30658.665878999996</c:v>
                </c:pt>
                <c:pt idx="23">
                  <c:v>29992.086653999995</c:v>
                </c:pt>
                <c:pt idx="24">
                  <c:v>34520.945757000001</c:v>
                </c:pt>
                <c:pt idx="25">
                  <c:v>39611.560022999998</c:v>
                </c:pt>
                <c:pt idx="26">
                  <c:v>35446.199729999993</c:v>
                </c:pt>
                <c:pt idx="27">
                  <c:v>29023.341321</c:v>
                </c:pt>
                <c:pt idx="28">
                  <c:v>24517.568258800766</c:v>
                </c:pt>
              </c:numCache>
            </c:numRef>
          </c:val>
        </c:ser>
        <c:axId val="72472064"/>
        <c:axId val="72473984"/>
      </c:barChart>
      <c:catAx>
        <c:axId val="72472064"/>
        <c:scaling>
          <c:orientation val="minMax"/>
        </c:scaling>
        <c:axPos val="b"/>
        <c:title>
          <c:tx>
            <c:rich>
              <a:bodyPr/>
              <a:lstStyle/>
              <a:p>
                <a:pPr>
                  <a:defRPr sz="1000" b="1" i="0" u="none" strike="noStrike" baseline="0">
                    <a:solidFill>
                      <a:srgbClr val="000000"/>
                    </a:solidFill>
                    <a:latin typeface="Arial"/>
                    <a:ea typeface="Arial"/>
                    <a:cs typeface="Arial"/>
                  </a:defRPr>
                </a:pPr>
                <a:r>
                  <a:rPr lang="en-US"/>
                  <a:t>year</a:t>
                </a:r>
              </a:p>
            </c:rich>
          </c:tx>
          <c:layout>
            <c:manualLayout>
              <c:xMode val="edge"/>
              <c:yMode val="edge"/>
              <c:x val="0.56331877729257662"/>
              <c:y val="0.85660535829248108"/>
            </c:manualLayout>
          </c:layout>
          <c:spPr>
            <a:noFill/>
            <a:ln w="25400">
              <a:noFill/>
            </a:ln>
          </c:spPr>
        </c:title>
        <c:numFmt formatCode="General" sourceLinked="1"/>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72473984"/>
        <c:crosses val="autoZero"/>
        <c:auto val="1"/>
        <c:lblAlgn val="ctr"/>
        <c:lblOffset val="100"/>
        <c:tickLblSkip val="2"/>
        <c:tickMarkSkip val="1"/>
      </c:catAx>
      <c:valAx>
        <c:axId val="72473984"/>
        <c:scaling>
          <c:orientation val="minMax"/>
          <c:max val="125000"/>
        </c:scaling>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acreage</a:t>
                </a:r>
              </a:p>
            </c:rich>
          </c:tx>
          <c:layout>
            <c:manualLayout>
              <c:xMode val="edge"/>
              <c:yMode val="edge"/>
              <c:x val="3.4934497816593885E-2"/>
              <c:y val="0.4075479621651068"/>
            </c:manualLayout>
          </c:layout>
          <c:spPr>
            <a:noFill/>
            <a:ln w="25400">
              <a:noFill/>
            </a:ln>
          </c:spPr>
        </c:title>
        <c:numFmt formatCode="_(* #,##0_);_(* \(#,##0\);_(* &quot;-&quot;??_);_(@_)"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2472064"/>
        <c:crosses val="autoZero"/>
        <c:crossBetween val="between"/>
        <c:majorUnit val="25000"/>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Arial"/>
                <a:ea typeface="Arial"/>
                <a:cs typeface="Arial"/>
              </a:defRPr>
            </a:pPr>
            <a:r>
              <a:rPr lang="en-US"/>
              <a:t>Underwater Bay Grass Abundance
Lower Zone</a:t>
            </a:r>
          </a:p>
        </c:rich>
      </c:tx>
      <c:layout>
        <c:manualLayout>
          <c:xMode val="edge"/>
          <c:yMode val="edge"/>
          <c:x val="0.27886778858525163"/>
          <c:y val="3.3834586466165412E-2"/>
        </c:manualLayout>
      </c:layout>
      <c:spPr>
        <a:noFill/>
        <a:ln w="25400">
          <a:noFill/>
        </a:ln>
      </c:spPr>
    </c:title>
    <c:plotArea>
      <c:layout>
        <c:manualLayout>
          <c:layoutTarget val="inner"/>
          <c:xMode val="edge"/>
          <c:yMode val="edge"/>
          <c:x val="0.21350807952937728"/>
          <c:y val="0.32330827067669343"/>
          <c:w val="0.75599289384381663"/>
          <c:h val="0.38345864661654233"/>
        </c:manualLayout>
      </c:layout>
      <c:barChart>
        <c:barDir val="col"/>
        <c:grouping val="clustered"/>
        <c:ser>
          <c:idx val="0"/>
          <c:order val="0"/>
          <c:spPr>
            <a:solidFill>
              <a:srgbClr val="9999FF"/>
            </a:solidFill>
            <a:ln w="12700">
              <a:solidFill>
                <a:srgbClr val="000000"/>
              </a:solidFill>
              <a:prstDash val="solid"/>
            </a:ln>
          </c:spPr>
          <c:cat>
            <c:numRef>
              <c:f>'bay grass summary'!$B$1:$AD$1</c:f>
              <c:numCache>
                <c:formatCode>General</c:formatCode>
                <c:ptCount val="29"/>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numCache>
            </c:numRef>
          </c:cat>
          <c:val>
            <c:numRef>
              <c:f>zonetots!$B$31:$AD$31</c:f>
              <c:numCache>
                <c:formatCode>_(* #,##0_);_(* \(#,##0\);_(* "-"??_);_(@_)</c:formatCode>
                <c:ptCount val="29"/>
                <c:pt idx="0">
                  <c:v>15085.818389999999</c:v>
                </c:pt>
                <c:pt idx="1">
                  <c:v>15584.560502999999</c:v>
                </c:pt>
                <c:pt idx="2">
                  <c:v>15764.678981999999</c:v>
                </c:pt>
                <c:pt idx="3">
                  <c:v>16141.546442999999</c:v>
                </c:pt>
                <c:pt idx="5">
                  <c:v>20260.227656999999</c:v>
                </c:pt>
                <c:pt idx="6">
                  <c:v>21054.315641999998</c:v>
                </c:pt>
                <c:pt idx="7">
                  <c:v>23365.362495000001</c:v>
                </c:pt>
                <c:pt idx="8">
                  <c:v>24248.657189999998</c:v>
                </c:pt>
                <c:pt idx="9">
                  <c:v>25642.283457000001</c:v>
                </c:pt>
                <c:pt idx="10">
                  <c:v>23532.433565999996</c:v>
                </c:pt>
                <c:pt idx="11">
                  <c:v>21967.436513999997</c:v>
                </c:pt>
                <c:pt idx="12">
                  <c:v>22439.614301999998</c:v>
                </c:pt>
                <c:pt idx="13">
                  <c:v>23187.097340999997</c:v>
                </c:pt>
                <c:pt idx="14">
                  <c:v>22021.553603999997</c:v>
                </c:pt>
                <c:pt idx="15">
                  <c:v>19254.366402</c:v>
                </c:pt>
                <c:pt idx="16">
                  <c:v>20856.083999999999</c:v>
                </c:pt>
                <c:pt idx="17">
                  <c:v>22475.395829999998</c:v>
                </c:pt>
                <c:pt idx="18">
                  <c:v>23520.078065999998</c:v>
                </c:pt>
                <c:pt idx="19">
                  <c:v>20803.696679999997</c:v>
                </c:pt>
                <c:pt idx="20">
                  <c:v>17561.242814999998</c:v>
                </c:pt>
                <c:pt idx="21">
                  <c:v>19221.031262999997</c:v>
                </c:pt>
                <c:pt idx="22">
                  <c:v>12969.345950999999</c:v>
                </c:pt>
                <c:pt idx="23">
                  <c:v>16003.535507999999</c:v>
                </c:pt>
                <c:pt idx="24">
                  <c:v>19385.903054999999</c:v>
                </c:pt>
                <c:pt idx="25">
                  <c:v>22705.900038</c:v>
                </c:pt>
                <c:pt idx="26">
                  <c:v>22865.261276999998</c:v>
                </c:pt>
                <c:pt idx="27">
                  <c:v>15653.825435999999</c:v>
                </c:pt>
                <c:pt idx="28">
                  <c:v>14590.720257462923</c:v>
                </c:pt>
              </c:numCache>
            </c:numRef>
          </c:val>
        </c:ser>
        <c:axId val="73284608"/>
        <c:axId val="73319552"/>
      </c:barChart>
      <c:catAx>
        <c:axId val="73284608"/>
        <c:scaling>
          <c:orientation val="minMax"/>
        </c:scaling>
        <c:axPos val="b"/>
        <c:title>
          <c:tx>
            <c:rich>
              <a:bodyPr/>
              <a:lstStyle/>
              <a:p>
                <a:pPr>
                  <a:defRPr sz="1000" b="1" i="0" u="none" strike="noStrike" baseline="0">
                    <a:solidFill>
                      <a:srgbClr val="000000"/>
                    </a:solidFill>
                    <a:latin typeface="Arial"/>
                    <a:ea typeface="Arial"/>
                    <a:cs typeface="Arial"/>
                  </a:defRPr>
                </a:pPr>
                <a:r>
                  <a:rPr lang="en-US"/>
                  <a:t>year</a:t>
                </a:r>
              </a:p>
            </c:rich>
          </c:tx>
          <c:layout>
            <c:manualLayout>
              <c:xMode val="edge"/>
              <c:yMode val="edge"/>
              <c:x val="0.5555566992034493"/>
              <c:y val="0.85714285714285765"/>
            </c:manualLayout>
          </c:layout>
          <c:spPr>
            <a:noFill/>
            <a:ln w="25400">
              <a:noFill/>
            </a:ln>
          </c:spPr>
        </c:title>
        <c:numFmt formatCode="General" sourceLinked="1"/>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73319552"/>
        <c:crosses val="autoZero"/>
        <c:auto val="1"/>
        <c:lblAlgn val="ctr"/>
        <c:lblOffset val="100"/>
        <c:tickLblSkip val="2"/>
        <c:tickMarkSkip val="1"/>
      </c:catAx>
      <c:valAx>
        <c:axId val="73319552"/>
        <c:scaling>
          <c:orientation val="minMax"/>
          <c:max val="50000"/>
        </c:scaling>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acreage</a:t>
                </a:r>
              </a:p>
            </c:rich>
          </c:tx>
          <c:layout>
            <c:manualLayout>
              <c:xMode val="edge"/>
              <c:yMode val="edge"/>
              <c:x val="3.4858387799564398E-2"/>
              <c:y val="0.40977443609022557"/>
            </c:manualLayout>
          </c:layout>
          <c:spPr>
            <a:noFill/>
            <a:ln w="25400">
              <a:noFill/>
            </a:ln>
          </c:spPr>
        </c:title>
        <c:numFmt formatCode="_(* #,##0_);_(* \(#,##0\);_(* &quot;-&quot;??_);_(@_)"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3284608"/>
        <c:crosses val="autoZero"/>
        <c:crossBetween val="between"/>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Arial"/>
                <a:ea typeface="Arial"/>
                <a:cs typeface="Arial"/>
              </a:defRPr>
            </a:pPr>
            <a:r>
              <a:rPr lang="en-US"/>
              <a:t>Underwater Bay Grass Abundance 
by Density Class</a:t>
            </a:r>
          </a:p>
        </c:rich>
      </c:tx>
      <c:layout>
        <c:manualLayout>
          <c:xMode val="edge"/>
          <c:yMode val="edge"/>
          <c:x val="0.23679080655458606"/>
          <c:y val="3.4285714285714447E-2"/>
        </c:manualLayout>
      </c:layout>
      <c:spPr>
        <a:noFill/>
        <a:ln w="25400">
          <a:noFill/>
        </a:ln>
      </c:spPr>
    </c:title>
    <c:plotArea>
      <c:layout>
        <c:manualLayout>
          <c:layoutTarget val="inner"/>
          <c:xMode val="edge"/>
          <c:yMode val="edge"/>
          <c:x val="0.1604698206544122"/>
          <c:y val="0.18285714285714375"/>
          <c:w val="0.64383623165002191"/>
          <c:h val="0.61428571428571632"/>
        </c:manualLayout>
      </c:layout>
      <c:barChart>
        <c:barDir val="col"/>
        <c:grouping val="stacked"/>
        <c:ser>
          <c:idx val="0"/>
          <c:order val="0"/>
          <c:tx>
            <c:v>&lt;10%</c:v>
          </c:tx>
          <c:spPr>
            <a:solidFill>
              <a:srgbClr val="9999FF"/>
            </a:solidFill>
            <a:ln w="12700">
              <a:solidFill>
                <a:srgbClr val="000000"/>
              </a:solidFill>
              <a:prstDash val="solid"/>
            </a:ln>
          </c:spPr>
          <c:cat>
            <c:numRef>
              <c:f>SAV!$A$8:$A$36</c:f>
              <c:numCache>
                <c:formatCode>General</c:formatCode>
                <c:ptCount val="29"/>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numCache>
            </c:numRef>
          </c:cat>
          <c:val>
            <c:numRef>
              <c:f>SAV!$K$8:$K$36</c:f>
              <c:numCache>
                <c:formatCode>0.000</c:formatCode>
                <c:ptCount val="29"/>
                <c:pt idx="0">
                  <c:v>6.8666</c:v>
                </c:pt>
                <c:pt idx="1">
                  <c:v>7.9459900000000001</c:v>
                </c:pt>
                <c:pt idx="2">
                  <c:v>9.1291200000000003</c:v>
                </c:pt>
                <c:pt idx="3">
                  <c:v>8.9537499999999994</c:v>
                </c:pt>
                <c:pt idx="5">
                  <c:v>8.1880500000000005</c:v>
                </c:pt>
                <c:pt idx="6">
                  <c:v>8.76356</c:v>
                </c:pt>
                <c:pt idx="7">
                  <c:v>7.9094980000000001</c:v>
                </c:pt>
                <c:pt idx="8">
                  <c:v>9.4698899999999995</c:v>
                </c:pt>
                <c:pt idx="9">
                  <c:v>11.176500000000001</c:v>
                </c:pt>
                <c:pt idx="10">
                  <c:v>11.0655</c:v>
                </c:pt>
                <c:pt idx="11">
                  <c:v>10.3856</c:v>
                </c:pt>
                <c:pt idx="12">
                  <c:v>10.234999999999999</c:v>
                </c:pt>
                <c:pt idx="13">
                  <c:v>14.179</c:v>
                </c:pt>
                <c:pt idx="14">
                  <c:v>13.137</c:v>
                </c:pt>
                <c:pt idx="15">
                  <c:v>13.422000000000001</c:v>
                </c:pt>
                <c:pt idx="16">
                  <c:v>13.606999999999999</c:v>
                </c:pt>
                <c:pt idx="17">
                  <c:v>8.0310000000000006</c:v>
                </c:pt>
                <c:pt idx="18">
                  <c:v>6.9249999999999998</c:v>
                </c:pt>
                <c:pt idx="19">
                  <c:v>8.1839999999999993</c:v>
                </c:pt>
                <c:pt idx="20">
                  <c:v>14.400930000000001</c:v>
                </c:pt>
                <c:pt idx="21" formatCode="General">
                  <c:v>10.081</c:v>
                </c:pt>
                <c:pt idx="22">
                  <c:v>9.4104679999999998</c:v>
                </c:pt>
                <c:pt idx="23">
                  <c:v>9.6321999999999992</c:v>
                </c:pt>
                <c:pt idx="24">
                  <c:v>9.7307199999999998</c:v>
                </c:pt>
                <c:pt idx="25">
                  <c:v>11.957000000000001</c:v>
                </c:pt>
                <c:pt idx="26">
                  <c:v>7.0453799999999998</c:v>
                </c:pt>
                <c:pt idx="27" formatCode="#,##0.000">
                  <c:v>6.9729000000000001</c:v>
                </c:pt>
                <c:pt idx="28" formatCode="#,##0.000">
                  <c:v>5.0659799999999997</c:v>
                </c:pt>
              </c:numCache>
            </c:numRef>
          </c:val>
        </c:ser>
        <c:ser>
          <c:idx val="1"/>
          <c:order val="1"/>
          <c:tx>
            <c:v>10-40%</c:v>
          </c:tx>
          <c:spPr>
            <a:solidFill>
              <a:srgbClr val="993366"/>
            </a:solidFill>
            <a:ln w="12700">
              <a:solidFill>
                <a:srgbClr val="000000"/>
              </a:solidFill>
              <a:prstDash val="solid"/>
            </a:ln>
          </c:spPr>
          <c:cat>
            <c:numRef>
              <c:f>SAV!$A$8:$A$36</c:f>
              <c:numCache>
                <c:formatCode>General</c:formatCode>
                <c:ptCount val="29"/>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numCache>
            </c:numRef>
          </c:cat>
          <c:val>
            <c:numRef>
              <c:f>SAV!$L$8:$L$36</c:f>
              <c:numCache>
                <c:formatCode>0.000</c:formatCode>
                <c:ptCount val="29"/>
                <c:pt idx="0">
                  <c:v>7.0987799999999996</c:v>
                </c:pt>
                <c:pt idx="1">
                  <c:v>10.58395</c:v>
                </c:pt>
                <c:pt idx="2">
                  <c:v>8.7092200000000002</c:v>
                </c:pt>
                <c:pt idx="3">
                  <c:v>7.4272900000000002</c:v>
                </c:pt>
                <c:pt idx="5">
                  <c:v>10.70251</c:v>
                </c:pt>
                <c:pt idx="6">
                  <c:v>13.7826</c:v>
                </c:pt>
                <c:pt idx="7">
                  <c:v>12.003920000000001</c:v>
                </c:pt>
                <c:pt idx="8">
                  <c:v>18.03697</c:v>
                </c:pt>
                <c:pt idx="9">
                  <c:v>24.790579999999999</c:v>
                </c:pt>
                <c:pt idx="10">
                  <c:v>18.198599999999999</c:v>
                </c:pt>
                <c:pt idx="11">
                  <c:v>15.8352</c:v>
                </c:pt>
                <c:pt idx="12">
                  <c:v>13.961</c:v>
                </c:pt>
                <c:pt idx="13">
                  <c:v>12.853</c:v>
                </c:pt>
                <c:pt idx="14">
                  <c:v>12.401</c:v>
                </c:pt>
                <c:pt idx="15">
                  <c:v>14.737</c:v>
                </c:pt>
                <c:pt idx="16">
                  <c:v>13.047000000000001</c:v>
                </c:pt>
                <c:pt idx="17">
                  <c:v>13.805</c:v>
                </c:pt>
                <c:pt idx="18">
                  <c:v>18.273</c:v>
                </c:pt>
                <c:pt idx="19">
                  <c:v>21.504000000000001</c:v>
                </c:pt>
                <c:pt idx="20" formatCode="General">
                  <c:v>20.289000000000001</c:v>
                </c:pt>
                <c:pt idx="21">
                  <c:v>22.486999999999998</c:v>
                </c:pt>
                <c:pt idx="22">
                  <c:v>19.4114</c:v>
                </c:pt>
                <c:pt idx="23">
                  <c:v>13.73062</c:v>
                </c:pt>
                <c:pt idx="24">
                  <c:v>13.85341</c:v>
                </c:pt>
                <c:pt idx="25">
                  <c:v>15.968</c:v>
                </c:pt>
                <c:pt idx="26">
                  <c:v>15.062046</c:v>
                </c:pt>
                <c:pt idx="27" formatCode="#,##0.000">
                  <c:v>10.89481</c:v>
                </c:pt>
                <c:pt idx="28" formatCode="#,##0.000">
                  <c:v>7.2063499999999996</c:v>
                </c:pt>
              </c:numCache>
            </c:numRef>
          </c:val>
        </c:ser>
        <c:ser>
          <c:idx val="2"/>
          <c:order val="2"/>
          <c:tx>
            <c:v>40-70%</c:v>
          </c:tx>
          <c:spPr>
            <a:solidFill>
              <a:srgbClr val="FFFFCC"/>
            </a:solidFill>
            <a:ln w="12700">
              <a:solidFill>
                <a:srgbClr val="000000"/>
              </a:solidFill>
              <a:prstDash val="solid"/>
            </a:ln>
          </c:spPr>
          <c:cat>
            <c:numRef>
              <c:f>SAV!$A$8:$A$36</c:f>
              <c:numCache>
                <c:formatCode>General</c:formatCode>
                <c:ptCount val="29"/>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numCache>
            </c:numRef>
          </c:cat>
          <c:val>
            <c:numRef>
              <c:f>SAV!$M$8:$M$36</c:f>
              <c:numCache>
                <c:formatCode>0.000</c:formatCode>
                <c:ptCount val="29"/>
                <c:pt idx="0">
                  <c:v>10.499969999999999</c:v>
                </c:pt>
                <c:pt idx="1">
                  <c:v>15.314</c:v>
                </c:pt>
                <c:pt idx="2">
                  <c:v>9.3736499999999996</c:v>
                </c:pt>
                <c:pt idx="3">
                  <c:v>8.8747100000000003</c:v>
                </c:pt>
                <c:pt idx="5">
                  <c:v>9.1834600000000002</c:v>
                </c:pt>
                <c:pt idx="6">
                  <c:v>9.8157800000000002</c:v>
                </c:pt>
                <c:pt idx="7">
                  <c:v>11.597440000000001</c:v>
                </c:pt>
                <c:pt idx="8">
                  <c:v>18.18421</c:v>
                </c:pt>
                <c:pt idx="9">
                  <c:v>13.42902</c:v>
                </c:pt>
                <c:pt idx="10">
                  <c:v>12.7019</c:v>
                </c:pt>
                <c:pt idx="11">
                  <c:v>7.2199159999999996</c:v>
                </c:pt>
                <c:pt idx="12">
                  <c:v>12.205</c:v>
                </c:pt>
                <c:pt idx="13">
                  <c:v>7.8019999999999996</c:v>
                </c:pt>
                <c:pt idx="14">
                  <c:v>6.3959999999999999</c:v>
                </c:pt>
                <c:pt idx="15">
                  <c:v>9.6430000000000007</c:v>
                </c:pt>
                <c:pt idx="16">
                  <c:v>8.6509999999999998</c:v>
                </c:pt>
                <c:pt idx="17">
                  <c:v>15.6</c:v>
                </c:pt>
                <c:pt idx="18">
                  <c:v>26.873999999999999</c:v>
                </c:pt>
                <c:pt idx="19">
                  <c:v>17.077000000000002</c:v>
                </c:pt>
                <c:pt idx="20">
                  <c:v>16.999980000000001</c:v>
                </c:pt>
                <c:pt idx="21">
                  <c:v>11.802</c:v>
                </c:pt>
                <c:pt idx="22">
                  <c:v>11.135300000000001</c:v>
                </c:pt>
                <c:pt idx="23">
                  <c:v>7.7567829000000001</c:v>
                </c:pt>
                <c:pt idx="24">
                  <c:v>7.1794599999999997</c:v>
                </c:pt>
                <c:pt idx="25">
                  <c:v>8.2390000000000008</c:v>
                </c:pt>
                <c:pt idx="26">
                  <c:v>6.5803419999999999</c:v>
                </c:pt>
                <c:pt idx="27">
                  <c:v>15.449809999999999</c:v>
                </c:pt>
                <c:pt idx="28">
                  <c:v>9.3020099999999992</c:v>
                </c:pt>
              </c:numCache>
            </c:numRef>
          </c:val>
        </c:ser>
        <c:ser>
          <c:idx val="3"/>
          <c:order val="3"/>
          <c:tx>
            <c:v>70-100%</c:v>
          </c:tx>
          <c:spPr>
            <a:solidFill>
              <a:srgbClr val="CCFFFF"/>
            </a:solidFill>
            <a:ln w="12700">
              <a:solidFill>
                <a:srgbClr val="000000"/>
              </a:solidFill>
              <a:prstDash val="solid"/>
            </a:ln>
          </c:spPr>
          <c:cat>
            <c:numRef>
              <c:f>SAV!$A$8:$A$36</c:f>
              <c:numCache>
                <c:formatCode>General</c:formatCode>
                <c:ptCount val="29"/>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numCache>
            </c:numRef>
          </c:cat>
          <c:val>
            <c:numRef>
              <c:f>SAV!$N$8:$N$36</c:f>
              <c:numCache>
                <c:formatCode>0.000</c:formatCode>
                <c:ptCount val="29"/>
                <c:pt idx="0">
                  <c:v>13.74555</c:v>
                </c:pt>
                <c:pt idx="1">
                  <c:v>15.24484</c:v>
                </c:pt>
                <c:pt idx="2">
                  <c:v>20.177430000000001</c:v>
                </c:pt>
                <c:pt idx="3">
                  <c:v>24.43571</c:v>
                </c:pt>
                <c:pt idx="5">
                  <c:v>31.581420000000001</c:v>
                </c:pt>
                <c:pt idx="6">
                  <c:v>27.639299999999999</c:v>
                </c:pt>
                <c:pt idx="7">
                  <c:v>31.807950000000002</c:v>
                </c:pt>
                <c:pt idx="8">
                  <c:v>24.895700000000001</c:v>
                </c:pt>
                <c:pt idx="9">
                  <c:v>23.71453</c:v>
                </c:pt>
                <c:pt idx="10">
                  <c:v>23.467687000000002</c:v>
                </c:pt>
                <c:pt idx="11">
                  <c:v>26.484940000000002</c:v>
                </c:pt>
                <c:pt idx="12">
                  <c:v>27.093</c:v>
                </c:pt>
                <c:pt idx="13">
                  <c:v>34.432000000000002</c:v>
                </c:pt>
                <c:pt idx="14">
                  <c:v>31.58</c:v>
                </c:pt>
                <c:pt idx="15">
                  <c:v>26.913</c:v>
                </c:pt>
                <c:pt idx="16">
                  <c:v>33.848999999999997</c:v>
                </c:pt>
                <c:pt idx="17">
                  <c:v>40.450000000000003</c:v>
                </c:pt>
                <c:pt idx="18">
                  <c:v>37.584000000000003</c:v>
                </c:pt>
                <c:pt idx="19">
                  <c:v>14.93</c:v>
                </c:pt>
                <c:pt idx="20" formatCode="General">
                  <c:v>21.254999999999999</c:v>
                </c:pt>
                <c:pt idx="21">
                  <c:v>33.893000000000001</c:v>
                </c:pt>
                <c:pt idx="22">
                  <c:v>19.153690000000001</c:v>
                </c:pt>
                <c:pt idx="23" formatCode="General">
                  <c:v>33.798000000000002</c:v>
                </c:pt>
                <c:pt idx="24">
                  <c:v>46.096670000000003</c:v>
                </c:pt>
                <c:pt idx="25">
                  <c:v>49.750999999999998</c:v>
                </c:pt>
                <c:pt idx="26">
                  <c:v>50.976320000000001</c:v>
                </c:pt>
                <c:pt idx="27">
                  <c:v>24.646899999999999</c:v>
                </c:pt>
                <c:pt idx="28">
                  <c:v>26.61627</c:v>
                </c:pt>
              </c:numCache>
            </c:numRef>
          </c:val>
        </c:ser>
        <c:overlap val="100"/>
        <c:axId val="73530752"/>
        <c:axId val="87565824"/>
      </c:barChart>
      <c:catAx>
        <c:axId val="73530752"/>
        <c:scaling>
          <c:orientation val="minMax"/>
        </c:scaling>
        <c:axPos val="b"/>
        <c:title>
          <c:tx>
            <c:rich>
              <a:bodyPr/>
              <a:lstStyle/>
              <a:p>
                <a:pPr>
                  <a:defRPr sz="1125" b="1" i="0" u="none" strike="noStrike" baseline="0">
                    <a:solidFill>
                      <a:srgbClr val="000000"/>
                    </a:solidFill>
                    <a:latin typeface="Arial"/>
                    <a:ea typeface="Arial"/>
                    <a:cs typeface="Arial"/>
                  </a:defRPr>
                </a:pPr>
                <a:r>
                  <a:rPr lang="en-US"/>
                  <a:t>year</a:t>
                </a:r>
              </a:p>
            </c:rich>
          </c:tx>
          <c:layout>
            <c:manualLayout>
              <c:xMode val="edge"/>
              <c:yMode val="edge"/>
              <c:x val="0.44814134719646526"/>
              <c:y val="0.9085714285714287"/>
            </c:manualLayout>
          </c:layout>
          <c:spPr>
            <a:noFill/>
            <a:ln w="25400">
              <a:noFill/>
            </a:ln>
          </c:spPr>
        </c:title>
        <c:numFmt formatCode="General" sourceLinked="1"/>
        <c:tickLblPos val="nextTo"/>
        <c:spPr>
          <a:ln w="3175">
            <a:solidFill>
              <a:srgbClr val="000000"/>
            </a:solidFill>
            <a:prstDash val="solid"/>
          </a:ln>
        </c:spPr>
        <c:txPr>
          <a:bodyPr rot="-5400000" vert="horz"/>
          <a:lstStyle/>
          <a:p>
            <a:pPr>
              <a:defRPr sz="1125" b="0" i="0" u="none" strike="noStrike" baseline="0">
                <a:solidFill>
                  <a:srgbClr val="000000"/>
                </a:solidFill>
                <a:latin typeface="Arial"/>
                <a:ea typeface="Arial"/>
                <a:cs typeface="Arial"/>
              </a:defRPr>
            </a:pPr>
            <a:endParaRPr lang="en-US"/>
          </a:p>
        </c:txPr>
        <c:crossAx val="87565824"/>
        <c:crosses val="autoZero"/>
        <c:auto val="1"/>
        <c:lblAlgn val="ctr"/>
        <c:lblOffset val="100"/>
        <c:tickLblSkip val="2"/>
        <c:tickMarkSkip val="1"/>
      </c:catAx>
      <c:valAx>
        <c:axId val="87565824"/>
        <c:scaling>
          <c:orientation val="minMax"/>
          <c:max val="200"/>
        </c:scaling>
        <c:axPos val="l"/>
        <c:majorGridlines>
          <c:spPr>
            <a:ln w="3175">
              <a:solidFill>
                <a:srgbClr val="000000"/>
              </a:solidFill>
              <a:prstDash val="solid"/>
            </a:ln>
          </c:spPr>
        </c:majorGridlines>
        <c:minorGridlines/>
        <c:title>
          <c:tx>
            <c:rich>
              <a:bodyPr/>
              <a:lstStyle/>
              <a:p>
                <a:pPr>
                  <a:defRPr sz="1125" b="1" i="0" u="none" strike="noStrike" baseline="0">
                    <a:solidFill>
                      <a:srgbClr val="000000"/>
                    </a:solidFill>
                    <a:latin typeface="Arial"/>
                    <a:ea typeface="Arial"/>
                    <a:cs typeface="Arial"/>
                  </a:defRPr>
                </a:pPr>
                <a:r>
                  <a:rPr lang="en-US"/>
                  <a:t>thousands of acres</a:t>
                </a:r>
              </a:p>
            </c:rich>
          </c:tx>
          <c:layout>
            <c:manualLayout>
              <c:xMode val="edge"/>
              <c:yMode val="edge"/>
              <c:x val="3.1311221232481069E-2"/>
              <c:y val="0.29142857142857304"/>
            </c:manualLayout>
          </c:layout>
          <c:spPr>
            <a:noFill/>
            <a:ln w="25400">
              <a:noFill/>
            </a:ln>
          </c:spPr>
        </c:title>
        <c:numFmt formatCode="0" sourceLinked="0"/>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73530752"/>
        <c:crosses val="autoZero"/>
        <c:crossBetween val="between"/>
        <c:majorUnit val="40"/>
        <c:minorUnit val="10"/>
      </c:valAx>
      <c:spPr>
        <a:solidFill>
          <a:srgbClr val="C0C0C0"/>
        </a:solidFill>
        <a:ln w="12700">
          <a:solidFill>
            <a:srgbClr val="808080"/>
          </a:solidFill>
          <a:prstDash val="solid"/>
        </a:ln>
      </c:spPr>
    </c:plotArea>
    <c:legend>
      <c:legendPos val="r"/>
      <c:layout>
        <c:manualLayout>
          <c:xMode val="edge"/>
          <c:yMode val="edge"/>
          <c:x val="0.82595527598829299"/>
          <c:y val="0.37969176775439828"/>
          <c:w val="0.15725211354305724"/>
          <c:h val="0.25607119220645397"/>
        </c:manualLayout>
      </c:layout>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22860</xdr:colOff>
      <xdr:row>4</xdr:row>
      <xdr:rowOff>68580</xdr:rowOff>
    </xdr:from>
    <xdr:to>
      <xdr:col>14</xdr:col>
      <xdr:colOff>480060</xdr:colOff>
      <xdr:row>27</xdr:row>
      <xdr:rowOff>91440</xdr:rowOff>
    </xdr:to>
    <xdr:graphicFrame macro="">
      <xdr:nvGraphicFramePr>
        <xdr:cNvPr id="122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0.12881</cdr:x>
      <cdr:y>0.16516</cdr:y>
    </cdr:from>
    <cdr:to>
      <cdr:x>0.81384</cdr:x>
      <cdr:y>0.16516</cdr:y>
    </cdr:to>
    <cdr:sp macro="" textlink="">
      <cdr:nvSpPr>
        <cdr:cNvPr id="4097" name="Line 1"/>
        <cdr:cNvSpPr>
          <a:spLocks xmlns:a="http://schemas.openxmlformats.org/drawingml/2006/main" noChangeShapeType="1"/>
        </cdr:cNvSpPr>
      </cdr:nvSpPr>
      <cdr:spPr bwMode="auto">
        <a:xfrm xmlns:a="http://schemas.openxmlformats.org/drawingml/2006/main">
          <a:off x="815632" y="640568"/>
          <a:ext cx="4337761" cy="0"/>
        </a:xfrm>
        <a:prstGeom xmlns:a="http://schemas.openxmlformats.org/drawingml/2006/main" prst="line">
          <a:avLst/>
        </a:prstGeom>
        <a:noFill xmlns:a="http://schemas.openxmlformats.org/drawingml/2006/main"/>
        <a:ln xmlns:a="http://schemas.openxmlformats.org/drawingml/2006/main" w="9525">
          <a:solidFill>
            <a:srgbClr val="000000"/>
          </a:solidFill>
          <a:prstDash val="dash"/>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0.35882</cdr:x>
      <cdr:y>0.17349</cdr:y>
    </cdr:from>
    <cdr:to>
      <cdr:x>0.619</cdr:x>
      <cdr:y>0.25742</cdr:y>
    </cdr:to>
    <cdr:sp macro="" textlink="">
      <cdr:nvSpPr>
        <cdr:cNvPr id="4099" name="Text Box 3"/>
        <cdr:cNvSpPr txBox="1">
          <a:spLocks xmlns:a="http://schemas.openxmlformats.org/drawingml/2006/main" noChangeArrowheads="1"/>
        </cdr:cNvSpPr>
      </cdr:nvSpPr>
      <cdr:spPr bwMode="auto">
        <a:xfrm xmlns:a="http://schemas.openxmlformats.org/drawingml/2006/main">
          <a:off x="2272107" y="672898"/>
          <a:ext cx="1647517" cy="32553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US" sz="1000" b="1" i="0" u="none" strike="noStrike" baseline="0">
              <a:solidFill>
                <a:srgbClr val="000000"/>
              </a:solidFill>
              <a:latin typeface="Arial"/>
              <a:cs typeface="Arial"/>
            </a:rPr>
            <a:t>Goal: 185,000 acres</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114300</xdr:colOff>
      <xdr:row>42</xdr:row>
      <xdr:rowOff>91440</xdr:rowOff>
    </xdr:from>
    <xdr:to>
      <xdr:col>7</xdr:col>
      <xdr:colOff>182880</xdr:colOff>
      <xdr:row>58</xdr:row>
      <xdr:rowOff>7620</xdr:rowOff>
    </xdr:to>
    <xdr:graphicFrame macro="">
      <xdr:nvGraphicFramePr>
        <xdr:cNvPr id="265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xdr:colOff>
      <xdr:row>42</xdr:row>
      <xdr:rowOff>91440</xdr:rowOff>
    </xdr:from>
    <xdr:to>
      <xdr:col>14</xdr:col>
      <xdr:colOff>91440</xdr:colOff>
      <xdr:row>58</xdr:row>
      <xdr:rowOff>22860</xdr:rowOff>
    </xdr:to>
    <xdr:graphicFrame macro="">
      <xdr:nvGraphicFramePr>
        <xdr:cNvPr id="265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42</xdr:row>
      <xdr:rowOff>91440</xdr:rowOff>
    </xdr:from>
    <xdr:to>
      <xdr:col>21</xdr:col>
      <xdr:colOff>91440</xdr:colOff>
      <xdr:row>58</xdr:row>
      <xdr:rowOff>30480</xdr:rowOff>
    </xdr:to>
    <xdr:graphicFrame macro="">
      <xdr:nvGraphicFramePr>
        <xdr:cNvPr id="265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0.21585</cdr:x>
      <cdr:y>0.34367</cdr:y>
    </cdr:from>
    <cdr:to>
      <cdr:x>0.96292</cdr:x>
      <cdr:y>0.34367</cdr:y>
    </cdr:to>
    <cdr:sp macro="" textlink="">
      <cdr:nvSpPr>
        <cdr:cNvPr id="5121" name="Line 1"/>
        <cdr:cNvSpPr>
          <a:spLocks xmlns:a="http://schemas.openxmlformats.org/drawingml/2006/main" noChangeShapeType="1"/>
        </cdr:cNvSpPr>
      </cdr:nvSpPr>
      <cdr:spPr bwMode="auto">
        <a:xfrm xmlns:a="http://schemas.openxmlformats.org/drawingml/2006/main">
          <a:off x="962200" y="892991"/>
          <a:ext cx="3330214" cy="0"/>
        </a:xfrm>
        <a:prstGeom xmlns:a="http://schemas.openxmlformats.org/drawingml/2006/main" prst="line">
          <a:avLst/>
        </a:prstGeom>
        <a:noFill xmlns:a="http://schemas.openxmlformats.org/drawingml/2006/main"/>
        <a:ln xmlns:a="http://schemas.openxmlformats.org/drawingml/2006/main" w="9525">
          <a:solidFill>
            <a:srgbClr val="000000"/>
          </a:solidFill>
          <a:prstDash val="dash"/>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0.40291</cdr:x>
      <cdr:y>0.25611</cdr:y>
    </cdr:from>
    <cdr:to>
      <cdr:x>0.76997</cdr:x>
      <cdr:y>0.34415</cdr:y>
    </cdr:to>
    <cdr:sp macro="" textlink="">
      <cdr:nvSpPr>
        <cdr:cNvPr id="5122" name="Text Box 2"/>
        <cdr:cNvSpPr txBox="1">
          <a:spLocks xmlns:a="http://schemas.openxmlformats.org/drawingml/2006/main" noChangeArrowheads="1"/>
        </cdr:cNvSpPr>
      </cdr:nvSpPr>
      <cdr:spPr bwMode="auto">
        <a:xfrm xmlns:a="http://schemas.openxmlformats.org/drawingml/2006/main">
          <a:off x="1796049" y="665474"/>
          <a:ext cx="1636244" cy="22876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US" sz="1000" b="1" i="0" u="none" strike="noStrike" baseline="0">
              <a:solidFill>
                <a:srgbClr val="000000"/>
              </a:solidFill>
              <a:latin typeface="Arial"/>
              <a:cs typeface="Arial"/>
            </a:rPr>
            <a:t>Goal: 23,630 acres</a:t>
          </a:r>
        </a:p>
      </cdr:txBody>
    </cdr:sp>
  </cdr:relSizeAnchor>
</c:userShapes>
</file>

<file path=xl/drawings/drawing5.xml><?xml version="1.0" encoding="utf-8"?>
<c:userShapes xmlns:c="http://schemas.openxmlformats.org/drawingml/2006/chart">
  <cdr:relSizeAnchor xmlns:cdr="http://schemas.openxmlformats.org/drawingml/2006/chartDrawing">
    <cdr:from>
      <cdr:x>0.23051</cdr:x>
      <cdr:y>0.35805</cdr:y>
    </cdr:from>
    <cdr:to>
      <cdr:x>0.96222</cdr:x>
      <cdr:y>0.35805</cdr:y>
    </cdr:to>
    <cdr:sp macro="" textlink="">
      <cdr:nvSpPr>
        <cdr:cNvPr id="6145" name="Line 1"/>
        <cdr:cNvSpPr>
          <a:spLocks xmlns:a="http://schemas.openxmlformats.org/drawingml/2006/main" noChangeShapeType="1"/>
        </cdr:cNvSpPr>
      </cdr:nvSpPr>
      <cdr:spPr bwMode="auto">
        <a:xfrm xmlns:a="http://schemas.openxmlformats.org/drawingml/2006/main">
          <a:off x="1031070" y="935826"/>
          <a:ext cx="3272895" cy="0"/>
        </a:xfrm>
        <a:prstGeom xmlns:a="http://schemas.openxmlformats.org/drawingml/2006/main" prst="line">
          <a:avLst/>
        </a:prstGeom>
        <a:noFill xmlns:a="http://schemas.openxmlformats.org/drawingml/2006/main"/>
        <a:ln xmlns:a="http://schemas.openxmlformats.org/drawingml/2006/main" w="9525">
          <a:solidFill>
            <a:srgbClr val="000000"/>
          </a:solidFill>
          <a:prstDash val="dash"/>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0.41586</cdr:x>
      <cdr:y>0.24844</cdr:y>
    </cdr:from>
    <cdr:to>
      <cdr:x>0.77511</cdr:x>
      <cdr:y>0.33841</cdr:y>
    </cdr:to>
    <cdr:sp macro="" textlink="">
      <cdr:nvSpPr>
        <cdr:cNvPr id="6146" name="Text Box 2"/>
        <cdr:cNvSpPr txBox="1">
          <a:spLocks xmlns:a="http://schemas.openxmlformats.org/drawingml/2006/main" noChangeArrowheads="1"/>
        </cdr:cNvSpPr>
      </cdr:nvSpPr>
      <cdr:spPr bwMode="auto">
        <a:xfrm xmlns:a="http://schemas.openxmlformats.org/drawingml/2006/main">
          <a:off x="1860133" y="649340"/>
          <a:ext cx="1606904" cy="235151"/>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US" sz="1000" b="1" i="0" u="none" strike="noStrike" baseline="0">
              <a:solidFill>
                <a:srgbClr val="000000"/>
              </a:solidFill>
              <a:latin typeface="Arial"/>
              <a:cs typeface="Arial"/>
            </a:rPr>
            <a:t>Goal: 115,229 acres</a:t>
          </a:r>
        </a:p>
      </cdr:txBody>
    </cdr:sp>
  </cdr:relSizeAnchor>
</c:userShapes>
</file>

<file path=xl/drawings/drawing6.xml><?xml version="1.0" encoding="utf-8"?>
<c:userShapes xmlns:c="http://schemas.openxmlformats.org/drawingml/2006/chart">
  <cdr:relSizeAnchor xmlns:cdr="http://schemas.openxmlformats.org/drawingml/2006/chartDrawing">
    <cdr:from>
      <cdr:x>0.21559</cdr:x>
      <cdr:y>0.35494</cdr:y>
    </cdr:from>
    <cdr:to>
      <cdr:x>0.95932</cdr:x>
      <cdr:y>0.35494</cdr:y>
    </cdr:to>
    <cdr:sp macro="" textlink="">
      <cdr:nvSpPr>
        <cdr:cNvPr id="7169" name="Line 1"/>
        <cdr:cNvSpPr>
          <a:spLocks xmlns:a="http://schemas.openxmlformats.org/drawingml/2006/main" noChangeShapeType="1"/>
        </cdr:cNvSpPr>
      </cdr:nvSpPr>
      <cdr:spPr bwMode="auto">
        <a:xfrm xmlns:a="http://schemas.openxmlformats.org/drawingml/2006/main">
          <a:off x="965958" y="930408"/>
          <a:ext cx="3332327" cy="0"/>
        </a:xfrm>
        <a:prstGeom xmlns:a="http://schemas.openxmlformats.org/drawingml/2006/main" prst="line">
          <a:avLst/>
        </a:prstGeom>
        <a:noFill xmlns:a="http://schemas.openxmlformats.org/drawingml/2006/main"/>
        <a:ln xmlns:a="http://schemas.openxmlformats.org/drawingml/2006/main" w="9525">
          <a:solidFill>
            <a:srgbClr val="000000"/>
          </a:solidFill>
          <a:prstDash val="dash"/>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0.40511</cdr:x>
      <cdr:y>0.25543</cdr:y>
    </cdr:from>
    <cdr:to>
      <cdr:x>0.76976</cdr:x>
      <cdr:y>0.34518</cdr:y>
    </cdr:to>
    <cdr:sp macro="" textlink="">
      <cdr:nvSpPr>
        <cdr:cNvPr id="7170" name="Text Box 2"/>
        <cdr:cNvSpPr txBox="1">
          <a:spLocks xmlns:a="http://schemas.openxmlformats.org/drawingml/2006/main" noChangeArrowheads="1"/>
        </cdr:cNvSpPr>
      </cdr:nvSpPr>
      <cdr:spPr bwMode="auto">
        <a:xfrm xmlns:a="http://schemas.openxmlformats.org/drawingml/2006/main">
          <a:off x="1815120" y="669551"/>
          <a:ext cx="1633836" cy="23526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US" sz="1000" b="1" i="0" u="none" strike="noStrike" baseline="0">
              <a:solidFill>
                <a:srgbClr val="000000"/>
              </a:solidFill>
              <a:latin typeface="Arial"/>
              <a:cs typeface="Arial"/>
            </a:rPr>
            <a:t>Goal: 46,030 acres</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30480</xdr:colOff>
      <xdr:row>59</xdr:row>
      <xdr:rowOff>129540</xdr:rowOff>
    </xdr:from>
    <xdr:to>
      <xdr:col>8</xdr:col>
      <xdr:colOff>601980</xdr:colOff>
      <xdr:row>80</xdr:row>
      <xdr:rowOff>60960</xdr:rowOff>
    </xdr:to>
    <xdr:graphicFrame macro="">
      <xdr:nvGraphicFramePr>
        <xdr:cNvPr id="32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0.16359</cdr:x>
      <cdr:y>0.22954</cdr:y>
    </cdr:from>
    <cdr:to>
      <cdr:x>0.80261</cdr:x>
      <cdr:y>0.22954</cdr:y>
    </cdr:to>
    <cdr:sp macro="" textlink="">
      <cdr:nvSpPr>
        <cdr:cNvPr id="8193" name="Line 1"/>
        <cdr:cNvSpPr>
          <a:spLocks xmlns:a="http://schemas.openxmlformats.org/drawingml/2006/main" noChangeShapeType="1"/>
        </cdr:cNvSpPr>
      </cdr:nvSpPr>
      <cdr:spPr bwMode="auto">
        <a:xfrm xmlns:a="http://schemas.openxmlformats.org/drawingml/2006/main">
          <a:off x="816477" y="792323"/>
          <a:ext cx="3189413" cy="0"/>
        </a:xfrm>
        <a:prstGeom xmlns:a="http://schemas.openxmlformats.org/drawingml/2006/main" prst="line">
          <a:avLst/>
        </a:prstGeom>
        <a:noFill xmlns:a="http://schemas.openxmlformats.org/drawingml/2006/main"/>
        <a:ln xmlns:a="http://schemas.openxmlformats.org/drawingml/2006/main" w="9525">
          <a:solidFill>
            <a:srgbClr val="000000"/>
          </a:solidFill>
          <a:prstDash val="dash"/>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0.31935</cdr:x>
      <cdr:y>0.1743</cdr:y>
    </cdr:from>
    <cdr:to>
      <cdr:x>0.64633</cdr:x>
      <cdr:y>0.23453</cdr:y>
    </cdr:to>
    <cdr:sp macro="" textlink="">
      <cdr:nvSpPr>
        <cdr:cNvPr id="8194" name="Text Box 2"/>
        <cdr:cNvSpPr txBox="1">
          <a:spLocks xmlns:a="http://schemas.openxmlformats.org/drawingml/2006/main" noChangeArrowheads="1"/>
        </cdr:cNvSpPr>
      </cdr:nvSpPr>
      <cdr:spPr bwMode="auto">
        <a:xfrm xmlns:a="http://schemas.openxmlformats.org/drawingml/2006/main">
          <a:off x="1593908" y="601650"/>
          <a:ext cx="1631990" cy="20790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US" sz="1000" b="1" i="0" u="none" strike="noStrike" baseline="0">
              <a:solidFill>
                <a:srgbClr val="000000"/>
              </a:solidFill>
              <a:latin typeface="Arial"/>
              <a:cs typeface="Arial"/>
            </a:rPr>
            <a:t>Goal: 185,000 acres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AE3"/>
  <sheetViews>
    <sheetView topLeftCell="U1" workbookViewId="0">
      <selection activeCell="AD2" sqref="AD2"/>
    </sheetView>
  </sheetViews>
  <sheetFormatPr defaultRowHeight="13.2"/>
  <cols>
    <col min="1" max="1" width="29.6640625" customWidth="1"/>
    <col min="2" max="5" width="6.5546875" bestFit="1" customWidth="1"/>
    <col min="6" max="6" width="5" bestFit="1" customWidth="1"/>
    <col min="7" max="13" width="6.5546875" bestFit="1" customWidth="1"/>
    <col min="14" max="15" width="8.5546875" bestFit="1" customWidth="1"/>
    <col min="16" max="28" width="6.5546875" bestFit="1" customWidth="1"/>
    <col min="29" max="30" width="9.109375" bestFit="1" customWidth="1"/>
  </cols>
  <sheetData>
    <row r="1" spans="1:31">
      <c r="B1">
        <v>1984</v>
      </c>
      <c r="C1">
        <v>1985</v>
      </c>
      <c r="D1">
        <v>1986</v>
      </c>
      <c r="E1">
        <v>1987</v>
      </c>
      <c r="F1">
        <v>1988</v>
      </c>
      <c r="G1">
        <v>1989</v>
      </c>
      <c r="H1">
        <v>1990</v>
      </c>
      <c r="I1">
        <v>1991</v>
      </c>
      <c r="J1">
        <v>1992</v>
      </c>
      <c r="K1">
        <v>1993</v>
      </c>
      <c r="L1">
        <v>1994</v>
      </c>
      <c r="M1">
        <v>1995</v>
      </c>
      <c r="N1">
        <v>1996</v>
      </c>
      <c r="O1">
        <v>1997</v>
      </c>
      <c r="P1">
        <v>1998</v>
      </c>
      <c r="Q1">
        <v>1999</v>
      </c>
      <c r="R1">
        <v>2000</v>
      </c>
      <c r="S1">
        <v>2001</v>
      </c>
      <c r="T1">
        <v>2002</v>
      </c>
      <c r="U1">
        <v>2003</v>
      </c>
      <c r="V1">
        <v>2004</v>
      </c>
      <c r="W1">
        <v>2005</v>
      </c>
      <c r="X1">
        <v>2006</v>
      </c>
      <c r="Y1">
        <v>2007</v>
      </c>
      <c r="Z1">
        <v>2008</v>
      </c>
      <c r="AA1">
        <v>2009</v>
      </c>
      <c r="AB1">
        <v>2010</v>
      </c>
      <c r="AC1">
        <v>2011</v>
      </c>
      <c r="AD1">
        <v>2012</v>
      </c>
      <c r="AE1" s="169"/>
    </row>
    <row r="2" spans="1:31">
      <c r="A2" s="24" t="s">
        <v>361</v>
      </c>
      <c r="B2" s="93">
        <v>38227.620467999994</v>
      </c>
      <c r="C2" s="93">
        <v>49107.947901</v>
      </c>
      <c r="D2" s="93">
        <v>47413.638185999996</v>
      </c>
      <c r="E2" s="93">
        <v>49639.95102</v>
      </c>
      <c r="F2" s="93"/>
      <c r="G2" s="93">
        <v>59681.265869999996</v>
      </c>
      <c r="H2" s="93">
        <v>60027.219870000001</v>
      </c>
      <c r="I2" s="93">
        <v>63321.838655999993</v>
      </c>
      <c r="J2" s="93">
        <v>70590.183929999999</v>
      </c>
      <c r="K2" s="93">
        <v>73114.214892000004</v>
      </c>
      <c r="L2" s="93">
        <v>65446.095059999992</v>
      </c>
      <c r="M2" s="93">
        <v>59928.573557999996</v>
      </c>
      <c r="N2" s="93">
        <v>63496.323026999999</v>
      </c>
      <c r="O2" s="93">
        <v>69269.257424999989</v>
      </c>
      <c r="P2" s="93">
        <v>63517.525065000002</v>
      </c>
      <c r="Q2" s="93">
        <v>64717.713623999996</v>
      </c>
      <c r="R2" s="93">
        <v>69156.476420999999</v>
      </c>
      <c r="S2" s="93">
        <v>77889.244976999995</v>
      </c>
      <c r="T2" s="93">
        <v>89659.069565999991</v>
      </c>
      <c r="U2" s="93">
        <v>61695.237080999992</v>
      </c>
      <c r="V2" s="93">
        <v>72945.339917999998</v>
      </c>
      <c r="W2" s="93">
        <v>78262.850585999986</v>
      </c>
      <c r="X2" s="93">
        <v>59160.45683399999</v>
      </c>
      <c r="Y2" s="93">
        <v>64917.502058999991</v>
      </c>
      <c r="Z2" s="93">
        <v>76860.328358999992</v>
      </c>
      <c r="AA2" s="93">
        <v>85914.512891999999</v>
      </c>
      <c r="AB2" s="93">
        <v>79664.137263000011</v>
      </c>
      <c r="AC2" s="139">
        <f>SUM(SAV!C35)</f>
        <v>57964.419722999999</v>
      </c>
      <c r="AD2" s="176">
        <f>SUM(SAV!C36)</f>
        <v>48195.046928824835</v>
      </c>
      <c r="AE2" s="169"/>
    </row>
    <row r="3" spans="1:31">
      <c r="A3" t="s">
        <v>362</v>
      </c>
      <c r="B3">
        <v>731</v>
      </c>
      <c r="D3">
        <v>276</v>
      </c>
      <c r="Q3">
        <v>3381.9968819999995</v>
      </c>
      <c r="S3">
        <v>7525.2655409999998</v>
      </c>
      <c r="U3">
        <v>1831.6534529999999</v>
      </c>
      <c r="AC3" s="93">
        <v>5118.6514190994685</v>
      </c>
    </row>
  </sheetData>
  <phoneticPr fontId="22"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dimension ref="A1:Y85"/>
  <sheetViews>
    <sheetView workbookViewId="0">
      <pane xSplit="1" ySplit="1" topLeftCell="B25" activePane="bottomRight" state="frozen"/>
      <selection pane="topRight" activeCell="B1" sqref="B1"/>
      <selection pane="bottomLeft" activeCell="A2" sqref="A2"/>
      <selection pane="bottomRight" activeCell="H36" sqref="H36"/>
    </sheetView>
  </sheetViews>
  <sheetFormatPr defaultRowHeight="13.2"/>
  <cols>
    <col min="1" max="1" width="6.5546875" customWidth="1"/>
    <col min="2" max="2" width="10.6640625" customWidth="1"/>
    <col min="3" max="3" width="10.6640625" style="28" customWidth="1"/>
    <col min="4" max="4" width="10.109375" customWidth="1"/>
    <col min="5" max="5" width="10.109375" style="28" customWidth="1"/>
    <col min="6" max="6" width="12.109375" style="28" customWidth="1"/>
    <col min="7" max="7" width="11.6640625" style="28" customWidth="1"/>
    <col min="8" max="8" width="9.44140625" style="28" customWidth="1"/>
    <col min="9" max="9" width="42" customWidth="1"/>
    <col min="10" max="10" width="12.109375" customWidth="1"/>
    <col min="11" max="11" width="10.88671875" customWidth="1"/>
    <col min="12" max="12" width="11.109375" customWidth="1"/>
    <col min="14" max="14" width="9.5546875" customWidth="1"/>
    <col min="15" max="15" width="9" customWidth="1"/>
    <col min="16" max="16" width="9.5546875" customWidth="1"/>
    <col min="18" max="20" width="9.109375" style="28" customWidth="1"/>
  </cols>
  <sheetData>
    <row r="1" spans="1:20" ht="66">
      <c r="B1" s="99" t="s">
        <v>368</v>
      </c>
      <c r="C1" s="98" t="s">
        <v>369</v>
      </c>
      <c r="D1" s="3" t="s">
        <v>38</v>
      </c>
      <c r="E1" s="97" t="s">
        <v>370</v>
      </c>
      <c r="F1" s="97" t="s">
        <v>367</v>
      </c>
      <c r="G1" s="97" t="s">
        <v>371</v>
      </c>
      <c r="H1" s="109" t="s">
        <v>372</v>
      </c>
      <c r="I1" t="s">
        <v>40</v>
      </c>
      <c r="J1" t="s">
        <v>269</v>
      </c>
      <c r="K1" t="s">
        <v>270</v>
      </c>
      <c r="L1" t="s">
        <v>271</v>
      </c>
      <c r="M1" t="s">
        <v>272</v>
      </c>
      <c r="N1" t="s">
        <v>273</v>
      </c>
      <c r="O1" t="s">
        <v>263</v>
      </c>
    </row>
    <row r="2" spans="1:20">
      <c r="A2">
        <v>1978</v>
      </c>
      <c r="B2" s="8">
        <v>16760.060000000001</v>
      </c>
      <c r="C2" s="31">
        <f>B2*2.4711</f>
        <v>41415.784266000002</v>
      </c>
      <c r="D2" s="12"/>
      <c r="E2" s="26"/>
      <c r="F2" s="26"/>
      <c r="G2" s="27">
        <f>C2+E2</f>
        <v>41415.784266000002</v>
      </c>
      <c r="H2" s="27">
        <f>(G2/185000)*100</f>
        <v>22.386910414054057</v>
      </c>
      <c r="I2" t="s">
        <v>0</v>
      </c>
      <c r="J2" s="1">
        <v>20.209540000000001</v>
      </c>
      <c r="K2" s="1">
        <v>2.2254700000000001</v>
      </c>
      <c r="L2" s="1">
        <v>5.78721</v>
      </c>
      <c r="M2" s="1">
        <v>10.36659</v>
      </c>
      <c r="N2" s="1">
        <v>2.8083900000000002</v>
      </c>
      <c r="O2" s="12">
        <f t="shared" ref="O2:O31" si="0">SUM((N2/(C2/1000)*100))</f>
        <v>6.780965397063671</v>
      </c>
    </row>
    <row r="3" spans="1:20">
      <c r="A3">
        <v>1979</v>
      </c>
      <c r="C3" s="31"/>
      <c r="D3" s="12"/>
      <c r="E3" s="26"/>
      <c r="F3" s="26"/>
      <c r="G3" s="27"/>
      <c r="H3" s="27"/>
      <c r="I3" t="s">
        <v>1</v>
      </c>
      <c r="J3" s="1"/>
      <c r="K3" s="1"/>
      <c r="L3" s="1"/>
      <c r="M3" s="1"/>
      <c r="N3" s="1"/>
      <c r="O3" s="12"/>
    </row>
    <row r="4" spans="1:20">
      <c r="A4">
        <v>1980</v>
      </c>
      <c r="C4" s="31"/>
      <c r="D4" s="12"/>
      <c r="E4" s="26"/>
      <c r="F4" s="26"/>
      <c r="G4" s="27"/>
      <c r="H4" s="27"/>
      <c r="I4" t="s">
        <v>2</v>
      </c>
      <c r="J4" s="1"/>
      <c r="K4" s="1"/>
      <c r="L4" s="1"/>
      <c r="M4" s="1"/>
      <c r="N4" s="1"/>
      <c r="O4" s="12"/>
    </row>
    <row r="5" spans="1:20">
      <c r="A5">
        <v>1981</v>
      </c>
      <c r="C5" s="31"/>
      <c r="D5" s="12"/>
      <c r="E5" s="26"/>
      <c r="F5" s="26"/>
      <c r="G5" s="27"/>
      <c r="H5" s="27"/>
      <c r="I5" t="s">
        <v>11</v>
      </c>
      <c r="J5" s="1"/>
      <c r="K5" s="1"/>
      <c r="L5" s="1"/>
      <c r="M5" s="1"/>
      <c r="N5" s="1"/>
      <c r="O5" s="12"/>
    </row>
    <row r="6" spans="1:20">
      <c r="A6">
        <v>1982</v>
      </c>
      <c r="C6" s="31"/>
      <c r="D6" s="12"/>
      <c r="E6" s="26"/>
      <c r="F6" s="26"/>
      <c r="G6" s="27"/>
      <c r="H6" s="27"/>
      <c r="J6" s="1"/>
      <c r="K6" s="1"/>
      <c r="L6" s="1"/>
      <c r="M6" s="1"/>
      <c r="N6" s="1"/>
      <c r="O6" s="12"/>
    </row>
    <row r="7" spans="1:20">
      <c r="A7">
        <v>1983</v>
      </c>
      <c r="C7" s="31"/>
      <c r="D7" s="12"/>
      <c r="E7" s="26"/>
      <c r="F7" s="26"/>
      <c r="G7" s="27"/>
      <c r="H7" s="27"/>
      <c r="J7" s="1"/>
      <c r="K7" s="1"/>
      <c r="L7" s="1"/>
      <c r="M7" s="1"/>
      <c r="N7" s="1"/>
      <c r="O7" s="12"/>
    </row>
    <row r="8" spans="1:20">
      <c r="A8">
        <v>1984</v>
      </c>
      <c r="B8" s="8">
        <v>15469.88</v>
      </c>
      <c r="C8" s="31">
        <f t="shared" ref="C8:C36" si="1">B8*2.4711</f>
        <v>38227.620467999994</v>
      </c>
      <c r="D8" s="24">
        <v>295.64</v>
      </c>
      <c r="E8" s="27">
        <f>D8*2.4711</f>
        <v>730.55600399999992</v>
      </c>
      <c r="F8" s="27">
        <f>B8+D8</f>
        <v>15765.519999999999</v>
      </c>
      <c r="G8" s="27">
        <f>C8+E8</f>
        <v>38958.176471999992</v>
      </c>
      <c r="H8" s="27">
        <f t="shared" ref="H8:H36" si="2">(G8/185000)*100</f>
        <v>21.058473768648646</v>
      </c>
      <c r="I8" s="2" t="s">
        <v>438</v>
      </c>
      <c r="J8" s="1"/>
      <c r="K8" s="1">
        <v>6.8666</v>
      </c>
      <c r="L8" s="1">
        <v>7.0987799999999996</v>
      </c>
      <c r="M8" s="1">
        <v>10.499969999999999</v>
      </c>
      <c r="N8" s="1">
        <v>13.74555</v>
      </c>
      <c r="O8" s="12">
        <f t="shared" si="0"/>
        <v>35.957116429745554</v>
      </c>
      <c r="R8" s="27"/>
      <c r="S8" s="27"/>
      <c r="T8" s="27"/>
    </row>
    <row r="9" spans="1:20">
      <c r="A9">
        <v>1985</v>
      </c>
      <c r="B9" s="8">
        <v>19872.91</v>
      </c>
      <c r="C9" s="31">
        <f t="shared" si="1"/>
        <v>49107.947901</v>
      </c>
      <c r="D9" s="12"/>
      <c r="E9" s="26"/>
      <c r="F9" s="26"/>
      <c r="G9" s="27">
        <f>C9+E9</f>
        <v>49107.947901</v>
      </c>
      <c r="H9" s="27">
        <f t="shared" si="2"/>
        <v>26.544836703243242</v>
      </c>
      <c r="J9" s="1"/>
      <c r="K9" s="1">
        <v>7.9459900000000001</v>
      </c>
      <c r="L9" s="1">
        <v>10.58395</v>
      </c>
      <c r="M9" s="1">
        <v>15.314</v>
      </c>
      <c r="N9" s="1">
        <v>15.24484</v>
      </c>
      <c r="O9" s="12">
        <f t="shared" si="0"/>
        <v>31.043528902354247</v>
      </c>
      <c r="R9" s="27"/>
      <c r="S9" s="27"/>
      <c r="T9" s="27"/>
    </row>
    <row r="10" spans="1:20">
      <c r="A10">
        <v>1986</v>
      </c>
      <c r="B10" s="8">
        <v>19187.259999999998</v>
      </c>
      <c r="C10" s="31">
        <f t="shared" si="1"/>
        <v>47413.638185999996</v>
      </c>
      <c r="D10" s="24">
        <v>111.69</v>
      </c>
      <c r="E10" s="27">
        <f>D10*2.4711</f>
        <v>275.99715899999995</v>
      </c>
      <c r="F10" s="27">
        <f>B10+D10</f>
        <v>19298.949999999997</v>
      </c>
      <c r="G10" s="27">
        <f>C10+E10</f>
        <v>47689.635344999995</v>
      </c>
      <c r="H10" s="27">
        <f t="shared" si="2"/>
        <v>25.778181267567561</v>
      </c>
      <c r="I10" s="2" t="s">
        <v>438</v>
      </c>
      <c r="J10" s="1"/>
      <c r="K10" s="1">
        <v>9.1291200000000003</v>
      </c>
      <c r="L10" s="1">
        <v>8.7092200000000002</v>
      </c>
      <c r="M10" s="1">
        <v>9.3736499999999996</v>
      </c>
      <c r="N10" s="1">
        <v>20.177430000000001</v>
      </c>
      <c r="O10" s="12">
        <f t="shared" si="0"/>
        <v>42.556173227723043</v>
      </c>
      <c r="R10" s="27"/>
      <c r="S10" s="27"/>
      <c r="T10" s="27"/>
    </row>
    <row r="11" spans="1:20">
      <c r="A11">
        <v>1987</v>
      </c>
      <c r="B11" s="8">
        <v>20088.2</v>
      </c>
      <c r="C11" s="31">
        <f t="shared" si="1"/>
        <v>49639.95102</v>
      </c>
      <c r="D11" s="12"/>
      <c r="E11" s="26"/>
      <c r="F11" s="26"/>
      <c r="G11" s="27">
        <f>C11+E11</f>
        <v>49639.95102</v>
      </c>
      <c r="H11" s="27">
        <f t="shared" si="2"/>
        <v>26.832405956756755</v>
      </c>
      <c r="I11" t="s">
        <v>3</v>
      </c>
      <c r="J11" s="1"/>
      <c r="K11" s="1">
        <v>8.9537499999999994</v>
      </c>
      <c r="L11" s="1">
        <v>7.4272900000000002</v>
      </c>
      <c r="M11" s="1">
        <v>8.8747100000000003</v>
      </c>
      <c r="N11" s="1">
        <v>24.43571</v>
      </c>
      <c r="O11" s="12">
        <f t="shared" si="0"/>
        <v>49.225894663261897</v>
      </c>
      <c r="R11" s="27"/>
      <c r="S11" s="27"/>
      <c r="T11" s="27"/>
    </row>
    <row r="12" spans="1:20">
      <c r="A12">
        <v>1988</v>
      </c>
      <c r="C12" s="31"/>
      <c r="D12" s="12"/>
      <c r="E12" s="26"/>
      <c r="F12" s="26"/>
      <c r="G12" s="27"/>
      <c r="H12" s="27"/>
      <c r="J12" s="1"/>
      <c r="K12" s="1"/>
      <c r="L12" s="1"/>
      <c r="M12" s="1"/>
      <c r="N12" s="1"/>
      <c r="O12" s="12"/>
      <c r="R12" s="27"/>
      <c r="S12" s="27"/>
      <c r="T12" s="27"/>
    </row>
    <row r="13" spans="1:20">
      <c r="A13">
        <v>1989</v>
      </c>
      <c r="B13" s="8">
        <v>24151.7</v>
      </c>
      <c r="C13" s="31">
        <f t="shared" si="1"/>
        <v>59681.265869999996</v>
      </c>
      <c r="D13" s="12"/>
      <c r="E13" s="26"/>
      <c r="F13" s="26"/>
      <c r="G13" s="27">
        <f t="shared" ref="F13:G36" si="3">C13+E13</f>
        <v>59681.265869999996</v>
      </c>
      <c r="H13" s="27">
        <f t="shared" si="2"/>
        <v>32.260143713513514</v>
      </c>
      <c r="I13" t="s">
        <v>3</v>
      </c>
      <c r="J13" s="1"/>
      <c r="K13" s="1">
        <v>8.1880500000000005</v>
      </c>
      <c r="L13" s="1">
        <v>10.70251</v>
      </c>
      <c r="M13" s="1">
        <v>9.1834600000000002</v>
      </c>
      <c r="N13" s="1">
        <v>31.581420000000001</v>
      </c>
      <c r="O13" s="12">
        <f t="shared" si="0"/>
        <v>52.916806538239072</v>
      </c>
      <c r="R13" s="27"/>
      <c r="S13" s="27"/>
      <c r="T13" s="27"/>
    </row>
    <row r="14" spans="1:20">
      <c r="A14">
        <v>1990</v>
      </c>
      <c r="B14" s="8">
        <v>24291.7</v>
      </c>
      <c r="C14" s="31">
        <f t="shared" si="1"/>
        <v>60027.219870000001</v>
      </c>
      <c r="D14" s="12"/>
      <c r="E14" s="26"/>
      <c r="F14" s="26"/>
      <c r="G14" s="27">
        <f t="shared" si="3"/>
        <v>60027.219870000001</v>
      </c>
      <c r="H14" s="27">
        <f t="shared" si="2"/>
        <v>32.447145875675673</v>
      </c>
      <c r="I14" t="s">
        <v>3</v>
      </c>
      <c r="J14" s="1"/>
      <c r="K14" s="1">
        <v>8.76356</v>
      </c>
      <c r="L14" s="1">
        <v>13.7826</v>
      </c>
      <c r="M14" s="1">
        <v>9.8157800000000002</v>
      </c>
      <c r="N14" s="1">
        <v>27.639299999999999</v>
      </c>
      <c r="O14" s="12">
        <f t="shared" si="0"/>
        <v>46.044611194484752</v>
      </c>
      <c r="R14" s="27"/>
      <c r="S14" s="27"/>
      <c r="T14" s="27"/>
    </row>
    <row r="15" spans="1:20">
      <c r="A15">
        <v>1991</v>
      </c>
      <c r="B15" s="8">
        <v>25624.959999999999</v>
      </c>
      <c r="C15" s="31">
        <f t="shared" si="1"/>
        <v>63321.838655999993</v>
      </c>
      <c r="D15" s="12"/>
      <c r="E15" s="26"/>
      <c r="F15" s="26"/>
      <c r="G15" s="27">
        <f t="shared" si="3"/>
        <v>63321.838655999993</v>
      </c>
      <c r="H15" s="27">
        <f t="shared" si="2"/>
        <v>34.228020895135131</v>
      </c>
      <c r="I15" t="s">
        <v>3</v>
      </c>
      <c r="J15" s="1"/>
      <c r="K15" s="25">
        <v>7.9094980000000001</v>
      </c>
      <c r="L15" s="25">
        <v>12.003920000000001</v>
      </c>
      <c r="M15" s="25">
        <v>11.597440000000001</v>
      </c>
      <c r="N15" s="25">
        <v>31.807950000000002</v>
      </c>
      <c r="O15" s="12">
        <f t="shared" si="0"/>
        <v>50.232195834992666</v>
      </c>
      <c r="R15" s="27"/>
      <c r="S15" s="27"/>
      <c r="T15" s="27"/>
    </row>
    <row r="16" spans="1:20">
      <c r="A16">
        <v>1992</v>
      </c>
      <c r="B16" s="8">
        <v>28566.3</v>
      </c>
      <c r="C16" s="31">
        <f t="shared" si="1"/>
        <v>70590.183929999999</v>
      </c>
      <c r="D16" s="12"/>
      <c r="E16" s="26"/>
      <c r="F16" s="26"/>
      <c r="G16" s="27">
        <f t="shared" si="3"/>
        <v>70590.183929999999</v>
      </c>
      <c r="H16" s="27">
        <f t="shared" si="2"/>
        <v>38.156856178378376</v>
      </c>
      <c r="I16" t="s">
        <v>3</v>
      </c>
      <c r="J16" s="1"/>
      <c r="K16" s="25">
        <v>9.4698899999999995</v>
      </c>
      <c r="L16" s="25">
        <v>18.03697</v>
      </c>
      <c r="M16" s="25">
        <v>18.18421</v>
      </c>
      <c r="N16" s="25">
        <v>24.895700000000001</v>
      </c>
      <c r="O16" s="12">
        <f t="shared" si="0"/>
        <v>35.267934738189034</v>
      </c>
      <c r="R16" s="27"/>
      <c r="S16" s="27"/>
      <c r="T16" s="27"/>
    </row>
    <row r="17" spans="1:20">
      <c r="A17">
        <v>1993</v>
      </c>
      <c r="B17" s="8">
        <v>29587.72</v>
      </c>
      <c r="C17" s="31">
        <f t="shared" si="1"/>
        <v>73114.214892000004</v>
      </c>
      <c r="D17" s="12"/>
      <c r="E17" s="26"/>
      <c r="F17" s="26"/>
      <c r="G17" s="27">
        <f t="shared" si="3"/>
        <v>73114.214892000004</v>
      </c>
      <c r="H17" s="27">
        <f t="shared" si="2"/>
        <v>39.521197238918923</v>
      </c>
      <c r="I17" t="s">
        <v>3</v>
      </c>
      <c r="J17" s="1"/>
      <c r="K17" s="25">
        <v>11.176500000000001</v>
      </c>
      <c r="L17" s="25">
        <v>24.790579999999999</v>
      </c>
      <c r="M17" s="25">
        <v>13.42902</v>
      </c>
      <c r="N17" s="25">
        <v>23.71453</v>
      </c>
      <c r="O17" s="12">
        <f t="shared" si="0"/>
        <v>32.434910277064041</v>
      </c>
      <c r="R17" s="27"/>
      <c r="S17" s="27"/>
      <c r="T17" s="27"/>
    </row>
    <row r="18" spans="1:20">
      <c r="A18">
        <v>1994</v>
      </c>
      <c r="B18" s="8">
        <v>26484.6</v>
      </c>
      <c r="C18" s="31">
        <f t="shared" si="1"/>
        <v>65446.095059999992</v>
      </c>
      <c r="D18" s="12"/>
      <c r="E18" s="26"/>
      <c r="F18" s="26"/>
      <c r="G18" s="27">
        <f t="shared" si="3"/>
        <v>65446.095059999992</v>
      </c>
      <c r="H18" s="27">
        <f t="shared" si="2"/>
        <v>35.376267599999991</v>
      </c>
      <c r="I18" t="s">
        <v>3</v>
      </c>
      <c r="J18" s="1"/>
      <c r="K18" s="25">
        <v>11.0655</v>
      </c>
      <c r="L18" s="25">
        <v>18.198599999999999</v>
      </c>
      <c r="M18" s="25">
        <v>12.7019</v>
      </c>
      <c r="N18" s="25">
        <v>23.467687000000002</v>
      </c>
      <c r="O18" s="12">
        <f t="shared" si="0"/>
        <v>35.858040083957917</v>
      </c>
      <c r="R18" s="27"/>
      <c r="S18" s="27"/>
      <c r="T18" s="27"/>
    </row>
    <row r="19" spans="1:20">
      <c r="A19">
        <v>1995</v>
      </c>
      <c r="B19" s="8">
        <v>24251.78</v>
      </c>
      <c r="C19" s="31">
        <f t="shared" si="1"/>
        <v>59928.573557999996</v>
      </c>
      <c r="D19" s="12"/>
      <c r="E19" s="26"/>
      <c r="F19" s="26"/>
      <c r="G19" s="27">
        <f t="shared" si="3"/>
        <v>59928.573557999996</v>
      </c>
      <c r="H19" s="27">
        <f t="shared" si="2"/>
        <v>32.393823544864865</v>
      </c>
      <c r="I19" t="s">
        <v>4</v>
      </c>
      <c r="J19" s="1"/>
      <c r="K19" s="25">
        <v>10.3856</v>
      </c>
      <c r="L19" s="25">
        <v>15.8352</v>
      </c>
      <c r="M19" s="25">
        <v>7.2199159999999996</v>
      </c>
      <c r="N19" s="25">
        <v>26.484940000000002</v>
      </c>
      <c r="O19" s="12">
        <f t="shared" si="0"/>
        <v>44.194177213925137</v>
      </c>
      <c r="R19" s="27"/>
      <c r="S19" s="27"/>
      <c r="T19" s="27"/>
    </row>
    <row r="20" spans="1:20">
      <c r="A20">
        <v>1996</v>
      </c>
      <c r="B20" s="8">
        <v>25695.57</v>
      </c>
      <c r="C20" s="31">
        <f t="shared" si="1"/>
        <v>63496.323026999999</v>
      </c>
      <c r="D20" s="12"/>
      <c r="E20" s="26"/>
      <c r="F20" s="26"/>
      <c r="G20" s="27">
        <f t="shared" si="3"/>
        <v>63496.323026999999</v>
      </c>
      <c r="H20" s="27">
        <f t="shared" si="2"/>
        <v>34.322336771351353</v>
      </c>
      <c r="I20" t="s">
        <v>5</v>
      </c>
      <c r="J20" s="1"/>
      <c r="K20" s="25">
        <v>10.234999999999999</v>
      </c>
      <c r="L20" s="25">
        <v>13.961</v>
      </c>
      <c r="M20" s="25">
        <v>12.205</v>
      </c>
      <c r="N20" s="25">
        <v>27.093</v>
      </c>
      <c r="O20" s="12">
        <f t="shared" si="0"/>
        <v>42.668612461983784</v>
      </c>
      <c r="R20" s="27"/>
      <c r="S20" s="27"/>
      <c r="T20" s="27"/>
    </row>
    <row r="21" spans="1:20">
      <c r="A21">
        <v>1997</v>
      </c>
      <c r="B21" s="8">
        <v>28031.75</v>
      </c>
      <c r="C21" s="31">
        <f t="shared" si="1"/>
        <v>69269.257424999989</v>
      </c>
      <c r="D21" s="12"/>
      <c r="E21" s="26"/>
      <c r="F21" s="26"/>
      <c r="G21" s="27">
        <f t="shared" si="3"/>
        <v>69269.257424999989</v>
      </c>
      <c r="H21" s="27">
        <f t="shared" si="2"/>
        <v>37.442841851351346</v>
      </c>
      <c r="I21" t="s">
        <v>6</v>
      </c>
      <c r="J21" s="1"/>
      <c r="K21" s="25">
        <v>14.179</v>
      </c>
      <c r="L21" s="25">
        <v>12.853</v>
      </c>
      <c r="M21" s="25">
        <v>7.8019999999999996</v>
      </c>
      <c r="N21" s="25">
        <v>34.432000000000002</v>
      </c>
      <c r="O21" s="12">
        <f t="shared" si="0"/>
        <v>49.707476707514317</v>
      </c>
      <c r="R21" s="27"/>
      <c r="S21" s="27"/>
      <c r="T21" s="27"/>
    </row>
    <row r="22" spans="1:20">
      <c r="A22">
        <v>1998</v>
      </c>
      <c r="B22" s="8">
        <v>25704.15</v>
      </c>
      <c r="C22" s="31">
        <f t="shared" si="1"/>
        <v>63517.525065000002</v>
      </c>
      <c r="D22" s="12"/>
      <c r="E22" s="26"/>
      <c r="F22" s="26"/>
      <c r="G22" s="27">
        <f t="shared" si="3"/>
        <v>63517.525065000002</v>
      </c>
      <c r="H22" s="27">
        <f t="shared" si="2"/>
        <v>34.333797332432432</v>
      </c>
      <c r="I22" t="s">
        <v>7</v>
      </c>
      <c r="J22" s="1"/>
      <c r="K22" s="25">
        <v>13.137</v>
      </c>
      <c r="L22" s="25">
        <v>12.401</v>
      </c>
      <c r="M22" s="25">
        <v>6.3959999999999999</v>
      </c>
      <c r="N22" s="25">
        <v>31.58</v>
      </c>
      <c r="O22" s="12">
        <f t="shared" si="0"/>
        <v>49.718561873566287</v>
      </c>
      <c r="R22" s="27"/>
      <c r="S22" s="27"/>
      <c r="T22" s="27"/>
    </row>
    <row r="23" spans="1:20">
      <c r="A23">
        <v>1999</v>
      </c>
      <c r="B23" s="8">
        <v>26189.84</v>
      </c>
      <c r="C23" s="31">
        <f t="shared" si="1"/>
        <v>64717.713623999996</v>
      </c>
      <c r="D23" s="24">
        <v>1368.62</v>
      </c>
      <c r="E23" s="27">
        <f>D23*2.4711</f>
        <v>3381.9968819999995</v>
      </c>
      <c r="F23" s="27">
        <f t="shared" si="3"/>
        <v>27558.46</v>
      </c>
      <c r="G23" s="27">
        <f t="shared" si="3"/>
        <v>68099.710506000003</v>
      </c>
      <c r="H23" s="27">
        <f t="shared" si="2"/>
        <v>36.810654327567569</v>
      </c>
      <c r="I23" t="s">
        <v>8</v>
      </c>
      <c r="J23" s="1"/>
      <c r="K23" s="25">
        <v>13.422000000000001</v>
      </c>
      <c r="L23" s="25">
        <v>14.737</v>
      </c>
      <c r="M23" s="25">
        <v>9.6430000000000007</v>
      </c>
      <c r="N23" s="25">
        <v>26.913</v>
      </c>
      <c r="O23" s="12">
        <f t="shared" si="0"/>
        <v>41.585214453589025</v>
      </c>
      <c r="R23" s="27"/>
      <c r="S23" s="27"/>
      <c r="T23" s="27"/>
    </row>
    <row r="24" spans="1:20">
      <c r="A24">
        <v>2000</v>
      </c>
      <c r="B24" s="8">
        <v>27986.11</v>
      </c>
      <c r="C24" s="31">
        <f t="shared" si="1"/>
        <v>69156.476420999999</v>
      </c>
      <c r="D24" s="24"/>
      <c r="E24" s="27"/>
      <c r="F24" s="27"/>
      <c r="G24" s="27">
        <f t="shared" si="3"/>
        <v>69156.476420999999</v>
      </c>
      <c r="H24" s="27">
        <f t="shared" si="2"/>
        <v>37.381879146486483</v>
      </c>
      <c r="I24" t="s">
        <v>12</v>
      </c>
      <c r="J24" s="1"/>
      <c r="K24" s="25">
        <v>13.606999999999999</v>
      </c>
      <c r="L24" s="25">
        <v>13.047000000000001</v>
      </c>
      <c r="M24" s="25">
        <v>8.6509999999999998</v>
      </c>
      <c r="N24" s="25">
        <v>33.848999999999997</v>
      </c>
      <c r="O24" s="12">
        <f t="shared" si="0"/>
        <v>48.945524340973279</v>
      </c>
      <c r="R24" s="27"/>
      <c r="S24" s="27"/>
      <c r="T24" s="27"/>
    </row>
    <row r="25" spans="1:20">
      <c r="A25">
        <v>2001</v>
      </c>
      <c r="B25" s="8">
        <v>31520.07</v>
      </c>
      <c r="C25" s="31">
        <f t="shared" si="1"/>
        <v>77889.244976999995</v>
      </c>
      <c r="D25" s="24">
        <v>3045.31</v>
      </c>
      <c r="E25" s="27">
        <f>D25*2.4711</f>
        <v>7525.2655409999998</v>
      </c>
      <c r="F25" s="27">
        <f t="shared" si="3"/>
        <v>34565.379999999997</v>
      </c>
      <c r="G25" s="27">
        <f t="shared" si="3"/>
        <v>85414.510517999995</v>
      </c>
      <c r="H25" s="27">
        <f t="shared" si="2"/>
        <v>46.1700056854054</v>
      </c>
      <c r="I25" t="s">
        <v>13</v>
      </c>
      <c r="J25" s="1"/>
      <c r="K25" s="25">
        <v>8.0310000000000006</v>
      </c>
      <c r="L25" s="25">
        <v>13.805</v>
      </c>
      <c r="M25" s="25">
        <v>15.6</v>
      </c>
      <c r="N25" s="25">
        <v>40.450000000000003</v>
      </c>
      <c r="O25" s="12">
        <f t="shared" si="0"/>
        <v>51.932715501279461</v>
      </c>
      <c r="R25" s="27"/>
      <c r="S25" s="27"/>
      <c r="T25" s="27"/>
    </row>
    <row r="26" spans="1:20">
      <c r="A26">
        <v>2002</v>
      </c>
      <c r="B26" s="8">
        <v>36283.06</v>
      </c>
      <c r="C26" s="31">
        <f t="shared" si="1"/>
        <v>89659.069565999991</v>
      </c>
      <c r="D26" s="24"/>
      <c r="E26" s="27"/>
      <c r="F26" s="27"/>
      <c r="G26" s="27">
        <f t="shared" si="3"/>
        <v>89659.069565999991</v>
      </c>
      <c r="H26" s="27">
        <f t="shared" si="2"/>
        <v>48.464361927567559</v>
      </c>
      <c r="I26" t="s">
        <v>14</v>
      </c>
      <c r="K26" s="25">
        <v>6.9249999999999998</v>
      </c>
      <c r="L26" s="25">
        <v>18.273</v>
      </c>
      <c r="M26" s="25">
        <v>26.873999999999999</v>
      </c>
      <c r="N26" s="25">
        <v>37.584000000000003</v>
      </c>
      <c r="O26" s="12">
        <f t="shared" si="0"/>
        <v>41.918793248611181</v>
      </c>
      <c r="R26" s="27"/>
      <c r="S26" s="27"/>
      <c r="T26" s="27"/>
    </row>
    <row r="27" spans="1:20">
      <c r="A27">
        <v>2003</v>
      </c>
      <c r="B27">
        <v>24966.71</v>
      </c>
      <c r="C27" s="31">
        <f t="shared" si="1"/>
        <v>61695.237080999992</v>
      </c>
      <c r="D27" s="24">
        <v>741.23</v>
      </c>
      <c r="E27" s="27">
        <f>D27*2.4711</f>
        <v>1831.6534529999999</v>
      </c>
      <c r="F27" s="27">
        <f t="shared" si="3"/>
        <v>25707.94</v>
      </c>
      <c r="G27" s="27">
        <f t="shared" si="3"/>
        <v>63526.890533999991</v>
      </c>
      <c r="H27" s="27">
        <f t="shared" si="2"/>
        <v>34.338859748108099</v>
      </c>
      <c r="I27" t="s">
        <v>15</v>
      </c>
      <c r="J27" s="1"/>
      <c r="K27" s="1">
        <v>8.1839999999999993</v>
      </c>
      <c r="L27" s="1">
        <v>21.504000000000001</v>
      </c>
      <c r="M27" s="1">
        <v>17.077000000000002</v>
      </c>
      <c r="N27" s="1">
        <v>14.93</v>
      </c>
      <c r="O27" s="12">
        <f t="shared" si="0"/>
        <v>24.199599039385042</v>
      </c>
      <c r="R27" s="27"/>
      <c r="S27" s="27"/>
      <c r="T27" s="27"/>
    </row>
    <row r="28" spans="1:20">
      <c r="A28">
        <v>2004</v>
      </c>
      <c r="B28">
        <v>29519.38</v>
      </c>
      <c r="C28" s="31">
        <f t="shared" si="1"/>
        <v>72945.339917999998</v>
      </c>
      <c r="D28" s="24"/>
      <c r="E28" s="27"/>
      <c r="F28" s="27"/>
      <c r="G28" s="27">
        <f t="shared" si="3"/>
        <v>72945.339917999998</v>
      </c>
      <c r="H28" s="27">
        <f t="shared" si="2"/>
        <v>39.429913469189188</v>
      </c>
      <c r="I28" t="s">
        <v>29</v>
      </c>
      <c r="K28" s="1">
        <v>14.400930000000001</v>
      </c>
      <c r="L28">
        <v>20.289000000000001</v>
      </c>
      <c r="M28" s="9">
        <v>16.999980000000001</v>
      </c>
      <c r="N28">
        <v>21.254999999999999</v>
      </c>
      <c r="O28" s="12">
        <f t="shared" si="0"/>
        <v>29.138256157135423</v>
      </c>
      <c r="R28" s="27"/>
      <c r="S28" s="27"/>
      <c r="T28" s="27"/>
    </row>
    <row r="29" spans="1:20">
      <c r="A29">
        <v>2005</v>
      </c>
      <c r="B29" s="6">
        <v>31671.269999999997</v>
      </c>
      <c r="C29" s="31">
        <f t="shared" si="1"/>
        <v>78262.875296999991</v>
      </c>
      <c r="D29" s="24"/>
      <c r="E29" s="27"/>
      <c r="F29" s="27"/>
      <c r="G29" s="27">
        <f t="shared" si="3"/>
        <v>78262.875296999991</v>
      </c>
      <c r="H29" s="27">
        <f t="shared" si="2"/>
        <v>42.304256917297295</v>
      </c>
      <c r="I29" t="s">
        <v>189</v>
      </c>
      <c r="K29">
        <v>10.081</v>
      </c>
      <c r="L29" s="1">
        <v>22.486999999999998</v>
      </c>
      <c r="M29" s="1">
        <v>11.802</v>
      </c>
      <c r="N29" s="1">
        <v>33.893000000000001</v>
      </c>
      <c r="O29" s="12">
        <f t="shared" si="0"/>
        <v>43.306612325932782</v>
      </c>
      <c r="R29" s="27"/>
      <c r="S29" s="27"/>
      <c r="T29" s="27"/>
    </row>
    <row r="30" spans="1:20">
      <c r="A30">
        <v>2006</v>
      </c>
      <c r="B30" s="8">
        <v>23940.94</v>
      </c>
      <c r="C30" s="31">
        <f t="shared" si="1"/>
        <v>59160.45683399999</v>
      </c>
      <c r="E30" s="27"/>
      <c r="F30" s="27"/>
      <c r="G30" s="27">
        <f t="shared" si="3"/>
        <v>59160.45683399999</v>
      </c>
      <c r="H30" s="27">
        <f t="shared" si="2"/>
        <v>31.978625315675668</v>
      </c>
      <c r="I30" s="11" t="s">
        <v>190</v>
      </c>
      <c r="J30" s="11"/>
      <c r="K30" s="1">
        <v>9.4104679999999998</v>
      </c>
      <c r="L30" s="1">
        <v>19.4114</v>
      </c>
      <c r="M30" s="1">
        <v>11.135300000000001</v>
      </c>
      <c r="N30" s="1">
        <v>19.153690000000001</v>
      </c>
      <c r="O30" s="12">
        <f t="shared" si="0"/>
        <v>32.375831805599283</v>
      </c>
      <c r="R30" s="27"/>
      <c r="S30" s="27"/>
      <c r="T30" s="27"/>
    </row>
    <row r="31" spans="1:20">
      <c r="A31">
        <v>2007</v>
      </c>
      <c r="B31" s="31">
        <v>26270.68</v>
      </c>
      <c r="C31" s="31">
        <f t="shared" si="1"/>
        <v>64917.477348</v>
      </c>
      <c r="D31" s="29"/>
      <c r="E31" s="27"/>
      <c r="F31" s="27"/>
      <c r="G31" s="27">
        <f t="shared" si="3"/>
        <v>64917.477348</v>
      </c>
      <c r="H31" s="27">
        <f t="shared" si="2"/>
        <v>35.09052829621622</v>
      </c>
      <c r="I31" s="11" t="s">
        <v>260</v>
      </c>
      <c r="J31" s="1"/>
      <c r="K31" s="1">
        <v>9.6321999999999992</v>
      </c>
      <c r="L31" s="1">
        <v>13.73062</v>
      </c>
      <c r="M31" s="1">
        <v>7.7567829000000001</v>
      </c>
      <c r="N31">
        <v>33.798000000000002</v>
      </c>
      <c r="O31" s="12">
        <f t="shared" si="0"/>
        <v>52.063021208942985</v>
      </c>
      <c r="P31" s="1"/>
      <c r="Q31" s="1"/>
      <c r="R31" s="27"/>
      <c r="S31" s="27"/>
      <c r="T31" s="27"/>
    </row>
    <row r="32" spans="1:20">
      <c r="A32">
        <v>2008</v>
      </c>
      <c r="B32">
        <v>31103.66</v>
      </c>
      <c r="C32" s="31">
        <f t="shared" si="1"/>
        <v>76860.25422599999</v>
      </c>
      <c r="D32" s="1"/>
      <c r="E32" s="27"/>
      <c r="F32" s="27"/>
      <c r="G32" s="27">
        <f t="shared" si="3"/>
        <v>76860.25422599999</v>
      </c>
      <c r="H32" s="27">
        <f t="shared" si="2"/>
        <v>41.546083365405401</v>
      </c>
      <c r="I32" s="11" t="s">
        <v>266</v>
      </c>
      <c r="J32" s="11"/>
      <c r="K32" s="1">
        <v>9.7307199999999998</v>
      </c>
      <c r="L32" s="1">
        <v>13.85341</v>
      </c>
      <c r="M32" s="1">
        <v>7.1794599999999997</v>
      </c>
      <c r="N32" s="1">
        <v>46.096670000000003</v>
      </c>
      <c r="O32" s="12">
        <f>SUM((N32/(C32/1000)*100))</f>
        <v>59.974652002135322</v>
      </c>
      <c r="R32" s="27"/>
      <c r="S32" s="27"/>
      <c r="T32" s="27"/>
    </row>
    <row r="33" spans="1:25">
      <c r="A33">
        <v>2009</v>
      </c>
      <c r="B33" s="8">
        <v>34767.700000000004</v>
      </c>
      <c r="C33" s="31">
        <f t="shared" si="1"/>
        <v>85914.463470000002</v>
      </c>
      <c r="E33" s="29"/>
      <c r="F33" s="29"/>
      <c r="G33" s="27">
        <f t="shared" si="3"/>
        <v>85914.463470000002</v>
      </c>
      <c r="H33" s="27">
        <f t="shared" si="2"/>
        <v>46.440250524324327</v>
      </c>
      <c r="I33" s="11" t="s">
        <v>360</v>
      </c>
      <c r="K33" s="1">
        <v>11.957000000000001</v>
      </c>
      <c r="L33" s="1">
        <v>15.968</v>
      </c>
      <c r="M33" s="1">
        <v>8.2390000000000008</v>
      </c>
      <c r="N33" s="1">
        <v>49.750999999999998</v>
      </c>
      <c r="O33" s="12">
        <f>SUM((N33/(C33/1000)*100))</f>
        <v>57.907595520714949</v>
      </c>
      <c r="R33" s="27"/>
      <c r="S33" s="27"/>
      <c r="T33" s="27"/>
    </row>
    <row r="34" spans="1:25">
      <c r="A34">
        <v>2010</v>
      </c>
      <c r="B34">
        <v>32238.31</v>
      </c>
      <c r="C34" s="31">
        <f t="shared" si="1"/>
        <v>79664.087841</v>
      </c>
      <c r="E34" s="29"/>
      <c r="F34" s="29"/>
      <c r="G34" s="27">
        <f t="shared" si="3"/>
        <v>79664.087841</v>
      </c>
      <c r="H34" s="27">
        <f t="shared" si="2"/>
        <v>43.061669103243247</v>
      </c>
      <c r="I34" s="96" t="s">
        <v>366</v>
      </c>
      <c r="K34" s="1">
        <v>7.0453799999999998</v>
      </c>
      <c r="L34" s="1">
        <v>15.062046</v>
      </c>
      <c r="M34" s="1">
        <v>6.5803419999999999</v>
      </c>
      <c r="N34" s="1">
        <v>50.976320000000001</v>
      </c>
      <c r="O34" s="12">
        <v>64</v>
      </c>
      <c r="R34" s="27"/>
      <c r="S34" s="27"/>
      <c r="T34" s="27"/>
    </row>
    <row r="35" spans="1:25">
      <c r="A35">
        <v>2011</v>
      </c>
      <c r="B35" s="125">
        <v>23456.93</v>
      </c>
      <c r="C35" s="136">
        <f t="shared" si="1"/>
        <v>57964.419722999999</v>
      </c>
      <c r="D35" s="24">
        <v>2071.4060212453842</v>
      </c>
      <c r="E35" s="27">
        <f>D35*2.4711</f>
        <v>5118.6514190994685</v>
      </c>
      <c r="F35" s="27">
        <f t="shared" si="3"/>
        <v>25528.336021245384</v>
      </c>
      <c r="G35" s="137">
        <f t="shared" si="3"/>
        <v>63083.07114209947</v>
      </c>
      <c r="H35" s="137">
        <f t="shared" si="2"/>
        <v>34.098957374107826</v>
      </c>
      <c r="I35" s="135" t="s">
        <v>461</v>
      </c>
      <c r="J35" s="1"/>
      <c r="K35" s="140">
        <v>6.9729000000000001</v>
      </c>
      <c r="L35" s="140">
        <v>10.89481</v>
      </c>
      <c r="M35" s="141">
        <v>15.449809999999999</v>
      </c>
      <c r="N35" s="141">
        <v>24.646899999999999</v>
      </c>
      <c r="O35" s="12">
        <v>43</v>
      </c>
    </row>
    <row r="36" spans="1:25" s="116" customFormat="1">
      <c r="A36" s="116">
        <v>2012</v>
      </c>
      <c r="B36" s="170">
        <v>19503.478988638599</v>
      </c>
      <c r="C36" s="171">
        <f t="shared" si="1"/>
        <v>48195.046928824835</v>
      </c>
      <c r="D36" s="24"/>
      <c r="E36" s="27"/>
      <c r="F36" s="27"/>
      <c r="G36" s="172">
        <f t="shared" si="3"/>
        <v>48195.046928824835</v>
      </c>
      <c r="H36" s="172">
        <f t="shared" si="2"/>
        <v>26.051376718283692</v>
      </c>
      <c r="I36" s="138" t="s">
        <v>475</v>
      </c>
      <c r="J36" s="1"/>
      <c r="K36" s="142">
        <v>5.0659799999999997</v>
      </c>
      <c r="L36" s="142">
        <v>7.2063499999999996</v>
      </c>
      <c r="M36" s="143">
        <v>9.3020099999999992</v>
      </c>
      <c r="N36" s="143">
        <v>26.61627</v>
      </c>
      <c r="O36" s="144">
        <v>55</v>
      </c>
      <c r="R36" s="28"/>
      <c r="S36" s="28"/>
      <c r="T36" s="28"/>
    </row>
    <row r="37" spans="1:25">
      <c r="G37" s="30"/>
      <c r="J37" s="1"/>
      <c r="K37" s="10"/>
      <c r="L37" s="10"/>
    </row>
    <row r="38" spans="1:25">
      <c r="A38" s="169" t="s">
        <v>460</v>
      </c>
      <c r="B38" s="169"/>
      <c r="C38" s="189"/>
      <c r="D38" s="190"/>
      <c r="E38" s="189"/>
      <c r="F38" s="189"/>
      <c r="G38" s="171">
        <f>SUM(G36-G35)</f>
        <v>-14888.024213274635</v>
      </c>
      <c r="H38" s="191">
        <f>SUM(H36-H35)</f>
        <v>-8.0475806558241345</v>
      </c>
      <c r="J38" s="1"/>
      <c r="K38" s="50"/>
      <c r="L38" s="52"/>
      <c r="M38" s="6"/>
      <c r="N38" s="51"/>
      <c r="O38" s="52"/>
      <c r="P38" s="6"/>
      <c r="Q38" s="51"/>
      <c r="R38" s="52"/>
      <c r="S38" s="6"/>
      <c r="T38" s="51"/>
      <c r="U38" s="52"/>
      <c r="V38" s="6"/>
      <c r="W38" s="51"/>
      <c r="X38" s="52"/>
      <c r="Y38" s="6"/>
    </row>
    <row r="39" spans="1:25">
      <c r="A39" s="169"/>
      <c r="B39" s="169"/>
      <c r="C39" s="189"/>
      <c r="D39" s="169"/>
      <c r="E39" s="189"/>
      <c r="F39" s="189"/>
      <c r="G39" s="171"/>
      <c r="H39" s="191"/>
      <c r="J39" s="1"/>
      <c r="K39" s="50"/>
      <c r="L39" s="52"/>
      <c r="M39" s="6"/>
      <c r="N39" s="51"/>
      <c r="O39" s="52"/>
      <c r="P39" s="6"/>
      <c r="Q39" s="51"/>
      <c r="R39" s="52"/>
      <c r="S39" s="6"/>
      <c r="T39" s="51"/>
      <c r="U39" s="52"/>
      <c r="V39" s="6"/>
      <c r="W39" s="51"/>
      <c r="X39" s="52"/>
      <c r="Y39" s="6"/>
    </row>
    <row r="40" spans="1:25">
      <c r="A40" s="189" t="s">
        <v>452</v>
      </c>
      <c r="B40" s="169"/>
      <c r="C40" s="189"/>
      <c r="D40" s="169"/>
      <c r="E40" s="189"/>
      <c r="F40" s="189"/>
      <c r="G40" s="191">
        <f>AVERAGE(G8:G36)</f>
        <v>65665.997808604443</v>
      </c>
      <c r="H40" s="191">
        <f>AVERAGE(H8:H36)</f>
        <v>35.495133950596994</v>
      </c>
      <c r="J40" s="1"/>
      <c r="K40" s="10"/>
      <c r="L40" s="10"/>
      <c r="O40" s="12">
        <f>AVERAGE(O8:O38)</f>
        <v>44.399066276832166</v>
      </c>
    </row>
    <row r="41" spans="1:25">
      <c r="A41" s="189" t="s">
        <v>453</v>
      </c>
      <c r="B41" s="169"/>
      <c r="C41" s="189"/>
      <c r="D41" s="169"/>
      <c r="E41" s="189"/>
      <c r="F41" s="189"/>
      <c r="G41" s="191">
        <f>MAX(G8:G36)</f>
        <v>89659.069565999991</v>
      </c>
      <c r="H41" s="191">
        <f>MAX(H8:H36)</f>
        <v>48.464361927567559</v>
      </c>
      <c r="O41" s="12">
        <f>MAX(O8:O38)</f>
        <v>64</v>
      </c>
    </row>
    <row r="42" spans="1:25">
      <c r="A42" s="189" t="s">
        <v>454</v>
      </c>
      <c r="B42" s="169"/>
      <c r="C42" s="189"/>
      <c r="D42" s="169"/>
      <c r="E42" s="189"/>
      <c r="F42" s="189"/>
      <c r="G42" s="191">
        <f>MIN(G8:G36)</f>
        <v>38958.176471999992</v>
      </c>
      <c r="H42" s="191">
        <f>MIN(H8:H36)</f>
        <v>21.058473768648646</v>
      </c>
      <c r="O42" s="12">
        <f>MIN(O8:O38)</f>
        <v>24.199599039385042</v>
      </c>
    </row>
    <row r="43" spans="1:25">
      <c r="A43" s="169"/>
      <c r="B43" s="169"/>
      <c r="C43" s="189"/>
      <c r="D43" s="169"/>
      <c r="E43" s="189"/>
      <c r="F43" s="189"/>
      <c r="G43" s="189"/>
      <c r="H43" s="189"/>
    </row>
    <row r="44" spans="1:25">
      <c r="A44" s="189" t="s">
        <v>457</v>
      </c>
      <c r="B44" s="169"/>
      <c r="C44" s="189"/>
      <c r="D44" s="169"/>
      <c r="E44" s="189"/>
      <c r="F44" s="189"/>
      <c r="G44" s="191">
        <f>AVERAGE(G27:G36)</f>
        <v>69252.996353892435</v>
      </c>
      <c r="H44" s="191">
        <f>AVERAGE(H27:H36)</f>
        <v>37.434052083185101</v>
      </c>
    </row>
    <row r="45" spans="1:25">
      <c r="A45" s="189" t="s">
        <v>455</v>
      </c>
      <c r="B45" s="169"/>
      <c r="C45" s="189"/>
      <c r="D45" s="169"/>
      <c r="E45" s="189"/>
      <c r="F45" s="189"/>
      <c r="G45" s="191">
        <f>MAX(G27:G36)</f>
        <v>85914.463470000002</v>
      </c>
      <c r="H45" s="191">
        <f>MAX(H27:H36)</f>
        <v>46.440250524324327</v>
      </c>
    </row>
    <row r="46" spans="1:25">
      <c r="A46" s="189" t="s">
        <v>456</v>
      </c>
      <c r="B46" s="169"/>
      <c r="C46" s="189"/>
      <c r="D46" s="169"/>
      <c r="E46" s="189"/>
      <c r="F46" s="189"/>
      <c r="G46" s="191">
        <f>MIN(G27:G36)</f>
        <v>48195.046928824835</v>
      </c>
      <c r="H46" s="191">
        <f>MIN(H27:H36)</f>
        <v>26.051376718283692</v>
      </c>
    </row>
    <row r="47" spans="1:25">
      <c r="A47" s="94" t="s">
        <v>9</v>
      </c>
    </row>
    <row r="48" spans="1:25">
      <c r="A48" s="132" t="s">
        <v>462</v>
      </c>
    </row>
    <row r="49" spans="1:2">
      <c r="A49" s="94" t="s">
        <v>42</v>
      </c>
    </row>
    <row r="50" spans="1:2">
      <c r="A50" s="94" t="s">
        <v>41</v>
      </c>
    </row>
    <row r="51" spans="1:2">
      <c r="A51" s="94" t="s">
        <v>39</v>
      </c>
    </row>
    <row r="52" spans="1:2">
      <c r="A52" s="95" t="s">
        <v>435</v>
      </c>
    </row>
    <row r="53" spans="1:2">
      <c r="A53" s="95" t="s">
        <v>436</v>
      </c>
    </row>
    <row r="54" spans="1:2">
      <c r="A54" s="95" t="s">
        <v>437</v>
      </c>
    </row>
    <row r="55" spans="1:2">
      <c r="A55" s="94" t="s">
        <v>363</v>
      </c>
    </row>
    <row r="56" spans="1:2">
      <c r="A56" s="94" t="s">
        <v>364</v>
      </c>
    </row>
    <row r="57" spans="1:2">
      <c r="A57" s="94" t="s">
        <v>10</v>
      </c>
    </row>
    <row r="58" spans="1:2">
      <c r="A58" s="94" t="s">
        <v>365</v>
      </c>
    </row>
    <row r="59" spans="1:2">
      <c r="A59" s="110" t="s">
        <v>440</v>
      </c>
    </row>
    <row r="60" spans="1:2">
      <c r="A60" s="110" t="s">
        <v>439</v>
      </c>
    </row>
    <row r="61" spans="1:2">
      <c r="B61" s="95"/>
    </row>
    <row r="62" spans="1:2">
      <c r="A62" s="94"/>
      <c r="B62" s="95"/>
    </row>
    <row r="63" spans="1:2">
      <c r="A63" s="94"/>
    </row>
    <row r="64" spans="1:2">
      <c r="A64" s="94"/>
    </row>
    <row r="65" spans="1:1">
      <c r="A65" s="94"/>
    </row>
    <row r="67" spans="1:1">
      <c r="A67" s="94"/>
    </row>
    <row r="68" spans="1:1">
      <c r="A68" s="94"/>
    </row>
    <row r="69" spans="1:1">
      <c r="A69" s="94"/>
    </row>
    <row r="70" spans="1:1">
      <c r="A70" s="94"/>
    </row>
    <row r="71" spans="1:1">
      <c r="A71" s="94"/>
    </row>
    <row r="72" spans="1:1">
      <c r="A72" s="94"/>
    </row>
    <row r="73" spans="1:1">
      <c r="A73" s="94"/>
    </row>
    <row r="74" spans="1:1">
      <c r="A74" s="94"/>
    </row>
    <row r="75" spans="1:1">
      <c r="A75" s="94"/>
    </row>
    <row r="76" spans="1:1">
      <c r="A76" s="94"/>
    </row>
    <row r="78" spans="1:1">
      <c r="A78" s="94"/>
    </row>
    <row r="79" spans="1:1">
      <c r="A79" s="94"/>
    </row>
    <row r="81" spans="1:1">
      <c r="A81" s="94"/>
    </row>
    <row r="84" spans="1:1">
      <c r="A84" s="94"/>
    </row>
    <row r="85" spans="1:1">
      <c r="A85" s="94"/>
    </row>
  </sheetData>
  <phoneticPr fontId="0" type="noConversion"/>
  <pageMargins left="0.75" right="0.75" top="1" bottom="1" header="0.5" footer="0.5"/>
  <pageSetup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AL42"/>
  <sheetViews>
    <sheetView workbookViewId="0">
      <pane xSplit="1" ySplit="4" topLeftCell="AD5" activePane="bottomRight" state="frozen"/>
      <selection pane="topRight" activeCell="B1" sqref="B1"/>
      <selection pane="bottomLeft" activeCell="A5" sqref="A5"/>
      <selection pane="bottomRight" activeCell="AD2" sqref="AD2"/>
    </sheetView>
  </sheetViews>
  <sheetFormatPr defaultRowHeight="13.2"/>
  <cols>
    <col min="1" max="1" width="24.88671875" customWidth="1"/>
    <col min="2" max="22" width="10.6640625" customWidth="1"/>
    <col min="23" max="23" width="10.44140625" customWidth="1"/>
    <col min="24" max="24" width="10.33203125" bestFit="1" customWidth="1"/>
    <col min="25" max="25" width="11.88671875" customWidth="1"/>
    <col min="26" max="26" width="11" customWidth="1"/>
    <col min="27" max="29" width="10.6640625" customWidth="1"/>
    <col min="30" max="30" width="10.6640625" style="114" customWidth="1"/>
    <col min="31" max="31" width="10.6640625" customWidth="1"/>
    <col min="32" max="32" width="13.109375" customWidth="1"/>
    <col min="33" max="33" width="14.44140625" customWidth="1"/>
    <col min="34" max="34" width="13.44140625" customWidth="1"/>
    <col min="36" max="36" width="12.6640625" customWidth="1"/>
    <col min="37" max="37" width="14" customWidth="1"/>
    <col min="38" max="38" width="13.88671875" customWidth="1"/>
  </cols>
  <sheetData>
    <row r="1" spans="1:38">
      <c r="A1" s="14" t="s">
        <v>31</v>
      </c>
    </row>
    <row r="2" spans="1:38">
      <c r="V2" t="s">
        <v>32</v>
      </c>
      <c r="W2" t="s">
        <v>191</v>
      </c>
      <c r="X2" t="s">
        <v>188</v>
      </c>
      <c r="Y2" t="s">
        <v>265</v>
      </c>
      <c r="Z2" t="s">
        <v>264</v>
      </c>
      <c r="AA2" t="s">
        <v>373</v>
      </c>
      <c r="AB2" t="s">
        <v>374</v>
      </c>
      <c r="AC2" s="2" t="s">
        <v>446</v>
      </c>
      <c r="AD2" s="128" t="s">
        <v>476</v>
      </c>
    </row>
    <row r="4" spans="1:38" s="14" customFormat="1" ht="13.8" thickBot="1">
      <c r="A4" s="15" t="s">
        <v>30</v>
      </c>
      <c r="B4" s="14">
        <v>1984</v>
      </c>
      <c r="C4" s="14">
        <v>1985</v>
      </c>
      <c r="D4" s="14">
        <v>1986</v>
      </c>
      <c r="E4" s="14">
        <v>1987</v>
      </c>
      <c r="F4" s="14" t="s">
        <v>274</v>
      </c>
      <c r="G4" s="14">
        <v>1989</v>
      </c>
      <c r="H4" s="14">
        <v>1990</v>
      </c>
      <c r="I4" s="14">
        <v>1991</v>
      </c>
      <c r="J4" s="14">
        <v>1992</v>
      </c>
      <c r="K4" s="14">
        <v>1993</v>
      </c>
      <c r="L4" s="14">
        <v>1994</v>
      </c>
      <c r="M4" s="14">
        <v>1995</v>
      </c>
      <c r="N4" s="14">
        <v>1996</v>
      </c>
      <c r="O4" s="14">
        <v>1997</v>
      </c>
      <c r="P4" s="14">
        <v>1998</v>
      </c>
      <c r="Q4" s="14">
        <v>1999</v>
      </c>
      <c r="R4" s="14">
        <v>2000</v>
      </c>
      <c r="S4" s="14">
        <v>2001</v>
      </c>
      <c r="T4" s="14">
        <v>2002</v>
      </c>
      <c r="U4" s="14">
        <v>2003</v>
      </c>
      <c r="V4" s="14">
        <v>2004</v>
      </c>
      <c r="W4" s="14">
        <v>2005</v>
      </c>
      <c r="X4" s="14">
        <v>2006</v>
      </c>
      <c r="Y4" s="14">
        <v>2007</v>
      </c>
      <c r="Z4" s="14">
        <v>2008</v>
      </c>
      <c r="AA4" s="14">
        <v>2009</v>
      </c>
      <c r="AB4" s="14">
        <v>2010</v>
      </c>
      <c r="AC4" s="14">
        <v>2011</v>
      </c>
      <c r="AD4" s="192">
        <v>2012</v>
      </c>
    </row>
    <row r="5" spans="1:38" s="14" customFormat="1">
      <c r="AD5" s="192"/>
    </row>
    <row r="6" spans="1:38">
      <c r="A6" s="14" t="s">
        <v>26</v>
      </c>
      <c r="AD6" s="128"/>
    </row>
    <row r="7" spans="1:38">
      <c r="A7" s="2" t="s">
        <v>33</v>
      </c>
      <c r="B7" s="16">
        <v>3034.45</v>
      </c>
      <c r="C7" s="16">
        <v>3135.95</v>
      </c>
      <c r="D7" s="16">
        <v>2751.45</v>
      </c>
      <c r="E7" s="16">
        <v>2950.04</v>
      </c>
      <c r="F7" s="16"/>
      <c r="G7" s="16">
        <v>2457.13</v>
      </c>
      <c r="H7" s="16">
        <v>2351.54</v>
      </c>
      <c r="I7" s="16">
        <v>2158.16</v>
      </c>
      <c r="J7" s="16">
        <v>2520.52</v>
      </c>
      <c r="K7" s="16">
        <v>2671.53</v>
      </c>
      <c r="L7" s="16">
        <v>3853.87</v>
      </c>
      <c r="M7" s="16">
        <v>3324.26</v>
      </c>
      <c r="N7" s="16">
        <v>3494.1</v>
      </c>
      <c r="O7" s="16">
        <v>4439.21</v>
      </c>
      <c r="P7" s="16">
        <v>4555.63</v>
      </c>
      <c r="Q7" s="16">
        <v>3549.63</v>
      </c>
      <c r="R7" s="16">
        <v>5997.69</v>
      </c>
      <c r="S7" s="16">
        <v>4840.1099999999997</v>
      </c>
      <c r="T7" s="16">
        <v>5327.88</v>
      </c>
      <c r="U7" s="16">
        <v>4215.1899999999996</v>
      </c>
      <c r="V7" s="6">
        <v>8770.7999999999993</v>
      </c>
      <c r="W7" s="6">
        <v>7876.89</v>
      </c>
      <c r="X7" s="32">
        <v>6285.64</v>
      </c>
      <c r="Y7" s="8">
        <v>7657.26</v>
      </c>
      <c r="Z7" s="8">
        <v>9288.74</v>
      </c>
      <c r="AA7" s="8">
        <v>9549.19</v>
      </c>
      <c r="AB7" s="8">
        <v>8640.94</v>
      </c>
      <c r="AC7" s="8">
        <v>5377.06</v>
      </c>
      <c r="AD7" s="193">
        <v>3677.21</v>
      </c>
      <c r="AE7" s="8"/>
      <c r="AF7" s="128" t="s">
        <v>452</v>
      </c>
      <c r="AG7" s="128" t="s">
        <v>453</v>
      </c>
      <c r="AH7" s="128" t="s">
        <v>454</v>
      </c>
      <c r="AJ7" s="128" t="s">
        <v>457</v>
      </c>
      <c r="AK7" s="128" t="s">
        <v>455</v>
      </c>
      <c r="AL7" s="128" t="s">
        <v>456</v>
      </c>
    </row>
    <row r="8" spans="1:38">
      <c r="A8" s="2" t="s">
        <v>34</v>
      </c>
      <c r="B8" s="16">
        <f>SUM(B7*2.4711)</f>
        <v>7498.4293949999992</v>
      </c>
      <c r="C8" s="16">
        <f>SUM(C7*2.4711)</f>
        <v>7749.246044999999</v>
      </c>
      <c r="D8" s="16">
        <f t="shared" ref="D8:AD8" si="0">SUM(D7*2.4711)</f>
        <v>6799.1080949999996</v>
      </c>
      <c r="E8" s="16">
        <f t="shared" si="0"/>
        <v>7289.8438439999991</v>
      </c>
      <c r="F8" s="16"/>
      <c r="G8" s="16">
        <f t="shared" si="0"/>
        <v>6071.8139430000001</v>
      </c>
      <c r="H8" s="16">
        <f t="shared" si="0"/>
        <v>5810.8904939999993</v>
      </c>
      <c r="I8" s="16">
        <f t="shared" si="0"/>
        <v>5333.0291759999991</v>
      </c>
      <c r="J8" s="16">
        <f t="shared" si="0"/>
        <v>6228.456972</v>
      </c>
      <c r="K8" s="16">
        <f t="shared" si="0"/>
        <v>6601.6177829999997</v>
      </c>
      <c r="L8" s="16">
        <f t="shared" si="0"/>
        <v>9523.2981569999993</v>
      </c>
      <c r="M8" s="16">
        <f t="shared" si="0"/>
        <v>8214.5788859999993</v>
      </c>
      <c r="N8" s="16">
        <f t="shared" si="0"/>
        <v>8634.2705099999985</v>
      </c>
      <c r="O8" s="16">
        <f t="shared" si="0"/>
        <v>10969.731830999999</v>
      </c>
      <c r="P8" s="16">
        <f t="shared" si="0"/>
        <v>11257.417293</v>
      </c>
      <c r="Q8" s="16">
        <f t="shared" si="0"/>
        <v>8771.4906929999997</v>
      </c>
      <c r="R8" s="16">
        <f t="shared" si="0"/>
        <v>14820.891758999998</v>
      </c>
      <c r="S8" s="16">
        <f t="shared" si="0"/>
        <v>11960.395820999998</v>
      </c>
      <c r="T8" s="16">
        <f t="shared" si="0"/>
        <v>13165.724268</v>
      </c>
      <c r="U8" s="16">
        <f t="shared" si="0"/>
        <v>10416.156008999998</v>
      </c>
      <c r="V8" s="16">
        <f t="shared" si="0"/>
        <v>21673.523879999997</v>
      </c>
      <c r="W8" s="16">
        <f t="shared" si="0"/>
        <v>19464.582879000001</v>
      </c>
      <c r="X8" s="32">
        <f t="shared" si="0"/>
        <v>15532.445003999999</v>
      </c>
      <c r="Y8" s="32">
        <f t="shared" si="0"/>
        <v>18921.855186000001</v>
      </c>
      <c r="Z8" s="32">
        <f t="shared" si="0"/>
        <v>22953.405413999997</v>
      </c>
      <c r="AA8" s="32">
        <f t="shared" si="0"/>
        <v>23597.003409000001</v>
      </c>
      <c r="AB8" s="32">
        <f t="shared" si="0"/>
        <v>21352.626833999999</v>
      </c>
      <c r="AC8" s="32">
        <f t="shared" si="0"/>
        <v>13287.252966</v>
      </c>
      <c r="AD8" s="32">
        <f t="shared" si="0"/>
        <v>9086.7536309999996</v>
      </c>
      <c r="AE8" s="32"/>
      <c r="AF8" s="19">
        <f>AVERAGE(B8:AD8)</f>
        <v>11892.351434892857</v>
      </c>
      <c r="AG8" s="19">
        <f>MAX(B8:AD8)</f>
        <v>23597.003409000001</v>
      </c>
      <c r="AH8" s="19">
        <f>MIN(B8:AD8)</f>
        <v>5333.0291759999991</v>
      </c>
      <c r="AJ8" s="19">
        <f>AVERAGE(U8:AD8)</f>
        <v>17628.560521200001</v>
      </c>
      <c r="AK8" s="19">
        <f>MAX(U8:AD8)</f>
        <v>23597.003409000001</v>
      </c>
      <c r="AL8" s="19">
        <f>MIN(U8:AD8)</f>
        <v>9086.7536309999996</v>
      </c>
    </row>
    <row r="9" spans="1:38">
      <c r="A9" s="2"/>
      <c r="B9" s="16"/>
      <c r="C9" s="16"/>
      <c r="D9" s="16"/>
      <c r="E9" s="16"/>
      <c r="F9" s="16"/>
      <c r="G9" s="16"/>
      <c r="H9" s="16"/>
      <c r="I9" s="16"/>
      <c r="J9" s="16"/>
      <c r="K9" s="16"/>
      <c r="L9" s="16"/>
      <c r="M9" s="16"/>
      <c r="N9" s="16"/>
      <c r="O9" s="16"/>
      <c r="P9" s="16"/>
      <c r="Q9" s="16"/>
      <c r="R9" s="16"/>
      <c r="S9" s="16"/>
      <c r="T9" s="16"/>
      <c r="U9" s="16"/>
      <c r="V9" s="16"/>
    </row>
    <row r="10" spans="1:38">
      <c r="A10" s="2" t="s">
        <v>35</v>
      </c>
      <c r="B10" s="16"/>
      <c r="C10" s="16"/>
      <c r="D10" s="16"/>
      <c r="E10" s="16"/>
      <c r="F10" s="16"/>
      <c r="G10" s="16"/>
      <c r="H10" s="16"/>
      <c r="I10" s="16"/>
      <c r="J10" s="16"/>
      <c r="K10" s="16"/>
      <c r="L10" s="16"/>
      <c r="M10" s="16"/>
      <c r="N10" s="16"/>
      <c r="O10" s="16"/>
      <c r="P10" s="16"/>
      <c r="Q10" s="16"/>
      <c r="R10" s="16"/>
      <c r="S10" s="16"/>
      <c r="T10" s="16"/>
      <c r="U10" s="16"/>
      <c r="V10" s="16"/>
    </row>
    <row r="11" spans="1:38">
      <c r="A11" s="2" t="s">
        <v>36</v>
      </c>
      <c r="B11" s="16">
        <v>23630</v>
      </c>
      <c r="C11" s="16">
        <v>23630</v>
      </c>
      <c r="D11" s="16">
        <v>23630</v>
      </c>
      <c r="E11" s="16">
        <v>23630</v>
      </c>
      <c r="F11" s="16"/>
      <c r="G11" s="16">
        <v>23630</v>
      </c>
      <c r="H11" s="16">
        <v>23630</v>
      </c>
      <c r="I11" s="16">
        <v>23630</v>
      </c>
      <c r="J11" s="16">
        <v>23630</v>
      </c>
      <c r="K11" s="16">
        <v>23630</v>
      </c>
      <c r="L11" s="16">
        <v>23630</v>
      </c>
      <c r="M11" s="16">
        <v>23630</v>
      </c>
      <c r="N11" s="16">
        <v>23630</v>
      </c>
      <c r="O11" s="16">
        <v>23630</v>
      </c>
      <c r="P11" s="16">
        <v>23630</v>
      </c>
      <c r="Q11" s="16">
        <v>23630</v>
      </c>
      <c r="R11" s="16">
        <v>23630</v>
      </c>
      <c r="S11" s="16">
        <v>23630</v>
      </c>
      <c r="T11" s="16">
        <v>23630</v>
      </c>
      <c r="U11" s="16">
        <v>23630</v>
      </c>
      <c r="V11" s="16">
        <v>23630</v>
      </c>
      <c r="W11" s="16">
        <v>23630</v>
      </c>
      <c r="X11" s="16">
        <v>23630</v>
      </c>
      <c r="Y11" s="16">
        <v>23630</v>
      </c>
      <c r="Z11" s="16">
        <v>23630</v>
      </c>
      <c r="AA11" s="16">
        <v>23630</v>
      </c>
      <c r="AB11" s="16">
        <v>23630</v>
      </c>
      <c r="AC11" s="16">
        <v>23630</v>
      </c>
      <c r="AD11" s="16">
        <v>23630</v>
      </c>
      <c r="AE11" s="16"/>
    </row>
    <row r="12" spans="1:38">
      <c r="A12" t="s">
        <v>30</v>
      </c>
      <c r="B12" s="16"/>
      <c r="C12" s="16"/>
      <c r="D12" s="16"/>
      <c r="E12" s="16"/>
      <c r="F12" s="16"/>
      <c r="G12" s="16"/>
      <c r="H12" s="16"/>
      <c r="I12" s="16"/>
      <c r="J12" s="16"/>
      <c r="K12" s="16"/>
      <c r="L12" s="16"/>
      <c r="M12" s="16"/>
      <c r="N12" s="16"/>
      <c r="O12" s="16"/>
      <c r="P12" s="16"/>
      <c r="Q12" s="16"/>
      <c r="R12" s="16"/>
      <c r="S12" s="16"/>
      <c r="T12" s="16"/>
      <c r="U12" s="16"/>
      <c r="V12" s="16"/>
    </row>
    <row r="13" spans="1:38">
      <c r="A13" s="2"/>
      <c r="B13" s="16"/>
      <c r="C13" s="16"/>
      <c r="D13" s="16"/>
      <c r="E13" s="16"/>
      <c r="F13" s="16"/>
      <c r="G13" s="16"/>
      <c r="H13" s="16"/>
      <c r="I13" s="16"/>
      <c r="J13" s="16"/>
      <c r="K13" s="16"/>
      <c r="L13" s="16"/>
      <c r="M13" s="16"/>
      <c r="N13" s="16"/>
      <c r="O13" s="16"/>
      <c r="P13" s="16"/>
      <c r="Q13" s="16"/>
      <c r="R13" s="16"/>
      <c r="S13" s="16"/>
      <c r="T13" s="16"/>
      <c r="U13" s="16"/>
      <c r="V13" s="16"/>
    </row>
    <row r="14" spans="1:38">
      <c r="A14" s="2" t="s">
        <v>37</v>
      </c>
      <c r="B14" s="17">
        <f>SUM(B8/B11)*100</f>
        <v>31.732667774016075</v>
      </c>
      <c r="C14" s="17">
        <f t="shared" ref="C14:AD14" si="1">SUM(C8/C11)*100</f>
        <v>32.79410090986034</v>
      </c>
      <c r="D14" s="17">
        <f t="shared" si="1"/>
        <v>28.773203956834532</v>
      </c>
      <c r="E14" s="17">
        <f t="shared" si="1"/>
        <v>30.849952788827757</v>
      </c>
      <c r="F14" s="17"/>
      <c r="G14" s="17">
        <f t="shared" si="1"/>
        <v>25.695361586965721</v>
      </c>
      <c r="H14" s="17">
        <f t="shared" si="1"/>
        <v>24.591157401608122</v>
      </c>
      <c r="I14" s="17">
        <f t="shared" si="1"/>
        <v>22.568891984765123</v>
      </c>
      <c r="J14" s="17">
        <f t="shared" si="1"/>
        <v>26.358260567075753</v>
      </c>
      <c r="K14" s="17">
        <f t="shared" si="1"/>
        <v>27.937443008887008</v>
      </c>
      <c r="L14" s="17">
        <f t="shared" si="1"/>
        <v>40.30172728311468</v>
      </c>
      <c r="M14" s="17">
        <f t="shared" si="1"/>
        <v>34.763346957257717</v>
      </c>
      <c r="N14" s="17">
        <f t="shared" si="1"/>
        <v>36.539443546339392</v>
      </c>
      <c r="O14" s="17">
        <f t="shared" si="1"/>
        <v>46.422902374100715</v>
      </c>
      <c r="P14" s="17">
        <f t="shared" si="1"/>
        <v>47.640360952179435</v>
      </c>
      <c r="Q14" s="17">
        <f t="shared" si="1"/>
        <v>37.120146817604734</v>
      </c>
      <c r="R14" s="17">
        <f t="shared" si="1"/>
        <v>62.720659157850179</v>
      </c>
      <c r="S14" s="17">
        <f t="shared" si="1"/>
        <v>50.615301823952599</v>
      </c>
      <c r="T14" s="17">
        <f t="shared" si="1"/>
        <v>55.716141633516713</v>
      </c>
      <c r="U14" s="17">
        <f t="shared" si="1"/>
        <v>44.080220097333886</v>
      </c>
      <c r="V14" s="17">
        <f t="shared" si="1"/>
        <v>91.720371900126935</v>
      </c>
      <c r="W14" s="17">
        <f t="shared" si="1"/>
        <v>82.372335501481174</v>
      </c>
      <c r="X14" s="17">
        <f t="shared" si="1"/>
        <v>65.731887448159114</v>
      </c>
      <c r="Y14" s="17">
        <f t="shared" si="1"/>
        <v>80.075561515023281</v>
      </c>
      <c r="Z14" s="17">
        <f t="shared" si="1"/>
        <v>97.136713559035115</v>
      </c>
      <c r="AA14" s="17">
        <f t="shared" si="1"/>
        <v>99.860361443080834</v>
      </c>
      <c r="AB14" s="17">
        <f t="shared" si="1"/>
        <v>90.36236493440542</v>
      </c>
      <c r="AC14" s="17">
        <f t="shared" si="1"/>
        <v>56.230439974608551</v>
      </c>
      <c r="AD14" s="17">
        <f t="shared" si="1"/>
        <v>38.454310753279728</v>
      </c>
      <c r="AE14" s="17"/>
      <c r="AF14" s="19">
        <f>AVERAGE(B14:AD14)</f>
        <v>50.327344201831806</v>
      </c>
      <c r="AG14" s="19">
        <f>MAX(B14:AD14)</f>
        <v>99.860361443080834</v>
      </c>
      <c r="AH14" s="19">
        <f>MIN(B14:AD14)</f>
        <v>22.568891984765123</v>
      </c>
      <c r="AJ14" s="19">
        <f>AVERAGE(U14:AD14)</f>
        <v>74.602456712653392</v>
      </c>
      <c r="AK14" s="19">
        <f>MAX(U14:AD14)</f>
        <v>99.860361443080834</v>
      </c>
      <c r="AL14" s="19">
        <f>MIN(U14:AD14)</f>
        <v>38.454310753279728</v>
      </c>
    </row>
    <row r="15" spans="1:38">
      <c r="A15" s="2" t="s">
        <v>30</v>
      </c>
      <c r="B15" s="16"/>
      <c r="C15" s="16"/>
      <c r="D15" s="16"/>
      <c r="E15" s="16"/>
      <c r="F15" s="16"/>
      <c r="G15" s="16"/>
      <c r="H15" s="16"/>
      <c r="I15" s="16"/>
      <c r="J15" s="16"/>
      <c r="K15" s="16"/>
      <c r="L15" s="16"/>
      <c r="M15" s="16"/>
      <c r="N15" s="16"/>
      <c r="O15" s="16"/>
      <c r="P15" s="16"/>
      <c r="Q15" s="16"/>
      <c r="R15" s="16"/>
      <c r="S15" s="16"/>
      <c r="T15" s="16"/>
      <c r="U15" s="16"/>
      <c r="V15" s="16"/>
    </row>
    <row r="16" spans="1:38" ht="13.8" thickBot="1">
      <c r="A16" s="18"/>
      <c r="B16" s="16"/>
      <c r="C16" s="16"/>
      <c r="D16" s="16"/>
      <c r="E16" s="16"/>
      <c r="F16" s="16"/>
      <c r="G16" s="16"/>
      <c r="H16" s="16"/>
      <c r="I16" s="16"/>
      <c r="J16" s="16"/>
      <c r="K16" s="16"/>
      <c r="L16" s="16"/>
      <c r="M16" s="16"/>
      <c r="N16" s="16"/>
      <c r="O16" s="16"/>
      <c r="P16" s="16"/>
      <c r="Q16" s="16"/>
      <c r="R16" s="16"/>
      <c r="S16" s="16"/>
      <c r="T16" s="16"/>
      <c r="U16" s="16"/>
      <c r="V16" s="16"/>
    </row>
    <row r="17" spans="1:38">
      <c r="A17" s="14" t="s">
        <v>30</v>
      </c>
      <c r="B17" s="16"/>
      <c r="C17" s="16"/>
      <c r="D17" s="16"/>
      <c r="E17" s="16"/>
      <c r="F17" s="16"/>
      <c r="G17" s="16"/>
      <c r="H17" s="16"/>
      <c r="I17" s="16"/>
      <c r="J17" s="16"/>
      <c r="K17" s="16"/>
      <c r="L17" s="16"/>
      <c r="M17" s="16"/>
      <c r="N17" s="16"/>
      <c r="O17" s="16"/>
      <c r="P17" s="16"/>
      <c r="Q17" s="16"/>
      <c r="R17" s="16"/>
      <c r="S17" s="16"/>
      <c r="T17" s="16"/>
      <c r="U17" s="16"/>
      <c r="V17" s="16"/>
    </row>
    <row r="18" spans="1:38">
      <c r="A18" s="14" t="s">
        <v>27</v>
      </c>
      <c r="B18" s="16"/>
      <c r="C18" s="16"/>
      <c r="D18" s="16"/>
      <c r="E18" s="16"/>
      <c r="F18" s="16"/>
      <c r="G18" s="16"/>
      <c r="H18" s="16"/>
      <c r="I18" s="16"/>
      <c r="J18" s="16"/>
      <c r="K18" s="16"/>
      <c r="L18" s="16"/>
      <c r="M18" s="16"/>
      <c r="N18" s="16"/>
      <c r="O18" s="16"/>
      <c r="P18" s="16"/>
      <c r="Q18" s="16"/>
      <c r="R18" s="16"/>
      <c r="S18" s="16"/>
      <c r="T18" s="16"/>
      <c r="U18" s="16"/>
      <c r="V18" s="16"/>
    </row>
    <row r="19" spans="1:38">
      <c r="A19" s="2" t="s">
        <v>33</v>
      </c>
      <c r="B19" s="16">
        <v>6330.52</v>
      </c>
      <c r="C19" s="16">
        <v>10430.23</v>
      </c>
      <c r="D19" s="16">
        <v>10056.19</v>
      </c>
      <c r="E19" s="16">
        <v>10606.03</v>
      </c>
      <c r="F19" s="16"/>
      <c r="G19" s="16">
        <v>13495.7</v>
      </c>
      <c r="H19" s="16">
        <v>13419.95</v>
      </c>
      <c r="I19" s="16">
        <v>14011.35</v>
      </c>
      <c r="J19" s="16">
        <v>16232.88</v>
      </c>
      <c r="K19" s="16">
        <v>16539.32</v>
      </c>
      <c r="L19" s="16">
        <v>13107.66</v>
      </c>
      <c r="M19" s="16">
        <v>12037.78</v>
      </c>
      <c r="N19" s="16">
        <v>13120.65</v>
      </c>
      <c r="O19" s="16">
        <v>14209.23</v>
      </c>
      <c r="P19" s="16">
        <v>12236.88</v>
      </c>
      <c r="Q19" s="16">
        <v>14848.39</v>
      </c>
      <c r="R19" s="16">
        <v>13548.42</v>
      </c>
      <c r="S19" s="16">
        <v>17584.66</v>
      </c>
      <c r="T19" s="16">
        <v>21437.13</v>
      </c>
      <c r="U19" s="16">
        <v>12332.72</v>
      </c>
      <c r="V19" s="6">
        <v>13641.93</v>
      </c>
      <c r="W19" s="6">
        <v>16016.05</v>
      </c>
      <c r="X19" s="32">
        <v>12406.89</v>
      </c>
      <c r="Y19" s="8">
        <v>12137.14</v>
      </c>
      <c r="Z19" s="8">
        <v>13969.87</v>
      </c>
      <c r="AA19" s="8">
        <v>16029.93</v>
      </c>
      <c r="AB19" s="8">
        <v>14344.3</v>
      </c>
      <c r="AC19" s="8">
        <v>11745.11</v>
      </c>
      <c r="AD19" s="181">
        <v>9921.7224146334702</v>
      </c>
      <c r="AE19" s="102"/>
      <c r="AF19" s="128" t="s">
        <v>452</v>
      </c>
      <c r="AG19" s="128" t="s">
        <v>453</v>
      </c>
      <c r="AH19" s="128" t="s">
        <v>454</v>
      </c>
      <c r="AJ19" s="128" t="s">
        <v>457</v>
      </c>
      <c r="AK19" s="128" t="s">
        <v>455</v>
      </c>
      <c r="AL19" s="128" t="s">
        <v>456</v>
      </c>
    </row>
    <row r="20" spans="1:38">
      <c r="A20" s="2" t="s">
        <v>34</v>
      </c>
      <c r="B20" s="16">
        <f>SUM(B19*2.4711)</f>
        <v>15643.347972</v>
      </c>
      <c r="C20" s="16">
        <f>SUM(C19*2.4711)</f>
        <v>25774.141352999999</v>
      </c>
      <c r="D20" s="16">
        <f>SUM(D19*2.4711)</f>
        <v>24849.851108999999</v>
      </c>
      <c r="E20" s="16">
        <f t="shared" ref="E20:AD20" si="2">SUM(E19*2.4711)</f>
        <v>26208.560732999998</v>
      </c>
      <c r="F20" s="16"/>
      <c r="G20" s="16">
        <f t="shared" si="2"/>
        <v>33349.224269999999</v>
      </c>
      <c r="H20" s="16">
        <f t="shared" si="2"/>
        <v>33162.038444999998</v>
      </c>
      <c r="I20" s="16">
        <f t="shared" si="2"/>
        <v>34623.446985000002</v>
      </c>
      <c r="J20" s="16">
        <f t="shared" si="2"/>
        <v>40113.069767999994</v>
      </c>
      <c r="K20" s="16">
        <f t="shared" si="2"/>
        <v>40870.313651999997</v>
      </c>
      <c r="L20" s="16">
        <f t="shared" si="2"/>
        <v>32390.338625999997</v>
      </c>
      <c r="M20" s="16">
        <f t="shared" si="2"/>
        <v>29746.558158</v>
      </c>
      <c r="N20" s="16">
        <f t="shared" si="2"/>
        <v>32422.438214999998</v>
      </c>
      <c r="O20" s="16">
        <f t="shared" si="2"/>
        <v>35112.428252999998</v>
      </c>
      <c r="P20" s="16">
        <f t="shared" si="2"/>
        <v>30238.554167999995</v>
      </c>
      <c r="Q20" s="16">
        <f t="shared" si="2"/>
        <v>36691.856528999997</v>
      </c>
      <c r="R20" s="16">
        <f t="shared" si="2"/>
        <v>33479.500661999999</v>
      </c>
      <c r="S20" s="16">
        <f t="shared" si="2"/>
        <v>43453.453325999995</v>
      </c>
      <c r="T20" s="16">
        <f t="shared" si="2"/>
        <v>52973.291942999997</v>
      </c>
      <c r="U20" s="16">
        <f t="shared" si="2"/>
        <v>30475.384391999996</v>
      </c>
      <c r="V20" s="16">
        <f t="shared" si="2"/>
        <v>33710.573222999999</v>
      </c>
      <c r="W20" s="16">
        <f t="shared" si="2"/>
        <v>39577.261154999993</v>
      </c>
      <c r="X20" s="16">
        <f t="shared" si="2"/>
        <v>30658.665878999996</v>
      </c>
      <c r="Y20" s="16">
        <f t="shared" si="2"/>
        <v>29992.086653999995</v>
      </c>
      <c r="Z20" s="16">
        <f t="shared" si="2"/>
        <v>34520.945757000001</v>
      </c>
      <c r="AA20" s="16">
        <f t="shared" si="2"/>
        <v>39611.560022999998</v>
      </c>
      <c r="AB20" s="16">
        <f t="shared" si="2"/>
        <v>35446.199729999993</v>
      </c>
      <c r="AC20" s="16">
        <f t="shared" si="2"/>
        <v>29023.341321</v>
      </c>
      <c r="AD20" s="180">
        <f t="shared" si="2"/>
        <v>24517.568258800766</v>
      </c>
      <c r="AE20" s="102"/>
      <c r="AF20" s="19">
        <f>AVERAGE(B20:AD20)</f>
        <v>33165.571448564311</v>
      </c>
      <c r="AG20" s="19">
        <f>MAX(B20:AD20)</f>
        <v>52973.291942999997</v>
      </c>
      <c r="AH20" s="19">
        <f>MIN(B20:AD20)</f>
        <v>15643.347972</v>
      </c>
      <c r="AJ20" s="19">
        <f>AVERAGE(U20:AD20)</f>
        <v>32753.358639280079</v>
      </c>
      <c r="AK20" s="19">
        <f>MAX(U20:AD20)</f>
        <v>39611.560022999998</v>
      </c>
      <c r="AL20" s="19">
        <f>MIN(U20:AD20)</f>
        <v>24517.568258800766</v>
      </c>
    </row>
    <row r="21" spans="1:38">
      <c r="A21" s="2"/>
      <c r="B21" s="16"/>
      <c r="C21" s="16"/>
      <c r="D21" s="16"/>
      <c r="E21" s="16"/>
      <c r="F21" s="16"/>
      <c r="G21" s="16"/>
      <c r="H21" s="16"/>
      <c r="I21" s="16"/>
      <c r="J21" s="16"/>
      <c r="K21" s="16"/>
      <c r="L21" s="16"/>
      <c r="M21" s="16"/>
      <c r="N21" s="16"/>
      <c r="O21" s="16"/>
      <c r="P21" s="16"/>
      <c r="Q21" s="16"/>
      <c r="R21" s="16"/>
      <c r="S21" s="16"/>
      <c r="T21" s="16"/>
      <c r="U21" s="16"/>
      <c r="V21" s="16"/>
    </row>
    <row r="22" spans="1:38">
      <c r="A22" s="2" t="s">
        <v>35</v>
      </c>
      <c r="B22" s="16"/>
      <c r="C22" s="16"/>
      <c r="D22" s="16"/>
      <c r="E22" s="16"/>
      <c r="F22" s="16"/>
      <c r="G22" s="16"/>
      <c r="H22" s="16"/>
      <c r="I22" s="16"/>
      <c r="J22" s="16"/>
      <c r="K22" s="16"/>
      <c r="L22" s="16"/>
      <c r="M22" s="16"/>
      <c r="N22" s="16"/>
      <c r="O22" s="16"/>
      <c r="P22" s="16"/>
      <c r="Q22" s="16"/>
      <c r="R22" s="16"/>
      <c r="S22" s="16"/>
      <c r="T22" s="16"/>
      <c r="U22" s="16"/>
      <c r="V22" s="16"/>
      <c r="AE22" s="101"/>
    </row>
    <row r="23" spans="1:38">
      <c r="A23" s="2" t="s">
        <v>36</v>
      </c>
      <c r="B23" s="16">
        <v>115229</v>
      </c>
      <c r="C23" s="16">
        <v>115229</v>
      </c>
      <c r="D23" s="16">
        <v>115229</v>
      </c>
      <c r="E23" s="16">
        <v>115229</v>
      </c>
      <c r="F23" s="16"/>
      <c r="G23" s="16">
        <v>115229</v>
      </c>
      <c r="H23" s="16">
        <v>115229</v>
      </c>
      <c r="I23" s="16">
        <v>115229</v>
      </c>
      <c r="J23" s="16">
        <v>115229</v>
      </c>
      <c r="K23" s="16">
        <v>115229</v>
      </c>
      <c r="L23" s="16">
        <v>115229</v>
      </c>
      <c r="M23" s="16">
        <v>115229</v>
      </c>
      <c r="N23" s="16">
        <v>115229</v>
      </c>
      <c r="O23" s="16">
        <v>115229</v>
      </c>
      <c r="P23" s="16">
        <v>115229</v>
      </c>
      <c r="Q23" s="16">
        <v>115229</v>
      </c>
      <c r="R23" s="16">
        <v>115229</v>
      </c>
      <c r="S23" s="16">
        <v>115229</v>
      </c>
      <c r="T23" s="16">
        <v>115229</v>
      </c>
      <c r="U23" s="16">
        <v>115229</v>
      </c>
      <c r="V23" s="16">
        <v>115229</v>
      </c>
      <c r="W23" s="16">
        <v>115229</v>
      </c>
      <c r="X23" s="16">
        <v>115229</v>
      </c>
      <c r="Y23" s="16">
        <v>115229</v>
      </c>
      <c r="Z23" s="16">
        <v>115229</v>
      </c>
      <c r="AA23" s="16">
        <v>115229</v>
      </c>
      <c r="AB23" s="16">
        <v>115229</v>
      </c>
      <c r="AC23" s="16">
        <v>115229</v>
      </c>
      <c r="AD23" s="16">
        <v>115229</v>
      </c>
      <c r="AE23" s="16"/>
    </row>
    <row r="24" spans="1:38">
      <c r="A24" s="2"/>
      <c r="B24" s="16"/>
      <c r="C24" s="16"/>
      <c r="D24" s="16"/>
      <c r="E24" s="16"/>
      <c r="F24" s="16"/>
      <c r="G24" s="16"/>
      <c r="H24" s="16"/>
      <c r="I24" s="16"/>
      <c r="J24" s="16"/>
      <c r="K24" s="16"/>
      <c r="L24" s="16"/>
      <c r="M24" s="16"/>
      <c r="N24" s="16"/>
      <c r="O24" s="16"/>
      <c r="P24" s="16"/>
      <c r="Q24" s="16"/>
      <c r="R24" s="16"/>
      <c r="S24" s="16"/>
      <c r="T24" s="16"/>
      <c r="U24" s="16"/>
      <c r="V24" s="16"/>
    </row>
    <row r="25" spans="1:38">
      <c r="A25" s="2" t="s">
        <v>37</v>
      </c>
      <c r="B25" s="17">
        <f>SUM(B20/B23)*100</f>
        <v>13.57587757595744</v>
      </c>
      <c r="C25" s="17">
        <f t="shared" ref="C25:AD25" si="3">SUM(C20/C23)*100</f>
        <v>22.367755819281605</v>
      </c>
      <c r="D25" s="17">
        <f t="shared" si="3"/>
        <v>21.565622463963063</v>
      </c>
      <c r="E25" s="17">
        <f t="shared" si="3"/>
        <v>22.744761069695997</v>
      </c>
      <c r="F25" s="17"/>
      <c r="G25" s="17">
        <f t="shared" si="3"/>
        <v>28.941693731612698</v>
      </c>
      <c r="H25" s="17">
        <f t="shared" si="3"/>
        <v>28.779246930026293</v>
      </c>
      <c r="I25" s="17">
        <f t="shared" si="3"/>
        <v>30.047511464127957</v>
      </c>
      <c r="J25" s="17">
        <f t="shared" si="3"/>
        <v>34.811609723246747</v>
      </c>
      <c r="K25" s="17">
        <f t="shared" si="3"/>
        <v>35.468774051671019</v>
      </c>
      <c r="L25" s="17">
        <f t="shared" si="3"/>
        <v>28.109537205043868</v>
      </c>
      <c r="M25" s="17">
        <f t="shared" si="3"/>
        <v>25.815166458096485</v>
      </c>
      <c r="N25" s="17">
        <f t="shared" si="3"/>
        <v>28.137394418939678</v>
      </c>
      <c r="O25" s="17">
        <f t="shared" si="3"/>
        <v>30.471867544628523</v>
      </c>
      <c r="P25" s="17">
        <f t="shared" si="3"/>
        <v>26.242138843520291</v>
      </c>
      <c r="Q25" s="17">
        <f t="shared" si="3"/>
        <v>31.84255398293832</v>
      </c>
      <c r="R25" s="17">
        <f t="shared" si="3"/>
        <v>29.054752416492374</v>
      </c>
      <c r="S25" s="17">
        <f t="shared" si="3"/>
        <v>37.710518468441101</v>
      </c>
      <c r="T25" s="17">
        <f t="shared" si="3"/>
        <v>45.972187507485089</v>
      </c>
      <c r="U25" s="17">
        <f t="shared" si="3"/>
        <v>26.447668895850867</v>
      </c>
      <c r="V25" s="17">
        <f t="shared" si="3"/>
        <v>29.255285755322006</v>
      </c>
      <c r="W25" s="17">
        <f t="shared" si="3"/>
        <v>34.346615135946671</v>
      </c>
      <c r="X25" s="17">
        <f t="shared" si="3"/>
        <v>26.606727368110455</v>
      </c>
      <c r="Y25" s="17">
        <f t="shared" si="3"/>
        <v>26.028245193484274</v>
      </c>
      <c r="Z25" s="17">
        <f t="shared" si="3"/>
        <v>29.958557096737803</v>
      </c>
      <c r="AA25" s="17">
        <f t="shared" si="3"/>
        <v>34.376380965729112</v>
      </c>
      <c r="AB25" s="17">
        <f t="shared" si="3"/>
        <v>30.761526811826879</v>
      </c>
      <c r="AC25" s="122">
        <f t="shared" si="3"/>
        <v>25.187532063109114</v>
      </c>
      <c r="AD25" s="179">
        <f t="shared" si="3"/>
        <v>21.277255082315012</v>
      </c>
      <c r="AE25" s="17"/>
      <c r="AF25" s="19">
        <f>AVERAGE(B25:AD25)</f>
        <v>28.782313001557167</v>
      </c>
      <c r="AG25" s="19">
        <f>MAX(B25:AD25)</f>
        <v>45.972187507485089</v>
      </c>
      <c r="AH25" s="19">
        <f>MIN(B25:AD25)</f>
        <v>13.57587757595744</v>
      </c>
      <c r="AJ25" s="19">
        <f>AVERAGE(U25:AD25)</f>
        <v>28.424579436843221</v>
      </c>
      <c r="AK25" s="19">
        <f>MAX(U25:AD25)</f>
        <v>34.376380965729112</v>
      </c>
      <c r="AL25" s="19">
        <f>MIN(U25:AD25)</f>
        <v>21.277255082315012</v>
      </c>
    </row>
    <row r="26" spans="1:38">
      <c r="A26" s="14"/>
      <c r="B26" s="16"/>
      <c r="C26" s="16"/>
      <c r="D26" s="16"/>
      <c r="E26" s="16"/>
      <c r="F26" s="16"/>
      <c r="G26" s="16"/>
      <c r="H26" s="16"/>
      <c r="I26" s="16"/>
      <c r="J26" s="16"/>
      <c r="K26" s="16"/>
      <c r="L26" s="16"/>
      <c r="M26" s="16"/>
      <c r="N26" s="16"/>
      <c r="O26" s="16"/>
      <c r="P26" s="16"/>
      <c r="Q26" s="16"/>
      <c r="R26" s="16"/>
      <c r="S26" s="16"/>
      <c r="T26" s="16"/>
      <c r="U26" s="16"/>
      <c r="V26" s="16"/>
    </row>
    <row r="27" spans="1:38" ht="13.8" thickBot="1">
      <c r="A27" s="15"/>
      <c r="B27" s="16"/>
      <c r="C27" s="16"/>
      <c r="D27" s="16"/>
      <c r="E27" s="16"/>
      <c r="F27" s="16"/>
      <c r="G27" s="16"/>
      <c r="H27" s="16"/>
      <c r="I27" s="16"/>
      <c r="J27" s="16"/>
      <c r="K27" s="16"/>
      <c r="L27" s="16"/>
      <c r="M27" s="16"/>
      <c r="N27" s="16"/>
      <c r="O27" s="16"/>
      <c r="P27" s="16"/>
      <c r="Q27" s="16"/>
      <c r="R27" s="16"/>
      <c r="S27" s="16"/>
      <c r="T27" s="16"/>
      <c r="U27" s="16"/>
      <c r="V27" s="16"/>
    </row>
    <row r="28" spans="1:38">
      <c r="A28" s="14" t="s">
        <v>30</v>
      </c>
      <c r="B28" s="16"/>
      <c r="C28" s="16"/>
      <c r="D28" s="16"/>
      <c r="E28" s="16"/>
      <c r="F28" s="16"/>
      <c r="G28" s="16"/>
      <c r="H28" s="16"/>
      <c r="I28" s="16"/>
      <c r="J28" s="16"/>
      <c r="K28" s="16"/>
      <c r="L28" s="16"/>
      <c r="M28" s="16"/>
      <c r="N28" s="16"/>
      <c r="O28" s="16"/>
      <c r="P28" s="16"/>
      <c r="Q28" s="16"/>
      <c r="R28" s="16"/>
      <c r="S28" s="16"/>
      <c r="T28" s="16"/>
      <c r="U28" s="16"/>
      <c r="V28" s="16"/>
    </row>
    <row r="29" spans="1:38">
      <c r="A29" s="14" t="s">
        <v>28</v>
      </c>
      <c r="B29" s="16"/>
      <c r="C29" s="16"/>
      <c r="D29" s="16"/>
      <c r="E29" s="16"/>
      <c r="F29" s="16"/>
      <c r="G29" s="16"/>
      <c r="H29" s="16"/>
      <c r="I29" s="16"/>
      <c r="J29" s="16"/>
      <c r="K29" s="16"/>
      <c r="L29" s="16"/>
      <c r="M29" s="16"/>
      <c r="N29" s="16"/>
      <c r="O29" s="16"/>
      <c r="P29" s="16"/>
      <c r="Q29" s="16"/>
      <c r="R29" s="16"/>
      <c r="S29" s="16"/>
      <c r="T29" s="16"/>
      <c r="U29" s="16"/>
      <c r="V29" s="16"/>
    </row>
    <row r="30" spans="1:38">
      <c r="A30" s="2" t="s">
        <v>33</v>
      </c>
      <c r="B30" s="16">
        <v>6104.9</v>
      </c>
      <c r="C30" s="16">
        <v>6306.73</v>
      </c>
      <c r="D30" s="16">
        <v>6379.62</v>
      </c>
      <c r="E30" s="16">
        <v>6532.13</v>
      </c>
      <c r="F30" s="16"/>
      <c r="G30" s="16">
        <v>8198.8700000000008</v>
      </c>
      <c r="H30" s="16">
        <v>8520.2199999999993</v>
      </c>
      <c r="I30" s="16">
        <v>9455.4500000000007</v>
      </c>
      <c r="J30" s="16">
        <v>9812.9</v>
      </c>
      <c r="K30" s="16">
        <v>10376.870000000001</v>
      </c>
      <c r="L30" s="16">
        <v>9523.06</v>
      </c>
      <c r="M30" s="16">
        <v>8889.74</v>
      </c>
      <c r="N30" s="16">
        <v>9080.82</v>
      </c>
      <c r="O30" s="16">
        <v>9383.31</v>
      </c>
      <c r="P30" s="16">
        <v>8911.64</v>
      </c>
      <c r="Q30" s="16">
        <v>7791.82</v>
      </c>
      <c r="R30" s="16">
        <v>8440</v>
      </c>
      <c r="S30" s="16">
        <v>9095.2999999999993</v>
      </c>
      <c r="T30" s="16">
        <v>9518.06</v>
      </c>
      <c r="U30" s="16">
        <v>8418.7999999999993</v>
      </c>
      <c r="V30" s="6">
        <v>7106.65</v>
      </c>
      <c r="W30" s="6">
        <v>7778.33</v>
      </c>
      <c r="X30" s="32">
        <v>5248.41</v>
      </c>
      <c r="Y30" s="8">
        <v>6476.28</v>
      </c>
      <c r="Z30" s="8">
        <v>7845.05</v>
      </c>
      <c r="AA30" s="8">
        <v>9188.58</v>
      </c>
      <c r="AB30" s="8">
        <v>9253.07</v>
      </c>
      <c r="AC30" s="125">
        <v>6334.76</v>
      </c>
      <c r="AD30" s="173">
        <v>5904.5446390121497</v>
      </c>
      <c r="AE30" s="8"/>
      <c r="AF30" s="128" t="s">
        <v>452</v>
      </c>
      <c r="AG30" s="128" t="s">
        <v>453</v>
      </c>
      <c r="AH30" s="128" t="s">
        <v>454</v>
      </c>
      <c r="AJ30" s="128" t="s">
        <v>457</v>
      </c>
      <c r="AK30" s="128" t="s">
        <v>455</v>
      </c>
      <c r="AL30" s="128" t="s">
        <v>456</v>
      </c>
    </row>
    <row r="31" spans="1:38">
      <c r="A31" s="2" t="s">
        <v>34</v>
      </c>
      <c r="B31" s="20">
        <f>SUM(B30*2.4711)</f>
        <v>15085.818389999999</v>
      </c>
      <c r="C31" s="20">
        <f>SUM(C30*2.4711)</f>
        <v>15584.560502999999</v>
      </c>
      <c r="D31" s="20">
        <f>SUM(D30*2.4711)</f>
        <v>15764.678981999999</v>
      </c>
      <c r="E31" s="20">
        <f t="shared" ref="E31:AD31" si="4">SUM(E30*2.4711)</f>
        <v>16141.546442999999</v>
      </c>
      <c r="F31" s="20"/>
      <c r="G31" s="20">
        <f t="shared" si="4"/>
        <v>20260.227656999999</v>
      </c>
      <c r="H31" s="20">
        <f t="shared" si="4"/>
        <v>21054.315641999998</v>
      </c>
      <c r="I31" s="20">
        <f t="shared" si="4"/>
        <v>23365.362495000001</v>
      </c>
      <c r="J31" s="20">
        <f t="shared" si="4"/>
        <v>24248.657189999998</v>
      </c>
      <c r="K31" s="20">
        <f t="shared" si="4"/>
        <v>25642.283457000001</v>
      </c>
      <c r="L31" s="20">
        <f t="shared" si="4"/>
        <v>23532.433565999996</v>
      </c>
      <c r="M31" s="20">
        <f t="shared" si="4"/>
        <v>21967.436513999997</v>
      </c>
      <c r="N31" s="20">
        <f t="shared" si="4"/>
        <v>22439.614301999998</v>
      </c>
      <c r="O31" s="20">
        <f t="shared" si="4"/>
        <v>23187.097340999997</v>
      </c>
      <c r="P31" s="20">
        <f t="shared" si="4"/>
        <v>22021.553603999997</v>
      </c>
      <c r="Q31" s="20">
        <f t="shared" si="4"/>
        <v>19254.366402</v>
      </c>
      <c r="R31" s="20">
        <f t="shared" si="4"/>
        <v>20856.083999999999</v>
      </c>
      <c r="S31" s="20">
        <f t="shared" si="4"/>
        <v>22475.395829999998</v>
      </c>
      <c r="T31" s="20">
        <f t="shared" si="4"/>
        <v>23520.078065999998</v>
      </c>
      <c r="U31" s="20">
        <f t="shared" si="4"/>
        <v>20803.696679999997</v>
      </c>
      <c r="V31" s="20">
        <f t="shared" si="4"/>
        <v>17561.242814999998</v>
      </c>
      <c r="W31" s="20">
        <f t="shared" si="4"/>
        <v>19221.031262999997</v>
      </c>
      <c r="X31" s="20">
        <f t="shared" si="4"/>
        <v>12969.345950999999</v>
      </c>
      <c r="Y31" s="20">
        <f t="shared" si="4"/>
        <v>16003.535507999999</v>
      </c>
      <c r="Z31" s="20">
        <f t="shared" si="4"/>
        <v>19385.903054999999</v>
      </c>
      <c r="AA31" s="20">
        <f t="shared" si="4"/>
        <v>22705.900038</v>
      </c>
      <c r="AB31" s="20">
        <f t="shared" si="4"/>
        <v>22865.261276999998</v>
      </c>
      <c r="AC31" s="126">
        <f t="shared" si="4"/>
        <v>15653.825435999999</v>
      </c>
      <c r="AD31" s="174">
        <f t="shared" si="4"/>
        <v>14590.720257462923</v>
      </c>
      <c r="AE31" s="20"/>
      <c r="AF31" s="19">
        <f>AVERAGE(B31:AD31)</f>
        <v>19934.356166587964</v>
      </c>
      <c r="AG31" s="19">
        <f>MAX(B31:AD31)</f>
        <v>25642.283457000001</v>
      </c>
      <c r="AH31" s="19">
        <f>MIN(B31:AD31)</f>
        <v>12969.345950999999</v>
      </c>
      <c r="AJ31" s="19">
        <f>AVERAGE(U31:AD31)</f>
        <v>18176.046228046296</v>
      </c>
      <c r="AK31" s="19">
        <f>MAX(U31:AD31)</f>
        <v>22865.261276999998</v>
      </c>
      <c r="AL31" s="19">
        <f>MIN(U31:AD31)</f>
        <v>12969.345950999999</v>
      </c>
    </row>
    <row r="32" spans="1:38">
      <c r="W32" s="13"/>
    </row>
    <row r="33" spans="1:38">
      <c r="A33" s="2" t="s">
        <v>35</v>
      </c>
      <c r="W33" s="13"/>
    </row>
    <row r="34" spans="1:38">
      <c r="A34" s="2" t="s">
        <v>36</v>
      </c>
      <c r="B34" s="16">
        <v>46030</v>
      </c>
      <c r="C34" s="16">
        <v>46030</v>
      </c>
      <c r="D34" s="16">
        <v>46030</v>
      </c>
      <c r="E34" s="16">
        <v>46030</v>
      </c>
      <c r="F34" s="16"/>
      <c r="G34" s="16">
        <v>46030</v>
      </c>
      <c r="H34" s="16">
        <v>46030</v>
      </c>
      <c r="I34" s="16">
        <v>46030</v>
      </c>
      <c r="J34" s="16">
        <v>46030</v>
      </c>
      <c r="K34" s="16">
        <v>46030</v>
      </c>
      <c r="L34" s="16">
        <v>46030</v>
      </c>
      <c r="M34" s="16">
        <v>46030</v>
      </c>
      <c r="N34" s="16">
        <v>46030</v>
      </c>
      <c r="O34" s="16">
        <v>46030</v>
      </c>
      <c r="P34" s="16">
        <v>46030</v>
      </c>
      <c r="Q34" s="16">
        <v>46030</v>
      </c>
      <c r="R34" s="16">
        <v>46030</v>
      </c>
      <c r="S34" s="16">
        <v>46030</v>
      </c>
      <c r="T34" s="16">
        <v>46030</v>
      </c>
      <c r="U34" s="16">
        <v>46030</v>
      </c>
      <c r="V34" s="16">
        <v>46030</v>
      </c>
      <c r="W34" s="21">
        <v>46030</v>
      </c>
      <c r="X34" s="21">
        <v>46030</v>
      </c>
      <c r="Y34" s="21">
        <v>46030</v>
      </c>
      <c r="Z34" s="21">
        <v>46030</v>
      </c>
      <c r="AA34" s="21">
        <v>46030</v>
      </c>
      <c r="AB34" s="21">
        <v>46030</v>
      </c>
      <c r="AC34" s="21">
        <v>46030</v>
      </c>
      <c r="AD34" s="21">
        <v>46030</v>
      </c>
      <c r="AE34" s="21"/>
    </row>
    <row r="35" spans="1:38">
      <c r="A35" s="2"/>
      <c r="B35" s="16"/>
      <c r="C35" s="16"/>
      <c r="D35" s="16"/>
      <c r="E35" s="16"/>
      <c r="F35" s="16"/>
      <c r="G35" s="16"/>
      <c r="H35" s="16"/>
      <c r="I35" s="16"/>
      <c r="J35" s="16"/>
      <c r="K35" s="16"/>
      <c r="L35" s="16"/>
      <c r="M35" s="16"/>
      <c r="N35" s="16"/>
      <c r="O35" s="16"/>
      <c r="P35" s="16"/>
      <c r="Q35" s="16"/>
      <c r="R35" s="16"/>
      <c r="S35" s="16"/>
      <c r="T35" s="16"/>
      <c r="U35" s="16"/>
      <c r="V35" s="16"/>
      <c r="W35" s="13"/>
    </row>
    <row r="36" spans="1:38">
      <c r="A36" s="2" t="s">
        <v>37</v>
      </c>
      <c r="B36" s="22">
        <f>SUM(B31/B34)*100</f>
        <v>32.773883097979578</v>
      </c>
      <c r="C36" s="22">
        <f t="shared" ref="C36:AD36" si="5">SUM(C31/C34)*100</f>
        <v>33.857398442320225</v>
      </c>
      <c r="D36" s="22">
        <f t="shared" si="5"/>
        <v>34.248705153160977</v>
      </c>
      <c r="E36" s="22">
        <f t="shared" si="5"/>
        <v>35.067448279383015</v>
      </c>
      <c r="F36" s="22"/>
      <c r="G36" s="22">
        <f t="shared" si="5"/>
        <v>44.015267558114274</v>
      </c>
      <c r="H36" s="22">
        <f t="shared" si="5"/>
        <v>45.740420686508791</v>
      </c>
      <c r="I36" s="22">
        <f t="shared" si="5"/>
        <v>50.761161188355416</v>
      </c>
      <c r="J36" s="22">
        <f t="shared" si="5"/>
        <v>52.680115555072774</v>
      </c>
      <c r="K36" s="22">
        <f t="shared" si="5"/>
        <v>55.707763321746697</v>
      </c>
      <c r="L36" s="22">
        <f t="shared" si="5"/>
        <v>51.124122454920695</v>
      </c>
      <c r="M36" s="22">
        <f t="shared" si="5"/>
        <v>47.724172309363453</v>
      </c>
      <c r="N36" s="22">
        <f t="shared" si="5"/>
        <v>48.749976758635668</v>
      </c>
      <c r="O36" s="22">
        <f t="shared" si="5"/>
        <v>50.373880819031058</v>
      </c>
      <c r="P36" s="22">
        <f t="shared" si="5"/>
        <v>47.841741481642401</v>
      </c>
      <c r="Q36" s="22">
        <f t="shared" si="5"/>
        <v>41.830037805778844</v>
      </c>
      <c r="R36" s="22">
        <f t="shared" si="5"/>
        <v>45.3097631979144</v>
      </c>
      <c r="S36" s="22">
        <f t="shared" si="5"/>
        <v>48.827711992179005</v>
      </c>
      <c r="T36" s="22">
        <f t="shared" si="5"/>
        <v>51.097280178144686</v>
      </c>
      <c r="U36" s="22">
        <f t="shared" si="5"/>
        <v>45.195951944384092</v>
      </c>
      <c r="V36" s="22">
        <f t="shared" si="5"/>
        <v>38.151733250054306</v>
      </c>
      <c r="W36" s="22">
        <f t="shared" si="5"/>
        <v>41.757617343037147</v>
      </c>
      <c r="X36" s="22">
        <f t="shared" si="5"/>
        <v>28.175854770801649</v>
      </c>
      <c r="Y36" s="22">
        <f t="shared" si="5"/>
        <v>34.767620047794914</v>
      </c>
      <c r="Z36" s="22">
        <f t="shared" si="5"/>
        <v>42.1158006843363</v>
      </c>
      <c r="AA36" s="22">
        <f t="shared" si="5"/>
        <v>49.328481507712361</v>
      </c>
      <c r="AB36" s="22">
        <f t="shared" si="5"/>
        <v>49.674693193569411</v>
      </c>
      <c r="AC36" s="22">
        <f t="shared" si="5"/>
        <v>34.007876245926568</v>
      </c>
      <c r="AD36" s="175">
        <f t="shared" si="5"/>
        <v>31.698284287340694</v>
      </c>
      <c r="AE36" s="22"/>
      <c r="AF36" s="19">
        <f>AVERAGE(B36:AD36)</f>
        <v>43.307312984114631</v>
      </c>
      <c r="AG36" s="19">
        <f>MAX(B36:AD36)</f>
        <v>55.707763321746697</v>
      </c>
      <c r="AH36" s="19">
        <f>MIN(B36:AD36)</f>
        <v>28.175854770801649</v>
      </c>
      <c r="AJ36" s="19">
        <f>AVERAGE(U36:AD36)</f>
        <v>39.48739132749575</v>
      </c>
      <c r="AK36" s="19">
        <f>MAX(U36:AD36)</f>
        <v>49.674693193569411</v>
      </c>
      <c r="AL36" s="19">
        <f>MIN(U36:AD36)</f>
        <v>28.175854770801649</v>
      </c>
    </row>
    <row r="38" spans="1:38" ht="13.8" thickBot="1">
      <c r="A38" s="23" t="s">
        <v>30</v>
      </c>
    </row>
    <row r="39" spans="1:38">
      <c r="A39" s="100" t="s">
        <v>375</v>
      </c>
      <c r="W39" s="8">
        <f t="shared" ref="W39:AB40" si="6">SUM(W7+W19+W30)</f>
        <v>31671.269999999997</v>
      </c>
      <c r="X39" s="8">
        <f t="shared" si="6"/>
        <v>23940.94</v>
      </c>
      <c r="Y39" s="8">
        <f t="shared" si="6"/>
        <v>26270.68</v>
      </c>
      <c r="Z39" s="8">
        <f t="shared" si="6"/>
        <v>31103.66</v>
      </c>
      <c r="AA39" s="8">
        <f t="shared" si="6"/>
        <v>34767.700000000004</v>
      </c>
      <c r="AB39" s="8">
        <f>SUM(AB7+AB19+AB30)</f>
        <v>32238.309999999998</v>
      </c>
      <c r="AC39" s="125">
        <v>23456.93</v>
      </c>
      <c r="AD39" s="173">
        <v>19503.478988638599</v>
      </c>
      <c r="AE39" s="8"/>
    </row>
    <row r="40" spans="1:38">
      <c r="A40" s="2" t="s">
        <v>376</v>
      </c>
      <c r="W40" s="33">
        <f t="shared" si="6"/>
        <v>78262.875296999991</v>
      </c>
      <c r="X40" s="33">
        <f t="shared" si="6"/>
        <v>59160.456833999997</v>
      </c>
      <c r="Y40" s="33">
        <f t="shared" si="6"/>
        <v>64917.477348</v>
      </c>
      <c r="Z40" s="33">
        <f t="shared" si="6"/>
        <v>76860.254226000005</v>
      </c>
      <c r="AA40" s="33">
        <f t="shared" si="6"/>
        <v>85914.463469999988</v>
      </c>
      <c r="AB40" s="33">
        <f t="shared" si="6"/>
        <v>79664.087840999986</v>
      </c>
      <c r="AC40" s="127">
        <f>SUM(AC39*2.4711)</f>
        <v>57964.419722999999</v>
      </c>
      <c r="AD40" s="181">
        <v>48195.048721861604</v>
      </c>
      <c r="AE40" s="95"/>
      <c r="AF40" s="19"/>
      <c r="AG40" s="19"/>
      <c r="AH40" s="19"/>
    </row>
    <row r="41" spans="1:38">
      <c r="W41" s="19"/>
      <c r="X41" s="19"/>
      <c r="Y41" s="19"/>
      <c r="Z41" s="19"/>
      <c r="AA41" s="19"/>
      <c r="AB41" s="19"/>
      <c r="AC41" s="19"/>
      <c r="AD41" s="123"/>
      <c r="AE41" s="95"/>
    </row>
    <row r="42" spans="1:38" s="24" customFormat="1">
      <c r="AD42" s="124"/>
    </row>
  </sheetData>
  <phoneticPr fontId="0" type="noConversion"/>
  <pageMargins left="0.75" right="0.75" top="1" bottom="1" header="0.5" footer="0.5"/>
  <pageSetup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sheetPr>
    <pageSetUpPr fitToPage="1"/>
  </sheetPr>
  <dimension ref="A1:P58"/>
  <sheetViews>
    <sheetView workbookViewId="0">
      <pane xSplit="1" ySplit="1" topLeftCell="B43" activePane="bottomRight" state="frozen"/>
      <selection pane="topRight" activeCell="B1" sqref="B1"/>
      <selection pane="bottomLeft" activeCell="A2" sqref="A2"/>
      <selection pane="bottomRight" activeCell="K63" sqref="K63"/>
    </sheetView>
  </sheetViews>
  <sheetFormatPr defaultRowHeight="13.2"/>
  <cols>
    <col min="1" max="1" width="7.88671875" customWidth="1"/>
    <col min="2" max="2" width="10.109375" bestFit="1" customWidth="1"/>
    <col min="4" max="4" width="5.44140625" customWidth="1"/>
    <col min="5" max="5" width="12.109375" bestFit="1" customWidth="1"/>
    <col min="7" max="7" width="5.44140625" customWidth="1"/>
    <col min="10" max="10" width="4.5546875" customWidth="1"/>
    <col min="11" max="11" width="12.109375" bestFit="1" customWidth="1"/>
    <col min="13" max="13" width="5.109375" customWidth="1"/>
    <col min="14" max="14" width="12.109375" bestFit="1" customWidth="1"/>
    <col min="15" max="15" width="9.5546875" customWidth="1"/>
  </cols>
  <sheetData>
    <row r="1" spans="1:15">
      <c r="B1" t="s">
        <v>16</v>
      </c>
      <c r="C1" t="s">
        <v>17</v>
      </c>
      <c r="D1" t="s">
        <v>237</v>
      </c>
      <c r="E1" t="s">
        <v>16</v>
      </c>
      <c r="F1" t="s">
        <v>17</v>
      </c>
      <c r="G1" t="s">
        <v>237</v>
      </c>
      <c r="H1" t="s">
        <v>16</v>
      </c>
      <c r="I1" t="s">
        <v>17</v>
      </c>
      <c r="J1" t="s">
        <v>237</v>
      </c>
      <c r="K1" t="s">
        <v>16</v>
      </c>
      <c r="L1" t="s">
        <v>17</v>
      </c>
      <c r="M1" t="s">
        <v>237</v>
      </c>
      <c r="N1" t="s">
        <v>16</v>
      </c>
      <c r="O1" t="s">
        <v>17</v>
      </c>
    </row>
    <row r="2" spans="1:15" ht="12.75" customHeight="1">
      <c r="A2" s="4">
        <v>2004</v>
      </c>
      <c r="B2" s="205" t="s">
        <v>18</v>
      </c>
      <c r="C2" s="205"/>
      <c r="D2" s="205"/>
      <c r="E2" s="205" t="s">
        <v>19</v>
      </c>
      <c r="F2" s="205"/>
      <c r="G2" s="205"/>
      <c r="H2" s="205" t="s">
        <v>20</v>
      </c>
      <c r="I2" s="205"/>
      <c r="J2" s="205"/>
      <c r="K2" s="205" t="s">
        <v>21</v>
      </c>
      <c r="L2" s="205"/>
      <c r="M2" s="205"/>
      <c r="N2" s="205" t="s">
        <v>22</v>
      </c>
      <c r="O2" s="204"/>
    </row>
    <row r="3" spans="1:15">
      <c r="A3" s="3" t="s">
        <v>23</v>
      </c>
      <c r="B3" s="6">
        <v>3333.62</v>
      </c>
      <c r="C3" s="6">
        <f>2.4711*B3</f>
        <v>8237.7083819999989</v>
      </c>
      <c r="D3" s="7">
        <v>0.38</v>
      </c>
      <c r="E3" s="6">
        <v>1875.23</v>
      </c>
      <c r="F3" s="6">
        <f>2.4711*E3</f>
        <v>4633.8808529999997</v>
      </c>
      <c r="G3" s="7">
        <v>0.21</v>
      </c>
      <c r="H3" s="6">
        <v>1227.67</v>
      </c>
      <c r="I3" s="6">
        <f>2.4711*H3</f>
        <v>3033.6953370000001</v>
      </c>
      <c r="J3" s="7">
        <v>0.14000000000000001</v>
      </c>
      <c r="K3" s="6">
        <v>2334.27</v>
      </c>
      <c r="L3" s="6">
        <f>2.4711*K3</f>
        <v>5768.2145969999992</v>
      </c>
      <c r="M3" s="7">
        <v>0.27</v>
      </c>
      <c r="N3" s="6">
        <v>8770.7999999999993</v>
      </c>
      <c r="O3" s="6">
        <f>2.4711*N3</f>
        <v>21673.523879999997</v>
      </c>
    </row>
    <row r="4" spans="1:15">
      <c r="A4" s="3" t="s">
        <v>24</v>
      </c>
      <c r="B4" s="6">
        <v>1270.92</v>
      </c>
      <c r="C4" s="6">
        <f>2.4711*B4</f>
        <v>3140.570412</v>
      </c>
      <c r="D4" s="7">
        <v>0.09</v>
      </c>
      <c r="E4" s="6">
        <v>4419.49</v>
      </c>
      <c r="F4" s="6">
        <f>2.4711*E4</f>
        <v>10921.001738999999</v>
      </c>
      <c r="G4" s="7">
        <v>0.32</v>
      </c>
      <c r="H4" s="6">
        <v>4174.8999999999996</v>
      </c>
      <c r="I4" s="6">
        <f>2.4711*H4</f>
        <v>10316.595389999999</v>
      </c>
      <c r="J4" s="7">
        <v>0.31</v>
      </c>
      <c r="K4" s="6">
        <v>3776.62</v>
      </c>
      <c r="L4" s="6">
        <f>2.4711*K4</f>
        <v>9332.4056819999987</v>
      </c>
      <c r="M4" s="7">
        <v>0.28000000000000003</v>
      </c>
      <c r="N4" s="6">
        <v>13641.93</v>
      </c>
      <c r="O4" s="6">
        <f>2.4711*N4</f>
        <v>33710.573222999999</v>
      </c>
    </row>
    <row r="5" spans="1:15">
      <c r="A5" s="3" t="s">
        <v>25</v>
      </c>
      <c r="B5" s="6">
        <v>1223.2</v>
      </c>
      <c r="C5" s="6">
        <f>2.4711*B5</f>
        <v>3022.6495199999999</v>
      </c>
      <c r="D5" s="7">
        <v>0.17</v>
      </c>
      <c r="E5" s="6">
        <v>1915.93</v>
      </c>
      <c r="F5" s="6">
        <f>2.4711*E5</f>
        <v>4734.4546229999996</v>
      </c>
      <c r="G5" s="7">
        <v>0.27</v>
      </c>
      <c r="H5" s="6">
        <v>1476.96</v>
      </c>
      <c r="I5" s="6">
        <f>2.4711*H5</f>
        <v>3649.7158559999998</v>
      </c>
      <c r="J5" s="7">
        <v>0.21</v>
      </c>
      <c r="K5" s="6">
        <v>2490.5700000000002</v>
      </c>
      <c r="L5" s="6">
        <f>2.4711*K5</f>
        <v>6154.4475270000003</v>
      </c>
      <c r="M5" s="7">
        <v>0.35</v>
      </c>
      <c r="N5" s="6">
        <v>7106.65</v>
      </c>
      <c r="O5" s="6">
        <f>2.4711*N5</f>
        <v>17561.242814999998</v>
      </c>
    </row>
    <row r="6" spans="1:15">
      <c r="A6" s="3" t="s">
        <v>22</v>
      </c>
      <c r="B6" s="6">
        <v>5827.74</v>
      </c>
      <c r="C6" s="6">
        <f>2.4711*B6</f>
        <v>14400.928313999999</v>
      </c>
      <c r="D6" s="7">
        <v>0.2</v>
      </c>
      <c r="E6" s="6">
        <v>8210.65</v>
      </c>
      <c r="F6" s="6">
        <f>2.4711*E6</f>
        <v>20289.337215</v>
      </c>
      <c r="G6" s="7">
        <v>0.28000000000000003</v>
      </c>
      <c r="H6" s="6">
        <v>6879.52</v>
      </c>
      <c r="I6" s="6">
        <f>2.4711*H6</f>
        <v>16999.981872</v>
      </c>
      <c r="J6" s="7">
        <v>0.23</v>
      </c>
      <c r="K6" s="6">
        <v>8601.4699999999993</v>
      </c>
      <c r="L6" s="6">
        <f>2.4711*K6</f>
        <v>21255.092516999997</v>
      </c>
      <c r="M6" s="7">
        <v>0.28999999999999998</v>
      </c>
      <c r="N6" s="6">
        <v>29519.38</v>
      </c>
      <c r="O6" s="6">
        <f>2.4711*N6</f>
        <v>72945.339917999998</v>
      </c>
    </row>
    <row r="9" spans="1:15" ht="12.75" customHeight="1">
      <c r="A9" s="4">
        <v>2005</v>
      </c>
      <c r="B9" s="205" t="s">
        <v>18</v>
      </c>
      <c r="C9" s="205"/>
      <c r="D9" s="205"/>
      <c r="E9" s="205" t="s">
        <v>19</v>
      </c>
      <c r="F9" s="205"/>
      <c r="G9" s="205"/>
      <c r="H9" s="205" t="s">
        <v>20</v>
      </c>
      <c r="I9" s="205"/>
      <c r="J9" s="205"/>
      <c r="K9" s="205" t="s">
        <v>21</v>
      </c>
      <c r="L9" s="205"/>
      <c r="M9" s="205"/>
      <c r="N9" s="205" t="s">
        <v>22</v>
      </c>
      <c r="O9" s="204"/>
    </row>
    <row r="10" spans="1:15">
      <c r="A10" s="3" t="s">
        <v>23</v>
      </c>
      <c r="B10" s="6">
        <v>1122.05</v>
      </c>
      <c r="C10" s="6">
        <f>2.4711*B10</f>
        <v>2772.6977549999997</v>
      </c>
      <c r="D10" s="7">
        <v>0.14000000000000001</v>
      </c>
      <c r="E10" s="6">
        <v>2240.85</v>
      </c>
      <c r="F10" s="6">
        <f>2.4711*E10</f>
        <v>5537.3644349999995</v>
      </c>
      <c r="G10" s="7">
        <v>0.28000000000000003</v>
      </c>
      <c r="H10" s="5">
        <v>442.49</v>
      </c>
      <c r="I10" s="6">
        <f>2.4711*H10</f>
        <v>1093.4370389999999</v>
      </c>
      <c r="J10" s="7">
        <v>0.06</v>
      </c>
      <c r="K10" s="6">
        <v>4071.5</v>
      </c>
      <c r="L10" s="6">
        <f>2.4711*K10</f>
        <v>10061.083649999999</v>
      </c>
      <c r="M10" s="7">
        <v>0.52</v>
      </c>
      <c r="N10" s="6">
        <v>7876.89</v>
      </c>
      <c r="O10" s="6">
        <f>2.4711*N10</f>
        <v>19464.582879000001</v>
      </c>
    </row>
    <row r="11" spans="1:15">
      <c r="A11" s="3" t="s">
        <v>24</v>
      </c>
      <c r="B11" s="6">
        <v>1738.51</v>
      </c>
      <c r="C11" s="6">
        <f>2.4711*B11</f>
        <v>4296.0320609999999</v>
      </c>
      <c r="D11" s="7">
        <v>0.11</v>
      </c>
      <c r="E11" s="6">
        <v>4683.72</v>
      </c>
      <c r="F11" s="6">
        <f>2.4711*E11</f>
        <v>11573.940492</v>
      </c>
      <c r="G11" s="7">
        <v>0.28999999999999998</v>
      </c>
      <c r="H11" s="6">
        <v>2896.87</v>
      </c>
      <c r="I11" s="6">
        <f>2.4711*H11</f>
        <v>7158.4554569999991</v>
      </c>
      <c r="J11" s="7">
        <v>0.18</v>
      </c>
      <c r="K11" s="6">
        <v>6696.95</v>
      </c>
      <c r="L11" s="6">
        <f>2.4711*K11</f>
        <v>16548.833144999997</v>
      </c>
      <c r="M11" s="7">
        <v>0.42</v>
      </c>
      <c r="N11" s="6">
        <v>16016.05</v>
      </c>
      <c r="O11" s="6">
        <f>2.4711*N11</f>
        <v>39577.261154999993</v>
      </c>
    </row>
    <row r="12" spans="1:15">
      <c r="A12" s="3" t="s">
        <v>25</v>
      </c>
      <c r="B12" s="6">
        <v>1219.1300000000001</v>
      </c>
      <c r="C12" s="6">
        <f>2.4711*B12</f>
        <v>3012.5921430000003</v>
      </c>
      <c r="D12" s="7">
        <v>0.16</v>
      </c>
      <c r="E12" s="6">
        <v>2175.35</v>
      </c>
      <c r="F12" s="6">
        <f>2.4711*E12</f>
        <v>5375.5073849999999</v>
      </c>
      <c r="G12" s="7">
        <v>0.28000000000000003</v>
      </c>
      <c r="H12" s="6">
        <v>1436.59</v>
      </c>
      <c r="I12" s="6">
        <f>2.4711*H12</f>
        <v>3549.9575489999997</v>
      </c>
      <c r="J12" s="7">
        <v>0.18</v>
      </c>
      <c r="K12" s="6">
        <v>2947.25</v>
      </c>
      <c r="L12" s="6">
        <f>2.4711*K12</f>
        <v>7282.9494749999994</v>
      </c>
      <c r="M12" s="7">
        <v>0.38</v>
      </c>
      <c r="N12" s="6">
        <v>7778.33</v>
      </c>
      <c r="O12" s="6">
        <f>2.4711*N12</f>
        <v>19221.031262999997</v>
      </c>
    </row>
    <row r="13" spans="1:15">
      <c r="A13" s="3" t="s">
        <v>22</v>
      </c>
      <c r="B13" s="6">
        <v>4079.69</v>
      </c>
      <c r="C13" s="6">
        <f>2.4711*B13</f>
        <v>10081.321958999999</v>
      </c>
      <c r="D13" s="7">
        <v>0.13</v>
      </c>
      <c r="E13" s="6">
        <v>9099.92</v>
      </c>
      <c r="F13" s="6">
        <f>2.4711*E13</f>
        <v>22486.812311999998</v>
      </c>
      <c r="G13" s="7">
        <v>0.28999999999999998</v>
      </c>
      <c r="H13" s="6">
        <v>4775.96</v>
      </c>
      <c r="I13" s="6">
        <f>2.4711*H13</f>
        <v>11801.874755999999</v>
      </c>
      <c r="J13" s="7">
        <v>0.15</v>
      </c>
      <c r="K13" s="6">
        <v>13715.7</v>
      </c>
      <c r="L13" s="6">
        <f>2.4711*K13</f>
        <v>33892.866269999999</v>
      </c>
      <c r="M13" s="7">
        <v>0.43</v>
      </c>
      <c r="N13" s="6">
        <v>31671.26</v>
      </c>
      <c r="O13" s="6">
        <f>2.4711*N13</f>
        <v>78262.850585999986</v>
      </c>
    </row>
    <row r="14" spans="1:15">
      <c r="C14" s="6"/>
      <c r="F14" s="6"/>
      <c r="I14" s="6"/>
      <c r="L14" s="6"/>
      <c r="O14" s="6"/>
    </row>
    <row r="15" spans="1:15">
      <c r="A15" s="48">
        <v>2006</v>
      </c>
      <c r="B15" s="203" t="s">
        <v>18</v>
      </c>
      <c r="C15" s="204"/>
      <c r="D15" s="204"/>
      <c r="E15" s="202" t="s">
        <v>19</v>
      </c>
      <c r="F15" s="202"/>
      <c r="G15" s="202"/>
      <c r="H15" s="202" t="s">
        <v>20</v>
      </c>
      <c r="I15" s="202"/>
      <c r="J15" s="202"/>
      <c r="K15" s="202" t="s">
        <v>21</v>
      </c>
      <c r="L15" s="202"/>
      <c r="M15" s="202"/>
      <c r="N15" s="202" t="s">
        <v>187</v>
      </c>
      <c r="O15" s="202"/>
    </row>
    <row r="16" spans="1:15">
      <c r="A16" s="50" t="s">
        <v>23</v>
      </c>
      <c r="B16" s="49">
        <v>861.72</v>
      </c>
      <c r="C16" s="6">
        <f>2.4711*B16</f>
        <v>2129.3962919999999</v>
      </c>
      <c r="D16" s="51">
        <v>0.14000000000000001</v>
      </c>
      <c r="E16" s="52">
        <v>1934.16</v>
      </c>
      <c r="F16" s="6">
        <f>2.4711*E16</f>
        <v>4779.5027760000003</v>
      </c>
      <c r="G16" s="51">
        <v>0.31</v>
      </c>
      <c r="H16" s="52">
        <v>1525.27</v>
      </c>
      <c r="I16" s="6">
        <f>2.4711*H16</f>
        <v>3769.0946969999995</v>
      </c>
      <c r="J16" s="51">
        <v>0.24</v>
      </c>
      <c r="K16" s="52">
        <v>1963.78</v>
      </c>
      <c r="L16" s="6">
        <f>2.4711*K16</f>
        <v>4852.696758</v>
      </c>
      <c r="M16" s="51">
        <v>0.31</v>
      </c>
      <c r="N16" s="52">
        <v>6285.64</v>
      </c>
      <c r="O16" s="6">
        <f>2.4711*N16</f>
        <v>15532.445003999999</v>
      </c>
    </row>
    <row r="17" spans="1:15">
      <c r="A17" s="50" t="s">
        <v>24</v>
      </c>
      <c r="B17" s="52">
        <v>1486.9</v>
      </c>
      <c r="C17" s="6">
        <f>2.4711*B17</f>
        <v>3674.2785899999999</v>
      </c>
      <c r="D17" s="51">
        <v>0.08</v>
      </c>
      <c r="E17" s="52">
        <v>4082.22</v>
      </c>
      <c r="F17" s="6">
        <f>2.4711*E17</f>
        <v>10087.573842</v>
      </c>
      <c r="G17" s="51">
        <v>0.22</v>
      </c>
      <c r="H17" s="52">
        <v>2171.13</v>
      </c>
      <c r="I17" s="6">
        <f>2.4711*H17</f>
        <v>5365.0793430000003</v>
      </c>
      <c r="J17" s="51">
        <v>0.12</v>
      </c>
      <c r="K17" s="52">
        <v>4666.6400000000003</v>
      </c>
      <c r="L17" s="6">
        <f>2.4711*K17</f>
        <v>11531.734104000001</v>
      </c>
      <c r="M17" s="51">
        <v>0.25</v>
      </c>
      <c r="N17" s="52">
        <v>12406.89</v>
      </c>
      <c r="O17" s="6">
        <f>2.4711*N17</f>
        <v>30658.665878999996</v>
      </c>
    </row>
    <row r="18" spans="1:15">
      <c r="A18" s="50" t="s">
        <v>25</v>
      </c>
      <c r="B18" s="52">
        <v>1459.6</v>
      </c>
      <c r="C18" s="6">
        <f>2.4711*B18</f>
        <v>3606.8175599999995</v>
      </c>
      <c r="D18" s="51">
        <v>0.06</v>
      </c>
      <c r="E18" s="52">
        <v>1838.99</v>
      </c>
      <c r="F18" s="6">
        <f>2.4711*E18</f>
        <v>4544.3281889999998</v>
      </c>
      <c r="G18" s="51">
        <v>0.08</v>
      </c>
      <c r="H18" s="49">
        <v>809.81</v>
      </c>
      <c r="I18" s="6">
        <f>2.4711*H18</f>
        <v>2001.1214909999997</v>
      </c>
      <c r="J18" s="51">
        <v>0.03</v>
      </c>
      <c r="K18" s="52">
        <v>1120.6500000000001</v>
      </c>
      <c r="L18" s="6">
        <f>2.4711*K18</f>
        <v>2769.2382149999999</v>
      </c>
      <c r="M18" s="51">
        <v>0.05</v>
      </c>
      <c r="N18" s="52">
        <v>5248.41</v>
      </c>
      <c r="O18" s="6">
        <f>2.4711*N18</f>
        <v>12969.345950999999</v>
      </c>
    </row>
    <row r="19" spans="1:15">
      <c r="A19" s="50" t="s">
        <v>22</v>
      </c>
      <c r="B19" s="52">
        <v>3808.21</v>
      </c>
      <c r="C19" s="6">
        <f>2.4711*B19</f>
        <v>9410.4677309999988</v>
      </c>
      <c r="D19" s="51">
        <v>0.16</v>
      </c>
      <c r="E19" s="52">
        <v>7855.37</v>
      </c>
      <c r="F19" s="6">
        <f>2.4711*E19</f>
        <v>19411.404806999999</v>
      </c>
      <c r="G19" s="51">
        <v>0.33</v>
      </c>
      <c r="H19" s="52">
        <v>4506.21</v>
      </c>
      <c r="I19" s="6">
        <f>2.4711*H19</f>
        <v>11135.295531</v>
      </c>
      <c r="J19" s="51">
        <v>0.19</v>
      </c>
      <c r="K19" s="52">
        <v>7751.08</v>
      </c>
      <c r="L19" s="6">
        <f>2.4711*K19</f>
        <v>19153.693787999997</v>
      </c>
      <c r="M19" s="51">
        <v>0.32</v>
      </c>
      <c r="N19" s="52">
        <v>23940.94</v>
      </c>
      <c r="O19" s="6">
        <f>2.4711*N19</f>
        <v>59160.45683399999</v>
      </c>
    </row>
    <row r="22" spans="1:15">
      <c r="A22" s="48">
        <v>2007</v>
      </c>
      <c r="B22" s="203" t="s">
        <v>18</v>
      </c>
      <c r="C22" s="204"/>
      <c r="D22" s="204"/>
      <c r="E22" s="202" t="s">
        <v>19</v>
      </c>
      <c r="F22" s="202"/>
      <c r="G22" s="202"/>
      <c r="H22" s="202" t="s">
        <v>20</v>
      </c>
      <c r="I22" s="202"/>
      <c r="J22" s="202"/>
      <c r="K22" s="202" t="s">
        <v>21</v>
      </c>
      <c r="L22" s="202"/>
      <c r="M22" s="202"/>
      <c r="N22" s="202" t="s">
        <v>187</v>
      </c>
      <c r="O22" s="202"/>
    </row>
    <row r="23" spans="1:15">
      <c r="A23" s="50" t="s">
        <v>23</v>
      </c>
      <c r="B23" s="49">
        <v>958.23</v>
      </c>
      <c r="C23" s="6">
        <f>2.4711*B23</f>
        <v>2367.882153</v>
      </c>
      <c r="D23" s="51">
        <v>0.13</v>
      </c>
      <c r="E23" s="52">
        <v>1309.3900000000001</v>
      </c>
      <c r="F23" s="6">
        <f>2.4711*E23</f>
        <v>3235.6336289999999</v>
      </c>
      <c r="G23" s="51">
        <v>0.17</v>
      </c>
      <c r="H23" s="49">
        <v>232.21</v>
      </c>
      <c r="I23" s="6">
        <f>2.4711*H23</f>
        <v>573.81413099999997</v>
      </c>
      <c r="J23" s="51">
        <v>0.03</v>
      </c>
      <c r="K23" s="52">
        <v>5157.42</v>
      </c>
      <c r="L23" s="6">
        <f>2.4711*K23</f>
        <v>12744.500561999999</v>
      </c>
      <c r="M23" s="51">
        <v>0.67</v>
      </c>
      <c r="N23" s="52">
        <v>7657.26</v>
      </c>
      <c r="O23" s="6">
        <f>2.4711*N23</f>
        <v>18921.855186000001</v>
      </c>
    </row>
    <row r="24" spans="1:15">
      <c r="A24" s="50" t="s">
        <v>24</v>
      </c>
      <c r="B24" s="52">
        <v>1338.43</v>
      </c>
      <c r="C24" s="6">
        <f>2.4711*B24</f>
        <v>3307.3943730000001</v>
      </c>
      <c r="D24" s="51">
        <v>7.0000000000000007E-2</v>
      </c>
      <c r="E24" s="52">
        <v>2508.36</v>
      </c>
      <c r="F24" s="6">
        <f>2.4711*E24</f>
        <v>6198.4083959999998</v>
      </c>
      <c r="G24" s="51">
        <v>0.13</v>
      </c>
      <c r="H24" s="52">
        <v>1807.31</v>
      </c>
      <c r="I24" s="6">
        <f>2.4711*H24</f>
        <v>4466.0437409999995</v>
      </c>
      <c r="J24" s="51">
        <v>0.09</v>
      </c>
      <c r="K24" s="52">
        <v>6483.03</v>
      </c>
      <c r="L24" s="6">
        <f>2.4711*K24</f>
        <v>16020.215432999998</v>
      </c>
      <c r="M24" s="51">
        <v>0.33</v>
      </c>
      <c r="N24" s="52">
        <v>12137.14</v>
      </c>
      <c r="O24" s="6">
        <f>2.4711*N24</f>
        <v>29992.086653999995</v>
      </c>
    </row>
    <row r="25" spans="1:15" ht="12.75" customHeight="1">
      <c r="A25" s="50" t="s">
        <v>25</v>
      </c>
      <c r="B25" s="52">
        <v>1601.27</v>
      </c>
      <c r="C25" s="6">
        <f>2.4711*B25</f>
        <v>3956.8982969999997</v>
      </c>
      <c r="D25" s="51">
        <v>0.06</v>
      </c>
      <c r="E25" s="52">
        <v>1738.73</v>
      </c>
      <c r="F25" s="6">
        <f>2.4711*E25</f>
        <v>4296.5757029999995</v>
      </c>
      <c r="G25" s="51">
        <v>7.0000000000000007E-2</v>
      </c>
      <c r="H25" s="52">
        <v>1099.47</v>
      </c>
      <c r="I25" s="6">
        <f>2.4711*H25</f>
        <v>2716.9003170000001</v>
      </c>
      <c r="J25" s="51">
        <v>0.04</v>
      </c>
      <c r="K25" s="52">
        <v>2036.82</v>
      </c>
      <c r="L25" s="6">
        <f>2.4711*K25</f>
        <v>5033.1859019999993</v>
      </c>
      <c r="M25" s="51">
        <v>0.08</v>
      </c>
      <c r="N25" s="52">
        <v>6476.28</v>
      </c>
      <c r="O25" s="6">
        <f>2.4711*N25</f>
        <v>16003.535507999999</v>
      </c>
    </row>
    <row r="26" spans="1:15">
      <c r="A26" s="50" t="s">
        <v>22</v>
      </c>
      <c r="B26" s="52">
        <v>3897.94</v>
      </c>
      <c r="C26" s="6">
        <f>2.4711*B26</f>
        <v>9632.1995339999994</v>
      </c>
      <c r="D26" s="51">
        <v>0.15</v>
      </c>
      <c r="E26" s="52">
        <v>5556.48</v>
      </c>
      <c r="F26" s="6">
        <f>2.4711*E26</f>
        <v>13730.617727999997</v>
      </c>
      <c r="G26" s="51">
        <v>0.21</v>
      </c>
      <c r="H26" s="52">
        <v>3138.99</v>
      </c>
      <c r="I26" s="6">
        <f>2.4711*H26</f>
        <v>7756.7581889999992</v>
      </c>
      <c r="J26" s="51">
        <v>0.12</v>
      </c>
      <c r="K26" s="52">
        <v>13677.27</v>
      </c>
      <c r="L26" s="6">
        <f>2.4711*K26</f>
        <v>33797.901896999996</v>
      </c>
      <c r="M26" s="51">
        <v>0.52</v>
      </c>
      <c r="N26" s="52">
        <v>26270.68</v>
      </c>
      <c r="O26" s="6">
        <f>2.4711*N26</f>
        <v>64917.477348</v>
      </c>
    </row>
    <row r="27" spans="1:15">
      <c r="A27" s="48"/>
      <c r="B27" s="206"/>
      <c r="C27" s="206"/>
      <c r="D27" s="206"/>
      <c r="E27" s="206"/>
      <c r="F27" s="206"/>
      <c r="G27" s="206"/>
      <c r="H27" s="206"/>
      <c r="I27" s="206"/>
      <c r="J27" s="49"/>
    </row>
    <row r="28" spans="1:15">
      <c r="A28" s="48"/>
      <c r="B28" s="49"/>
      <c r="C28" s="49"/>
      <c r="D28" s="49"/>
      <c r="E28" s="49"/>
      <c r="F28" s="49"/>
      <c r="G28" s="49"/>
      <c r="H28" s="49"/>
      <c r="I28" s="49"/>
      <c r="J28" s="49"/>
    </row>
    <row r="29" spans="1:15">
      <c r="A29" s="48">
        <v>2008</v>
      </c>
      <c r="B29" s="203" t="s">
        <v>18</v>
      </c>
      <c r="C29" s="204"/>
      <c r="D29" s="204"/>
      <c r="E29" s="202" t="s">
        <v>19</v>
      </c>
      <c r="F29" s="202"/>
      <c r="G29" s="202"/>
      <c r="H29" s="202" t="s">
        <v>20</v>
      </c>
      <c r="I29" s="202"/>
      <c r="J29" s="202"/>
      <c r="K29" s="202" t="s">
        <v>21</v>
      </c>
      <c r="L29" s="202"/>
      <c r="M29" s="202"/>
      <c r="N29" s="202" t="s">
        <v>187</v>
      </c>
      <c r="O29" s="202"/>
    </row>
    <row r="30" spans="1:15">
      <c r="A30" s="50" t="s">
        <v>23</v>
      </c>
      <c r="B30" s="5">
        <v>540.39</v>
      </c>
      <c r="C30" s="6">
        <f>2.4711*B30</f>
        <v>1335.3577289999998</v>
      </c>
      <c r="D30" s="7">
        <v>0.06</v>
      </c>
      <c r="E30" s="5">
        <v>891.48</v>
      </c>
      <c r="F30" s="6">
        <f>2.4711*E30</f>
        <v>2202.936228</v>
      </c>
      <c r="G30" s="7">
        <v>0.1</v>
      </c>
      <c r="H30" s="5">
        <v>252.21</v>
      </c>
      <c r="I30" s="6">
        <f>2.4711*H30</f>
        <v>623.236131</v>
      </c>
      <c r="J30" s="7">
        <v>0.03</v>
      </c>
      <c r="K30" s="6">
        <v>7604.66</v>
      </c>
      <c r="L30" s="6">
        <f>2.4711*K30</f>
        <v>18791.875325999998</v>
      </c>
      <c r="M30" s="7">
        <v>0.82</v>
      </c>
      <c r="N30" s="6">
        <v>9288.74</v>
      </c>
      <c r="O30" s="6">
        <f>2.4711*N30</f>
        <v>22953.405413999997</v>
      </c>
    </row>
    <row r="31" spans="1:15">
      <c r="A31" s="50" t="s">
        <v>24</v>
      </c>
      <c r="B31" s="6">
        <v>1899.95</v>
      </c>
      <c r="C31" s="6">
        <f>2.4711*B31</f>
        <v>4694.966445</v>
      </c>
      <c r="D31" s="7">
        <v>0.08</v>
      </c>
      <c r="E31" s="6">
        <v>3269.93</v>
      </c>
      <c r="F31" s="6">
        <f>2.4711*E31</f>
        <v>8080.3240229999992</v>
      </c>
      <c r="G31" s="7">
        <v>0.14000000000000001</v>
      </c>
      <c r="H31" s="6">
        <v>1556.86</v>
      </c>
      <c r="I31" s="6">
        <f>2.4711*H31</f>
        <v>3847.1567459999997</v>
      </c>
      <c r="J31" s="7">
        <v>7.0000000000000007E-2</v>
      </c>
      <c r="K31" s="6">
        <v>7243.13</v>
      </c>
      <c r="L31" s="6">
        <f>2.4711*K31</f>
        <v>17898.498542999998</v>
      </c>
      <c r="M31" s="7">
        <v>0.31</v>
      </c>
      <c r="N31" s="6">
        <v>13969.87</v>
      </c>
      <c r="O31" s="6">
        <f>2.4711*N31</f>
        <v>34520.945757000001</v>
      </c>
    </row>
    <row r="32" spans="1:15">
      <c r="A32" s="50" t="s">
        <v>25</v>
      </c>
      <c r="B32" s="6">
        <v>1497.48</v>
      </c>
      <c r="C32" s="6">
        <f>2.4711*B32</f>
        <v>3700.4228279999998</v>
      </c>
      <c r="D32" s="7">
        <v>0.05</v>
      </c>
      <c r="E32" s="6">
        <v>1444.76</v>
      </c>
      <c r="F32" s="6">
        <f>2.4711*E32</f>
        <v>3570.1464359999995</v>
      </c>
      <c r="G32" s="7">
        <v>0.05</v>
      </c>
      <c r="H32" s="6">
        <v>1096.3</v>
      </c>
      <c r="I32" s="6">
        <f>2.4711*H32</f>
        <v>2709.0669299999995</v>
      </c>
      <c r="J32" s="7">
        <v>0.04</v>
      </c>
      <c r="K32" s="6">
        <v>3806.52</v>
      </c>
      <c r="L32" s="6">
        <f>2.4711*K32</f>
        <v>9406.2915720000001</v>
      </c>
      <c r="M32" s="7">
        <v>0.12</v>
      </c>
      <c r="N32" s="6">
        <v>7845.05</v>
      </c>
      <c r="O32" s="6">
        <f>2.4711*N32</f>
        <v>19385.903054999999</v>
      </c>
    </row>
    <row r="33" spans="1:15">
      <c r="A33" s="50" t="s">
        <v>22</v>
      </c>
      <c r="B33" s="6">
        <v>3937.81</v>
      </c>
      <c r="C33" s="6">
        <f>2.4711*B33</f>
        <v>9730.722291</v>
      </c>
      <c r="D33" s="7">
        <v>0.13</v>
      </c>
      <c r="E33" s="6">
        <v>5606.17</v>
      </c>
      <c r="F33" s="6">
        <f>2.4711*E33</f>
        <v>13853.406686999999</v>
      </c>
      <c r="G33" s="7">
        <v>0.18</v>
      </c>
      <c r="H33" s="6">
        <v>2905.37</v>
      </c>
      <c r="I33" s="6">
        <f>2.4711*H33</f>
        <v>7179.4598069999993</v>
      </c>
      <c r="J33" s="7">
        <v>0.09</v>
      </c>
      <c r="K33" s="6">
        <v>18654.310000000001</v>
      </c>
      <c r="L33" s="6">
        <f>2.4711*K33</f>
        <v>46096.665440999997</v>
      </c>
      <c r="M33" s="7">
        <v>0.6</v>
      </c>
      <c r="N33" s="6">
        <v>31103.66</v>
      </c>
      <c r="O33" s="6">
        <f>2.4711*N33</f>
        <v>76860.25422599999</v>
      </c>
    </row>
    <row r="35" spans="1:15">
      <c r="A35" s="48">
        <v>2009</v>
      </c>
      <c r="B35" s="203" t="s">
        <v>18</v>
      </c>
      <c r="C35" s="204"/>
      <c r="D35" s="204"/>
      <c r="E35" s="202" t="s">
        <v>19</v>
      </c>
      <c r="F35" s="202"/>
      <c r="G35" s="202"/>
      <c r="H35" s="202" t="s">
        <v>20</v>
      </c>
      <c r="I35" s="202"/>
      <c r="J35" s="202"/>
      <c r="K35" s="202" t="s">
        <v>21</v>
      </c>
      <c r="L35" s="202"/>
      <c r="M35" s="202"/>
      <c r="N35" s="202" t="s">
        <v>187</v>
      </c>
      <c r="O35" s="202"/>
    </row>
    <row r="36" spans="1:15">
      <c r="A36" s="50" t="s">
        <v>23</v>
      </c>
      <c r="B36" s="5">
        <v>957.86</v>
      </c>
      <c r="C36" s="6">
        <f>2.4711*B36</f>
        <v>2366.967846</v>
      </c>
      <c r="D36" s="7">
        <v>0.1</v>
      </c>
      <c r="E36" s="5">
        <v>756.51</v>
      </c>
      <c r="F36" s="6">
        <f>2.4711*E36</f>
        <v>1869.4118609999998</v>
      </c>
      <c r="G36" s="7">
        <v>0.08</v>
      </c>
      <c r="H36" s="5">
        <v>229.48</v>
      </c>
      <c r="I36" s="6">
        <f>2.4711*H36</f>
        <v>567.06802799999991</v>
      </c>
      <c r="J36" s="7">
        <v>0.02</v>
      </c>
      <c r="K36" s="6">
        <v>7605.34</v>
      </c>
      <c r="L36" s="6">
        <f>2.4711*K36</f>
        <v>18793.555673999999</v>
      </c>
      <c r="M36" s="7">
        <v>0.8</v>
      </c>
      <c r="N36" s="6">
        <v>9549.19</v>
      </c>
      <c r="O36" s="6">
        <f>2.4711*N36</f>
        <v>23597.003409000001</v>
      </c>
    </row>
    <row r="37" spans="1:15">
      <c r="A37" s="50" t="s">
        <v>24</v>
      </c>
      <c r="B37" s="88">
        <v>2305.2399999999998</v>
      </c>
      <c r="C37" s="6">
        <f>2.4711*B37</f>
        <v>5696.4785639999991</v>
      </c>
      <c r="D37" s="7">
        <v>0.09</v>
      </c>
      <c r="E37" s="6">
        <v>3467.51</v>
      </c>
      <c r="F37" s="6">
        <f>2.4711*E37</f>
        <v>8568.5639609999998</v>
      </c>
      <c r="G37" s="7">
        <v>0.14000000000000001</v>
      </c>
      <c r="H37" s="6">
        <v>2171.9499999999998</v>
      </c>
      <c r="I37" s="6">
        <f>2.4711*H37</f>
        <v>5367.1056449999996</v>
      </c>
      <c r="J37" s="7">
        <v>0.08</v>
      </c>
      <c r="K37" s="6">
        <v>8085.23</v>
      </c>
      <c r="L37" s="6">
        <f>2.4711*K37</f>
        <v>19979.411852999998</v>
      </c>
      <c r="M37" s="7">
        <v>0.32</v>
      </c>
      <c r="N37" s="6">
        <v>16029.93</v>
      </c>
      <c r="O37" s="6">
        <f>2.4711*N37</f>
        <v>39611.560022999998</v>
      </c>
    </row>
    <row r="38" spans="1:15">
      <c r="A38" s="50" t="s">
        <v>25</v>
      </c>
      <c r="B38" s="6">
        <v>1575.66</v>
      </c>
      <c r="C38" s="6">
        <f>2.4711*B38</f>
        <v>3893.6134259999999</v>
      </c>
      <c r="D38" s="7">
        <v>0.05</v>
      </c>
      <c r="E38" s="6">
        <v>2237.83</v>
      </c>
      <c r="F38" s="6">
        <f>2.4711*E38</f>
        <v>5529.9017129999993</v>
      </c>
      <c r="G38" s="7">
        <v>0.06</v>
      </c>
      <c r="H38" s="6">
        <v>932.66</v>
      </c>
      <c r="I38" s="6">
        <f>2.4711*H38</f>
        <v>2304.6961259999998</v>
      </c>
      <c r="J38" s="7">
        <v>0.03</v>
      </c>
      <c r="K38" s="6">
        <v>4442.42</v>
      </c>
      <c r="L38" s="6">
        <f>2.4711*K38</f>
        <v>10977.664062</v>
      </c>
      <c r="M38" s="7">
        <v>0.13</v>
      </c>
      <c r="N38" s="6">
        <v>9188.58</v>
      </c>
      <c r="O38" s="6">
        <f>2.4711*N38</f>
        <v>22705.900038</v>
      </c>
    </row>
    <row r="39" spans="1:15">
      <c r="A39" s="50" t="s">
        <v>22</v>
      </c>
      <c r="B39" s="6">
        <v>4838.76</v>
      </c>
      <c r="C39" s="6">
        <f>2.4711*B39</f>
        <v>11957.059836</v>
      </c>
      <c r="D39" s="7">
        <v>0.14000000000000001</v>
      </c>
      <c r="E39" s="6">
        <v>6461.85</v>
      </c>
      <c r="F39" s="6">
        <f>2.4711*E39</f>
        <v>15967.877535</v>
      </c>
      <c r="G39" s="7">
        <v>0.19</v>
      </c>
      <c r="H39" s="6">
        <v>3334.09</v>
      </c>
      <c r="I39" s="6">
        <f>2.4711*H39</f>
        <v>8238.8697990000001</v>
      </c>
      <c r="J39" s="7">
        <v>0.1</v>
      </c>
      <c r="K39" s="6">
        <v>20133</v>
      </c>
      <c r="L39" s="6">
        <f>2.4711*K39</f>
        <v>49750.656299999995</v>
      </c>
      <c r="M39" s="7">
        <v>0.57999999999999996</v>
      </c>
      <c r="N39" s="6">
        <v>34767.699999999997</v>
      </c>
      <c r="O39" s="6">
        <f>2.4711*N39</f>
        <v>85914.463469999988</v>
      </c>
    </row>
    <row r="42" spans="1:15">
      <c r="A42" s="48">
        <v>2010</v>
      </c>
      <c r="B42" s="203" t="s">
        <v>18</v>
      </c>
      <c r="C42" s="204"/>
      <c r="D42" s="204"/>
      <c r="E42" s="202" t="s">
        <v>19</v>
      </c>
      <c r="F42" s="202"/>
      <c r="G42" s="202"/>
      <c r="H42" s="202" t="s">
        <v>20</v>
      </c>
      <c r="I42" s="202"/>
      <c r="J42" s="202"/>
      <c r="K42" s="202" t="s">
        <v>21</v>
      </c>
      <c r="L42" s="202"/>
      <c r="M42" s="202"/>
      <c r="N42" s="202" t="s">
        <v>187</v>
      </c>
      <c r="O42" s="202"/>
    </row>
    <row r="43" spans="1:15">
      <c r="A43" s="50" t="s">
        <v>23</v>
      </c>
      <c r="B43" s="49">
        <v>207.41</v>
      </c>
      <c r="C43" s="6">
        <f>2.4711*B43</f>
        <v>512.53085099999998</v>
      </c>
      <c r="D43" s="51">
        <v>0.02</v>
      </c>
      <c r="E43" s="49">
        <v>670.38</v>
      </c>
      <c r="F43" s="6">
        <f>2.4711*E43</f>
        <v>1656.576018</v>
      </c>
      <c r="G43" s="51">
        <v>0.08</v>
      </c>
      <c r="H43" s="49">
        <v>324.54000000000002</v>
      </c>
      <c r="I43" s="6">
        <f>2.4711*H43</f>
        <v>801.97079399999996</v>
      </c>
      <c r="J43" s="51">
        <v>0.04</v>
      </c>
      <c r="K43" s="52">
        <v>7438.61</v>
      </c>
      <c r="L43" s="6">
        <f>2.4711*K43</f>
        <v>18381.549170999999</v>
      </c>
      <c r="M43" s="51">
        <v>0.86</v>
      </c>
      <c r="N43" s="52">
        <f>SUM(B43+E43+H43+K43)</f>
        <v>8640.9399999999987</v>
      </c>
      <c r="O43" s="6">
        <f>2.4711*N43</f>
        <v>21352.626833999995</v>
      </c>
    </row>
    <row r="44" spans="1:15">
      <c r="A44" s="50" t="s">
        <v>24</v>
      </c>
      <c r="B44" s="52">
        <v>1199.72</v>
      </c>
      <c r="C44" s="6">
        <f>2.4711*B44</f>
        <v>2964.6280919999999</v>
      </c>
      <c r="D44" s="51">
        <v>0.08</v>
      </c>
      <c r="E44" s="52">
        <v>2863.51</v>
      </c>
      <c r="F44" s="6">
        <f>2.4711*E44</f>
        <v>7076.0195610000001</v>
      </c>
      <c r="G44" s="51">
        <v>0.2</v>
      </c>
      <c r="H44" s="52">
        <v>1304.56</v>
      </c>
      <c r="I44" s="6">
        <f>2.4711*H44</f>
        <v>3223.6982159999998</v>
      </c>
      <c r="J44" s="51">
        <v>0.09</v>
      </c>
      <c r="K44" s="52">
        <v>8976.51</v>
      </c>
      <c r="L44" s="6">
        <f>2.4711*K44</f>
        <v>22181.853861</v>
      </c>
      <c r="M44" s="51">
        <v>0.63</v>
      </c>
      <c r="N44" s="52">
        <f>SUM(B44+E44+H44+K44)</f>
        <v>14344.300000000001</v>
      </c>
      <c r="O44" s="6">
        <f>2.4711*N44</f>
        <v>35446.19973</v>
      </c>
    </row>
    <row r="45" spans="1:15">
      <c r="A45" s="50" t="s">
        <v>25</v>
      </c>
      <c r="B45" s="52">
        <v>1443.97</v>
      </c>
      <c r="C45" s="6">
        <f>2.4711*B45</f>
        <v>3568.1942669999999</v>
      </c>
      <c r="D45" s="51">
        <v>0.16</v>
      </c>
      <c r="E45" s="52">
        <v>2561.39</v>
      </c>
      <c r="F45" s="6">
        <f>2.4711*E45</f>
        <v>6329.4508289999994</v>
      </c>
      <c r="G45" s="51">
        <v>0.28000000000000003</v>
      </c>
      <c r="H45" s="52">
        <v>1033.83</v>
      </c>
      <c r="I45" s="6">
        <f>2.4711*H45</f>
        <v>2554.6973129999997</v>
      </c>
      <c r="J45" s="51">
        <v>0.11</v>
      </c>
      <c r="K45" s="52">
        <v>4213.88</v>
      </c>
      <c r="L45" s="6">
        <f>2.4711*K45</f>
        <v>10412.918867999999</v>
      </c>
      <c r="M45" s="51">
        <v>0.46</v>
      </c>
      <c r="N45" s="52">
        <f>SUM(B45+E45+H45+K45)</f>
        <v>9253.07</v>
      </c>
      <c r="O45" s="6">
        <f>2.4711*N45</f>
        <v>22865.261276999998</v>
      </c>
    </row>
    <row r="46" spans="1:15">
      <c r="A46" s="50" t="s">
        <v>22</v>
      </c>
      <c r="B46" s="52">
        <v>2851.11</v>
      </c>
      <c r="C46" s="6">
        <f>2.4711*B46</f>
        <v>7045.3779210000002</v>
      </c>
      <c r="D46" s="51">
        <v>0.09</v>
      </c>
      <c r="E46" s="52">
        <v>6095.28</v>
      </c>
      <c r="F46" s="6">
        <f>2.4711*E46</f>
        <v>15062.046407999998</v>
      </c>
      <c r="G46" s="51">
        <v>0.19</v>
      </c>
      <c r="H46" s="52">
        <v>2662.92</v>
      </c>
      <c r="I46" s="6">
        <f>2.4711*H46</f>
        <v>6580.3416120000002</v>
      </c>
      <c r="J46" s="51">
        <v>0.08</v>
      </c>
      <c r="K46" s="52">
        <v>20629</v>
      </c>
      <c r="L46" s="6">
        <f>2.4711*K46</f>
        <v>50976.321899999995</v>
      </c>
      <c r="M46" s="51">
        <v>0.64</v>
      </c>
      <c r="N46" s="52">
        <f>SUM(B46+E46+H46+K46)</f>
        <v>32238.309999999998</v>
      </c>
      <c r="O46" s="6">
        <f>2.4711*N46</f>
        <v>79664.087840999986</v>
      </c>
    </row>
    <row r="48" spans="1:15">
      <c r="A48" s="48">
        <v>2011</v>
      </c>
      <c r="B48" s="203" t="s">
        <v>18</v>
      </c>
      <c r="C48" s="204"/>
      <c r="D48" s="204"/>
      <c r="E48" s="202" t="s">
        <v>19</v>
      </c>
      <c r="F48" s="202"/>
      <c r="G48" s="202"/>
      <c r="H48" s="202" t="s">
        <v>20</v>
      </c>
      <c r="I48" s="202"/>
      <c r="J48" s="202"/>
      <c r="K48" s="202" t="s">
        <v>21</v>
      </c>
      <c r="L48" s="202"/>
      <c r="M48" s="202"/>
      <c r="N48" s="202" t="s">
        <v>187</v>
      </c>
      <c r="O48" s="202"/>
    </row>
    <row r="49" spans="1:16">
      <c r="A49" s="50" t="s">
        <v>23</v>
      </c>
      <c r="B49" s="49">
        <v>383.49</v>
      </c>
      <c r="C49" s="6">
        <f>2.4711*B49</f>
        <v>947.64213899999993</v>
      </c>
      <c r="D49" s="130">
        <v>7.0000000000000007E-2</v>
      </c>
      <c r="E49" s="49">
        <v>911.34</v>
      </c>
      <c r="F49" s="6">
        <f>2.4711*E49</f>
        <v>2252.0122740000002</v>
      </c>
      <c r="G49" s="51">
        <v>0.17</v>
      </c>
      <c r="H49" s="52">
        <v>1098.83</v>
      </c>
      <c r="I49" s="6">
        <f>2.4711*H49</f>
        <v>2715.3188129999999</v>
      </c>
      <c r="J49" s="51">
        <v>0.2</v>
      </c>
      <c r="K49" s="52">
        <v>2983.39</v>
      </c>
      <c r="L49" s="6">
        <f>2.4711*K49</f>
        <v>7372.255028999999</v>
      </c>
      <c r="M49" s="51">
        <v>0.55000000000000004</v>
      </c>
      <c r="N49" s="52">
        <v>5377.06</v>
      </c>
      <c r="O49" s="6">
        <f>2.4711*N49</f>
        <v>13287.252966</v>
      </c>
    </row>
    <row r="50" spans="1:16">
      <c r="A50" s="50" t="s">
        <v>24</v>
      </c>
      <c r="B50" s="52">
        <v>1570.58</v>
      </c>
      <c r="C50" s="6">
        <f>2.4711*B50</f>
        <v>3881.0602379999996</v>
      </c>
      <c r="D50" s="130">
        <v>0.13</v>
      </c>
      <c r="E50" s="52">
        <v>1866.09</v>
      </c>
      <c r="F50" s="6">
        <f>2.4711*E50</f>
        <v>4611.2949989999997</v>
      </c>
      <c r="G50" s="51">
        <v>0.16</v>
      </c>
      <c r="H50" s="52">
        <v>3303.86</v>
      </c>
      <c r="I50" s="6">
        <f>2.4711*H50</f>
        <v>8164.1684459999997</v>
      </c>
      <c r="J50" s="51">
        <v>0.28000000000000003</v>
      </c>
      <c r="K50" s="52">
        <v>5004.58</v>
      </c>
      <c r="L50" s="6">
        <f>2.4711*K50</f>
        <v>12366.817637999999</v>
      </c>
      <c r="M50" s="51">
        <v>0.43</v>
      </c>
      <c r="N50" s="52">
        <f>SUM(B50+E50+H50+K50)</f>
        <v>11745.11</v>
      </c>
      <c r="O50" s="6">
        <f>2.4711*N50</f>
        <v>29023.341321</v>
      </c>
      <c r="P50" s="131" t="s">
        <v>458</v>
      </c>
    </row>
    <row r="51" spans="1:16">
      <c r="A51" s="50" t="s">
        <v>25</v>
      </c>
      <c r="B51" s="129">
        <v>867.71</v>
      </c>
      <c r="C51" s="125">
        <f>2.4711*B51</f>
        <v>2144.1981809999997</v>
      </c>
      <c r="D51" s="130">
        <v>0.14000000000000001</v>
      </c>
      <c r="E51" s="125">
        <v>1631.46</v>
      </c>
      <c r="F51" s="125">
        <f>2.4711*E51</f>
        <v>4031.500806</v>
      </c>
      <c r="G51" s="51">
        <v>0.26</v>
      </c>
      <c r="H51" s="125">
        <v>1849.51</v>
      </c>
      <c r="I51" s="125">
        <f>2.4711*H51</f>
        <v>4570.3241609999995</v>
      </c>
      <c r="J51" s="51">
        <v>0.28999999999999998</v>
      </c>
      <c r="K51" s="125">
        <v>1986.08</v>
      </c>
      <c r="L51" s="125">
        <f>2.4711*K51</f>
        <v>4907.8022879999999</v>
      </c>
      <c r="M51" s="51">
        <v>0.31</v>
      </c>
      <c r="N51" s="125">
        <v>6334.76</v>
      </c>
      <c r="O51" s="125">
        <f>2.4711*N51</f>
        <v>15653.825435999999</v>
      </c>
    </row>
    <row r="52" spans="1:16">
      <c r="A52" s="50" t="s">
        <v>22</v>
      </c>
      <c r="B52" s="125">
        <v>2821.78</v>
      </c>
      <c r="C52" s="125">
        <f>2.4711*B52</f>
        <v>6972.9005580000003</v>
      </c>
      <c r="D52" s="130">
        <v>0.12</v>
      </c>
      <c r="E52" s="125">
        <v>4408.8900000000003</v>
      </c>
      <c r="F52" s="125">
        <f>2.4711*E52</f>
        <v>10894.808079</v>
      </c>
      <c r="G52" s="51">
        <v>0.19</v>
      </c>
      <c r="H52" s="125">
        <v>6252.2</v>
      </c>
      <c r="I52" s="125">
        <f>2.4711*H52</f>
        <v>15449.811419999998</v>
      </c>
      <c r="J52" s="51">
        <v>0.27</v>
      </c>
      <c r="K52" s="125">
        <v>9974.06</v>
      </c>
      <c r="L52" s="125">
        <f>2.4711*K52</f>
        <v>24646.899665999998</v>
      </c>
      <c r="M52" s="51">
        <v>0.43</v>
      </c>
      <c r="N52" s="125">
        <v>23456.93</v>
      </c>
      <c r="O52" s="125">
        <f>2.4711*N52</f>
        <v>57964.419722999999</v>
      </c>
      <c r="P52" s="132" t="s">
        <v>459</v>
      </c>
    </row>
    <row r="54" spans="1:16">
      <c r="A54" s="48">
        <v>2012</v>
      </c>
      <c r="B54" s="203" t="s">
        <v>18</v>
      </c>
      <c r="C54" s="204"/>
      <c r="D54" s="204"/>
      <c r="E54" s="202" t="s">
        <v>19</v>
      </c>
      <c r="F54" s="202"/>
      <c r="G54" s="202"/>
      <c r="H54" s="202" t="s">
        <v>20</v>
      </c>
      <c r="I54" s="202"/>
      <c r="J54" s="202"/>
      <c r="K54" s="202" t="s">
        <v>21</v>
      </c>
      <c r="L54" s="202"/>
      <c r="M54" s="202"/>
      <c r="N54" s="202" t="s">
        <v>187</v>
      </c>
      <c r="O54" s="202"/>
    </row>
    <row r="55" spans="1:16">
      <c r="A55" s="50" t="s">
        <v>23</v>
      </c>
      <c r="B55" s="133">
        <v>187.46</v>
      </c>
      <c r="C55" s="119">
        <f>2.4711*B55</f>
        <v>463.23240599999997</v>
      </c>
      <c r="D55" s="134">
        <v>0.05</v>
      </c>
      <c r="E55" s="133">
        <v>234.87</v>
      </c>
      <c r="F55" s="119">
        <f>2.4711*E55</f>
        <v>580.38725699999998</v>
      </c>
      <c r="G55" s="134">
        <v>0.06</v>
      </c>
      <c r="H55" s="133">
        <v>557.6</v>
      </c>
      <c r="I55" s="119">
        <f>2.4711*H55</f>
        <v>1377.88536</v>
      </c>
      <c r="J55" s="134">
        <v>0.15</v>
      </c>
      <c r="K55" s="119">
        <v>2697.29</v>
      </c>
      <c r="L55" s="119">
        <f>2.4711*K55</f>
        <v>6665.2733189999999</v>
      </c>
      <c r="M55" s="134">
        <v>0.73</v>
      </c>
      <c r="N55" s="119">
        <v>3677.21</v>
      </c>
      <c r="O55" s="119">
        <f>2.4711*N55</f>
        <v>9086.7536309999996</v>
      </c>
    </row>
    <row r="56" spans="1:16">
      <c r="A56" s="50" t="s">
        <v>24</v>
      </c>
      <c r="B56" s="133">
        <v>877.09</v>
      </c>
      <c r="C56" s="119">
        <f>2.4711*B56</f>
        <v>2167.3770989999998</v>
      </c>
      <c r="D56" s="134">
        <v>0.09</v>
      </c>
      <c r="E56" s="119">
        <v>1654.84</v>
      </c>
      <c r="F56" s="119">
        <f>2.4711*E56</f>
        <v>4089.2751239999998</v>
      </c>
      <c r="G56" s="134">
        <v>0.17</v>
      </c>
      <c r="H56" s="119">
        <v>2282.39</v>
      </c>
      <c r="I56" s="119">
        <f>2.4711*H56</f>
        <v>5640.0139289999997</v>
      </c>
      <c r="J56" s="134">
        <v>0.23</v>
      </c>
      <c r="K56" s="182">
        <v>5107.41</v>
      </c>
      <c r="L56" s="119">
        <f>2.4711*K56</f>
        <v>12620.920850999999</v>
      </c>
      <c r="M56" s="134">
        <v>0.51</v>
      </c>
      <c r="N56" s="182">
        <v>9921.7199999999993</v>
      </c>
      <c r="O56" s="119">
        <f>2.4711*N56</f>
        <v>24517.562291999999</v>
      </c>
    </row>
    <row r="57" spans="1:16">
      <c r="A57" s="50" t="s">
        <v>25</v>
      </c>
      <c r="B57" s="177">
        <v>986.62</v>
      </c>
      <c r="C57" s="119">
        <f>2.4711*B57</f>
        <v>2438.0366819999999</v>
      </c>
      <c r="D57" s="134">
        <v>0.17</v>
      </c>
      <c r="E57" s="178">
        <v>1027.01</v>
      </c>
      <c r="F57" s="119">
        <f>2.4711*E57</f>
        <v>2537.844411</v>
      </c>
      <c r="G57" s="134">
        <v>0.17</v>
      </c>
      <c r="H57" s="177">
        <v>925.49</v>
      </c>
      <c r="I57" s="119">
        <f>2.4711*H57</f>
        <v>2286.9783389999998</v>
      </c>
      <c r="J57" s="134">
        <v>0.16</v>
      </c>
      <c r="K57" s="182">
        <v>2965.43</v>
      </c>
      <c r="L57" s="119">
        <f>2.4711*K57</f>
        <v>7327.874072999999</v>
      </c>
      <c r="M57" s="134">
        <v>0.5</v>
      </c>
      <c r="N57" s="182">
        <v>5904.54</v>
      </c>
      <c r="O57" s="119">
        <f>2.4711*N57</f>
        <v>14590.708793999998</v>
      </c>
    </row>
    <row r="58" spans="1:16">
      <c r="A58" s="50" t="s">
        <v>22</v>
      </c>
      <c r="B58" s="178">
        <v>2051.17</v>
      </c>
      <c r="C58" s="119">
        <f>2.4711*B58</f>
        <v>5068.6461870000003</v>
      </c>
      <c r="D58" s="134">
        <v>0.11</v>
      </c>
      <c r="E58" s="182">
        <v>2916.71</v>
      </c>
      <c r="F58" s="119">
        <f>2.4711*E58</f>
        <v>7207.4820810000001</v>
      </c>
      <c r="G58" s="134">
        <v>0.15</v>
      </c>
      <c r="H58" s="178">
        <v>3765.48</v>
      </c>
      <c r="I58" s="119">
        <f>2.4711*H58</f>
        <v>9304.8776280000002</v>
      </c>
      <c r="J58" s="134">
        <v>0.19</v>
      </c>
      <c r="K58" s="178">
        <v>10770.12</v>
      </c>
      <c r="L58" s="119">
        <f>2.4711*K58</f>
        <v>26614.043532</v>
      </c>
      <c r="M58" s="134">
        <v>0.55000000000000004</v>
      </c>
      <c r="N58" s="182">
        <v>19503.48</v>
      </c>
      <c r="O58" s="119">
        <f>2.4711*N58</f>
        <v>48195.049427999998</v>
      </c>
    </row>
  </sheetData>
  <mergeCells count="49">
    <mergeCell ref="N54:O54"/>
    <mergeCell ref="B29:D29"/>
    <mergeCell ref="E29:G29"/>
    <mergeCell ref="H29:J29"/>
    <mergeCell ref="K29:M29"/>
    <mergeCell ref="B54:D54"/>
    <mergeCell ref="E54:G54"/>
    <mergeCell ref="H54:J54"/>
    <mergeCell ref="K54:M54"/>
    <mergeCell ref="N35:O35"/>
    <mergeCell ref="B35:D35"/>
    <mergeCell ref="E35:G35"/>
    <mergeCell ref="H35:J35"/>
    <mergeCell ref="K35:M35"/>
    <mergeCell ref="N29:O29"/>
    <mergeCell ref="K42:M42"/>
    <mergeCell ref="B27:C27"/>
    <mergeCell ref="D27:E27"/>
    <mergeCell ref="F27:G27"/>
    <mergeCell ref="H27:I27"/>
    <mergeCell ref="B2:D2"/>
    <mergeCell ref="E2:G2"/>
    <mergeCell ref="H2:J2"/>
    <mergeCell ref="B15:D15"/>
    <mergeCell ref="K2:M2"/>
    <mergeCell ref="B9:D9"/>
    <mergeCell ref="E9:G9"/>
    <mergeCell ref="B22:D22"/>
    <mergeCell ref="N2:O2"/>
    <mergeCell ref="N9:O9"/>
    <mergeCell ref="H9:J9"/>
    <mergeCell ref="K9:M9"/>
    <mergeCell ref="K22:M22"/>
    <mergeCell ref="K15:M15"/>
    <mergeCell ref="H15:J15"/>
    <mergeCell ref="N15:O15"/>
    <mergeCell ref="N22:O22"/>
    <mergeCell ref="E22:G22"/>
    <mergeCell ref="H22:J22"/>
    <mergeCell ref="E15:G15"/>
    <mergeCell ref="N42:O42"/>
    <mergeCell ref="B42:D42"/>
    <mergeCell ref="E42:G42"/>
    <mergeCell ref="H42:J42"/>
    <mergeCell ref="B48:D48"/>
    <mergeCell ref="E48:G48"/>
    <mergeCell ref="H48:J48"/>
    <mergeCell ref="K48:M48"/>
    <mergeCell ref="N48:O48"/>
  </mergeCells>
  <phoneticPr fontId="0" type="noConversion"/>
  <pageMargins left="0.75" right="0.75" top="1" bottom="1" header="0.5" footer="0.5"/>
  <pageSetup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dimension ref="A1:HH126"/>
  <sheetViews>
    <sheetView tabSelected="1" workbookViewId="0">
      <pane xSplit="2" ySplit="2" topLeftCell="S69" activePane="bottomRight" state="frozen"/>
      <selection pane="topRight" activeCell="C1" sqref="C1"/>
      <selection pane="bottomLeft" activeCell="A4" sqref="A4"/>
      <selection pane="bottomRight" activeCell="S69" sqref="S69"/>
    </sheetView>
  </sheetViews>
  <sheetFormatPr defaultColWidth="9.109375" defaultRowHeight="13.2"/>
  <cols>
    <col min="1" max="1" width="11.88671875" style="92" customWidth="1"/>
    <col min="2" max="2" width="31.44140625" style="36" customWidth="1"/>
    <col min="3" max="3" width="9" style="82" customWidth="1"/>
    <col min="4" max="4" width="8.6640625" style="84" customWidth="1"/>
    <col min="5" max="5" width="8.88671875" style="82" customWidth="1"/>
    <col min="6" max="6" width="8.6640625" style="84" customWidth="1"/>
    <col min="7" max="7" width="8.88671875" style="82" customWidth="1"/>
    <col min="8" max="8" width="8.5546875" style="84" customWidth="1"/>
    <col min="9" max="9" width="9.33203125" style="84" customWidth="1"/>
    <col min="10" max="10" width="8.6640625" style="84" customWidth="1"/>
    <col min="11" max="11" width="8.88671875" style="84" customWidth="1"/>
    <col min="12" max="13" width="8.6640625" style="84" customWidth="1"/>
    <col min="14" max="15" width="8.5546875" style="84" customWidth="1"/>
    <col min="16" max="18" width="8.88671875" style="84" bestFit="1" customWidth="1"/>
    <col min="19" max="19" width="9.109375" style="84" bestFit="1" customWidth="1"/>
    <col min="20" max="20" width="8.88671875" style="84" bestFit="1" customWidth="1"/>
    <col min="21" max="21" width="8.5546875" style="84" customWidth="1"/>
    <col min="22" max="22" width="10.5546875" style="82" customWidth="1"/>
    <col min="23" max="23" width="9.109375" style="82"/>
    <col min="24" max="24" width="9.6640625" style="82" bestFit="1" customWidth="1"/>
    <col min="25" max="25" width="9.88671875" style="82" customWidth="1"/>
    <col min="26" max="27" width="11.109375" style="36" customWidth="1"/>
    <col min="28" max="16384" width="9.109375" style="36"/>
  </cols>
  <sheetData>
    <row r="1" spans="1:27">
      <c r="A1" s="207" t="s">
        <v>434</v>
      </c>
      <c r="B1" s="208"/>
      <c r="C1" s="208"/>
      <c r="D1" s="208"/>
      <c r="E1" s="208"/>
      <c r="F1" s="208"/>
      <c r="G1" s="208"/>
      <c r="H1" s="208"/>
      <c r="I1" s="208"/>
      <c r="J1" s="208"/>
      <c r="K1" s="208"/>
      <c r="L1" s="208"/>
      <c r="M1" s="208"/>
      <c r="N1" s="208"/>
      <c r="O1" s="208"/>
      <c r="P1" s="208"/>
      <c r="Q1" s="208"/>
      <c r="R1" s="208"/>
      <c r="S1" s="208"/>
      <c r="T1" s="208"/>
      <c r="U1" s="208"/>
      <c r="V1" s="202"/>
      <c r="W1" s="202"/>
      <c r="X1" s="202"/>
      <c r="Y1" s="202"/>
    </row>
    <row r="2" spans="1:27" ht="66">
      <c r="A2" s="211" t="s">
        <v>43</v>
      </c>
      <c r="B2" s="212"/>
      <c r="C2" s="35" t="s">
        <v>185</v>
      </c>
      <c r="D2" s="44" t="s">
        <v>184</v>
      </c>
      <c r="E2" s="35" t="s">
        <v>180</v>
      </c>
      <c r="F2" s="44" t="s">
        <v>181</v>
      </c>
      <c r="G2" s="35" t="s">
        <v>182</v>
      </c>
      <c r="H2" s="44" t="s">
        <v>183</v>
      </c>
      <c r="I2" s="35" t="s">
        <v>215</v>
      </c>
      <c r="J2" s="44" t="s">
        <v>216</v>
      </c>
      <c r="K2" s="44" t="s">
        <v>261</v>
      </c>
      <c r="L2" s="44" t="s">
        <v>262</v>
      </c>
      <c r="M2" s="44" t="s">
        <v>267</v>
      </c>
      <c r="N2" s="44" t="s">
        <v>268</v>
      </c>
      <c r="O2" s="44" t="s">
        <v>358</v>
      </c>
      <c r="P2" s="44" t="s">
        <v>359</v>
      </c>
      <c r="Q2" s="44" t="s">
        <v>400</v>
      </c>
      <c r="R2" s="44" t="s">
        <v>401</v>
      </c>
      <c r="S2" s="184" t="s">
        <v>447</v>
      </c>
      <c r="T2" s="184" t="s">
        <v>448</v>
      </c>
      <c r="U2" s="44"/>
      <c r="V2" s="35" t="s">
        <v>259</v>
      </c>
      <c r="W2" s="194" t="s">
        <v>449</v>
      </c>
      <c r="X2" s="194" t="s">
        <v>450</v>
      </c>
      <c r="Y2" s="194" t="s">
        <v>451</v>
      </c>
      <c r="Z2" s="35"/>
      <c r="AA2" s="44"/>
    </row>
    <row r="3" spans="1:27" ht="15.6">
      <c r="A3" s="59" t="s">
        <v>244</v>
      </c>
      <c r="B3" s="60"/>
      <c r="C3" s="60"/>
      <c r="D3" s="45"/>
      <c r="E3" s="60"/>
      <c r="F3" s="45"/>
      <c r="G3" s="60"/>
      <c r="H3" s="61"/>
      <c r="I3" s="61"/>
      <c r="J3" s="61"/>
      <c r="K3" s="61"/>
      <c r="L3" s="61"/>
      <c r="M3" s="61"/>
      <c r="N3" s="61"/>
      <c r="O3" s="61"/>
      <c r="P3" s="61"/>
      <c r="Q3" s="61"/>
      <c r="R3" s="61"/>
      <c r="S3" s="185"/>
      <c r="T3" s="185"/>
      <c r="U3" s="61"/>
      <c r="V3" s="60"/>
      <c r="W3" s="195"/>
      <c r="X3" s="66"/>
      <c r="Y3" s="195"/>
      <c r="Z3" s="34"/>
      <c r="AA3" s="34"/>
    </row>
    <row r="4" spans="1:27" ht="15.6">
      <c r="A4" s="68" t="s">
        <v>192</v>
      </c>
      <c r="B4" s="37" t="s">
        <v>217</v>
      </c>
      <c r="C4" s="69">
        <v>252.08</v>
      </c>
      <c r="D4" s="62">
        <f t="shared" ref="D4:D25" si="0">C4*2.4711</f>
        <v>622.91488800000002</v>
      </c>
      <c r="E4" s="66">
        <v>300.65478984375</v>
      </c>
      <c r="F4" s="66">
        <f t="shared" ref="F4:F25" si="1">E4*2.4711</f>
        <v>742.94805118289059</v>
      </c>
      <c r="G4" s="69">
        <v>245.58</v>
      </c>
      <c r="H4" s="66">
        <f>G4*2.4711</f>
        <v>606.85273800000004</v>
      </c>
      <c r="I4" s="49">
        <v>337.43</v>
      </c>
      <c r="J4" s="66">
        <f t="shared" ref="J4:J25" si="2">I4*2.4711</f>
        <v>833.82327299999997</v>
      </c>
      <c r="K4" s="49">
        <v>407.63</v>
      </c>
      <c r="L4" s="66">
        <f t="shared" ref="L4:L25" si="3">K4*2.4711</f>
        <v>1007.2944929999999</v>
      </c>
      <c r="M4">
        <v>436.58</v>
      </c>
      <c r="N4" s="66">
        <f t="shared" ref="N4:N25" si="4">M4*2.4711</f>
        <v>1078.8328379999998</v>
      </c>
      <c r="O4">
        <v>342.34</v>
      </c>
      <c r="P4" s="66">
        <f t="shared" ref="P4:T19" si="5">O4*2.4711</f>
        <v>845.95637399999987</v>
      </c>
      <c r="Q4" s="66">
        <v>201.09</v>
      </c>
      <c r="R4" s="66">
        <f t="shared" si="5"/>
        <v>496.913499</v>
      </c>
      <c r="S4" s="82">
        <v>186.51</v>
      </c>
      <c r="T4" s="66">
        <f t="shared" si="5"/>
        <v>460.88486099999994</v>
      </c>
      <c r="U4" s="66"/>
      <c r="V4" s="73">
        <v>754</v>
      </c>
      <c r="W4" s="70">
        <f>(T4/V4)*100</f>
        <v>61.12531312997347</v>
      </c>
      <c r="X4" s="66">
        <f>MAX(P4,R4,T4)</f>
        <v>845.95637399999987</v>
      </c>
      <c r="Y4" s="72">
        <f t="shared" ref="Y4:Y25" si="6">(X4/V4)*100</f>
        <v>112.19580557029177</v>
      </c>
      <c r="Z4" s="58"/>
      <c r="AA4" s="39"/>
    </row>
    <row r="5" spans="1:27" ht="15.6">
      <c r="A5" s="68" t="s">
        <v>193</v>
      </c>
      <c r="B5" s="37" t="s">
        <v>218</v>
      </c>
      <c r="C5" s="69">
        <v>3836.75</v>
      </c>
      <c r="D5" s="62">
        <f t="shared" si="0"/>
        <v>9480.9929249999986</v>
      </c>
      <c r="E5" s="66">
        <v>3419.3791890624898</v>
      </c>
      <c r="F5" s="66">
        <f t="shared" si="1"/>
        <v>8449.627914092318</v>
      </c>
      <c r="G5" s="69">
        <v>3538.09</v>
      </c>
      <c r="H5" s="66">
        <f>G5*2.4711</f>
        <v>8742.9741990000002</v>
      </c>
      <c r="I5" s="52">
        <v>4745.17</v>
      </c>
      <c r="J5" s="66">
        <f t="shared" si="2"/>
        <v>11725.789586999999</v>
      </c>
      <c r="K5" s="52">
        <v>5743.91</v>
      </c>
      <c r="L5" s="66">
        <f t="shared" si="3"/>
        <v>14193.776000999998</v>
      </c>
      <c r="M5">
        <v>5739.33</v>
      </c>
      <c r="N5" s="66">
        <f t="shared" si="4"/>
        <v>14182.458363</v>
      </c>
      <c r="O5">
        <v>5371.19</v>
      </c>
      <c r="P5" s="66">
        <f t="shared" si="5"/>
        <v>13272.747608999998</v>
      </c>
      <c r="Q5" s="66">
        <v>3431.4</v>
      </c>
      <c r="R5" s="66">
        <f t="shared" si="5"/>
        <v>8479.3325399999994</v>
      </c>
      <c r="S5" s="82">
        <v>2437.75</v>
      </c>
      <c r="T5" s="66">
        <f t="shared" si="5"/>
        <v>6023.9240249999993</v>
      </c>
      <c r="U5" s="66"/>
      <c r="V5" s="73">
        <v>12149</v>
      </c>
      <c r="W5" s="70">
        <f>(T5/V5)*100</f>
        <v>49.583702568112599</v>
      </c>
      <c r="X5" s="66">
        <f t="shared" ref="X5:X25" si="7">MAX(P5,R5,T5)</f>
        <v>13272.747608999998</v>
      </c>
      <c r="Y5" s="72">
        <f t="shared" si="6"/>
        <v>109.24971280763846</v>
      </c>
      <c r="Z5" s="58"/>
      <c r="AA5" s="39"/>
    </row>
    <row r="6" spans="1:27">
      <c r="A6" s="63" t="s">
        <v>44</v>
      </c>
      <c r="B6" s="64" t="s">
        <v>45</v>
      </c>
      <c r="C6" s="43">
        <v>34.06</v>
      </c>
      <c r="D6" s="62">
        <f t="shared" si="0"/>
        <v>84.165666000000002</v>
      </c>
      <c r="E6" s="62">
        <v>31.72</v>
      </c>
      <c r="F6" s="62">
        <f t="shared" si="1"/>
        <v>78.383291999999997</v>
      </c>
      <c r="G6" s="65">
        <v>53.6</v>
      </c>
      <c r="H6" s="62">
        <f t="shared" ref="H6:H25" si="8">G6*2.4711</f>
        <v>132.45096000000001</v>
      </c>
      <c r="I6" s="49">
        <v>46.56</v>
      </c>
      <c r="J6" s="62">
        <f t="shared" si="2"/>
        <v>115.054416</v>
      </c>
      <c r="K6" s="49">
        <v>73.94</v>
      </c>
      <c r="L6" s="62">
        <f t="shared" si="3"/>
        <v>182.713134</v>
      </c>
      <c r="M6">
        <v>97.18</v>
      </c>
      <c r="N6" s="62">
        <f t="shared" si="4"/>
        <v>240.14149800000001</v>
      </c>
      <c r="O6">
        <v>92.42</v>
      </c>
      <c r="P6" s="66">
        <f t="shared" si="5"/>
        <v>228.379062</v>
      </c>
      <c r="Q6" s="66">
        <v>43.83</v>
      </c>
      <c r="R6" s="66">
        <f t="shared" si="5"/>
        <v>108.30831299999998</v>
      </c>
      <c r="S6" s="82">
        <v>21.16</v>
      </c>
      <c r="T6" s="66">
        <f t="shared" si="5"/>
        <v>52.288475999999996</v>
      </c>
      <c r="U6" s="66"/>
      <c r="V6" s="73">
        <v>89</v>
      </c>
      <c r="W6" s="70">
        <f t="shared" ref="W6:W25" si="9">(T6/V6)*100</f>
        <v>58.751096629213471</v>
      </c>
      <c r="X6" s="66">
        <f t="shared" si="7"/>
        <v>228.379062</v>
      </c>
      <c r="Y6" s="72">
        <f t="shared" si="6"/>
        <v>256.60568764044945</v>
      </c>
      <c r="Z6" s="42"/>
      <c r="AA6" s="54"/>
    </row>
    <row r="7" spans="1:27" ht="15.6">
      <c r="A7" s="68" t="s">
        <v>194</v>
      </c>
      <c r="B7" s="37" t="s">
        <v>219</v>
      </c>
      <c r="C7" s="43">
        <v>683.6</v>
      </c>
      <c r="D7" s="62">
        <f t="shared" si="0"/>
        <v>1689.24396</v>
      </c>
      <c r="E7" s="66">
        <v>676.45595648918095</v>
      </c>
      <c r="F7" s="66">
        <f t="shared" si="1"/>
        <v>1671.5903140804151</v>
      </c>
      <c r="G7" s="76">
        <v>651.69000000000005</v>
      </c>
      <c r="H7" s="66">
        <f t="shared" si="8"/>
        <v>1610.391159</v>
      </c>
      <c r="I7" s="49">
        <v>643.24</v>
      </c>
      <c r="J7" s="66">
        <f t="shared" si="2"/>
        <v>1589.510364</v>
      </c>
      <c r="K7" s="49">
        <v>771.55</v>
      </c>
      <c r="L7" s="66">
        <f t="shared" si="3"/>
        <v>1906.5772049999998</v>
      </c>
      <c r="M7">
        <v>837.75</v>
      </c>
      <c r="N7" s="66">
        <f t="shared" si="4"/>
        <v>2070.164025</v>
      </c>
      <c r="O7">
        <v>769.18</v>
      </c>
      <c r="P7" s="66">
        <f t="shared" si="5"/>
        <v>1900.7206979999999</v>
      </c>
      <c r="Q7" s="66">
        <v>46.73</v>
      </c>
      <c r="R7" s="66">
        <f t="shared" si="5"/>
        <v>115.47450299999998</v>
      </c>
      <c r="S7" s="82">
        <v>46.5</v>
      </c>
      <c r="T7" s="66">
        <f t="shared" si="5"/>
        <v>114.90615</v>
      </c>
      <c r="U7" s="66"/>
      <c r="V7" s="73">
        <v>1844</v>
      </c>
      <c r="W7" s="70">
        <f t="shared" si="9"/>
        <v>6.2313530368763557</v>
      </c>
      <c r="X7" s="66">
        <f t="shared" si="7"/>
        <v>1900.7206979999999</v>
      </c>
      <c r="Y7" s="72">
        <f t="shared" si="6"/>
        <v>103.07595976138828</v>
      </c>
      <c r="Z7" s="58"/>
      <c r="AA7" s="39"/>
    </row>
    <row r="8" spans="1:27" ht="15.6">
      <c r="A8" s="68" t="s">
        <v>195</v>
      </c>
      <c r="B8" s="37" t="s">
        <v>220</v>
      </c>
      <c r="C8" s="43">
        <v>90.19</v>
      </c>
      <c r="D8" s="62">
        <f t="shared" si="0"/>
        <v>222.86850899999999</v>
      </c>
      <c r="E8" s="66">
        <v>118.127310449218</v>
      </c>
      <c r="F8" s="66">
        <f t="shared" si="1"/>
        <v>291.90439685106259</v>
      </c>
      <c r="G8" s="76">
        <v>153.33000000000001</v>
      </c>
      <c r="H8" s="66">
        <f t="shared" si="8"/>
        <v>378.89376300000004</v>
      </c>
      <c r="I8" s="49">
        <v>158.05000000000001</v>
      </c>
      <c r="J8" s="66">
        <f t="shared" si="2"/>
        <v>390.55735500000003</v>
      </c>
      <c r="K8" s="49">
        <v>178.1</v>
      </c>
      <c r="L8" s="66">
        <f t="shared" si="3"/>
        <v>440.10290999999995</v>
      </c>
      <c r="M8">
        <v>186.92</v>
      </c>
      <c r="N8" s="66">
        <f t="shared" si="4"/>
        <v>461.89801199999994</v>
      </c>
      <c r="O8">
        <v>192.34</v>
      </c>
      <c r="P8" s="66">
        <f t="shared" si="5"/>
        <v>475.29137399999996</v>
      </c>
      <c r="Q8" s="66">
        <v>11.93</v>
      </c>
      <c r="R8" s="66">
        <f t="shared" si="5"/>
        <v>29.480222999999999</v>
      </c>
      <c r="S8" s="82">
        <v>0</v>
      </c>
      <c r="T8" s="66">
        <f t="shared" si="5"/>
        <v>0</v>
      </c>
      <c r="U8" s="66"/>
      <c r="V8" s="73">
        <v>190</v>
      </c>
      <c r="W8" s="70">
        <f t="shared" si="9"/>
        <v>0</v>
      </c>
      <c r="X8" s="66">
        <f t="shared" si="7"/>
        <v>475.29137399999996</v>
      </c>
      <c r="Y8" s="72">
        <f t="shared" si="6"/>
        <v>250.15335473684212</v>
      </c>
      <c r="Z8" s="58"/>
      <c r="AA8" s="39"/>
    </row>
    <row r="9" spans="1:27">
      <c r="A9" s="63" t="s">
        <v>46</v>
      </c>
      <c r="B9" s="64" t="s">
        <v>47</v>
      </c>
      <c r="C9" s="43">
        <v>295.32</v>
      </c>
      <c r="D9" s="62">
        <f t="shared" si="0"/>
        <v>729.76525199999992</v>
      </c>
      <c r="E9" s="65">
        <v>371.45</v>
      </c>
      <c r="F9" s="62">
        <f t="shared" si="1"/>
        <v>917.89009499999997</v>
      </c>
      <c r="G9" s="65">
        <v>286.8</v>
      </c>
      <c r="H9" s="62">
        <f t="shared" si="8"/>
        <v>708.71147999999994</v>
      </c>
      <c r="I9" s="49">
        <v>234.23</v>
      </c>
      <c r="J9" s="62">
        <f t="shared" si="2"/>
        <v>578.80575299999998</v>
      </c>
      <c r="K9" s="49">
        <v>213.84</v>
      </c>
      <c r="L9" s="62">
        <f t="shared" si="3"/>
        <v>528.42002400000001</v>
      </c>
      <c r="M9">
        <v>221.32</v>
      </c>
      <c r="N9" s="62">
        <f t="shared" si="4"/>
        <v>546.90385199999992</v>
      </c>
      <c r="O9">
        <v>84.55</v>
      </c>
      <c r="P9" s="66">
        <f t="shared" si="5"/>
        <v>208.93150499999999</v>
      </c>
      <c r="Q9" s="66">
        <v>21.81</v>
      </c>
      <c r="R9" s="66">
        <f t="shared" si="5"/>
        <v>53.894690999999995</v>
      </c>
      <c r="S9" s="82">
        <v>24.64</v>
      </c>
      <c r="T9" s="66">
        <f t="shared" si="5"/>
        <v>60.887903999999999</v>
      </c>
      <c r="U9" s="66"/>
      <c r="V9" s="73">
        <v>354</v>
      </c>
      <c r="W9" s="70">
        <f t="shared" si="9"/>
        <v>17.199972881355933</v>
      </c>
      <c r="X9" s="66">
        <f t="shared" si="7"/>
        <v>208.93150499999999</v>
      </c>
      <c r="Y9" s="72">
        <f t="shared" si="6"/>
        <v>59.020199152542375</v>
      </c>
      <c r="Z9" s="42"/>
      <c r="AA9" s="54"/>
    </row>
    <row r="10" spans="1:27">
      <c r="A10" s="63" t="s">
        <v>407</v>
      </c>
      <c r="B10" s="64" t="s">
        <v>402</v>
      </c>
      <c r="C10" s="43">
        <v>3.29</v>
      </c>
      <c r="D10" s="62">
        <f t="shared" si="0"/>
        <v>8.1299189999999992</v>
      </c>
      <c r="E10" s="65">
        <v>3.52</v>
      </c>
      <c r="F10" s="62">
        <f t="shared" si="1"/>
        <v>8.6982719999999993</v>
      </c>
      <c r="G10" s="65">
        <v>1.22</v>
      </c>
      <c r="H10" s="62">
        <f t="shared" si="8"/>
        <v>3.0147419999999996</v>
      </c>
      <c r="I10" s="49">
        <v>0.86</v>
      </c>
      <c r="J10" s="62">
        <f t="shared" si="2"/>
        <v>2.125146</v>
      </c>
      <c r="K10" s="49">
        <v>4.9400000000000004</v>
      </c>
      <c r="L10" s="62">
        <f t="shared" si="3"/>
        <v>12.207234</v>
      </c>
      <c r="M10">
        <v>2.93</v>
      </c>
      <c r="N10" s="62">
        <f t="shared" si="4"/>
        <v>7.2403230000000001</v>
      </c>
      <c r="O10">
        <v>6.37</v>
      </c>
      <c r="P10" s="66">
        <f t="shared" si="5"/>
        <v>15.740907</v>
      </c>
      <c r="Q10" s="66">
        <v>0</v>
      </c>
      <c r="R10" s="66">
        <f t="shared" si="5"/>
        <v>0</v>
      </c>
      <c r="S10" s="82">
        <v>0</v>
      </c>
      <c r="T10" s="66">
        <f t="shared" si="5"/>
        <v>0</v>
      </c>
      <c r="U10" s="66"/>
      <c r="V10" s="73">
        <v>7</v>
      </c>
      <c r="W10" s="70">
        <f t="shared" si="9"/>
        <v>0</v>
      </c>
      <c r="X10" s="66">
        <f t="shared" si="7"/>
        <v>15.740907</v>
      </c>
      <c r="Y10" s="72">
        <f t="shared" si="6"/>
        <v>224.87010000000001</v>
      </c>
      <c r="Z10" s="42"/>
      <c r="AA10" s="54"/>
    </row>
    <row r="11" spans="1:27">
      <c r="A11" s="63" t="s">
        <v>408</v>
      </c>
      <c r="B11" s="64" t="s">
        <v>403</v>
      </c>
      <c r="C11" s="43">
        <v>0</v>
      </c>
      <c r="D11" s="62">
        <f t="shared" si="0"/>
        <v>0</v>
      </c>
      <c r="E11" s="43">
        <v>0</v>
      </c>
      <c r="F11" s="62">
        <f t="shared" si="1"/>
        <v>0</v>
      </c>
      <c r="G11" s="43">
        <v>0</v>
      </c>
      <c r="H11" s="62">
        <f t="shared" si="8"/>
        <v>0</v>
      </c>
      <c r="I11" s="49">
        <v>0</v>
      </c>
      <c r="J11" s="62">
        <f t="shared" si="2"/>
        <v>0</v>
      </c>
      <c r="K11" s="49">
        <v>0</v>
      </c>
      <c r="L11" s="62">
        <f t="shared" si="3"/>
        <v>0</v>
      </c>
      <c r="M11">
        <v>0</v>
      </c>
      <c r="N11" s="62">
        <f t="shared" si="4"/>
        <v>0</v>
      </c>
      <c r="O11">
        <v>0</v>
      </c>
      <c r="P11" s="66">
        <f t="shared" si="5"/>
        <v>0</v>
      </c>
      <c r="Q11" s="66">
        <v>0</v>
      </c>
      <c r="R11" s="66">
        <f t="shared" si="5"/>
        <v>0</v>
      </c>
      <c r="S11" s="82">
        <v>0</v>
      </c>
      <c r="T11" s="66">
        <f t="shared" si="5"/>
        <v>0</v>
      </c>
      <c r="U11" s="66"/>
      <c r="V11" s="73">
        <v>0</v>
      </c>
      <c r="W11" s="70">
        <v>0</v>
      </c>
      <c r="X11" s="66">
        <f t="shared" si="7"/>
        <v>0</v>
      </c>
      <c r="Y11" s="72">
        <v>0</v>
      </c>
      <c r="Z11" s="42"/>
      <c r="AA11" s="54"/>
    </row>
    <row r="12" spans="1:27">
      <c r="A12" s="63" t="s">
        <v>50</v>
      </c>
      <c r="B12" s="64" t="s">
        <v>51</v>
      </c>
      <c r="C12" s="43">
        <v>527.21</v>
      </c>
      <c r="D12" s="62">
        <f t="shared" si="0"/>
        <v>1302.7886310000001</v>
      </c>
      <c r="E12" s="65">
        <v>433.32</v>
      </c>
      <c r="F12" s="62">
        <f t="shared" si="1"/>
        <v>1070.7770519999999</v>
      </c>
      <c r="G12" s="74">
        <v>175.92</v>
      </c>
      <c r="H12" s="62">
        <f t="shared" si="8"/>
        <v>434.71591199999995</v>
      </c>
      <c r="I12" s="49">
        <v>150.80000000000001</v>
      </c>
      <c r="J12" s="62">
        <f t="shared" si="2"/>
        <v>372.64188000000001</v>
      </c>
      <c r="K12" s="49">
        <v>256.13</v>
      </c>
      <c r="L12" s="62">
        <f t="shared" si="3"/>
        <v>632.92284299999994</v>
      </c>
      <c r="M12">
        <v>301.67</v>
      </c>
      <c r="N12" s="62">
        <f t="shared" si="4"/>
        <v>745.45673699999998</v>
      </c>
      <c r="O12">
        <v>235.29</v>
      </c>
      <c r="P12" s="66">
        <f t="shared" si="5"/>
        <v>581.425119</v>
      </c>
      <c r="Q12" s="66">
        <v>170.46</v>
      </c>
      <c r="R12" s="66">
        <f t="shared" si="5"/>
        <v>421.22370599999999</v>
      </c>
      <c r="S12" s="82">
        <v>119.08</v>
      </c>
      <c r="T12" s="66">
        <f t="shared" si="5"/>
        <v>294.25858799999997</v>
      </c>
      <c r="U12" s="66"/>
      <c r="V12" s="73">
        <v>705</v>
      </c>
      <c r="W12" s="70">
        <f t="shared" si="9"/>
        <v>41.738806808510638</v>
      </c>
      <c r="X12" s="66">
        <f t="shared" si="7"/>
        <v>581.425119</v>
      </c>
      <c r="Y12" s="72">
        <f t="shared" si="6"/>
        <v>82.471648085106381</v>
      </c>
      <c r="Z12" s="42"/>
      <c r="AA12" s="54"/>
    </row>
    <row r="13" spans="1:27">
      <c r="A13" s="68" t="s">
        <v>196</v>
      </c>
      <c r="B13" s="37" t="s">
        <v>221</v>
      </c>
      <c r="C13" s="43">
        <v>414.61</v>
      </c>
      <c r="D13" s="62">
        <f t="shared" si="0"/>
        <v>1024.5427709999999</v>
      </c>
      <c r="E13" s="66">
        <v>455.37838339843699</v>
      </c>
      <c r="F13" s="66">
        <f t="shared" si="1"/>
        <v>1125.2855232158777</v>
      </c>
      <c r="G13" s="76">
        <v>329.91</v>
      </c>
      <c r="H13" s="66">
        <f t="shared" si="8"/>
        <v>815.24060099999997</v>
      </c>
      <c r="I13" s="49">
        <v>149.1</v>
      </c>
      <c r="J13" s="66">
        <f t="shared" si="2"/>
        <v>368.44100999999995</v>
      </c>
      <c r="K13" s="49">
        <v>223.46</v>
      </c>
      <c r="L13" s="66">
        <f t="shared" si="3"/>
        <v>552.19200599999999</v>
      </c>
      <c r="M13">
        <v>326.97000000000003</v>
      </c>
      <c r="N13" s="66">
        <f t="shared" si="4"/>
        <v>807.97556700000007</v>
      </c>
      <c r="O13">
        <v>317.10000000000002</v>
      </c>
      <c r="P13" s="66">
        <f t="shared" si="5"/>
        <v>783.58581000000004</v>
      </c>
      <c r="Q13" s="66">
        <v>170.7</v>
      </c>
      <c r="R13" s="66">
        <f t="shared" si="5"/>
        <v>421.81676999999996</v>
      </c>
      <c r="S13" s="82">
        <v>106.53</v>
      </c>
      <c r="T13" s="66">
        <f t="shared" si="5"/>
        <v>263.24628300000001</v>
      </c>
      <c r="U13" s="66"/>
      <c r="V13" s="73">
        <v>1073</v>
      </c>
      <c r="W13" s="70">
        <f t="shared" si="9"/>
        <v>24.533670363466918</v>
      </c>
      <c r="X13" s="66">
        <f t="shared" si="7"/>
        <v>783.58581000000004</v>
      </c>
      <c r="Y13" s="72">
        <f t="shared" si="6"/>
        <v>73.027568499534027</v>
      </c>
      <c r="Z13" s="58"/>
      <c r="AA13" s="54"/>
    </row>
    <row r="14" spans="1:27">
      <c r="A14" s="68" t="s">
        <v>197</v>
      </c>
      <c r="B14" s="37" t="s">
        <v>222</v>
      </c>
      <c r="C14" s="43">
        <v>99.76</v>
      </c>
      <c r="D14" s="62">
        <f t="shared" si="0"/>
        <v>246.51693599999999</v>
      </c>
      <c r="E14" s="66">
        <v>141.88720107421801</v>
      </c>
      <c r="F14" s="66">
        <f t="shared" si="1"/>
        <v>350.61746257450011</v>
      </c>
      <c r="G14" s="76">
        <v>20.21</v>
      </c>
      <c r="H14" s="66">
        <f t="shared" si="8"/>
        <v>49.940930999999999</v>
      </c>
      <c r="I14" s="49">
        <v>1.64</v>
      </c>
      <c r="J14" s="66">
        <f t="shared" si="2"/>
        <v>4.0526039999999997</v>
      </c>
      <c r="K14" s="49">
        <v>21.36</v>
      </c>
      <c r="L14" s="66">
        <f t="shared" si="3"/>
        <v>52.782695999999994</v>
      </c>
      <c r="M14">
        <v>21.52</v>
      </c>
      <c r="N14" s="66">
        <f t="shared" si="4"/>
        <v>53.178071999999993</v>
      </c>
      <c r="O14">
        <v>51.4</v>
      </c>
      <c r="P14" s="66">
        <f t="shared" si="5"/>
        <v>127.01453999999998</v>
      </c>
      <c r="Q14" s="66">
        <v>37.840000000000003</v>
      </c>
      <c r="R14" s="66">
        <f t="shared" si="5"/>
        <v>93.50642400000001</v>
      </c>
      <c r="S14" s="82">
        <v>3.71</v>
      </c>
      <c r="T14" s="66">
        <f t="shared" si="5"/>
        <v>9.1677809999999997</v>
      </c>
      <c r="U14" s="66"/>
      <c r="V14" s="73">
        <v>95</v>
      </c>
      <c r="W14" s="70">
        <f t="shared" si="9"/>
        <v>9.6502957894736845</v>
      </c>
      <c r="X14" s="66">
        <f t="shared" si="7"/>
        <v>127.01453999999998</v>
      </c>
      <c r="Y14" s="72">
        <f t="shared" si="6"/>
        <v>133.69951578947365</v>
      </c>
      <c r="Z14" s="58"/>
      <c r="AA14" s="54"/>
    </row>
    <row r="15" spans="1:27">
      <c r="A15" s="63" t="s">
        <v>52</v>
      </c>
      <c r="B15" s="64" t="s">
        <v>53</v>
      </c>
      <c r="C15" s="43">
        <v>414.48</v>
      </c>
      <c r="D15" s="62">
        <f t="shared" si="0"/>
        <v>1024.221528</v>
      </c>
      <c r="E15" s="65">
        <v>293.61</v>
      </c>
      <c r="F15" s="62">
        <f t="shared" si="1"/>
        <v>725.539671</v>
      </c>
      <c r="G15" s="74">
        <v>131.13</v>
      </c>
      <c r="H15" s="62">
        <f t="shared" si="8"/>
        <v>324.03534299999995</v>
      </c>
      <c r="I15" s="49">
        <v>260.2</v>
      </c>
      <c r="J15" s="66">
        <f t="shared" si="2"/>
        <v>642.98021999999992</v>
      </c>
      <c r="K15" s="49">
        <v>210.08</v>
      </c>
      <c r="L15" s="66">
        <f t="shared" si="3"/>
        <v>519.12868800000001</v>
      </c>
      <c r="M15">
        <v>154.30000000000001</v>
      </c>
      <c r="N15" s="66">
        <f t="shared" si="4"/>
        <v>381.29073</v>
      </c>
      <c r="O15">
        <v>95.55</v>
      </c>
      <c r="P15" s="66">
        <f t="shared" si="5"/>
        <v>236.11360499999998</v>
      </c>
      <c r="Q15" s="66">
        <v>112.7</v>
      </c>
      <c r="R15" s="66">
        <f t="shared" si="5"/>
        <v>278.49297000000001</v>
      </c>
      <c r="S15" s="82">
        <v>48.49</v>
      </c>
      <c r="T15" s="66">
        <f t="shared" si="5"/>
        <v>119.823639</v>
      </c>
      <c r="U15" s="66"/>
      <c r="V15" s="73">
        <v>350</v>
      </c>
      <c r="W15" s="70">
        <f t="shared" si="9"/>
        <v>34.235325428571429</v>
      </c>
      <c r="X15" s="66">
        <f t="shared" si="7"/>
        <v>278.49297000000001</v>
      </c>
      <c r="Y15" s="72">
        <f t="shared" si="6"/>
        <v>79.569420000000008</v>
      </c>
      <c r="Z15" s="42"/>
      <c r="AA15" s="54"/>
    </row>
    <row r="16" spans="1:27">
      <c r="A16" s="68" t="s">
        <v>198</v>
      </c>
      <c r="B16" s="37" t="s">
        <v>223</v>
      </c>
      <c r="C16" s="43">
        <v>535.87</v>
      </c>
      <c r="D16" s="62">
        <f t="shared" si="0"/>
        <v>1324.188357</v>
      </c>
      <c r="E16" s="66">
        <v>179.00061279296801</v>
      </c>
      <c r="F16" s="66">
        <f t="shared" si="1"/>
        <v>442.32841427270324</v>
      </c>
      <c r="G16" s="76">
        <v>95.45</v>
      </c>
      <c r="H16" s="66">
        <f t="shared" si="8"/>
        <v>235.86649499999999</v>
      </c>
      <c r="I16" s="49">
        <v>226.19</v>
      </c>
      <c r="J16" s="66">
        <f t="shared" si="2"/>
        <v>558.93810899999994</v>
      </c>
      <c r="K16" s="49">
        <v>316.76</v>
      </c>
      <c r="L16" s="66">
        <f t="shared" si="3"/>
        <v>782.74563599999988</v>
      </c>
      <c r="M16">
        <v>345.81</v>
      </c>
      <c r="N16" s="66">
        <f t="shared" si="4"/>
        <v>854.53109099999995</v>
      </c>
      <c r="O16">
        <v>346.82</v>
      </c>
      <c r="P16" s="66">
        <f t="shared" si="5"/>
        <v>857.02690199999995</v>
      </c>
      <c r="Q16" s="66">
        <v>199.47</v>
      </c>
      <c r="R16" s="66">
        <f t="shared" si="5"/>
        <v>492.91031699999996</v>
      </c>
      <c r="S16" s="82">
        <v>171.86</v>
      </c>
      <c r="T16" s="66">
        <f t="shared" si="5"/>
        <v>424.683246</v>
      </c>
      <c r="U16" s="66"/>
      <c r="V16" s="73">
        <v>1860</v>
      </c>
      <c r="W16" s="70">
        <f t="shared" si="9"/>
        <v>22.832432580645161</v>
      </c>
      <c r="X16" s="66">
        <f t="shared" si="7"/>
        <v>857.02690199999995</v>
      </c>
      <c r="Y16" s="72">
        <f t="shared" si="6"/>
        <v>46.076715161290323</v>
      </c>
      <c r="Z16" s="58"/>
      <c r="AA16" s="54"/>
    </row>
    <row r="17" spans="1:27">
      <c r="A17" s="68" t="s">
        <v>199</v>
      </c>
      <c r="B17" s="37" t="s">
        <v>224</v>
      </c>
      <c r="C17" s="43">
        <v>431.73</v>
      </c>
      <c r="D17" s="62">
        <f t="shared" si="0"/>
        <v>1066.8480030000001</v>
      </c>
      <c r="E17" s="66">
        <v>522.31795150146399</v>
      </c>
      <c r="F17" s="66">
        <f t="shared" si="1"/>
        <v>1290.6998899552675</v>
      </c>
      <c r="G17" s="76">
        <v>245.62</v>
      </c>
      <c r="H17" s="66">
        <f t="shared" si="8"/>
        <v>606.95158200000003</v>
      </c>
      <c r="I17" s="49">
        <v>366.51</v>
      </c>
      <c r="J17" s="66">
        <f t="shared" si="2"/>
        <v>905.68286099999989</v>
      </c>
      <c r="K17" s="49">
        <v>379</v>
      </c>
      <c r="L17" s="66">
        <f t="shared" si="3"/>
        <v>936.54689999999994</v>
      </c>
      <c r="M17">
        <v>418.09</v>
      </c>
      <c r="N17" s="66">
        <f t="shared" si="4"/>
        <v>1033.1421989999999</v>
      </c>
      <c r="O17">
        <v>353.27</v>
      </c>
      <c r="P17" s="66">
        <f t="shared" si="5"/>
        <v>872.96549699999991</v>
      </c>
      <c r="Q17" s="66">
        <v>361.44</v>
      </c>
      <c r="R17" s="66">
        <f t="shared" si="5"/>
        <v>893.15438399999994</v>
      </c>
      <c r="S17" s="82">
        <v>140.01</v>
      </c>
      <c r="T17" s="66">
        <f t="shared" si="5"/>
        <v>345.97871099999998</v>
      </c>
      <c r="U17" s="66"/>
      <c r="V17" s="73">
        <v>572</v>
      </c>
      <c r="W17" s="70">
        <f t="shared" si="9"/>
        <v>60.485788636363637</v>
      </c>
      <c r="X17" s="66">
        <f t="shared" si="7"/>
        <v>893.15438399999994</v>
      </c>
      <c r="Y17" s="72">
        <f t="shared" si="6"/>
        <v>156.14587132867132</v>
      </c>
      <c r="Z17" s="58"/>
      <c r="AA17" s="54"/>
    </row>
    <row r="18" spans="1:27">
      <c r="A18" s="63" t="s">
        <v>54</v>
      </c>
      <c r="B18" s="64" t="s">
        <v>55</v>
      </c>
      <c r="C18" s="43">
        <v>271.42</v>
      </c>
      <c r="D18" s="62">
        <f t="shared" si="0"/>
        <v>670.705962</v>
      </c>
      <c r="E18" s="65">
        <v>183.63</v>
      </c>
      <c r="F18" s="62">
        <f t="shared" si="1"/>
        <v>453.76809299999996</v>
      </c>
      <c r="G18" s="83">
        <v>93.35</v>
      </c>
      <c r="H18" s="66">
        <f t="shared" si="8"/>
        <v>230.67718499999998</v>
      </c>
      <c r="I18" s="49">
        <v>222.73</v>
      </c>
      <c r="J18" s="66">
        <f t="shared" si="2"/>
        <v>550.38810299999989</v>
      </c>
      <c r="K18" s="49">
        <v>334.54</v>
      </c>
      <c r="L18" s="66">
        <f t="shared" si="3"/>
        <v>826.68179399999997</v>
      </c>
      <c r="M18">
        <v>315.79000000000002</v>
      </c>
      <c r="N18" s="66">
        <f t="shared" si="4"/>
        <v>780.34866899999997</v>
      </c>
      <c r="O18">
        <v>266.39</v>
      </c>
      <c r="P18" s="66">
        <f t="shared" si="5"/>
        <v>658.27632899999992</v>
      </c>
      <c r="Q18" s="66">
        <v>126.19</v>
      </c>
      <c r="R18" s="66">
        <f t="shared" si="5"/>
        <v>311.82810899999998</v>
      </c>
      <c r="S18" s="82">
        <v>125.1</v>
      </c>
      <c r="T18" s="66">
        <f t="shared" si="5"/>
        <v>309.13460999999995</v>
      </c>
      <c r="U18" s="66"/>
      <c r="V18" s="73">
        <v>879</v>
      </c>
      <c r="W18" s="70">
        <f t="shared" si="9"/>
        <v>35.168897610921498</v>
      </c>
      <c r="X18" s="66">
        <f t="shared" si="7"/>
        <v>658.27632899999992</v>
      </c>
      <c r="Y18" s="72">
        <f t="shared" si="6"/>
        <v>74.889229692832757</v>
      </c>
      <c r="Z18" s="42"/>
      <c r="AA18" s="54"/>
    </row>
    <row r="19" spans="1:27">
      <c r="A19" s="63" t="s">
        <v>56</v>
      </c>
      <c r="B19" s="64" t="s">
        <v>57</v>
      </c>
      <c r="C19" s="43">
        <v>12.16</v>
      </c>
      <c r="D19" s="62">
        <f t="shared" si="0"/>
        <v>30.048575999999997</v>
      </c>
      <c r="E19" s="65">
        <v>0</v>
      </c>
      <c r="F19" s="62">
        <f t="shared" si="1"/>
        <v>0</v>
      </c>
      <c r="G19" s="65">
        <v>0</v>
      </c>
      <c r="H19" s="62">
        <f t="shared" si="8"/>
        <v>0</v>
      </c>
      <c r="I19" s="49">
        <v>0</v>
      </c>
      <c r="J19" s="66">
        <f t="shared" si="2"/>
        <v>0</v>
      </c>
      <c r="K19" s="49">
        <v>0</v>
      </c>
      <c r="L19" s="66">
        <f t="shared" si="3"/>
        <v>0</v>
      </c>
      <c r="M19">
        <v>0</v>
      </c>
      <c r="N19" s="66">
        <f t="shared" si="4"/>
        <v>0</v>
      </c>
      <c r="O19">
        <v>0.01</v>
      </c>
      <c r="P19" s="66">
        <f t="shared" si="5"/>
        <v>2.4711E-2</v>
      </c>
      <c r="Q19" s="66">
        <v>4.28</v>
      </c>
      <c r="R19" s="66">
        <f t="shared" si="5"/>
        <v>10.576307999999999</v>
      </c>
      <c r="S19" s="82">
        <v>0.01</v>
      </c>
      <c r="T19" s="66">
        <f t="shared" si="5"/>
        <v>2.4711E-2</v>
      </c>
      <c r="U19" s="66"/>
      <c r="V19" s="73">
        <v>340</v>
      </c>
      <c r="W19" s="70">
        <f t="shared" si="9"/>
        <v>7.2679411764705881E-3</v>
      </c>
      <c r="X19" s="66">
        <f t="shared" si="7"/>
        <v>10.576307999999999</v>
      </c>
      <c r="Y19" s="72">
        <f t="shared" si="6"/>
        <v>3.1106788235294114</v>
      </c>
      <c r="Z19" s="42"/>
      <c r="AA19" s="54"/>
    </row>
    <row r="20" spans="1:27">
      <c r="A20" s="63" t="s">
        <v>58</v>
      </c>
      <c r="B20" s="64" t="s">
        <v>59</v>
      </c>
      <c r="C20" s="43">
        <v>367.7</v>
      </c>
      <c r="D20" s="62">
        <f t="shared" si="0"/>
        <v>908.62346999999988</v>
      </c>
      <c r="E20" s="65">
        <v>229.24</v>
      </c>
      <c r="F20" s="62">
        <f t="shared" si="1"/>
        <v>566.474964</v>
      </c>
      <c r="G20" s="83">
        <v>68.569999999999993</v>
      </c>
      <c r="H20" s="62">
        <f t="shared" si="8"/>
        <v>169.44332699999998</v>
      </c>
      <c r="I20" s="49">
        <v>49.98</v>
      </c>
      <c r="J20" s="66">
        <f t="shared" si="2"/>
        <v>123.50557799999999</v>
      </c>
      <c r="K20" s="49">
        <v>76.38</v>
      </c>
      <c r="L20" s="66">
        <f t="shared" si="3"/>
        <v>188.74261799999996</v>
      </c>
      <c r="M20">
        <v>94.88</v>
      </c>
      <c r="N20" s="66">
        <f t="shared" si="4"/>
        <v>234.45796799999997</v>
      </c>
      <c r="O20">
        <v>81.98</v>
      </c>
      <c r="P20" s="66">
        <f t="shared" ref="P20:R25" si="10">O20*2.4711</f>
        <v>202.58077800000001</v>
      </c>
      <c r="Q20" s="66">
        <v>310.57</v>
      </c>
      <c r="R20" s="66">
        <f t="shared" si="10"/>
        <v>767.44952699999999</v>
      </c>
      <c r="S20" s="82">
        <v>175.52</v>
      </c>
      <c r="T20" s="66">
        <f t="shared" ref="T20:T25" si="11">S20*2.4711</f>
        <v>433.72747199999998</v>
      </c>
      <c r="U20" s="66"/>
      <c r="V20" s="73">
        <v>1370</v>
      </c>
      <c r="W20" s="70">
        <f t="shared" si="9"/>
        <v>31.658939562043791</v>
      </c>
      <c r="X20" s="66">
        <f t="shared" si="7"/>
        <v>767.44952699999999</v>
      </c>
      <c r="Y20" s="72">
        <f t="shared" si="6"/>
        <v>56.018213649635044</v>
      </c>
      <c r="Z20" s="42"/>
      <c r="AA20" s="54"/>
    </row>
    <row r="21" spans="1:27">
      <c r="A21" s="63" t="s">
        <v>60</v>
      </c>
      <c r="B21" s="64" t="s">
        <v>61</v>
      </c>
      <c r="C21" s="43">
        <v>81.89</v>
      </c>
      <c r="D21" s="62">
        <f t="shared" si="0"/>
        <v>202.35837899999999</v>
      </c>
      <c r="E21" s="65">
        <v>112.85</v>
      </c>
      <c r="F21" s="62">
        <f t="shared" si="1"/>
        <v>278.86363499999999</v>
      </c>
      <c r="G21" s="65">
        <v>19.46</v>
      </c>
      <c r="H21" s="62">
        <f t="shared" si="8"/>
        <v>48.087606000000001</v>
      </c>
      <c r="I21" s="49">
        <v>3.67</v>
      </c>
      <c r="J21" s="66">
        <f t="shared" si="2"/>
        <v>9.068937</v>
      </c>
      <c r="K21" s="49">
        <v>7.34</v>
      </c>
      <c r="L21" s="66">
        <f t="shared" si="3"/>
        <v>18.137874</v>
      </c>
      <c r="M21">
        <v>4.67</v>
      </c>
      <c r="N21" s="66">
        <f t="shared" si="4"/>
        <v>11.540037</v>
      </c>
      <c r="O21">
        <v>0</v>
      </c>
      <c r="P21" s="66">
        <f t="shared" si="10"/>
        <v>0</v>
      </c>
      <c r="Q21" s="66">
        <v>1.47</v>
      </c>
      <c r="R21" s="66">
        <f t="shared" si="10"/>
        <v>3.6325169999999996</v>
      </c>
      <c r="S21" s="82">
        <v>0</v>
      </c>
      <c r="T21" s="66">
        <f t="shared" si="11"/>
        <v>0</v>
      </c>
      <c r="U21" s="66"/>
      <c r="V21" s="73">
        <v>389</v>
      </c>
      <c r="W21" s="70">
        <f t="shared" si="9"/>
        <v>0</v>
      </c>
      <c r="X21" s="66">
        <f t="shared" si="7"/>
        <v>3.6325169999999996</v>
      </c>
      <c r="Y21" s="72">
        <f t="shared" si="6"/>
        <v>0.9338089974293059</v>
      </c>
      <c r="Z21" s="42"/>
      <c r="AA21" s="54"/>
    </row>
    <row r="22" spans="1:27">
      <c r="A22" s="63" t="s">
        <v>62</v>
      </c>
      <c r="B22" s="64" t="s">
        <v>63</v>
      </c>
      <c r="C22" s="43">
        <v>121.21</v>
      </c>
      <c r="D22" s="62">
        <f t="shared" si="0"/>
        <v>299.52203099999997</v>
      </c>
      <c r="E22" s="65">
        <v>124.76</v>
      </c>
      <c r="F22" s="62">
        <f t="shared" si="1"/>
        <v>308.29443600000002</v>
      </c>
      <c r="G22" s="65">
        <v>101.27</v>
      </c>
      <c r="H22" s="62">
        <f t="shared" si="8"/>
        <v>250.24829699999998</v>
      </c>
      <c r="I22" s="49">
        <v>33.56</v>
      </c>
      <c r="J22" s="66">
        <f t="shared" si="2"/>
        <v>82.930115999999998</v>
      </c>
      <c r="K22" s="49">
        <v>36.28</v>
      </c>
      <c r="L22" s="66">
        <f t="shared" si="3"/>
        <v>89.651507999999993</v>
      </c>
      <c r="M22">
        <v>4.9000000000000004</v>
      </c>
      <c r="N22" s="66">
        <f t="shared" si="4"/>
        <v>12.10839</v>
      </c>
      <c r="O22">
        <v>0.71</v>
      </c>
      <c r="P22" s="66">
        <f t="shared" si="10"/>
        <v>1.7544809999999997</v>
      </c>
      <c r="Q22" s="66">
        <v>3.18</v>
      </c>
      <c r="R22" s="66">
        <f t="shared" si="10"/>
        <v>7.858098</v>
      </c>
      <c r="S22" s="82">
        <v>0</v>
      </c>
      <c r="T22" s="66">
        <f t="shared" si="11"/>
        <v>0</v>
      </c>
      <c r="U22" s="66"/>
      <c r="V22" s="73">
        <v>579</v>
      </c>
      <c r="W22" s="70">
        <f t="shared" si="9"/>
        <v>0</v>
      </c>
      <c r="X22" s="66">
        <f t="shared" si="7"/>
        <v>7.858098</v>
      </c>
      <c r="Y22" s="72">
        <f t="shared" si="6"/>
        <v>1.3571844559585493</v>
      </c>
      <c r="Z22" s="42"/>
      <c r="AA22" s="54"/>
    </row>
    <row r="23" spans="1:27">
      <c r="A23" s="63" t="s">
        <v>64</v>
      </c>
      <c r="B23" s="64" t="s">
        <v>65</v>
      </c>
      <c r="C23" s="43">
        <v>295.7</v>
      </c>
      <c r="D23" s="62">
        <f t="shared" si="0"/>
        <v>730.70426999999995</v>
      </c>
      <c r="E23" s="65">
        <v>186.9</v>
      </c>
      <c r="F23" s="62">
        <f t="shared" si="1"/>
        <v>461.84859</v>
      </c>
      <c r="G23" s="65">
        <v>74.42</v>
      </c>
      <c r="H23" s="62">
        <f t="shared" si="8"/>
        <v>183.89926199999999</v>
      </c>
      <c r="I23" s="49">
        <v>27.34</v>
      </c>
      <c r="J23" s="66">
        <f t="shared" si="2"/>
        <v>67.559873999999994</v>
      </c>
      <c r="K23" s="49">
        <v>33.5</v>
      </c>
      <c r="L23" s="66">
        <f t="shared" si="3"/>
        <v>82.781849999999991</v>
      </c>
      <c r="M23">
        <v>38.58</v>
      </c>
      <c r="N23" s="66">
        <f t="shared" si="4"/>
        <v>95.335037999999983</v>
      </c>
      <c r="O23">
        <v>34.04</v>
      </c>
      <c r="P23" s="66">
        <f t="shared" si="10"/>
        <v>84.116243999999995</v>
      </c>
      <c r="Q23" s="66">
        <v>114.72</v>
      </c>
      <c r="R23" s="66">
        <f t="shared" si="10"/>
        <v>283.48459199999996</v>
      </c>
      <c r="S23" s="82">
        <v>70.34</v>
      </c>
      <c r="T23" s="66">
        <f t="shared" si="11"/>
        <v>173.81717399999999</v>
      </c>
      <c r="U23" s="66"/>
      <c r="V23" s="73">
        <v>2928</v>
      </c>
      <c r="W23" s="70">
        <f t="shared" si="9"/>
        <v>5.9363788934426225</v>
      </c>
      <c r="X23" s="66">
        <f t="shared" si="7"/>
        <v>283.48459199999996</v>
      </c>
      <c r="Y23" s="72">
        <f t="shared" si="6"/>
        <v>9.68185081967213</v>
      </c>
      <c r="Z23" s="42"/>
      <c r="AA23" s="54"/>
    </row>
    <row r="24" spans="1:27">
      <c r="A24" s="63" t="s">
        <v>66</v>
      </c>
      <c r="B24" s="64" t="s">
        <v>67</v>
      </c>
      <c r="C24" s="43">
        <v>1.76</v>
      </c>
      <c r="D24" s="62">
        <f t="shared" si="0"/>
        <v>4.3491359999999997</v>
      </c>
      <c r="E24" s="65">
        <v>92.3</v>
      </c>
      <c r="F24" s="62">
        <f t="shared" si="1"/>
        <v>228.08252999999999</v>
      </c>
      <c r="G24" s="65">
        <v>0</v>
      </c>
      <c r="H24" s="62">
        <f t="shared" si="8"/>
        <v>0</v>
      </c>
      <c r="I24" s="49">
        <v>0</v>
      </c>
      <c r="J24" s="66">
        <f t="shared" si="2"/>
        <v>0</v>
      </c>
      <c r="K24" s="49">
        <v>0</v>
      </c>
      <c r="L24" s="66">
        <f t="shared" si="3"/>
        <v>0</v>
      </c>
      <c r="M24">
        <v>0</v>
      </c>
      <c r="N24" s="66">
        <f t="shared" si="4"/>
        <v>0</v>
      </c>
      <c r="O24">
        <v>0</v>
      </c>
      <c r="P24" s="66">
        <f t="shared" si="10"/>
        <v>0</v>
      </c>
      <c r="Q24" s="66">
        <v>7.26</v>
      </c>
      <c r="R24" s="66">
        <f t="shared" si="10"/>
        <v>17.940185999999997</v>
      </c>
      <c r="S24" s="82">
        <v>0</v>
      </c>
      <c r="T24" s="66">
        <f t="shared" si="11"/>
        <v>0</v>
      </c>
      <c r="U24" s="66"/>
      <c r="V24" s="73">
        <v>77</v>
      </c>
      <c r="W24" s="70">
        <f t="shared" si="9"/>
        <v>0</v>
      </c>
      <c r="X24" s="66">
        <f t="shared" si="7"/>
        <v>17.940185999999997</v>
      </c>
      <c r="Y24" s="72">
        <f t="shared" si="6"/>
        <v>23.298942857142855</v>
      </c>
      <c r="Z24" s="42"/>
      <c r="AA24" s="54"/>
    </row>
    <row r="25" spans="1:27">
      <c r="A25" s="63" t="s">
        <v>68</v>
      </c>
      <c r="B25" s="64" t="s">
        <v>69</v>
      </c>
      <c r="C25" s="43">
        <v>0</v>
      </c>
      <c r="D25" s="62">
        <f t="shared" si="0"/>
        <v>0</v>
      </c>
      <c r="E25" s="65">
        <v>0.39</v>
      </c>
      <c r="F25" s="62">
        <f t="shared" si="1"/>
        <v>0.96372899999999995</v>
      </c>
      <c r="G25" s="65">
        <v>0</v>
      </c>
      <c r="H25" s="62">
        <f t="shared" si="8"/>
        <v>0</v>
      </c>
      <c r="I25" s="49">
        <v>0</v>
      </c>
      <c r="J25" s="66">
        <f t="shared" si="2"/>
        <v>0</v>
      </c>
      <c r="K25" s="49">
        <v>0</v>
      </c>
      <c r="L25" s="66">
        <f t="shared" si="3"/>
        <v>0</v>
      </c>
      <c r="M25">
        <v>0</v>
      </c>
      <c r="N25" s="66">
        <f t="shared" si="4"/>
        <v>0</v>
      </c>
      <c r="O25">
        <v>0</v>
      </c>
      <c r="P25" s="66">
        <f t="shared" si="10"/>
        <v>0</v>
      </c>
      <c r="Q25" s="66">
        <v>0</v>
      </c>
      <c r="R25" s="66">
        <f t="shared" si="10"/>
        <v>0</v>
      </c>
      <c r="S25" s="82">
        <v>0</v>
      </c>
      <c r="T25" s="66">
        <f t="shared" si="11"/>
        <v>0</v>
      </c>
      <c r="U25" s="66"/>
      <c r="V25" s="73">
        <v>230</v>
      </c>
      <c r="W25" s="70">
        <f t="shared" si="9"/>
        <v>0</v>
      </c>
      <c r="X25" s="66">
        <f t="shared" si="7"/>
        <v>0</v>
      </c>
      <c r="Y25" s="72">
        <f t="shared" si="6"/>
        <v>0</v>
      </c>
      <c r="Z25" s="42"/>
      <c r="AA25" s="54"/>
    </row>
    <row r="26" spans="1:27" ht="15.6">
      <c r="A26" s="78"/>
      <c r="B26" s="40"/>
      <c r="G26" s="39"/>
      <c r="H26" s="41"/>
      <c r="I26" s="41"/>
      <c r="J26" s="41"/>
      <c r="K26" s="41"/>
      <c r="L26" s="41"/>
      <c r="M26" s="41"/>
      <c r="N26" s="41"/>
      <c r="O26" s="41"/>
      <c r="P26" s="41"/>
      <c r="Q26" s="41"/>
      <c r="R26" s="41"/>
      <c r="S26" s="66"/>
      <c r="T26" s="66"/>
      <c r="U26" s="41"/>
      <c r="V26" s="39"/>
      <c r="W26" s="70"/>
      <c r="X26" s="66"/>
      <c r="Y26" s="72"/>
      <c r="Z26" s="42"/>
      <c r="AA26" s="39"/>
    </row>
    <row r="27" spans="1:27" ht="15.6">
      <c r="A27" s="59" t="s">
        <v>243</v>
      </c>
      <c r="B27" s="60"/>
      <c r="C27" s="60"/>
      <c r="D27" s="61"/>
      <c r="E27" s="60"/>
      <c r="F27" s="61"/>
      <c r="G27" s="60"/>
      <c r="H27" s="61"/>
      <c r="I27" s="61"/>
      <c r="J27" s="61"/>
      <c r="K27" s="61"/>
      <c r="L27" s="61"/>
      <c r="M27" s="61"/>
      <c r="N27" s="61"/>
      <c r="O27" s="61"/>
      <c r="P27" s="61"/>
      <c r="Q27" s="61"/>
      <c r="R27" s="61"/>
      <c r="S27" s="185"/>
      <c r="T27" s="185"/>
      <c r="U27" s="61"/>
      <c r="V27" s="60"/>
      <c r="W27" s="70"/>
      <c r="X27" s="66"/>
      <c r="Y27" s="72"/>
      <c r="Z27" s="42"/>
      <c r="AA27" s="55"/>
    </row>
    <row r="28" spans="1:27">
      <c r="A28" s="63" t="s">
        <v>70</v>
      </c>
      <c r="B28" s="64" t="s">
        <v>71</v>
      </c>
      <c r="C28" s="43">
        <v>4.21</v>
      </c>
      <c r="D28" s="62">
        <f t="shared" ref="D28:D81" si="12">C28*2.4711</f>
        <v>10.403331</v>
      </c>
      <c r="E28" s="65">
        <v>0</v>
      </c>
      <c r="F28" s="62">
        <f t="shared" ref="F28:F55" si="13">E28*2.4711</f>
        <v>0</v>
      </c>
      <c r="G28" s="65">
        <v>0</v>
      </c>
      <c r="H28" s="62">
        <f t="shared" ref="H28:H55" si="14">G28*2.4711</f>
        <v>0</v>
      </c>
      <c r="I28" s="49">
        <v>0</v>
      </c>
      <c r="J28" s="66">
        <f t="shared" ref="J28:J81" si="15">I28*2.4711</f>
        <v>0</v>
      </c>
      <c r="K28" s="49">
        <v>0</v>
      </c>
      <c r="L28" s="66">
        <f t="shared" ref="L28:L62" si="16">K28*2.4711</f>
        <v>0</v>
      </c>
      <c r="M28">
        <v>0.15</v>
      </c>
      <c r="N28" s="66">
        <f t="shared" ref="N28:N62" si="17">M28*2.4711</f>
        <v>0.37066499999999997</v>
      </c>
      <c r="O28">
        <v>0</v>
      </c>
      <c r="P28" s="66">
        <f>O28*2.4711</f>
        <v>0</v>
      </c>
      <c r="Q28" s="66">
        <v>27.59</v>
      </c>
      <c r="R28" s="66">
        <f t="shared" ref="R28:R81" si="18">Q28*2.4711</f>
        <v>68.177649000000002</v>
      </c>
      <c r="S28" s="82">
        <v>0</v>
      </c>
      <c r="T28" s="66">
        <f t="shared" ref="T28:T81" si="19">S28*2.4711</f>
        <v>0</v>
      </c>
      <c r="U28" s="66"/>
      <c r="V28" s="73">
        <v>2533</v>
      </c>
      <c r="W28" s="70">
        <f t="shared" ref="W28:W80" si="20">(T28/V28)*100</f>
        <v>0</v>
      </c>
      <c r="X28" s="66">
        <f t="shared" ref="X28:X81" si="21">MAX(P28,R28,T28)</f>
        <v>68.177649000000002</v>
      </c>
      <c r="Y28" s="72">
        <f>(X28/V28)*100</f>
        <v>2.6915771417291752</v>
      </c>
      <c r="Z28" s="42"/>
      <c r="AA28" s="54"/>
    </row>
    <row r="29" spans="1:27" ht="15.6">
      <c r="A29" s="63" t="s">
        <v>72</v>
      </c>
      <c r="B29" s="64" t="s">
        <v>73</v>
      </c>
      <c r="C29" s="43">
        <v>420.54</v>
      </c>
      <c r="D29" s="62">
        <f t="shared" si="12"/>
        <v>1039.1963940000001</v>
      </c>
      <c r="E29" s="65">
        <v>310.60000000000002</v>
      </c>
      <c r="F29" s="62">
        <f t="shared" si="13"/>
        <v>767.52366000000006</v>
      </c>
      <c r="G29" s="65">
        <v>228.78</v>
      </c>
      <c r="H29" s="62">
        <f t="shared" si="14"/>
        <v>565.338258</v>
      </c>
      <c r="I29" s="49">
        <v>32.42</v>
      </c>
      <c r="J29" s="66">
        <f t="shared" si="15"/>
        <v>80.113061999999999</v>
      </c>
      <c r="K29" s="49">
        <v>36.369999999999997</v>
      </c>
      <c r="L29" s="66">
        <f t="shared" si="16"/>
        <v>89.873906999999988</v>
      </c>
      <c r="M29">
        <v>191.51</v>
      </c>
      <c r="N29" s="66">
        <f t="shared" si="17"/>
        <v>473.24036099999995</v>
      </c>
      <c r="O29">
        <v>170.65</v>
      </c>
      <c r="P29" s="66">
        <f>O29*2.4711</f>
        <v>421.69321500000001</v>
      </c>
      <c r="Q29" s="66">
        <v>660.84</v>
      </c>
      <c r="R29" s="66">
        <f t="shared" si="18"/>
        <v>1633.001724</v>
      </c>
      <c r="S29" s="82">
        <v>92.49</v>
      </c>
      <c r="T29" s="66">
        <f t="shared" si="19"/>
        <v>228.55203899999998</v>
      </c>
      <c r="U29" s="66"/>
      <c r="V29" s="67">
        <v>6209</v>
      </c>
      <c r="W29" s="70">
        <f t="shared" si="20"/>
        <v>3.680979851827991</v>
      </c>
      <c r="X29" s="66">
        <f t="shared" si="21"/>
        <v>1633.001724</v>
      </c>
      <c r="Y29" s="72">
        <f>(X29/V29)*100</f>
        <v>26.300559252697695</v>
      </c>
      <c r="Z29" s="42"/>
      <c r="AA29" s="39"/>
    </row>
    <row r="30" spans="1:27" ht="15.6">
      <c r="A30" s="63" t="s">
        <v>74</v>
      </c>
      <c r="B30" s="64" t="s">
        <v>75</v>
      </c>
      <c r="C30" s="69">
        <v>1526.62</v>
      </c>
      <c r="D30" s="62">
        <f t="shared" si="12"/>
        <v>3772.4306819999997</v>
      </c>
      <c r="E30" s="65">
        <v>927.7</v>
      </c>
      <c r="F30" s="62">
        <f t="shared" si="13"/>
        <v>2292.4394699999998</v>
      </c>
      <c r="G30" s="65">
        <v>422.03</v>
      </c>
      <c r="H30" s="62">
        <f t="shared" si="14"/>
        <v>1042.8783329999999</v>
      </c>
      <c r="I30" s="49">
        <v>508.64</v>
      </c>
      <c r="J30" s="66">
        <f t="shared" si="15"/>
        <v>1256.9003039999998</v>
      </c>
      <c r="K30" s="49">
        <v>186.36</v>
      </c>
      <c r="L30" s="66">
        <f t="shared" si="16"/>
        <v>460.51419600000003</v>
      </c>
      <c r="M30">
        <v>262.64999999999998</v>
      </c>
      <c r="N30" s="66">
        <f t="shared" si="17"/>
        <v>649.03441499999985</v>
      </c>
      <c r="O30">
        <v>163.54</v>
      </c>
      <c r="P30" s="66">
        <f>O30*2.4711</f>
        <v>404.12369399999994</v>
      </c>
      <c r="Q30" s="66">
        <v>1143.58</v>
      </c>
      <c r="R30" s="66">
        <f t="shared" si="18"/>
        <v>2825.9005379999999</v>
      </c>
      <c r="S30" s="82">
        <v>305.92</v>
      </c>
      <c r="T30" s="66">
        <f t="shared" si="19"/>
        <v>755.95891199999994</v>
      </c>
      <c r="U30" s="66"/>
      <c r="V30" s="67">
        <v>8184</v>
      </c>
      <c r="W30" s="70">
        <f t="shared" si="20"/>
        <v>9.2370346041055704</v>
      </c>
      <c r="X30" s="66">
        <f t="shared" si="21"/>
        <v>2825.9005379999999</v>
      </c>
      <c r="Y30" s="72">
        <f>(X30/V30)*100</f>
        <v>34.529576466275657</v>
      </c>
      <c r="Z30" s="42"/>
      <c r="AA30" s="39"/>
    </row>
    <row r="31" spans="1:27" ht="15" customHeight="1">
      <c r="A31" s="63" t="s">
        <v>76</v>
      </c>
      <c r="B31" s="64" t="s">
        <v>77</v>
      </c>
      <c r="C31" s="43">
        <v>0.4</v>
      </c>
      <c r="D31" s="62">
        <f t="shared" si="12"/>
        <v>0.98843999999999999</v>
      </c>
      <c r="E31" s="65">
        <v>0</v>
      </c>
      <c r="F31" s="62">
        <f t="shared" si="13"/>
        <v>0</v>
      </c>
      <c r="G31" s="65">
        <v>0</v>
      </c>
      <c r="H31" s="62">
        <f t="shared" si="14"/>
        <v>0</v>
      </c>
      <c r="I31" s="49">
        <v>0</v>
      </c>
      <c r="J31" s="66">
        <f t="shared" si="15"/>
        <v>0</v>
      </c>
      <c r="K31" s="49">
        <v>0</v>
      </c>
      <c r="L31" s="66">
        <f t="shared" si="16"/>
        <v>0</v>
      </c>
      <c r="M31">
        <v>0</v>
      </c>
      <c r="N31" s="66">
        <f t="shared" si="17"/>
        <v>0</v>
      </c>
      <c r="O31">
        <v>0</v>
      </c>
      <c r="P31" s="66">
        <f>O31*2.4711</f>
        <v>0</v>
      </c>
      <c r="Q31" s="66">
        <v>18.100000000000001</v>
      </c>
      <c r="R31" s="66">
        <f t="shared" si="18"/>
        <v>44.726910000000004</v>
      </c>
      <c r="S31" s="82">
        <v>7.35</v>
      </c>
      <c r="T31" s="66">
        <f t="shared" si="19"/>
        <v>18.162584999999996</v>
      </c>
      <c r="U31" s="66"/>
      <c r="V31" s="67">
        <v>1621</v>
      </c>
      <c r="W31" s="70">
        <f t="shared" si="20"/>
        <v>1.120455582973473</v>
      </c>
      <c r="X31" s="66">
        <f t="shared" si="21"/>
        <v>44.726910000000004</v>
      </c>
      <c r="Y31" s="72">
        <f>(X31/V31)*100</f>
        <v>2.7592171499074647</v>
      </c>
      <c r="Z31" s="42"/>
      <c r="AA31" s="39"/>
    </row>
    <row r="32" spans="1:27" ht="13.5" customHeight="1">
      <c r="A32" s="63" t="s">
        <v>78</v>
      </c>
      <c r="B32" s="64" t="s">
        <v>79</v>
      </c>
      <c r="C32" s="43">
        <v>0</v>
      </c>
      <c r="D32" s="62">
        <f t="shared" si="12"/>
        <v>0</v>
      </c>
      <c r="E32" s="65">
        <v>0</v>
      </c>
      <c r="F32" s="62">
        <f t="shared" si="13"/>
        <v>0</v>
      </c>
      <c r="G32" s="65">
        <v>0</v>
      </c>
      <c r="H32" s="62">
        <f t="shared" si="14"/>
        <v>0</v>
      </c>
      <c r="I32" s="49">
        <v>0</v>
      </c>
      <c r="J32" s="66">
        <f t="shared" si="15"/>
        <v>0</v>
      </c>
      <c r="K32" s="49">
        <v>0</v>
      </c>
      <c r="L32" s="66">
        <f t="shared" si="16"/>
        <v>0</v>
      </c>
      <c r="M32">
        <v>0</v>
      </c>
      <c r="N32" s="66">
        <f t="shared" si="17"/>
        <v>0</v>
      </c>
      <c r="O32">
        <v>0</v>
      </c>
      <c r="P32" s="66">
        <f>O32*2.4711</f>
        <v>0</v>
      </c>
      <c r="Q32" s="66">
        <v>0</v>
      </c>
      <c r="R32" s="66">
        <f t="shared" si="18"/>
        <v>0</v>
      </c>
      <c r="S32" s="82">
        <v>0</v>
      </c>
      <c r="T32" s="66">
        <f t="shared" si="19"/>
        <v>0</v>
      </c>
      <c r="U32" s="66"/>
      <c r="V32" s="67">
        <v>72</v>
      </c>
      <c r="W32" s="70">
        <f t="shared" si="20"/>
        <v>0</v>
      </c>
      <c r="X32" s="66">
        <f t="shared" si="21"/>
        <v>0</v>
      </c>
      <c r="Y32" s="72">
        <f>(X32/V32)*100</f>
        <v>0</v>
      </c>
      <c r="Z32" s="42"/>
      <c r="AA32" s="39"/>
    </row>
    <row r="33" spans="1:27" ht="14.25" customHeight="1">
      <c r="A33" s="63" t="s">
        <v>80</v>
      </c>
      <c r="B33" s="64" t="s">
        <v>81</v>
      </c>
      <c r="C33" s="43">
        <v>0</v>
      </c>
      <c r="D33" s="62">
        <f t="shared" si="12"/>
        <v>0</v>
      </c>
      <c r="E33" s="65">
        <v>0</v>
      </c>
      <c r="F33" s="62">
        <f t="shared" si="13"/>
        <v>0</v>
      </c>
      <c r="G33" s="65">
        <v>0</v>
      </c>
      <c r="H33" s="62">
        <f t="shared" si="14"/>
        <v>0</v>
      </c>
      <c r="I33" s="49">
        <v>0</v>
      </c>
      <c r="J33" s="66">
        <f t="shared" si="15"/>
        <v>0</v>
      </c>
      <c r="K33" s="49">
        <v>0</v>
      </c>
      <c r="L33" s="66">
        <f t="shared" si="16"/>
        <v>0</v>
      </c>
      <c r="M33">
        <v>0</v>
      </c>
      <c r="N33" s="66">
        <f t="shared" si="17"/>
        <v>0</v>
      </c>
      <c r="O33">
        <v>0</v>
      </c>
      <c r="P33" s="66">
        <f t="shared" ref="P33:P81" si="22">O33*2.4711</f>
        <v>0</v>
      </c>
      <c r="Q33" s="66">
        <v>0</v>
      </c>
      <c r="R33" s="66">
        <f t="shared" si="18"/>
        <v>0</v>
      </c>
      <c r="S33" s="82">
        <v>0</v>
      </c>
      <c r="T33" s="66">
        <f t="shared" si="19"/>
        <v>0</v>
      </c>
      <c r="U33" s="66"/>
      <c r="V33" s="67" t="s">
        <v>240</v>
      </c>
      <c r="W33" s="70" t="s">
        <v>186</v>
      </c>
      <c r="X33" s="66">
        <f t="shared" si="21"/>
        <v>0</v>
      </c>
      <c r="Y33" s="72" t="s">
        <v>186</v>
      </c>
      <c r="Z33" s="42"/>
      <c r="AA33" s="39"/>
    </row>
    <row r="34" spans="1:27" ht="15.6">
      <c r="A34" s="63" t="s">
        <v>82</v>
      </c>
      <c r="B34" s="64" t="s">
        <v>83</v>
      </c>
      <c r="C34" s="43">
        <v>493.9</v>
      </c>
      <c r="D34" s="62">
        <f t="shared" si="12"/>
        <v>1220.4762899999998</v>
      </c>
      <c r="E34" s="65">
        <v>105</v>
      </c>
      <c r="F34" s="62">
        <f t="shared" si="13"/>
        <v>259.46549999999996</v>
      </c>
      <c r="G34" s="65">
        <v>48.89</v>
      </c>
      <c r="H34" s="62">
        <f t="shared" si="14"/>
        <v>120.812079</v>
      </c>
      <c r="I34" s="49">
        <v>57.12</v>
      </c>
      <c r="J34" s="66">
        <f t="shared" si="15"/>
        <v>141.14923199999998</v>
      </c>
      <c r="K34" s="49">
        <v>32.56</v>
      </c>
      <c r="L34" s="66">
        <f t="shared" si="16"/>
        <v>80.459016000000005</v>
      </c>
      <c r="M34">
        <v>71.47</v>
      </c>
      <c r="N34" s="66">
        <f t="shared" si="17"/>
        <v>176.60951699999998</v>
      </c>
      <c r="O34">
        <v>69.14</v>
      </c>
      <c r="P34" s="66">
        <f t="shared" si="22"/>
        <v>170.851854</v>
      </c>
      <c r="Q34" s="66">
        <v>192.88</v>
      </c>
      <c r="R34" s="66">
        <f t="shared" si="18"/>
        <v>476.62576799999994</v>
      </c>
      <c r="S34" s="82">
        <v>46.26</v>
      </c>
      <c r="T34" s="66">
        <f t="shared" si="19"/>
        <v>114.31308599999998</v>
      </c>
      <c r="U34" s="66"/>
      <c r="V34" s="67">
        <v>4076</v>
      </c>
      <c r="W34" s="70">
        <f t="shared" si="20"/>
        <v>2.804540873405299</v>
      </c>
      <c r="X34" s="66">
        <f t="shared" si="21"/>
        <v>476.62576799999994</v>
      </c>
      <c r="Y34" s="72">
        <f t="shared" ref="Y34:Y44" si="23">(X34/V34)*100</f>
        <v>11.693468302257113</v>
      </c>
      <c r="Z34" s="42"/>
      <c r="AA34" s="39"/>
    </row>
    <row r="35" spans="1:27" ht="15.6">
      <c r="A35" s="63" t="s">
        <v>84</v>
      </c>
      <c r="B35" s="64" t="s">
        <v>85</v>
      </c>
      <c r="C35" s="43">
        <v>157.03</v>
      </c>
      <c r="D35" s="62">
        <f t="shared" si="12"/>
        <v>388.036833</v>
      </c>
      <c r="E35" s="65">
        <v>172.2</v>
      </c>
      <c r="F35" s="62">
        <f t="shared" si="13"/>
        <v>425.52341999999993</v>
      </c>
      <c r="G35" s="65">
        <v>166.27</v>
      </c>
      <c r="H35" s="62">
        <f t="shared" si="14"/>
        <v>410.86979700000001</v>
      </c>
      <c r="I35" s="49">
        <v>131.9</v>
      </c>
      <c r="J35" s="66">
        <f t="shared" si="15"/>
        <v>325.93808999999999</v>
      </c>
      <c r="K35" s="49">
        <v>125.95</v>
      </c>
      <c r="L35" s="66">
        <f t="shared" si="16"/>
        <v>311.23504500000001</v>
      </c>
      <c r="M35">
        <v>85.39</v>
      </c>
      <c r="N35" s="66">
        <f t="shared" si="17"/>
        <v>211.007229</v>
      </c>
      <c r="O35">
        <v>70.73</v>
      </c>
      <c r="P35" s="66">
        <f t="shared" si="22"/>
        <v>174.780903</v>
      </c>
      <c r="Q35" s="66">
        <v>77.77</v>
      </c>
      <c r="R35" s="66">
        <f t="shared" si="18"/>
        <v>192.17744699999997</v>
      </c>
      <c r="S35" s="82">
        <v>73.16</v>
      </c>
      <c r="T35" s="66">
        <f t="shared" si="19"/>
        <v>180.78567599999997</v>
      </c>
      <c r="U35" s="66"/>
      <c r="V35" s="67">
        <v>455</v>
      </c>
      <c r="W35" s="70">
        <f t="shared" si="20"/>
        <v>39.7331156043956</v>
      </c>
      <c r="X35" s="66">
        <f t="shared" si="21"/>
        <v>192.17744699999997</v>
      </c>
      <c r="Y35" s="72">
        <f t="shared" si="23"/>
        <v>42.236801538461535</v>
      </c>
      <c r="Z35" s="42"/>
      <c r="AA35" s="39"/>
    </row>
    <row r="36" spans="1:27" ht="15.6">
      <c r="A36" s="63" t="s">
        <v>86</v>
      </c>
      <c r="B36" s="64" t="s">
        <v>87</v>
      </c>
      <c r="C36" s="43">
        <v>18.649999999999999</v>
      </c>
      <c r="D36" s="62">
        <f t="shared" si="12"/>
        <v>46.086014999999996</v>
      </c>
      <c r="E36" s="65">
        <v>4.12</v>
      </c>
      <c r="F36" s="62">
        <f t="shared" si="13"/>
        <v>10.180932</v>
      </c>
      <c r="G36" s="65">
        <v>0</v>
      </c>
      <c r="H36" s="62">
        <f t="shared" si="14"/>
        <v>0</v>
      </c>
      <c r="I36" s="49">
        <v>3.24</v>
      </c>
      <c r="J36" s="66">
        <f t="shared" si="15"/>
        <v>8.0063639999999996</v>
      </c>
      <c r="K36" s="49">
        <v>0</v>
      </c>
      <c r="L36" s="66">
        <f t="shared" si="16"/>
        <v>0</v>
      </c>
      <c r="M36">
        <v>0</v>
      </c>
      <c r="N36" s="66">
        <f t="shared" si="17"/>
        <v>0</v>
      </c>
      <c r="O36">
        <v>0</v>
      </c>
      <c r="P36" s="66">
        <f t="shared" si="22"/>
        <v>0</v>
      </c>
      <c r="Q36" s="66">
        <v>0</v>
      </c>
      <c r="R36" s="66">
        <f t="shared" si="18"/>
        <v>0</v>
      </c>
      <c r="S36" s="82">
        <v>1.7</v>
      </c>
      <c r="T36" s="66">
        <f t="shared" si="19"/>
        <v>4.2008699999999992</v>
      </c>
      <c r="U36" s="66"/>
      <c r="V36" s="67">
        <v>479</v>
      </c>
      <c r="W36" s="70">
        <f t="shared" si="20"/>
        <v>0.87700835073068872</v>
      </c>
      <c r="X36" s="66">
        <f t="shared" si="21"/>
        <v>4.2008699999999992</v>
      </c>
      <c r="Y36" s="72">
        <f t="shared" si="23"/>
        <v>0.87700835073068872</v>
      </c>
      <c r="Z36" s="42"/>
      <c r="AA36" s="39"/>
    </row>
    <row r="37" spans="1:27" ht="15.6">
      <c r="A37" s="63" t="s">
        <v>88</v>
      </c>
      <c r="B37" s="64" t="s">
        <v>89</v>
      </c>
      <c r="C37" s="43">
        <v>0</v>
      </c>
      <c r="D37" s="62">
        <f t="shared" si="12"/>
        <v>0</v>
      </c>
      <c r="E37" s="65">
        <v>0</v>
      </c>
      <c r="F37" s="62">
        <f t="shared" si="13"/>
        <v>0</v>
      </c>
      <c r="G37" s="65">
        <v>0</v>
      </c>
      <c r="H37" s="62">
        <f t="shared" si="14"/>
        <v>0</v>
      </c>
      <c r="I37" s="49">
        <v>0</v>
      </c>
      <c r="J37" s="66">
        <f t="shared" si="15"/>
        <v>0</v>
      </c>
      <c r="K37" s="49">
        <v>0</v>
      </c>
      <c r="L37" s="66">
        <f t="shared" si="16"/>
        <v>0</v>
      </c>
      <c r="M37">
        <v>0</v>
      </c>
      <c r="N37" s="66">
        <f t="shared" si="17"/>
        <v>0</v>
      </c>
      <c r="O37">
        <v>0</v>
      </c>
      <c r="P37" s="66">
        <f t="shared" si="22"/>
        <v>0</v>
      </c>
      <c r="Q37" s="66">
        <v>0</v>
      </c>
      <c r="R37" s="66">
        <f t="shared" si="18"/>
        <v>0</v>
      </c>
      <c r="S37" s="82">
        <v>0</v>
      </c>
      <c r="T37" s="66">
        <f t="shared" si="19"/>
        <v>0</v>
      </c>
      <c r="U37" s="66"/>
      <c r="V37" s="67">
        <v>60</v>
      </c>
      <c r="W37" s="70">
        <f t="shared" si="20"/>
        <v>0</v>
      </c>
      <c r="X37" s="66">
        <f t="shared" si="21"/>
        <v>0</v>
      </c>
      <c r="Y37" s="72">
        <f t="shared" si="23"/>
        <v>0</v>
      </c>
      <c r="Z37" s="42"/>
      <c r="AA37" s="39"/>
    </row>
    <row r="38" spans="1:27" ht="15.6">
      <c r="A38" s="63" t="s">
        <v>90</v>
      </c>
      <c r="B38" s="64" t="s">
        <v>91</v>
      </c>
      <c r="C38" s="43">
        <v>0</v>
      </c>
      <c r="D38" s="62">
        <f t="shared" si="12"/>
        <v>0</v>
      </c>
      <c r="E38" s="65">
        <v>0</v>
      </c>
      <c r="F38" s="62">
        <f t="shared" si="13"/>
        <v>0</v>
      </c>
      <c r="G38" s="65">
        <v>0</v>
      </c>
      <c r="H38" s="62">
        <f t="shared" si="14"/>
        <v>0</v>
      </c>
      <c r="I38" s="49">
        <v>0</v>
      </c>
      <c r="J38" s="66">
        <f t="shared" si="15"/>
        <v>0</v>
      </c>
      <c r="K38" s="49">
        <v>0</v>
      </c>
      <c r="L38" s="66">
        <f t="shared" si="16"/>
        <v>0</v>
      </c>
      <c r="M38">
        <v>0</v>
      </c>
      <c r="N38" s="66">
        <f t="shared" si="17"/>
        <v>0</v>
      </c>
      <c r="O38">
        <v>0</v>
      </c>
      <c r="P38" s="66">
        <f t="shared" si="22"/>
        <v>0</v>
      </c>
      <c r="Q38" s="66">
        <v>0</v>
      </c>
      <c r="R38" s="66">
        <f t="shared" si="18"/>
        <v>0</v>
      </c>
      <c r="S38" s="82">
        <v>0</v>
      </c>
      <c r="T38" s="66">
        <f t="shared" si="19"/>
        <v>0</v>
      </c>
      <c r="U38" s="66"/>
      <c r="V38" s="67">
        <v>238</v>
      </c>
      <c r="W38" s="70">
        <f t="shared" si="20"/>
        <v>0</v>
      </c>
      <c r="X38" s="66">
        <f t="shared" si="21"/>
        <v>0</v>
      </c>
      <c r="Y38" s="72">
        <f t="shared" si="23"/>
        <v>0</v>
      </c>
      <c r="Z38" s="42"/>
      <c r="AA38" s="39"/>
    </row>
    <row r="39" spans="1:27" ht="15.75" customHeight="1">
      <c r="A39" s="68" t="s">
        <v>409</v>
      </c>
      <c r="B39" s="37" t="s">
        <v>254</v>
      </c>
      <c r="C39" s="43">
        <v>160.80000000000001</v>
      </c>
      <c r="D39" s="62">
        <f t="shared" si="12"/>
        <v>397.35288000000003</v>
      </c>
      <c r="E39" s="69">
        <v>371.947771875</v>
      </c>
      <c r="F39" s="66">
        <f t="shared" si="13"/>
        <v>919.12013908031247</v>
      </c>
      <c r="G39" s="66">
        <v>231.95763730468701</v>
      </c>
      <c r="H39" s="66">
        <f t="shared" si="14"/>
        <v>573.19051754361203</v>
      </c>
      <c r="I39" s="66">
        <v>203.94512578125</v>
      </c>
      <c r="J39" s="66">
        <f>I39*2.4711</f>
        <v>503.96880031804682</v>
      </c>
      <c r="K39" s="66">
        <v>458.9</v>
      </c>
      <c r="L39" s="66">
        <f t="shared" si="16"/>
        <v>1133.9877899999999</v>
      </c>
      <c r="M39">
        <v>922.68</v>
      </c>
      <c r="N39" s="66">
        <f t="shared" si="17"/>
        <v>2280.0345479999996</v>
      </c>
      <c r="O39">
        <v>174.85</v>
      </c>
      <c r="P39" s="66">
        <f t="shared" si="22"/>
        <v>432.07183499999996</v>
      </c>
      <c r="Q39" s="66">
        <v>283.8</v>
      </c>
      <c r="R39" s="66">
        <f t="shared" si="18"/>
        <v>701.29818</v>
      </c>
      <c r="S39" s="82">
        <v>212.74</v>
      </c>
      <c r="T39" s="66">
        <f t="shared" si="19"/>
        <v>525.70181400000001</v>
      </c>
      <c r="U39" s="66"/>
      <c r="V39" s="69">
        <v>8270</v>
      </c>
      <c r="W39" s="70">
        <f t="shared" si="20"/>
        <v>6.3567329383313176</v>
      </c>
      <c r="X39" s="66">
        <f t="shared" si="21"/>
        <v>701.29818</v>
      </c>
      <c r="Y39" s="72">
        <f t="shared" si="23"/>
        <v>8.4800263603385737</v>
      </c>
      <c r="Z39" s="42"/>
      <c r="AA39" s="39"/>
    </row>
    <row r="40" spans="1:27" ht="15.75" customHeight="1">
      <c r="A40" s="68" t="s">
        <v>410</v>
      </c>
      <c r="B40" s="37" t="s">
        <v>255</v>
      </c>
      <c r="C40" s="43">
        <v>741.98</v>
      </c>
      <c r="D40" s="62">
        <f t="shared" si="12"/>
        <v>1833.5067779999999</v>
      </c>
      <c r="E40" s="69">
        <v>997.27252499999895</v>
      </c>
      <c r="F40" s="66">
        <f t="shared" si="13"/>
        <v>2464.3601365274972</v>
      </c>
      <c r="G40" s="66">
        <v>816.27906796875004</v>
      </c>
      <c r="H40" s="66">
        <f t="shared" si="14"/>
        <v>2017.1072048575782</v>
      </c>
      <c r="I40" s="66">
        <v>542.92619179687404</v>
      </c>
      <c r="J40" s="66">
        <f>I40*2.4711</f>
        <v>1341.6249125492554</v>
      </c>
      <c r="K40" s="66">
        <v>788.18</v>
      </c>
      <c r="L40" s="66">
        <f t="shared" si="16"/>
        <v>1947.6715979999997</v>
      </c>
      <c r="M40">
        <v>930.39</v>
      </c>
      <c r="N40" s="66">
        <f t="shared" si="17"/>
        <v>2299.0867289999997</v>
      </c>
      <c r="O40">
        <v>970.65</v>
      </c>
      <c r="P40" s="66">
        <f t="shared" si="22"/>
        <v>2398.5732149999999</v>
      </c>
      <c r="Q40" s="66">
        <v>561.23</v>
      </c>
      <c r="R40" s="66">
        <f t="shared" si="18"/>
        <v>1386.8554529999999</v>
      </c>
      <c r="S40" s="82">
        <v>94.45</v>
      </c>
      <c r="T40" s="66">
        <f t="shared" si="19"/>
        <v>233.39539499999998</v>
      </c>
      <c r="U40" s="66"/>
      <c r="V40" s="69">
        <v>7633</v>
      </c>
      <c r="W40" s="70">
        <f t="shared" si="20"/>
        <v>3.0577151185641291</v>
      </c>
      <c r="X40" s="66">
        <f t="shared" si="21"/>
        <v>2398.5732149999999</v>
      </c>
      <c r="Y40" s="72">
        <f t="shared" si="23"/>
        <v>31.423728743613253</v>
      </c>
      <c r="Z40" s="42"/>
      <c r="AA40" s="39"/>
    </row>
    <row r="41" spans="1:27" ht="15.6">
      <c r="A41" s="63" t="s">
        <v>94</v>
      </c>
      <c r="B41" s="64" t="s">
        <v>95</v>
      </c>
      <c r="C41" s="69">
        <v>1388.46</v>
      </c>
      <c r="D41" s="62">
        <f t="shared" si="12"/>
        <v>3431.023506</v>
      </c>
      <c r="E41" s="67">
        <v>1771</v>
      </c>
      <c r="F41" s="62">
        <f t="shared" si="13"/>
        <v>4376.3180999999995</v>
      </c>
      <c r="G41" s="65">
        <v>847.69</v>
      </c>
      <c r="H41" s="62">
        <f t="shared" si="14"/>
        <v>2094.7267590000001</v>
      </c>
      <c r="I41" s="49">
        <v>806.42</v>
      </c>
      <c r="J41" s="66">
        <f t="shared" si="15"/>
        <v>1992.7444619999999</v>
      </c>
      <c r="K41" s="52">
        <v>1604.42</v>
      </c>
      <c r="L41" s="66">
        <f t="shared" si="16"/>
        <v>3964.6822619999998</v>
      </c>
      <c r="M41">
        <v>1991.88</v>
      </c>
      <c r="N41" s="66">
        <f t="shared" si="17"/>
        <v>4922.1346679999997</v>
      </c>
      <c r="O41">
        <v>880.1</v>
      </c>
      <c r="P41" s="66">
        <f t="shared" si="22"/>
        <v>2174.81511</v>
      </c>
      <c r="Q41" s="66">
        <v>1049.1400000000001</v>
      </c>
      <c r="R41" s="66">
        <f t="shared" si="18"/>
        <v>2592.5298539999999</v>
      </c>
      <c r="S41" s="82">
        <v>972.79</v>
      </c>
      <c r="T41" s="66">
        <f t="shared" si="19"/>
        <v>2403.8613689999997</v>
      </c>
      <c r="U41" s="66"/>
      <c r="V41" s="67">
        <v>7761</v>
      </c>
      <c r="W41" s="70">
        <f t="shared" si="20"/>
        <v>30.973603517587939</v>
      </c>
      <c r="X41" s="66">
        <f t="shared" si="21"/>
        <v>2592.5298539999999</v>
      </c>
      <c r="Y41" s="72">
        <f t="shared" si="23"/>
        <v>33.404585156551988</v>
      </c>
      <c r="Z41" s="42"/>
      <c r="AA41" s="39"/>
    </row>
    <row r="42" spans="1:27" ht="15.6">
      <c r="A42" s="63" t="s">
        <v>96</v>
      </c>
      <c r="B42" s="64" t="s">
        <v>97</v>
      </c>
      <c r="C42" s="43">
        <v>6.76</v>
      </c>
      <c r="D42" s="62">
        <f t="shared" si="12"/>
        <v>16.704635999999997</v>
      </c>
      <c r="E42" s="65">
        <v>2.67</v>
      </c>
      <c r="F42" s="62">
        <f t="shared" si="13"/>
        <v>6.5978369999999993</v>
      </c>
      <c r="G42" s="65">
        <v>5.26</v>
      </c>
      <c r="H42" s="62">
        <f t="shared" si="14"/>
        <v>12.997985999999999</v>
      </c>
      <c r="I42" s="49">
        <v>0</v>
      </c>
      <c r="J42" s="66">
        <f t="shared" si="15"/>
        <v>0</v>
      </c>
      <c r="K42" s="49">
        <v>8.9700000000000006</v>
      </c>
      <c r="L42" s="66">
        <f t="shared" si="16"/>
        <v>22.165766999999999</v>
      </c>
      <c r="M42">
        <v>59.57</v>
      </c>
      <c r="N42" s="66">
        <f t="shared" si="17"/>
        <v>147.203427</v>
      </c>
      <c r="O42">
        <v>56.04</v>
      </c>
      <c r="P42" s="66">
        <f t="shared" si="22"/>
        <v>138.48044399999998</v>
      </c>
      <c r="Q42" s="66">
        <v>63.31</v>
      </c>
      <c r="R42" s="66">
        <f t="shared" si="18"/>
        <v>156.44534099999998</v>
      </c>
      <c r="S42" s="82">
        <v>26.15</v>
      </c>
      <c r="T42" s="66">
        <f t="shared" si="19"/>
        <v>64.619264999999999</v>
      </c>
      <c r="U42" s="66"/>
      <c r="V42" s="67">
        <v>197</v>
      </c>
      <c r="W42" s="70">
        <f t="shared" si="20"/>
        <v>32.801657360406089</v>
      </c>
      <c r="X42" s="66">
        <f t="shared" si="21"/>
        <v>156.44534099999998</v>
      </c>
      <c r="Y42" s="72">
        <f t="shared" si="23"/>
        <v>79.413878680203041</v>
      </c>
      <c r="Z42" s="42"/>
      <c r="AA42" s="39"/>
    </row>
    <row r="43" spans="1:27" ht="15.75" customHeight="1">
      <c r="A43" s="63" t="s">
        <v>98</v>
      </c>
      <c r="B43" s="64" t="s">
        <v>99</v>
      </c>
      <c r="C43" s="43">
        <v>0</v>
      </c>
      <c r="D43" s="62">
        <f t="shared" si="12"/>
        <v>0</v>
      </c>
      <c r="E43" s="65">
        <v>0</v>
      </c>
      <c r="F43" s="62">
        <f t="shared" si="13"/>
        <v>0</v>
      </c>
      <c r="G43" s="65">
        <v>0</v>
      </c>
      <c r="H43" s="62">
        <f t="shared" si="14"/>
        <v>0</v>
      </c>
      <c r="I43" s="49">
        <v>0</v>
      </c>
      <c r="J43" s="66">
        <f t="shared" si="15"/>
        <v>0</v>
      </c>
      <c r="K43" s="49">
        <v>0</v>
      </c>
      <c r="L43" s="66">
        <f t="shared" si="16"/>
        <v>0</v>
      </c>
      <c r="M43">
        <v>0</v>
      </c>
      <c r="N43" s="66">
        <f t="shared" si="17"/>
        <v>0</v>
      </c>
      <c r="O43">
        <v>0</v>
      </c>
      <c r="P43" s="66">
        <f t="shared" si="22"/>
        <v>0</v>
      </c>
      <c r="Q43" s="66">
        <v>0</v>
      </c>
      <c r="R43" s="66">
        <f t="shared" si="18"/>
        <v>0</v>
      </c>
      <c r="S43" s="82">
        <v>0</v>
      </c>
      <c r="T43" s="66">
        <f t="shared" si="19"/>
        <v>0</v>
      </c>
      <c r="U43" s="66"/>
      <c r="V43" s="67">
        <v>3</v>
      </c>
      <c r="W43" s="70">
        <f t="shared" si="20"/>
        <v>0</v>
      </c>
      <c r="X43" s="66">
        <f t="shared" si="21"/>
        <v>0</v>
      </c>
      <c r="Y43" s="72">
        <f t="shared" si="23"/>
        <v>0</v>
      </c>
      <c r="Z43" s="42"/>
      <c r="AA43" s="39"/>
    </row>
    <row r="44" spans="1:27" ht="16.5" customHeight="1">
      <c r="A44" s="63" t="s">
        <v>100</v>
      </c>
      <c r="B44" s="64" t="s">
        <v>101</v>
      </c>
      <c r="C44" s="43">
        <v>0</v>
      </c>
      <c r="D44" s="62">
        <f t="shared" si="12"/>
        <v>0</v>
      </c>
      <c r="E44" s="65">
        <v>0</v>
      </c>
      <c r="F44" s="62">
        <f t="shared" si="13"/>
        <v>0</v>
      </c>
      <c r="G44" s="65">
        <v>0</v>
      </c>
      <c r="H44" s="62">
        <f t="shared" si="14"/>
        <v>0</v>
      </c>
      <c r="I44" s="49">
        <v>0</v>
      </c>
      <c r="J44" s="66">
        <f t="shared" si="15"/>
        <v>0</v>
      </c>
      <c r="K44" s="49">
        <v>0</v>
      </c>
      <c r="L44" s="66">
        <f t="shared" si="16"/>
        <v>0</v>
      </c>
      <c r="M44">
        <v>0</v>
      </c>
      <c r="N44" s="66">
        <f t="shared" si="17"/>
        <v>0</v>
      </c>
      <c r="O44">
        <v>0</v>
      </c>
      <c r="P44" s="66">
        <f t="shared" si="22"/>
        <v>0</v>
      </c>
      <c r="Q44" s="66">
        <v>0</v>
      </c>
      <c r="R44" s="66">
        <f t="shared" si="18"/>
        <v>0</v>
      </c>
      <c r="S44" s="82">
        <v>0</v>
      </c>
      <c r="T44" s="66">
        <f t="shared" si="19"/>
        <v>0</v>
      </c>
      <c r="U44" s="66"/>
      <c r="V44" s="67">
        <v>12</v>
      </c>
      <c r="W44" s="70">
        <f t="shared" si="20"/>
        <v>0</v>
      </c>
      <c r="X44" s="66">
        <f t="shared" si="21"/>
        <v>0</v>
      </c>
      <c r="Y44" s="72">
        <f t="shared" si="23"/>
        <v>0</v>
      </c>
      <c r="Z44" s="42"/>
      <c r="AA44" s="39"/>
    </row>
    <row r="45" spans="1:27" ht="15" customHeight="1">
      <c r="A45" s="63" t="s">
        <v>411</v>
      </c>
      <c r="B45" s="64" t="s">
        <v>404</v>
      </c>
      <c r="C45" s="43">
        <v>0</v>
      </c>
      <c r="D45" s="62">
        <f t="shared" si="12"/>
        <v>0</v>
      </c>
      <c r="E45" s="65">
        <v>0</v>
      </c>
      <c r="F45" s="62">
        <f t="shared" si="13"/>
        <v>0</v>
      </c>
      <c r="G45" s="65">
        <v>0</v>
      </c>
      <c r="H45" s="62">
        <f t="shared" si="14"/>
        <v>0</v>
      </c>
      <c r="I45" s="49">
        <v>0</v>
      </c>
      <c r="J45" s="66">
        <f t="shared" si="15"/>
        <v>0</v>
      </c>
      <c r="K45" s="49">
        <v>0</v>
      </c>
      <c r="L45" s="66">
        <f t="shared" si="16"/>
        <v>0</v>
      </c>
      <c r="M45">
        <v>0</v>
      </c>
      <c r="N45" s="66">
        <f t="shared" si="17"/>
        <v>0</v>
      </c>
      <c r="O45">
        <v>0</v>
      </c>
      <c r="P45" s="66">
        <f t="shared" si="22"/>
        <v>0</v>
      </c>
      <c r="Q45" s="66">
        <v>0</v>
      </c>
      <c r="R45" s="66">
        <f t="shared" si="18"/>
        <v>0</v>
      </c>
      <c r="S45" s="82">
        <v>0</v>
      </c>
      <c r="T45" s="66">
        <f t="shared" si="19"/>
        <v>0</v>
      </c>
      <c r="U45" s="66"/>
      <c r="V45" s="67" t="s">
        <v>240</v>
      </c>
      <c r="W45" s="70" t="s">
        <v>186</v>
      </c>
      <c r="X45" s="66">
        <f t="shared" si="21"/>
        <v>0</v>
      </c>
      <c r="Y45" s="72" t="s">
        <v>186</v>
      </c>
      <c r="Z45" s="42"/>
      <c r="AA45" s="39"/>
    </row>
    <row r="46" spans="1:27" ht="15" customHeight="1">
      <c r="A46" s="63" t="s">
        <v>412</v>
      </c>
      <c r="B46" s="64" t="s">
        <v>413</v>
      </c>
      <c r="C46" s="43">
        <v>0</v>
      </c>
      <c r="D46" s="62">
        <f t="shared" si="12"/>
        <v>0</v>
      </c>
      <c r="E46" s="65">
        <v>0</v>
      </c>
      <c r="F46" s="62">
        <f t="shared" si="13"/>
        <v>0</v>
      </c>
      <c r="G46" s="65">
        <v>0</v>
      </c>
      <c r="H46" s="62">
        <f t="shared" si="14"/>
        <v>0</v>
      </c>
      <c r="I46" s="49">
        <v>0</v>
      </c>
      <c r="J46" s="66">
        <f t="shared" si="15"/>
        <v>0</v>
      </c>
      <c r="K46" s="49">
        <v>0</v>
      </c>
      <c r="L46" s="66">
        <f t="shared" si="16"/>
        <v>0</v>
      </c>
      <c r="M46">
        <v>0</v>
      </c>
      <c r="N46" s="66">
        <f t="shared" si="17"/>
        <v>0</v>
      </c>
      <c r="O46">
        <v>0</v>
      </c>
      <c r="P46" s="66">
        <f t="shared" si="22"/>
        <v>0</v>
      </c>
      <c r="Q46" s="66">
        <v>0</v>
      </c>
      <c r="R46" s="66">
        <f t="shared" si="18"/>
        <v>0</v>
      </c>
      <c r="S46" s="82">
        <v>0</v>
      </c>
      <c r="T46" s="66">
        <f t="shared" si="19"/>
        <v>0</v>
      </c>
      <c r="U46" s="66"/>
      <c r="V46" s="67" t="s">
        <v>240</v>
      </c>
      <c r="W46" s="70" t="s">
        <v>186</v>
      </c>
      <c r="X46" s="66">
        <f t="shared" si="21"/>
        <v>0</v>
      </c>
      <c r="Y46" s="72" t="s">
        <v>186</v>
      </c>
      <c r="Z46" s="42"/>
      <c r="AA46" s="39"/>
    </row>
    <row r="47" spans="1:27" ht="15.6">
      <c r="A47" s="63" t="s">
        <v>104</v>
      </c>
      <c r="B47" s="64" t="s">
        <v>105</v>
      </c>
      <c r="C47" s="43">
        <v>0</v>
      </c>
      <c r="D47" s="62">
        <f t="shared" si="12"/>
        <v>0</v>
      </c>
      <c r="E47" s="65">
        <v>0</v>
      </c>
      <c r="F47" s="62">
        <f t="shared" si="13"/>
        <v>0</v>
      </c>
      <c r="G47" s="65">
        <v>0</v>
      </c>
      <c r="H47" s="62">
        <f t="shared" si="14"/>
        <v>0</v>
      </c>
      <c r="I47" s="49">
        <v>0</v>
      </c>
      <c r="J47" s="66">
        <f t="shared" si="15"/>
        <v>0</v>
      </c>
      <c r="K47" s="49">
        <v>0</v>
      </c>
      <c r="L47" s="66">
        <f t="shared" si="16"/>
        <v>0</v>
      </c>
      <c r="M47">
        <v>0</v>
      </c>
      <c r="N47" s="66">
        <f t="shared" si="17"/>
        <v>0</v>
      </c>
      <c r="O47">
        <v>0</v>
      </c>
      <c r="P47" s="66">
        <f t="shared" si="22"/>
        <v>0</v>
      </c>
      <c r="Q47" s="66">
        <v>0</v>
      </c>
      <c r="R47" s="66">
        <f t="shared" si="18"/>
        <v>0</v>
      </c>
      <c r="S47" s="82">
        <v>0</v>
      </c>
      <c r="T47" s="66">
        <f t="shared" si="19"/>
        <v>0</v>
      </c>
      <c r="U47" s="66"/>
      <c r="V47" s="67">
        <v>3</v>
      </c>
      <c r="W47" s="70">
        <f t="shared" si="20"/>
        <v>0</v>
      </c>
      <c r="X47" s="66">
        <f t="shared" si="21"/>
        <v>0</v>
      </c>
      <c r="Y47" s="72">
        <f t="shared" ref="Y47:Y56" si="24">(X47/V47)*100</f>
        <v>0</v>
      </c>
      <c r="Z47" s="42"/>
      <c r="AA47" s="39"/>
    </row>
    <row r="48" spans="1:27" ht="15" customHeight="1">
      <c r="A48" s="105" t="s">
        <v>414</v>
      </c>
      <c r="B48" s="37" t="s">
        <v>246</v>
      </c>
      <c r="C48" s="69">
        <v>1718.47</v>
      </c>
      <c r="D48" s="62">
        <f t="shared" si="12"/>
        <v>4246.5112170000002</v>
      </c>
      <c r="E48" s="69">
        <v>2190.2600000000002</v>
      </c>
      <c r="F48" s="66">
        <f t="shared" si="13"/>
        <v>5412.3514860000005</v>
      </c>
      <c r="G48" s="75">
        <v>1674.97</v>
      </c>
      <c r="H48" s="66">
        <f t="shared" si="14"/>
        <v>4139.0183669999997</v>
      </c>
      <c r="I48" s="75">
        <v>1700.47</v>
      </c>
      <c r="J48" s="66">
        <f t="shared" si="15"/>
        <v>4202.0314170000001</v>
      </c>
      <c r="K48" s="66">
        <v>2053.39</v>
      </c>
      <c r="L48" s="66">
        <f t="shared" si="16"/>
        <v>5074.1320289999994</v>
      </c>
      <c r="M48">
        <v>2883.66</v>
      </c>
      <c r="N48" s="66">
        <f t="shared" si="17"/>
        <v>7125.8122259999991</v>
      </c>
      <c r="O48" s="103">
        <v>3199.95</v>
      </c>
      <c r="P48" s="66">
        <f t="shared" si="22"/>
        <v>7907.3964449999994</v>
      </c>
      <c r="Q48" s="66">
        <v>2485.23</v>
      </c>
      <c r="R48" s="66">
        <f t="shared" si="18"/>
        <v>6141.2518529999998</v>
      </c>
      <c r="S48" s="82">
        <v>2465.19</v>
      </c>
      <c r="T48" s="66">
        <f t="shared" si="19"/>
        <v>6091.7310090000001</v>
      </c>
      <c r="U48" s="66"/>
      <c r="V48" s="69">
        <v>24683</v>
      </c>
      <c r="W48" s="70">
        <f t="shared" si="20"/>
        <v>24.679864720657942</v>
      </c>
      <c r="X48" s="66">
        <f t="shared" si="21"/>
        <v>7907.3964449999994</v>
      </c>
      <c r="Y48" s="72">
        <f t="shared" si="24"/>
        <v>32.035799720455373</v>
      </c>
      <c r="Z48" s="57"/>
      <c r="AA48" s="39"/>
    </row>
    <row r="49" spans="1:216" ht="13.5" customHeight="1">
      <c r="A49" s="68" t="s">
        <v>415</v>
      </c>
      <c r="B49" s="37" t="s">
        <v>247</v>
      </c>
      <c r="C49" s="69">
        <v>1737.42</v>
      </c>
      <c r="D49" s="62">
        <f t="shared" si="12"/>
        <v>4293.3385619999999</v>
      </c>
      <c r="E49" s="69">
        <v>2195.1</v>
      </c>
      <c r="F49" s="66">
        <f t="shared" si="13"/>
        <v>5424.3116099999997</v>
      </c>
      <c r="G49" s="75">
        <v>2254.39</v>
      </c>
      <c r="H49" s="66">
        <f t="shared" si="14"/>
        <v>5570.8231289999994</v>
      </c>
      <c r="I49" s="75">
        <v>2178.83</v>
      </c>
      <c r="J49" s="66">
        <f t="shared" si="15"/>
        <v>5384.1068129999994</v>
      </c>
      <c r="K49" s="66">
        <v>2366.87</v>
      </c>
      <c r="L49" s="66">
        <f t="shared" si="16"/>
        <v>5848.7724569999991</v>
      </c>
      <c r="M49">
        <v>2281.56</v>
      </c>
      <c r="N49" s="66">
        <f t="shared" si="17"/>
        <v>5637.9629159999995</v>
      </c>
      <c r="O49" s="103">
        <v>2291.7800000000002</v>
      </c>
      <c r="P49" s="66">
        <f t="shared" si="22"/>
        <v>5663.2175580000003</v>
      </c>
      <c r="Q49" s="66">
        <v>1813.96</v>
      </c>
      <c r="R49" s="66">
        <f t="shared" si="18"/>
        <v>4482.4765559999996</v>
      </c>
      <c r="S49" s="82">
        <v>1749.16</v>
      </c>
      <c r="T49" s="66">
        <f t="shared" si="19"/>
        <v>4322.3492759999999</v>
      </c>
      <c r="U49" s="66"/>
      <c r="V49" s="69">
        <v>13579</v>
      </c>
      <c r="W49" s="70">
        <f t="shared" si="20"/>
        <v>31.831130981662859</v>
      </c>
      <c r="X49" s="66">
        <f t="shared" si="21"/>
        <v>5663.2175580000003</v>
      </c>
      <c r="Y49" s="72">
        <f t="shared" si="24"/>
        <v>41.70570408719346</v>
      </c>
      <c r="Z49" s="57"/>
      <c r="AA49" s="39"/>
    </row>
    <row r="50" spans="1:216" ht="15.75" customHeight="1">
      <c r="A50" s="105" t="s">
        <v>416</v>
      </c>
      <c r="B50" s="37" t="s">
        <v>250</v>
      </c>
      <c r="C50" s="69">
        <v>0</v>
      </c>
      <c r="D50" s="62">
        <f t="shared" si="12"/>
        <v>0</v>
      </c>
      <c r="E50" s="66">
        <v>0</v>
      </c>
      <c r="F50" s="66">
        <f t="shared" si="13"/>
        <v>0</v>
      </c>
      <c r="G50" s="76">
        <v>0.36</v>
      </c>
      <c r="H50" s="66">
        <f t="shared" si="14"/>
        <v>0.88959599999999994</v>
      </c>
      <c r="I50" s="66">
        <v>0</v>
      </c>
      <c r="J50" s="66">
        <f t="shared" si="15"/>
        <v>0</v>
      </c>
      <c r="K50" s="66">
        <v>0</v>
      </c>
      <c r="L50" s="66">
        <f t="shared" si="16"/>
        <v>0</v>
      </c>
      <c r="M50">
        <v>1.89</v>
      </c>
      <c r="N50" s="66">
        <f t="shared" si="17"/>
        <v>4.6703789999999996</v>
      </c>
      <c r="O50">
        <v>1.88</v>
      </c>
      <c r="P50" s="66">
        <f t="shared" si="22"/>
        <v>4.6456679999999997</v>
      </c>
      <c r="Q50" s="66">
        <v>1.36</v>
      </c>
      <c r="R50" s="66">
        <f t="shared" si="18"/>
        <v>3.3606959999999999</v>
      </c>
      <c r="S50" s="82">
        <v>1.6</v>
      </c>
      <c r="T50" s="66">
        <f t="shared" si="19"/>
        <v>3.9537599999999999</v>
      </c>
      <c r="U50" s="66"/>
      <c r="V50" s="69">
        <v>74</v>
      </c>
      <c r="W50" s="70">
        <f t="shared" si="20"/>
        <v>5.3429189189189188</v>
      </c>
      <c r="X50" s="66">
        <f t="shared" si="21"/>
        <v>4.6456679999999997</v>
      </c>
      <c r="Y50" s="72">
        <f t="shared" si="24"/>
        <v>6.2779297297297294</v>
      </c>
      <c r="Z50" s="57"/>
      <c r="AA50" s="39"/>
    </row>
    <row r="51" spans="1:216" ht="15.6">
      <c r="A51" s="68" t="s">
        <v>201</v>
      </c>
      <c r="B51" s="37" t="s">
        <v>225</v>
      </c>
      <c r="C51" s="43">
        <v>117.85</v>
      </c>
      <c r="D51" s="62">
        <f t="shared" si="12"/>
        <v>291.21913499999999</v>
      </c>
      <c r="E51" s="69">
        <v>165.869145141601</v>
      </c>
      <c r="F51" s="66">
        <f t="shared" si="13"/>
        <v>409.87924455941021</v>
      </c>
      <c r="G51" s="76">
        <v>93.55</v>
      </c>
      <c r="H51" s="66">
        <f t="shared" si="14"/>
        <v>231.17140499999999</v>
      </c>
      <c r="I51" s="49">
        <v>115.44</v>
      </c>
      <c r="J51" s="66">
        <f t="shared" si="15"/>
        <v>285.26378399999999</v>
      </c>
      <c r="K51" s="49">
        <v>167.91</v>
      </c>
      <c r="L51" s="66">
        <f t="shared" si="16"/>
        <v>414.92240099999998</v>
      </c>
      <c r="M51">
        <v>236.86</v>
      </c>
      <c r="N51" s="66">
        <f t="shared" si="17"/>
        <v>585.30474600000002</v>
      </c>
      <c r="O51">
        <v>352.54</v>
      </c>
      <c r="P51" s="66">
        <f t="shared" si="22"/>
        <v>871.16159400000004</v>
      </c>
      <c r="Q51" s="66">
        <v>216.13</v>
      </c>
      <c r="R51" s="66">
        <f t="shared" si="18"/>
        <v>534.07884300000001</v>
      </c>
      <c r="S51" s="82">
        <v>236.01</v>
      </c>
      <c r="T51" s="66">
        <f t="shared" si="19"/>
        <v>583.20431099999996</v>
      </c>
      <c r="U51" s="66"/>
      <c r="V51" s="69">
        <v>4294</v>
      </c>
      <c r="W51" s="70">
        <f t="shared" si="20"/>
        <v>13.58184236143456</v>
      </c>
      <c r="X51" s="66">
        <f t="shared" si="21"/>
        <v>871.16159400000004</v>
      </c>
      <c r="Y51" s="72">
        <f t="shared" si="24"/>
        <v>20.287880624126689</v>
      </c>
      <c r="Z51" s="58"/>
      <c r="AA51" s="39"/>
    </row>
    <row r="52" spans="1:216" ht="15.6">
      <c r="A52" s="68" t="s">
        <v>202</v>
      </c>
      <c r="B52" s="37" t="s">
        <v>226</v>
      </c>
      <c r="C52" s="43">
        <v>0</v>
      </c>
      <c r="D52" s="62">
        <f t="shared" si="12"/>
        <v>0</v>
      </c>
      <c r="E52" s="71">
        <v>0</v>
      </c>
      <c r="F52" s="66">
        <f t="shared" si="13"/>
        <v>0</v>
      </c>
      <c r="G52" s="43">
        <v>0</v>
      </c>
      <c r="H52" s="66">
        <f t="shared" si="14"/>
        <v>0</v>
      </c>
      <c r="I52" s="49">
        <v>0</v>
      </c>
      <c r="J52" s="66">
        <f t="shared" si="15"/>
        <v>0</v>
      </c>
      <c r="K52" s="49">
        <v>0</v>
      </c>
      <c r="L52" s="66">
        <f t="shared" si="16"/>
        <v>0</v>
      </c>
      <c r="M52">
        <v>0</v>
      </c>
      <c r="N52" s="66">
        <f t="shared" si="17"/>
        <v>0</v>
      </c>
      <c r="O52">
        <v>5.22</v>
      </c>
      <c r="P52" s="66">
        <f t="shared" si="22"/>
        <v>12.899141999999999</v>
      </c>
      <c r="Q52" s="66">
        <v>2.66</v>
      </c>
      <c r="R52" s="66">
        <f t="shared" si="18"/>
        <v>6.5731260000000002</v>
      </c>
      <c r="S52" s="82">
        <v>4.29</v>
      </c>
      <c r="T52" s="66">
        <f t="shared" si="19"/>
        <v>10.601018999999999</v>
      </c>
      <c r="U52" s="66"/>
      <c r="V52" s="69">
        <v>59</v>
      </c>
      <c r="W52" s="70">
        <f t="shared" si="20"/>
        <v>17.967828813559318</v>
      </c>
      <c r="X52" s="66">
        <f t="shared" si="21"/>
        <v>12.899141999999999</v>
      </c>
      <c r="Y52" s="72">
        <f t="shared" si="24"/>
        <v>21.862952542372881</v>
      </c>
      <c r="Z52" s="58"/>
      <c r="AA52" s="39"/>
    </row>
    <row r="53" spans="1:216" ht="15.6">
      <c r="A53" s="68" t="s">
        <v>203</v>
      </c>
      <c r="B53" s="37" t="s">
        <v>227</v>
      </c>
      <c r="C53" s="43">
        <v>222.19</v>
      </c>
      <c r="D53" s="62">
        <f t="shared" si="12"/>
        <v>549.05370899999991</v>
      </c>
      <c r="E53" s="69">
        <v>287.48172187500001</v>
      </c>
      <c r="F53" s="66">
        <f t="shared" si="13"/>
        <v>710.3960829253125</v>
      </c>
      <c r="G53" s="76">
        <v>206.94</v>
      </c>
      <c r="H53" s="66">
        <f t="shared" si="14"/>
        <v>511.36943399999996</v>
      </c>
      <c r="I53" s="49">
        <v>231.26</v>
      </c>
      <c r="J53" s="66">
        <f t="shared" si="15"/>
        <v>571.46658599999989</v>
      </c>
      <c r="K53" s="49">
        <v>292.31</v>
      </c>
      <c r="L53" s="66">
        <f t="shared" si="16"/>
        <v>722.32724099999996</v>
      </c>
      <c r="M53">
        <v>343.72</v>
      </c>
      <c r="N53" s="66">
        <f t="shared" si="17"/>
        <v>849.36649199999999</v>
      </c>
      <c r="O53">
        <v>384.13</v>
      </c>
      <c r="P53" s="66">
        <f t="shared" si="22"/>
        <v>949.22364299999992</v>
      </c>
      <c r="Q53" s="66">
        <v>271.70999999999998</v>
      </c>
      <c r="R53" s="66">
        <f t="shared" si="18"/>
        <v>671.42258099999992</v>
      </c>
      <c r="S53" s="82">
        <v>305.66000000000003</v>
      </c>
      <c r="T53" s="66">
        <f t="shared" si="19"/>
        <v>755.31642599999998</v>
      </c>
      <c r="U53" s="66"/>
      <c r="V53" s="69">
        <v>2021</v>
      </c>
      <c r="W53" s="70">
        <f t="shared" si="20"/>
        <v>37.37340059376546</v>
      </c>
      <c r="X53" s="66">
        <f t="shared" si="21"/>
        <v>949.22364299999992</v>
      </c>
      <c r="Y53" s="72">
        <f t="shared" si="24"/>
        <v>46.968017961405238</v>
      </c>
      <c r="Z53" s="58"/>
      <c r="AA53" s="39"/>
    </row>
    <row r="54" spans="1:216" ht="15.6">
      <c r="A54" s="68" t="s">
        <v>204</v>
      </c>
      <c r="B54" s="37" t="s">
        <v>228</v>
      </c>
      <c r="C54" s="43">
        <v>0</v>
      </c>
      <c r="D54" s="62">
        <f t="shared" si="12"/>
        <v>0</v>
      </c>
      <c r="E54" s="71">
        <v>0</v>
      </c>
      <c r="F54" s="66">
        <f t="shared" si="13"/>
        <v>0</v>
      </c>
      <c r="G54" s="43">
        <v>0</v>
      </c>
      <c r="H54" s="66">
        <f t="shared" si="14"/>
        <v>0</v>
      </c>
      <c r="I54" s="49">
        <v>0</v>
      </c>
      <c r="J54" s="66">
        <f t="shared" si="15"/>
        <v>0</v>
      </c>
      <c r="K54" s="49">
        <v>0</v>
      </c>
      <c r="L54" s="66">
        <f t="shared" si="16"/>
        <v>0</v>
      </c>
      <c r="M54">
        <v>0</v>
      </c>
      <c r="N54" s="66">
        <f t="shared" si="17"/>
        <v>0</v>
      </c>
      <c r="O54">
        <v>0</v>
      </c>
      <c r="P54" s="66">
        <f t="shared" si="22"/>
        <v>0</v>
      </c>
      <c r="Q54" s="66">
        <v>0.47</v>
      </c>
      <c r="R54" s="66">
        <f t="shared" si="18"/>
        <v>1.1614169999999999</v>
      </c>
      <c r="S54" s="82">
        <v>1.58</v>
      </c>
      <c r="T54" s="66">
        <f t="shared" si="19"/>
        <v>3.9043380000000001</v>
      </c>
      <c r="U54" s="66"/>
      <c r="V54" s="69">
        <v>22</v>
      </c>
      <c r="W54" s="70">
        <f t="shared" si="20"/>
        <v>17.746990909090911</v>
      </c>
      <c r="X54" s="66">
        <f t="shared" si="21"/>
        <v>3.9043380000000001</v>
      </c>
      <c r="Y54" s="72">
        <f t="shared" si="24"/>
        <v>17.746990909090911</v>
      </c>
      <c r="Z54" s="58"/>
      <c r="AA54" s="39"/>
    </row>
    <row r="55" spans="1:216" ht="18" customHeight="1">
      <c r="A55" s="68" t="s">
        <v>417</v>
      </c>
      <c r="B55" s="37" t="s">
        <v>238</v>
      </c>
      <c r="C55" s="43">
        <v>28.05</v>
      </c>
      <c r="D55" s="62">
        <f t="shared" si="12"/>
        <v>69.314354999999992</v>
      </c>
      <c r="E55" s="66">
        <v>28.103970703125</v>
      </c>
      <c r="F55" s="66">
        <f t="shared" si="13"/>
        <v>69.447722004492178</v>
      </c>
      <c r="G55" s="66">
        <v>26.86018984375</v>
      </c>
      <c r="H55" s="66">
        <f t="shared" si="14"/>
        <v>66.374215122890618</v>
      </c>
      <c r="I55" s="66">
        <v>14.510023730468699</v>
      </c>
      <c r="J55" s="66">
        <f>I55*2.4711</f>
        <v>35.855719640361201</v>
      </c>
      <c r="K55" s="66">
        <v>32.46</v>
      </c>
      <c r="L55" s="66">
        <f t="shared" si="16"/>
        <v>80.211905999999999</v>
      </c>
      <c r="M55">
        <v>48.5</v>
      </c>
      <c r="N55" s="66">
        <f t="shared" si="17"/>
        <v>119.84835</v>
      </c>
      <c r="O55">
        <v>61.29</v>
      </c>
      <c r="P55" s="66">
        <f t="shared" si="22"/>
        <v>151.45371899999998</v>
      </c>
      <c r="Q55" s="66">
        <v>53.93</v>
      </c>
      <c r="R55" s="66">
        <f t="shared" si="18"/>
        <v>133.266423</v>
      </c>
      <c r="S55" s="82">
        <v>66.069999999999993</v>
      </c>
      <c r="T55" s="66">
        <f t="shared" si="19"/>
        <v>163.26557699999998</v>
      </c>
      <c r="U55" s="66"/>
      <c r="V55" s="69">
        <v>877</v>
      </c>
      <c r="W55" s="70">
        <f t="shared" si="20"/>
        <v>18.616371379703534</v>
      </c>
      <c r="X55" s="66">
        <f t="shared" si="21"/>
        <v>163.26557699999998</v>
      </c>
      <c r="Y55" s="72">
        <f t="shared" si="24"/>
        <v>18.616371379703534</v>
      </c>
      <c r="Z55" s="42"/>
      <c r="AA55" s="39"/>
    </row>
    <row r="56" spans="1:216" ht="19.5" customHeight="1">
      <c r="A56" s="68" t="s">
        <v>418</v>
      </c>
      <c r="B56" s="37" t="s">
        <v>239</v>
      </c>
      <c r="C56" s="43">
        <v>442.9</v>
      </c>
      <c r="D56" s="62">
        <f t="shared" si="12"/>
        <v>1094.4501899999998</v>
      </c>
      <c r="E56" s="66">
        <v>694.59588369140602</v>
      </c>
      <c r="F56" s="66">
        <f t="shared" ref="F56:F73" si="25">E56*2.4711</f>
        <v>1716.4158881898334</v>
      </c>
      <c r="G56" s="66">
        <v>481.07987968750001</v>
      </c>
      <c r="H56" s="66">
        <f t="shared" ref="H56:H74" si="26">G56*2.4711</f>
        <v>1188.7964906957811</v>
      </c>
      <c r="I56" s="66">
        <v>430.10377968749901</v>
      </c>
      <c r="J56" s="66">
        <f>I56*2.4711</f>
        <v>1062.8294499857786</v>
      </c>
      <c r="K56" s="66">
        <v>532.84</v>
      </c>
      <c r="L56" s="66">
        <f t="shared" si="16"/>
        <v>1316.700924</v>
      </c>
      <c r="M56">
        <v>696.41</v>
      </c>
      <c r="N56" s="66">
        <f t="shared" si="17"/>
        <v>1720.8987509999997</v>
      </c>
      <c r="O56">
        <v>782.04</v>
      </c>
      <c r="P56" s="66">
        <f t="shared" si="22"/>
        <v>1932.4990439999997</v>
      </c>
      <c r="Q56" s="66">
        <v>646.79999999999995</v>
      </c>
      <c r="R56" s="66">
        <f t="shared" si="18"/>
        <v>1598.3074799999997</v>
      </c>
      <c r="S56" s="82">
        <v>492.88</v>
      </c>
      <c r="T56" s="66">
        <f t="shared" si="19"/>
        <v>1217.9557679999998</v>
      </c>
      <c r="U56" s="66"/>
      <c r="V56" s="69">
        <v>4066</v>
      </c>
      <c r="W56" s="70">
        <f t="shared" si="20"/>
        <v>29.954642597147068</v>
      </c>
      <c r="X56" s="66">
        <f t="shared" si="21"/>
        <v>1932.4990439999997</v>
      </c>
      <c r="Y56" s="72">
        <f t="shared" si="24"/>
        <v>47.528259813084105</v>
      </c>
      <c r="Z56" s="42"/>
      <c r="AA56" s="39"/>
    </row>
    <row r="57" spans="1:216" ht="19.5" customHeight="1">
      <c r="A57" s="156" t="s">
        <v>419</v>
      </c>
      <c r="B57" s="157" t="s">
        <v>405</v>
      </c>
      <c r="C57" s="158">
        <v>0</v>
      </c>
      <c r="D57" s="159">
        <f t="shared" ref="D57" si="27">C57*2.4711</f>
        <v>0</v>
      </c>
      <c r="E57" s="158">
        <v>0</v>
      </c>
      <c r="F57" s="159">
        <f t="shared" ref="F57" si="28">E57*2.4711</f>
        <v>0</v>
      </c>
      <c r="G57" s="158">
        <v>0</v>
      </c>
      <c r="H57" s="159">
        <f t="shared" ref="H57" si="29">G57*2.4711</f>
        <v>0</v>
      </c>
      <c r="I57" s="160">
        <v>0</v>
      </c>
      <c r="J57" s="159">
        <f t="shared" ref="J57" si="30">I57*2.4711</f>
        <v>0</v>
      </c>
      <c r="K57" s="160">
        <v>0</v>
      </c>
      <c r="L57" s="159">
        <f t="shared" ref="L57" si="31">K57*2.4711</f>
        <v>0</v>
      </c>
      <c r="M57" s="161">
        <v>0</v>
      </c>
      <c r="N57" s="159">
        <f t="shared" ref="N57" si="32">M57*2.4711</f>
        <v>0</v>
      </c>
      <c r="O57" s="161">
        <v>0</v>
      </c>
      <c r="P57" s="159">
        <f t="shared" ref="P57" si="33">O57*2.4711</f>
        <v>0</v>
      </c>
      <c r="Q57" s="159">
        <v>0</v>
      </c>
      <c r="R57" s="159">
        <f t="shared" ref="R57" si="34">Q57*2.4711</f>
        <v>0</v>
      </c>
      <c r="S57" s="186">
        <v>0</v>
      </c>
      <c r="T57" s="187">
        <f t="shared" ref="T57" si="35">S57*2.4711</f>
        <v>0</v>
      </c>
      <c r="U57" s="159"/>
      <c r="V57" s="159" t="s">
        <v>240</v>
      </c>
      <c r="W57" s="196" t="s">
        <v>186</v>
      </c>
      <c r="X57" s="187">
        <f t="shared" ref="X57" si="36">MAX(P57,R57,T57)</f>
        <v>0</v>
      </c>
      <c r="Y57" s="196" t="s">
        <v>186</v>
      </c>
      <c r="Z57" s="42"/>
      <c r="AA57" s="39"/>
    </row>
    <row r="58" spans="1:216" s="162" customFormat="1" ht="18.75" customHeight="1">
      <c r="A58" s="156" t="s">
        <v>420</v>
      </c>
      <c r="B58" s="157" t="s">
        <v>406</v>
      </c>
      <c r="C58" s="158">
        <v>0</v>
      </c>
      <c r="D58" s="159">
        <f t="shared" ref="D58" si="37">C58*2.4711</f>
        <v>0</v>
      </c>
      <c r="E58" s="158">
        <v>0</v>
      </c>
      <c r="F58" s="159">
        <f t="shared" ref="F58" si="38">E58*2.4711</f>
        <v>0</v>
      </c>
      <c r="G58" s="158">
        <v>0</v>
      </c>
      <c r="H58" s="159"/>
      <c r="I58" s="160">
        <v>0</v>
      </c>
      <c r="J58" s="159">
        <f t="shared" ref="J58" si="39">I58*2.4711</f>
        <v>0</v>
      </c>
      <c r="K58" s="160">
        <v>0</v>
      </c>
      <c r="L58" s="159">
        <f t="shared" ref="L58" si="40">K58*2.4711</f>
        <v>0</v>
      </c>
      <c r="M58" s="161">
        <v>0</v>
      </c>
      <c r="N58" s="159">
        <f t="shared" ref="N58" si="41">M58*2.4711</f>
        <v>0</v>
      </c>
      <c r="O58" s="161">
        <v>0</v>
      </c>
      <c r="P58" s="159">
        <f t="shared" ref="P58" si="42">O58*2.4711</f>
        <v>0</v>
      </c>
      <c r="Q58" s="159">
        <v>0</v>
      </c>
      <c r="R58" s="159">
        <f t="shared" ref="R58" si="43">Q58*2.4711</f>
        <v>0</v>
      </c>
      <c r="S58" s="186">
        <v>0</v>
      </c>
      <c r="T58" s="187">
        <f t="shared" ref="T58" si="44">S58*2.4711</f>
        <v>0</v>
      </c>
      <c r="U58" s="159"/>
      <c r="V58" s="159" t="s">
        <v>240</v>
      </c>
      <c r="W58" s="196" t="s">
        <v>186</v>
      </c>
      <c r="X58" s="187">
        <f t="shared" ref="X58" si="45">MAX(P58,R58,T58)</f>
        <v>0</v>
      </c>
      <c r="Y58" s="196" t="s">
        <v>186</v>
      </c>
      <c r="Z58" s="164"/>
      <c r="AA58" s="165"/>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c r="CS58" s="166"/>
      <c r="CT58" s="166"/>
      <c r="CU58" s="166"/>
      <c r="CV58" s="166"/>
      <c r="CW58" s="166"/>
      <c r="CX58" s="166"/>
      <c r="CY58" s="166"/>
      <c r="CZ58" s="166"/>
      <c r="DA58" s="166"/>
      <c r="DB58" s="166"/>
      <c r="DC58" s="166"/>
      <c r="DD58" s="166"/>
      <c r="DE58" s="166"/>
      <c r="DF58" s="166"/>
      <c r="DG58" s="166"/>
      <c r="DH58" s="166"/>
      <c r="DI58" s="166"/>
      <c r="DJ58" s="166"/>
      <c r="DK58" s="166"/>
      <c r="DL58" s="166"/>
      <c r="DM58" s="166"/>
      <c r="DN58" s="166"/>
      <c r="DO58" s="166"/>
      <c r="DP58" s="166"/>
      <c r="DQ58" s="166"/>
      <c r="DR58" s="166"/>
      <c r="DS58" s="166"/>
      <c r="DT58" s="166"/>
      <c r="DU58" s="166"/>
      <c r="DV58" s="166"/>
      <c r="DW58" s="166"/>
      <c r="DX58" s="166"/>
      <c r="DY58" s="166"/>
      <c r="DZ58" s="166"/>
      <c r="EA58" s="166"/>
      <c r="EB58" s="166"/>
      <c r="EC58" s="166"/>
      <c r="ED58" s="166"/>
      <c r="EE58" s="166"/>
      <c r="EF58" s="166"/>
      <c r="EG58" s="166"/>
      <c r="EH58" s="166"/>
      <c r="EI58" s="166"/>
      <c r="EJ58" s="166"/>
      <c r="EK58" s="166"/>
      <c r="EL58" s="166"/>
      <c r="EM58" s="166"/>
      <c r="EN58" s="166"/>
      <c r="EO58" s="166"/>
      <c r="EP58" s="166"/>
      <c r="EQ58" s="166"/>
      <c r="ER58" s="166"/>
      <c r="ES58" s="166"/>
      <c r="ET58" s="166"/>
      <c r="EU58" s="166"/>
      <c r="EV58" s="166"/>
      <c r="EW58" s="166"/>
      <c r="EX58" s="166"/>
      <c r="EY58" s="166"/>
      <c r="EZ58" s="166"/>
      <c r="FA58" s="166"/>
      <c r="FB58" s="166"/>
      <c r="FC58" s="166"/>
      <c r="FD58" s="166"/>
      <c r="FE58" s="166"/>
      <c r="FF58" s="166"/>
      <c r="FG58" s="166"/>
      <c r="FH58" s="166"/>
      <c r="FI58" s="166"/>
      <c r="FJ58" s="166"/>
      <c r="FK58" s="166"/>
      <c r="FL58" s="166"/>
      <c r="FM58" s="166"/>
      <c r="FN58" s="166"/>
      <c r="FO58" s="166"/>
      <c r="FP58" s="166"/>
      <c r="FQ58" s="166"/>
      <c r="FR58" s="166"/>
      <c r="FS58" s="166"/>
      <c r="FT58" s="166"/>
      <c r="FU58" s="166"/>
      <c r="FV58" s="166"/>
      <c r="FW58" s="166"/>
      <c r="FX58" s="166"/>
      <c r="FY58" s="166"/>
      <c r="FZ58" s="166"/>
      <c r="GA58" s="166"/>
      <c r="GB58" s="166"/>
      <c r="GC58" s="166"/>
      <c r="GD58" s="166"/>
      <c r="GE58" s="166"/>
      <c r="GF58" s="166"/>
      <c r="GG58" s="166"/>
      <c r="GH58" s="166"/>
      <c r="GI58" s="166"/>
      <c r="GJ58" s="166"/>
      <c r="GK58" s="166"/>
      <c r="GL58" s="166"/>
      <c r="GM58" s="166"/>
      <c r="GN58" s="166"/>
      <c r="GO58" s="166"/>
      <c r="GP58" s="166"/>
      <c r="GQ58" s="166"/>
      <c r="GR58" s="166"/>
      <c r="GS58" s="166"/>
      <c r="GT58" s="166"/>
      <c r="GU58" s="166"/>
      <c r="GV58" s="166"/>
      <c r="GW58" s="166"/>
      <c r="GX58" s="166"/>
      <c r="GY58" s="166"/>
      <c r="GZ58" s="166"/>
      <c r="HA58" s="166"/>
      <c r="HB58" s="166"/>
      <c r="HC58" s="166"/>
      <c r="HD58" s="166"/>
      <c r="HE58" s="166"/>
      <c r="HF58" s="166"/>
      <c r="HG58" s="166"/>
      <c r="HH58" s="166"/>
    </row>
    <row r="59" spans="1:216" ht="15" customHeight="1">
      <c r="A59" s="63" t="s">
        <v>110</v>
      </c>
      <c r="B59" s="64" t="s">
        <v>111</v>
      </c>
      <c r="C59" s="43">
        <v>0</v>
      </c>
      <c r="D59" s="62">
        <f t="shared" si="12"/>
        <v>0</v>
      </c>
      <c r="E59" s="65">
        <v>0</v>
      </c>
      <c r="F59" s="62">
        <f t="shared" si="25"/>
        <v>0</v>
      </c>
      <c r="G59" s="65">
        <v>0</v>
      </c>
      <c r="H59" s="62">
        <f t="shared" si="26"/>
        <v>0</v>
      </c>
      <c r="I59" s="49">
        <v>0</v>
      </c>
      <c r="J59" s="66">
        <f t="shared" si="15"/>
        <v>0</v>
      </c>
      <c r="K59" s="49">
        <v>0</v>
      </c>
      <c r="L59" s="66">
        <f t="shared" si="16"/>
        <v>0</v>
      </c>
      <c r="M59">
        <v>0</v>
      </c>
      <c r="N59" s="66">
        <f t="shared" si="17"/>
        <v>0</v>
      </c>
      <c r="O59">
        <v>0</v>
      </c>
      <c r="P59" s="66">
        <f t="shared" si="22"/>
        <v>0</v>
      </c>
      <c r="Q59" s="66">
        <v>0</v>
      </c>
      <c r="R59" s="66">
        <f t="shared" si="18"/>
        <v>0</v>
      </c>
      <c r="S59" s="82">
        <v>0</v>
      </c>
      <c r="T59" s="66">
        <f t="shared" si="19"/>
        <v>0</v>
      </c>
      <c r="U59" s="66"/>
      <c r="V59" s="67" t="s">
        <v>240</v>
      </c>
      <c r="W59" s="70" t="s">
        <v>186</v>
      </c>
      <c r="X59" s="66">
        <f t="shared" si="21"/>
        <v>0</v>
      </c>
      <c r="Y59" s="70" t="s">
        <v>186</v>
      </c>
      <c r="Z59" s="42"/>
      <c r="AA59" s="39"/>
    </row>
    <row r="60" spans="1:216" ht="15.6">
      <c r="A60" s="68" t="s">
        <v>205</v>
      </c>
      <c r="B60" s="37" t="s">
        <v>229</v>
      </c>
      <c r="C60" s="43">
        <v>16.850000000000001</v>
      </c>
      <c r="D60" s="62">
        <f t="shared" si="12"/>
        <v>41.638035000000002</v>
      </c>
      <c r="E60" s="43">
        <v>0</v>
      </c>
      <c r="F60" s="66">
        <f t="shared" si="25"/>
        <v>0</v>
      </c>
      <c r="G60" s="43">
        <v>0</v>
      </c>
      <c r="H60" s="66">
        <f t="shared" si="26"/>
        <v>0</v>
      </c>
      <c r="I60" s="49">
        <v>14.89</v>
      </c>
      <c r="J60" s="66">
        <f t="shared" si="15"/>
        <v>36.794679000000002</v>
      </c>
      <c r="K60" s="49">
        <v>2.72</v>
      </c>
      <c r="L60" s="66">
        <f t="shared" si="16"/>
        <v>6.7213919999999998</v>
      </c>
      <c r="M60">
        <v>16.04</v>
      </c>
      <c r="N60" s="66">
        <f t="shared" si="17"/>
        <v>39.636443999999997</v>
      </c>
      <c r="O60">
        <v>7.24</v>
      </c>
      <c r="P60" s="66">
        <f t="shared" si="22"/>
        <v>17.890764000000001</v>
      </c>
      <c r="Q60" s="66">
        <v>8.73</v>
      </c>
      <c r="R60" s="66">
        <f t="shared" si="18"/>
        <v>21.572703000000001</v>
      </c>
      <c r="S60" s="82">
        <v>4.46</v>
      </c>
      <c r="T60" s="66">
        <f t="shared" si="19"/>
        <v>11.021106</v>
      </c>
      <c r="U60" s="66"/>
      <c r="V60" s="69">
        <v>1459</v>
      </c>
      <c r="W60" s="70">
        <f t="shared" si="20"/>
        <v>0.75538766278272795</v>
      </c>
      <c r="X60" s="66">
        <f t="shared" si="21"/>
        <v>21.572703000000001</v>
      </c>
      <c r="Y60" s="72">
        <f>(X60/V60)*100</f>
        <v>1.4785951336531873</v>
      </c>
      <c r="Z60" s="58"/>
      <c r="AA60" s="39"/>
    </row>
    <row r="61" spans="1:216" ht="15.6">
      <c r="A61" s="68" t="s">
        <v>206</v>
      </c>
      <c r="B61" s="37" t="s">
        <v>230</v>
      </c>
      <c r="C61" s="43">
        <v>0</v>
      </c>
      <c r="D61" s="62">
        <f t="shared" si="12"/>
        <v>0</v>
      </c>
      <c r="E61" s="43">
        <v>0</v>
      </c>
      <c r="F61" s="66">
        <f t="shared" si="25"/>
        <v>0</v>
      </c>
      <c r="G61" s="43">
        <v>0</v>
      </c>
      <c r="H61" s="66">
        <f t="shared" si="26"/>
        <v>0</v>
      </c>
      <c r="I61" s="49">
        <v>0</v>
      </c>
      <c r="J61" s="66">
        <f t="shared" si="15"/>
        <v>0</v>
      </c>
      <c r="K61" s="49">
        <v>0</v>
      </c>
      <c r="L61" s="66">
        <f t="shared" si="16"/>
        <v>0</v>
      </c>
      <c r="M61">
        <v>0</v>
      </c>
      <c r="N61" s="66">
        <f t="shared" si="17"/>
        <v>0</v>
      </c>
      <c r="O61">
        <v>0</v>
      </c>
      <c r="P61" s="66">
        <f t="shared" si="22"/>
        <v>0</v>
      </c>
      <c r="Q61" s="66">
        <v>0</v>
      </c>
      <c r="R61" s="66">
        <f t="shared" si="18"/>
        <v>0</v>
      </c>
      <c r="S61" s="82">
        <v>0</v>
      </c>
      <c r="T61" s="66">
        <f t="shared" si="19"/>
        <v>0</v>
      </c>
      <c r="U61" s="66"/>
      <c r="V61" s="69">
        <v>172</v>
      </c>
      <c r="W61" s="70">
        <f t="shared" si="20"/>
        <v>0</v>
      </c>
      <c r="X61" s="66">
        <f t="shared" si="21"/>
        <v>0</v>
      </c>
      <c r="Y61" s="72">
        <f>(X61/V61)*100</f>
        <v>0</v>
      </c>
      <c r="Z61" s="58"/>
      <c r="AA61" s="39"/>
    </row>
    <row r="62" spans="1:216" ht="15.6">
      <c r="A62" s="154" t="s">
        <v>207</v>
      </c>
      <c r="B62" s="155" t="s">
        <v>231</v>
      </c>
      <c r="C62" s="148">
        <v>0</v>
      </c>
      <c r="D62" s="149">
        <f t="shared" ref="D62" si="46">C62*2.4711</f>
        <v>0</v>
      </c>
      <c r="E62" s="148">
        <v>0</v>
      </c>
      <c r="F62" s="152">
        <f t="shared" ref="F62" si="47">E62*2.4711</f>
        <v>0</v>
      </c>
      <c r="G62" s="148">
        <v>0</v>
      </c>
      <c r="H62" s="152">
        <f t="shared" ref="H62" si="48">G62*2.4711</f>
        <v>0</v>
      </c>
      <c r="I62" s="151">
        <v>0</v>
      </c>
      <c r="J62" s="152">
        <f t="shared" ref="J62" si="49">I62*2.4711</f>
        <v>0</v>
      </c>
      <c r="K62" s="151">
        <v>0</v>
      </c>
      <c r="L62" s="152">
        <f t="shared" si="16"/>
        <v>0</v>
      </c>
      <c r="M62" s="153">
        <v>0</v>
      </c>
      <c r="N62" s="152">
        <f t="shared" si="17"/>
        <v>0</v>
      </c>
      <c r="O62" s="153">
        <v>0</v>
      </c>
      <c r="P62" s="152">
        <f t="shared" ref="P62" si="50">O62*2.4711</f>
        <v>0</v>
      </c>
      <c r="Q62" s="152">
        <v>0</v>
      </c>
      <c r="R62" s="152">
        <f t="shared" ref="R62" si="51">Q62*2.4711</f>
        <v>0</v>
      </c>
      <c r="S62" s="188">
        <v>0</v>
      </c>
      <c r="T62" s="152">
        <f t="shared" ref="T62" si="52">S62*2.4711</f>
        <v>0</v>
      </c>
      <c r="U62" s="152"/>
      <c r="V62" s="167">
        <v>0</v>
      </c>
      <c r="W62" s="197">
        <v>0</v>
      </c>
      <c r="X62" s="152">
        <f t="shared" ref="X62" si="53">MAX(P62,R62,T62)</f>
        <v>0</v>
      </c>
      <c r="Y62" s="198">
        <v>0</v>
      </c>
      <c r="Z62" s="163" t="s">
        <v>30</v>
      </c>
      <c r="AA62" s="39"/>
    </row>
    <row r="63" spans="1:216" ht="15.6">
      <c r="A63" s="68" t="s">
        <v>208</v>
      </c>
      <c r="B63" s="37" t="s">
        <v>232</v>
      </c>
      <c r="C63" s="43">
        <v>0</v>
      </c>
      <c r="D63" s="62">
        <f t="shared" si="12"/>
        <v>0</v>
      </c>
      <c r="E63" s="43">
        <v>0</v>
      </c>
      <c r="F63" s="66">
        <f t="shared" si="25"/>
        <v>0</v>
      </c>
      <c r="G63" s="43">
        <v>0</v>
      </c>
      <c r="H63" s="66">
        <f t="shared" si="26"/>
        <v>0</v>
      </c>
      <c r="I63" s="49">
        <v>0</v>
      </c>
      <c r="J63" s="66">
        <f t="shared" si="15"/>
        <v>0</v>
      </c>
      <c r="K63" s="49">
        <v>0</v>
      </c>
      <c r="L63" s="66">
        <f t="shared" ref="L63:L81" si="54">K63*2.4711</f>
        <v>0</v>
      </c>
      <c r="M63">
        <v>0</v>
      </c>
      <c r="N63" s="66">
        <f t="shared" ref="N63:N81" si="55">M63*2.4711</f>
        <v>0</v>
      </c>
      <c r="O63">
        <v>0</v>
      </c>
      <c r="P63" s="66">
        <f t="shared" si="22"/>
        <v>0</v>
      </c>
      <c r="Q63" s="66">
        <v>0</v>
      </c>
      <c r="R63" s="66">
        <f t="shared" si="18"/>
        <v>0</v>
      </c>
      <c r="S63" s="82">
        <v>0</v>
      </c>
      <c r="T63" s="66">
        <f t="shared" si="19"/>
        <v>0</v>
      </c>
      <c r="U63" s="66"/>
      <c r="V63" s="69">
        <v>1</v>
      </c>
      <c r="W63" s="70">
        <f t="shared" si="20"/>
        <v>0</v>
      </c>
      <c r="X63" s="66">
        <f t="shared" si="21"/>
        <v>0</v>
      </c>
      <c r="Y63" s="72">
        <f>(X63/V63)*100</f>
        <v>0</v>
      </c>
      <c r="Z63" s="58"/>
      <c r="AA63" s="39"/>
    </row>
    <row r="64" spans="1:216" ht="15.6">
      <c r="A64" s="68" t="s">
        <v>209</v>
      </c>
      <c r="B64" s="37" t="s">
        <v>233</v>
      </c>
      <c r="C64" s="43">
        <v>0</v>
      </c>
      <c r="D64" s="62">
        <f t="shared" si="12"/>
        <v>0</v>
      </c>
      <c r="E64" s="43">
        <v>0</v>
      </c>
      <c r="F64" s="66">
        <f t="shared" si="25"/>
        <v>0</v>
      </c>
      <c r="G64" s="43">
        <v>0</v>
      </c>
      <c r="H64" s="66">
        <f t="shared" si="26"/>
        <v>0</v>
      </c>
      <c r="I64" s="49">
        <v>0</v>
      </c>
      <c r="J64" s="66">
        <f t="shared" si="15"/>
        <v>0</v>
      </c>
      <c r="K64" s="49">
        <v>0</v>
      </c>
      <c r="L64" s="66">
        <f t="shared" si="54"/>
        <v>0</v>
      </c>
      <c r="M64">
        <v>0</v>
      </c>
      <c r="N64" s="66">
        <f t="shared" si="55"/>
        <v>0</v>
      </c>
      <c r="O64">
        <v>0</v>
      </c>
      <c r="P64" s="66">
        <f t="shared" si="22"/>
        <v>0</v>
      </c>
      <c r="Q64" s="66">
        <v>0</v>
      </c>
      <c r="R64" s="66">
        <f t="shared" si="18"/>
        <v>0</v>
      </c>
      <c r="S64" s="82">
        <v>0</v>
      </c>
      <c r="T64" s="66">
        <f t="shared" si="19"/>
        <v>0</v>
      </c>
      <c r="U64" s="66"/>
      <c r="V64" s="69">
        <v>2</v>
      </c>
      <c r="W64" s="70">
        <f t="shared" si="20"/>
        <v>0</v>
      </c>
      <c r="X64" s="66">
        <f t="shared" si="21"/>
        <v>0</v>
      </c>
      <c r="Y64" s="72">
        <f>(X64/V64)*100</f>
        <v>0</v>
      </c>
      <c r="Z64" s="58"/>
      <c r="AA64" s="39"/>
    </row>
    <row r="65" spans="1:27" ht="15.6">
      <c r="A65" s="154" t="s">
        <v>210</v>
      </c>
      <c r="B65" s="155" t="s">
        <v>234</v>
      </c>
      <c r="C65" s="148">
        <v>0</v>
      </c>
      <c r="D65" s="149">
        <f t="shared" ref="D65" si="56">C65*2.4711</f>
        <v>0</v>
      </c>
      <c r="E65" s="148">
        <v>0</v>
      </c>
      <c r="F65" s="152">
        <f t="shared" ref="F65" si="57">E65*2.4711</f>
        <v>0</v>
      </c>
      <c r="G65" s="148">
        <v>0</v>
      </c>
      <c r="H65" s="152">
        <f t="shared" ref="H65" si="58">G65*2.4711</f>
        <v>0</v>
      </c>
      <c r="I65" s="151">
        <v>0</v>
      </c>
      <c r="J65" s="152">
        <f t="shared" ref="J65" si="59">I65*2.4711</f>
        <v>0</v>
      </c>
      <c r="K65" s="151">
        <v>0</v>
      </c>
      <c r="L65" s="152">
        <f t="shared" ref="L65" si="60">K65*2.4711</f>
        <v>0</v>
      </c>
      <c r="M65" s="153">
        <v>0</v>
      </c>
      <c r="N65" s="152">
        <f t="shared" ref="N65" si="61">M65*2.4711</f>
        <v>0</v>
      </c>
      <c r="O65" s="153">
        <v>0</v>
      </c>
      <c r="P65" s="152">
        <f t="shared" ref="P65" si="62">O65*2.4711</f>
        <v>0</v>
      </c>
      <c r="Q65" s="152">
        <v>0</v>
      </c>
      <c r="R65" s="152">
        <f t="shared" ref="R65" si="63">Q65*2.4711</f>
        <v>0</v>
      </c>
      <c r="S65" s="188">
        <v>0</v>
      </c>
      <c r="T65" s="152">
        <f t="shared" ref="T65" si="64">S65*2.4711</f>
        <v>0</v>
      </c>
      <c r="U65" s="152"/>
      <c r="V65" s="167">
        <v>0</v>
      </c>
      <c r="W65" s="197">
        <v>0</v>
      </c>
      <c r="X65" s="152">
        <f t="shared" si="21"/>
        <v>0</v>
      </c>
      <c r="Y65" s="198">
        <v>0</v>
      </c>
      <c r="Z65" s="58"/>
      <c r="AA65" s="39"/>
    </row>
    <row r="66" spans="1:27" ht="15.6">
      <c r="A66" s="63" t="s">
        <v>112</v>
      </c>
      <c r="B66" s="64" t="s">
        <v>113</v>
      </c>
      <c r="C66" s="43">
        <v>42.73</v>
      </c>
      <c r="D66" s="62">
        <f t="shared" si="12"/>
        <v>105.59010299999998</v>
      </c>
      <c r="E66" s="65">
        <v>50.62</v>
      </c>
      <c r="F66" s="62">
        <f t="shared" si="25"/>
        <v>125.08708199999998</v>
      </c>
      <c r="G66" s="65">
        <v>28.81</v>
      </c>
      <c r="H66" s="62">
        <f t="shared" si="26"/>
        <v>71.192390999999986</v>
      </c>
      <c r="I66" s="49">
        <v>11.23</v>
      </c>
      <c r="J66" s="66">
        <f t="shared" si="15"/>
        <v>27.750453</v>
      </c>
      <c r="K66" s="49">
        <v>41.17</v>
      </c>
      <c r="L66" s="66">
        <f t="shared" si="54"/>
        <v>101.735187</v>
      </c>
      <c r="M66">
        <v>37.229999999999997</v>
      </c>
      <c r="N66" s="66">
        <f t="shared" si="55"/>
        <v>91.999052999999989</v>
      </c>
      <c r="O66">
        <v>26.77</v>
      </c>
      <c r="P66" s="66">
        <f t="shared" si="22"/>
        <v>66.151347000000001</v>
      </c>
      <c r="Q66" s="66">
        <v>0</v>
      </c>
      <c r="R66" s="66">
        <f t="shared" si="18"/>
        <v>0</v>
      </c>
      <c r="S66" s="82">
        <v>6.51</v>
      </c>
      <c r="T66" s="66">
        <f t="shared" si="19"/>
        <v>16.086860999999999</v>
      </c>
      <c r="U66" s="66"/>
      <c r="V66" s="67">
        <v>115</v>
      </c>
      <c r="W66" s="70">
        <f t="shared" si="20"/>
        <v>13.988574782608696</v>
      </c>
      <c r="X66" s="66">
        <f t="shared" si="21"/>
        <v>66.151347000000001</v>
      </c>
      <c r="Y66" s="72">
        <f>(X66/V66)*100</f>
        <v>57.522910434782617</v>
      </c>
      <c r="Z66" s="42"/>
      <c r="AA66" s="39"/>
    </row>
    <row r="67" spans="1:27" ht="15.6">
      <c r="A67" s="63" t="s">
        <v>114</v>
      </c>
      <c r="B67" s="64" t="s">
        <v>115</v>
      </c>
      <c r="C67" s="43">
        <v>88.94</v>
      </c>
      <c r="D67" s="62">
        <f t="shared" si="12"/>
        <v>219.77963399999999</v>
      </c>
      <c r="E67" s="65">
        <v>131.28</v>
      </c>
      <c r="F67" s="62">
        <f t="shared" si="25"/>
        <v>324.40600799999999</v>
      </c>
      <c r="G67" s="65">
        <v>82.75</v>
      </c>
      <c r="H67" s="62">
        <f t="shared" si="26"/>
        <v>204.48352499999999</v>
      </c>
      <c r="I67" s="49">
        <v>47.01</v>
      </c>
      <c r="J67" s="66">
        <f t="shared" si="15"/>
        <v>116.16641099999998</v>
      </c>
      <c r="K67" s="49">
        <v>53.28</v>
      </c>
      <c r="L67" s="66">
        <f t="shared" si="54"/>
        <v>131.66020799999998</v>
      </c>
      <c r="M67">
        <v>66.38</v>
      </c>
      <c r="N67" s="66">
        <f t="shared" si="55"/>
        <v>164.03161799999998</v>
      </c>
      <c r="O67">
        <v>59.87</v>
      </c>
      <c r="P67" s="66">
        <f t="shared" si="22"/>
        <v>147.94475699999998</v>
      </c>
      <c r="Q67" s="66">
        <v>0</v>
      </c>
      <c r="R67" s="66">
        <f t="shared" si="18"/>
        <v>0</v>
      </c>
      <c r="S67" s="82">
        <v>12.12</v>
      </c>
      <c r="T67" s="66">
        <f t="shared" si="19"/>
        <v>29.949731999999997</v>
      </c>
      <c r="U67" s="66"/>
      <c r="V67" s="67">
        <v>205</v>
      </c>
      <c r="W67" s="70">
        <f t="shared" si="20"/>
        <v>14.609625365853656</v>
      </c>
      <c r="X67" s="66">
        <f t="shared" si="21"/>
        <v>147.94475699999998</v>
      </c>
      <c r="Y67" s="72">
        <f>(X67/V67)*100</f>
        <v>72.168174146341457</v>
      </c>
      <c r="Z67" s="42"/>
      <c r="AA67" s="39"/>
    </row>
    <row r="68" spans="1:27" ht="15.6">
      <c r="A68" s="146" t="s">
        <v>116</v>
      </c>
      <c r="B68" s="147" t="s">
        <v>117</v>
      </c>
      <c r="C68" s="148">
        <v>0</v>
      </c>
      <c r="D68" s="149">
        <f t="shared" ref="D68" si="65">C68*2.4711</f>
        <v>0</v>
      </c>
      <c r="E68" s="150">
        <v>0.06</v>
      </c>
      <c r="F68" s="149">
        <f t="shared" ref="F68" si="66">E68*2.4711</f>
        <v>0.14826599999999998</v>
      </c>
      <c r="G68" s="150">
        <v>0.03</v>
      </c>
      <c r="H68" s="149">
        <f t="shared" ref="H68" si="67">G68*2.4711</f>
        <v>7.4132999999999991E-2</v>
      </c>
      <c r="I68" s="151">
        <v>0.01</v>
      </c>
      <c r="J68" s="152">
        <f t="shared" ref="J68" si="68">I68*2.4711</f>
        <v>2.4711E-2</v>
      </c>
      <c r="K68" s="151">
        <v>0</v>
      </c>
      <c r="L68" s="152">
        <f t="shared" ref="L68" si="69">K68*2.4711</f>
        <v>0</v>
      </c>
      <c r="M68" s="153">
        <v>0</v>
      </c>
      <c r="N68" s="152">
        <f t="shared" ref="N68" si="70">M68*2.4711</f>
        <v>0</v>
      </c>
      <c r="O68" s="153">
        <v>0.51</v>
      </c>
      <c r="P68" s="152">
        <f t="shared" ref="P68" si="71">O68*2.4711</f>
        <v>1.2602609999999999</v>
      </c>
      <c r="Q68" s="152">
        <v>0</v>
      </c>
      <c r="R68" s="152">
        <f t="shared" ref="R68" si="72">Q68*2.4711</f>
        <v>0</v>
      </c>
      <c r="S68" s="188">
        <v>0.22</v>
      </c>
      <c r="T68" s="152">
        <f t="shared" ref="T68" si="73">S68*2.4711</f>
        <v>0.54364199999999996</v>
      </c>
      <c r="U68" s="152"/>
      <c r="V68" s="149">
        <v>0</v>
      </c>
      <c r="W68" s="197" t="s">
        <v>186</v>
      </c>
      <c r="X68" s="152">
        <f t="shared" ref="X68" si="74">MAX(P68,R68,T68)</f>
        <v>1.2602609999999999</v>
      </c>
      <c r="Y68" s="198" t="s">
        <v>186</v>
      </c>
      <c r="Z68" s="42"/>
      <c r="AA68" s="39"/>
    </row>
    <row r="69" spans="1:27" ht="15.6">
      <c r="A69" s="68" t="s">
        <v>421</v>
      </c>
      <c r="B69" s="37" t="s">
        <v>241</v>
      </c>
      <c r="C69" s="69">
        <v>1239.2</v>
      </c>
      <c r="D69" s="62">
        <f t="shared" si="12"/>
        <v>3062.18712</v>
      </c>
      <c r="E69" s="69">
        <v>1170.6600000000001</v>
      </c>
      <c r="F69" s="66">
        <f t="shared" si="25"/>
        <v>2892.8179260000002</v>
      </c>
      <c r="G69" s="43">
        <v>673</v>
      </c>
      <c r="H69" s="66">
        <f t="shared" si="26"/>
        <v>1663.0502999999999</v>
      </c>
      <c r="I69" s="43">
        <v>274.2</v>
      </c>
      <c r="J69" s="66">
        <f>I69*2.4711</f>
        <v>677.57561999999996</v>
      </c>
      <c r="K69" s="66">
        <v>160.07</v>
      </c>
      <c r="L69" s="66">
        <f t="shared" si="54"/>
        <v>395.54897699999998</v>
      </c>
      <c r="M69">
        <v>135.93</v>
      </c>
      <c r="N69" s="66">
        <f t="shared" si="55"/>
        <v>335.89662299999998</v>
      </c>
      <c r="O69">
        <v>83.84</v>
      </c>
      <c r="P69" s="66">
        <f t="shared" si="22"/>
        <v>207.17702399999999</v>
      </c>
      <c r="Q69" s="66">
        <v>147.55000000000001</v>
      </c>
      <c r="R69" s="66">
        <f t="shared" si="18"/>
        <v>364.61080500000003</v>
      </c>
      <c r="S69" s="213">
        <v>282.40713309326202</v>
      </c>
      <c r="T69" s="117">
        <f t="shared" si="19"/>
        <v>697.85626658675972</v>
      </c>
      <c r="U69" s="66"/>
      <c r="V69" s="69">
        <v>7088</v>
      </c>
      <c r="W69" s="120">
        <f t="shared" si="20"/>
        <v>9.8456019552308085</v>
      </c>
      <c r="X69" s="117">
        <f t="shared" si="21"/>
        <v>697.85626658675972</v>
      </c>
      <c r="Y69" s="121">
        <f t="shared" ref="Y69:Y80" si="75">(X69/V69)*100</f>
        <v>9.8456019552308085</v>
      </c>
      <c r="Z69" s="42"/>
      <c r="AA69" s="39"/>
    </row>
    <row r="70" spans="1:27" ht="15.6">
      <c r="A70" s="68" t="s">
        <v>422</v>
      </c>
      <c r="B70" s="37" t="s">
        <v>242</v>
      </c>
      <c r="C70" s="69">
        <v>137.28</v>
      </c>
      <c r="D70" s="62">
        <f t="shared" si="12"/>
        <v>339.23260799999997</v>
      </c>
      <c r="E70" s="69">
        <v>179.74</v>
      </c>
      <c r="F70" s="66">
        <f t="shared" si="25"/>
        <v>444.15551399999998</v>
      </c>
      <c r="G70" s="43">
        <v>10.64</v>
      </c>
      <c r="H70" s="66">
        <f t="shared" si="26"/>
        <v>26.292504000000001</v>
      </c>
      <c r="I70" s="43">
        <v>0</v>
      </c>
      <c r="J70" s="66">
        <f>I70*2.4711</f>
        <v>0</v>
      </c>
      <c r="K70" s="66">
        <v>0</v>
      </c>
      <c r="L70" s="66">
        <f t="shared" si="54"/>
        <v>0</v>
      </c>
      <c r="M70">
        <v>0</v>
      </c>
      <c r="N70" s="66">
        <f t="shared" si="55"/>
        <v>0</v>
      </c>
      <c r="O70">
        <v>0</v>
      </c>
      <c r="P70" s="66">
        <f t="shared" si="22"/>
        <v>0</v>
      </c>
      <c r="Q70" s="66">
        <v>1.66</v>
      </c>
      <c r="R70" s="66">
        <f t="shared" si="18"/>
        <v>4.1020259999999995</v>
      </c>
      <c r="S70" s="214">
        <v>4.13</v>
      </c>
      <c r="T70" s="66">
        <f t="shared" si="19"/>
        <v>10.205642999999998</v>
      </c>
      <c r="U70" s="66"/>
      <c r="V70" s="69">
        <v>4250</v>
      </c>
      <c r="W70" s="70">
        <f t="shared" si="20"/>
        <v>0.2401327764705882</v>
      </c>
      <c r="X70" s="66">
        <f t="shared" si="21"/>
        <v>10.205642999999998</v>
      </c>
      <c r="Y70" s="72">
        <f t="shared" si="75"/>
        <v>0.2401327764705882</v>
      </c>
      <c r="Z70" s="42"/>
      <c r="AA70" s="39"/>
    </row>
    <row r="71" spans="1:27" ht="18" customHeight="1">
      <c r="A71" s="68" t="s">
        <v>423</v>
      </c>
      <c r="B71" s="37" t="s">
        <v>251</v>
      </c>
      <c r="C71" s="69">
        <v>347.12</v>
      </c>
      <c r="D71" s="62">
        <f t="shared" si="12"/>
        <v>857.76823200000001</v>
      </c>
      <c r="E71" s="69">
        <v>436.37</v>
      </c>
      <c r="F71" s="66">
        <f t="shared" si="25"/>
        <v>1078.313907</v>
      </c>
      <c r="G71" s="69">
        <v>350.18</v>
      </c>
      <c r="H71" s="66">
        <f t="shared" si="26"/>
        <v>865.32979799999998</v>
      </c>
      <c r="I71" s="77">
        <v>447.91</v>
      </c>
      <c r="J71" s="66">
        <f t="shared" si="15"/>
        <v>1106.8304009999999</v>
      </c>
      <c r="K71" s="66">
        <v>466.79</v>
      </c>
      <c r="L71" s="66">
        <f t="shared" si="54"/>
        <v>1153.4847689999999</v>
      </c>
      <c r="M71">
        <v>468.56</v>
      </c>
      <c r="N71" s="66">
        <f t="shared" si="55"/>
        <v>1157.858616</v>
      </c>
      <c r="O71" s="103">
        <v>429.28</v>
      </c>
      <c r="P71" s="66">
        <f t="shared" si="22"/>
        <v>1060.7938079999999</v>
      </c>
      <c r="Q71" s="66">
        <v>294.22000000000003</v>
      </c>
      <c r="R71" s="66">
        <f t="shared" si="18"/>
        <v>727.04704200000003</v>
      </c>
      <c r="S71" s="213">
        <v>220.463317128754</v>
      </c>
      <c r="T71" s="117">
        <f t="shared" si="19"/>
        <v>544.78690295686397</v>
      </c>
      <c r="U71" s="66"/>
      <c r="V71" s="69">
        <v>1387</v>
      </c>
      <c r="W71" s="120">
        <f t="shared" si="20"/>
        <v>39.278075195159623</v>
      </c>
      <c r="X71" s="66">
        <f t="shared" si="21"/>
        <v>1060.7938079999999</v>
      </c>
      <c r="Y71" s="72">
        <f t="shared" si="75"/>
        <v>76.481168565248737</v>
      </c>
      <c r="Z71" s="56"/>
      <c r="AA71" s="39"/>
    </row>
    <row r="72" spans="1:27" ht="15.75" customHeight="1">
      <c r="A72" s="168" t="s">
        <v>474</v>
      </c>
      <c r="B72" s="37" t="s">
        <v>252</v>
      </c>
      <c r="C72" s="69">
        <v>819.16</v>
      </c>
      <c r="D72" s="62">
        <f t="shared" si="12"/>
        <v>2024.2262759999999</v>
      </c>
      <c r="E72" s="69">
        <v>932.73</v>
      </c>
      <c r="F72" s="66">
        <f t="shared" si="25"/>
        <v>2304.869103</v>
      </c>
      <c r="G72" s="69">
        <v>1050.82</v>
      </c>
      <c r="H72" s="66">
        <f t="shared" si="26"/>
        <v>2596.6813019999995</v>
      </c>
      <c r="I72" s="77">
        <v>1108.5</v>
      </c>
      <c r="J72" s="66">
        <f t="shared" si="15"/>
        <v>2739.2143499999997</v>
      </c>
      <c r="K72" s="66">
        <v>1143.26</v>
      </c>
      <c r="L72" s="66">
        <f t="shared" si="54"/>
        <v>2825.109786</v>
      </c>
      <c r="M72">
        <v>1214.52</v>
      </c>
      <c r="N72" s="66">
        <f t="shared" si="55"/>
        <v>3001.2003719999998</v>
      </c>
      <c r="O72" s="103">
        <v>1178.45</v>
      </c>
      <c r="P72" s="66">
        <f t="shared" si="22"/>
        <v>2912.0677949999999</v>
      </c>
      <c r="Q72" s="66">
        <v>850.91</v>
      </c>
      <c r="R72" s="66">
        <f t="shared" si="18"/>
        <v>2102.6837009999999</v>
      </c>
      <c r="S72" s="214">
        <v>598.94000000000005</v>
      </c>
      <c r="T72" s="66">
        <f t="shared" si="19"/>
        <v>1480.040634</v>
      </c>
      <c r="U72" s="66"/>
      <c r="V72" s="69">
        <v>1503</v>
      </c>
      <c r="W72" s="70">
        <f t="shared" si="20"/>
        <v>98.472430738522959</v>
      </c>
      <c r="X72" s="66">
        <f t="shared" si="21"/>
        <v>2912.0677949999999</v>
      </c>
      <c r="Y72" s="72">
        <f t="shared" si="75"/>
        <v>193.75035229540919</v>
      </c>
      <c r="Z72" s="56"/>
      <c r="AA72" s="39"/>
    </row>
    <row r="73" spans="1:27" ht="27">
      <c r="A73" s="68" t="s">
        <v>424</v>
      </c>
      <c r="B73" s="37" t="s">
        <v>248</v>
      </c>
      <c r="C73" s="69">
        <v>57.7</v>
      </c>
      <c r="D73" s="62">
        <f t="shared" si="12"/>
        <v>142.58247</v>
      </c>
      <c r="E73" s="69">
        <v>81.760000000000005</v>
      </c>
      <c r="F73" s="66">
        <f t="shared" si="25"/>
        <v>202.037136</v>
      </c>
      <c r="G73" s="69">
        <v>73.19</v>
      </c>
      <c r="H73" s="66">
        <f t="shared" si="26"/>
        <v>180.85980899999998</v>
      </c>
      <c r="I73" s="49">
        <v>62.66</v>
      </c>
      <c r="J73" s="66">
        <f t="shared" si="15"/>
        <v>154.83912599999999</v>
      </c>
      <c r="K73" s="49">
        <v>70.709999999999994</v>
      </c>
      <c r="L73" s="66">
        <f t="shared" si="54"/>
        <v>174.73148099999997</v>
      </c>
      <c r="M73">
        <v>63.03</v>
      </c>
      <c r="N73" s="66">
        <f t="shared" si="55"/>
        <v>155.753433</v>
      </c>
      <c r="O73" s="103">
        <v>55.41</v>
      </c>
      <c r="P73" s="66">
        <f t="shared" si="22"/>
        <v>136.92365099999998</v>
      </c>
      <c r="Q73" s="66">
        <v>34.32</v>
      </c>
      <c r="R73" s="66">
        <f t="shared" si="18"/>
        <v>84.808151999999993</v>
      </c>
      <c r="S73" s="82">
        <v>75.56</v>
      </c>
      <c r="T73" s="66">
        <f t="shared" si="19"/>
        <v>186.71631600000001</v>
      </c>
      <c r="U73" s="66"/>
      <c r="V73" s="69">
        <v>262</v>
      </c>
      <c r="W73" s="70">
        <f t="shared" si="20"/>
        <v>71.265769465648859</v>
      </c>
      <c r="X73" s="66">
        <f t="shared" si="21"/>
        <v>186.71631600000001</v>
      </c>
      <c r="Y73" s="72">
        <f t="shared" si="75"/>
        <v>71.265769465648859</v>
      </c>
      <c r="Z73" s="56"/>
      <c r="AA73" s="39"/>
    </row>
    <row r="74" spans="1:27" ht="27">
      <c r="A74" s="68" t="s">
        <v>425</v>
      </c>
      <c r="B74" s="37" t="s">
        <v>249</v>
      </c>
      <c r="C74" s="69">
        <v>287.04000000000002</v>
      </c>
      <c r="D74" s="62">
        <f t="shared" si="12"/>
        <v>709.30454399999996</v>
      </c>
      <c r="E74" s="69">
        <v>376.41</v>
      </c>
      <c r="F74" s="66">
        <f t="shared" ref="F74:H77" si="76">E74*2.4711</f>
        <v>930.14675099999999</v>
      </c>
      <c r="G74" s="69">
        <v>293.07</v>
      </c>
      <c r="H74" s="66">
        <f t="shared" si="26"/>
        <v>724.20527699999991</v>
      </c>
      <c r="I74" s="49">
        <v>39.380000000000003</v>
      </c>
      <c r="J74" s="66">
        <f t="shared" si="15"/>
        <v>97.311918000000006</v>
      </c>
      <c r="K74" s="49">
        <v>42.81</v>
      </c>
      <c r="L74" s="66">
        <f t="shared" si="54"/>
        <v>105.787791</v>
      </c>
      <c r="M74">
        <v>33.44</v>
      </c>
      <c r="N74" s="66">
        <f t="shared" si="55"/>
        <v>82.633583999999985</v>
      </c>
      <c r="O74" s="103">
        <v>33.229999999999997</v>
      </c>
      <c r="P74" s="66">
        <f t="shared" si="22"/>
        <v>82.11465299999999</v>
      </c>
      <c r="Q74" s="66">
        <v>94.25</v>
      </c>
      <c r="R74" s="66">
        <f t="shared" si="18"/>
        <v>232.90117499999999</v>
      </c>
      <c r="S74" s="183">
        <v>149.6</v>
      </c>
      <c r="T74" s="117">
        <f t="shared" si="19"/>
        <v>369.67655999999994</v>
      </c>
      <c r="U74" s="66"/>
      <c r="V74" s="69">
        <v>1153</v>
      </c>
      <c r="W74" s="120">
        <f t="shared" si="20"/>
        <v>32.062147441457064</v>
      </c>
      <c r="X74" s="117">
        <f t="shared" si="21"/>
        <v>369.67655999999994</v>
      </c>
      <c r="Y74" s="121">
        <f t="shared" si="75"/>
        <v>32.062147441457064</v>
      </c>
      <c r="Z74" s="56"/>
      <c r="AA74" s="39"/>
    </row>
    <row r="75" spans="1:27" ht="15.6">
      <c r="A75" s="68" t="s">
        <v>426</v>
      </c>
      <c r="B75" s="37" t="s">
        <v>256</v>
      </c>
      <c r="C75" s="43">
        <v>0</v>
      </c>
      <c r="D75" s="62">
        <f t="shared" si="12"/>
        <v>0</v>
      </c>
      <c r="E75" s="77">
        <v>45.35</v>
      </c>
      <c r="F75" s="66">
        <f t="shared" si="76"/>
        <v>112.064385</v>
      </c>
      <c r="G75" s="77">
        <v>3.96</v>
      </c>
      <c r="H75" s="66">
        <f t="shared" si="76"/>
        <v>9.7855559999999997</v>
      </c>
      <c r="I75" s="77">
        <v>71.58</v>
      </c>
      <c r="J75" s="66">
        <f>I75*2.4711</f>
        <v>176.88133799999997</v>
      </c>
      <c r="K75" s="66">
        <v>88.9</v>
      </c>
      <c r="L75" s="66">
        <f t="shared" si="54"/>
        <v>219.68079</v>
      </c>
      <c r="M75">
        <v>17.71</v>
      </c>
      <c r="N75" s="66">
        <f t="shared" si="55"/>
        <v>43.763181000000003</v>
      </c>
      <c r="O75" s="103">
        <v>24.73</v>
      </c>
      <c r="P75" s="66">
        <f t="shared" si="22"/>
        <v>61.110302999999995</v>
      </c>
      <c r="Q75" s="66">
        <v>0</v>
      </c>
      <c r="R75" s="66">
        <f t="shared" si="18"/>
        <v>0</v>
      </c>
      <c r="S75" s="214">
        <v>20.34</v>
      </c>
      <c r="T75" s="66">
        <f t="shared" si="19"/>
        <v>50.262173999999995</v>
      </c>
      <c r="U75" s="66"/>
      <c r="V75" s="69">
        <v>383</v>
      </c>
      <c r="W75" s="70">
        <f t="shared" si="20"/>
        <v>13.123283028720625</v>
      </c>
      <c r="X75" s="66">
        <f t="shared" si="21"/>
        <v>61.110302999999995</v>
      </c>
      <c r="Y75" s="72">
        <f t="shared" si="75"/>
        <v>15.955692689295036</v>
      </c>
      <c r="Z75" s="42"/>
      <c r="AA75" s="39"/>
    </row>
    <row r="76" spans="1:27" ht="15.6">
      <c r="A76" s="68" t="s">
        <v>427</v>
      </c>
      <c r="B76" s="37" t="s">
        <v>257</v>
      </c>
      <c r="C76" s="43">
        <v>490.32</v>
      </c>
      <c r="D76" s="62">
        <f t="shared" si="12"/>
        <v>1211.6297519999998</v>
      </c>
      <c r="E76" s="77">
        <v>796.12</v>
      </c>
      <c r="F76" s="66">
        <f t="shared" si="76"/>
        <v>1967.2921319999998</v>
      </c>
      <c r="G76" s="77">
        <v>814.83</v>
      </c>
      <c r="H76" s="66">
        <f t="shared" si="76"/>
        <v>2013.526413</v>
      </c>
      <c r="I76" s="77">
        <v>1111.27</v>
      </c>
      <c r="J76" s="66">
        <f>I76*2.4711</f>
        <v>2746.0592969999998</v>
      </c>
      <c r="K76" s="66">
        <v>1243.56</v>
      </c>
      <c r="L76" s="66">
        <f t="shared" si="54"/>
        <v>3072.9611159999995</v>
      </c>
      <c r="M76">
        <v>1150.77</v>
      </c>
      <c r="N76" s="66">
        <f t="shared" si="55"/>
        <v>2843.667747</v>
      </c>
      <c r="O76" s="103">
        <v>762.41</v>
      </c>
      <c r="P76" s="66">
        <f t="shared" si="22"/>
        <v>1883.9913509999999</v>
      </c>
      <c r="Q76" s="103">
        <v>189.42</v>
      </c>
      <c r="R76" s="66">
        <f t="shared" si="18"/>
        <v>468.07576199999994</v>
      </c>
      <c r="S76" s="214">
        <v>351</v>
      </c>
      <c r="T76" s="66">
        <f t="shared" si="19"/>
        <v>867.35609999999997</v>
      </c>
      <c r="U76" s="104"/>
      <c r="V76" s="69">
        <v>2142</v>
      </c>
      <c r="W76" s="70">
        <f t="shared" si="20"/>
        <v>40.492815126050417</v>
      </c>
      <c r="X76" s="66">
        <f t="shared" si="21"/>
        <v>1883.9913509999999</v>
      </c>
      <c r="Y76" s="72">
        <f t="shared" si="75"/>
        <v>87.954778291316529</v>
      </c>
      <c r="Z76" s="42"/>
      <c r="AA76" s="39"/>
    </row>
    <row r="77" spans="1:27" ht="15.6">
      <c r="A77" s="68" t="s">
        <v>428</v>
      </c>
      <c r="B77" s="37" t="s">
        <v>258</v>
      </c>
      <c r="C77" s="43">
        <v>481.29</v>
      </c>
      <c r="D77" s="62">
        <f t="shared" si="12"/>
        <v>1189.3157189999999</v>
      </c>
      <c r="E77" s="77">
        <v>973.07</v>
      </c>
      <c r="F77" s="66">
        <f t="shared" si="76"/>
        <v>2404.553277</v>
      </c>
      <c r="G77" s="77">
        <v>894.58</v>
      </c>
      <c r="H77" s="66">
        <f t="shared" si="76"/>
        <v>2210.596638</v>
      </c>
      <c r="I77" s="77">
        <v>1347.71</v>
      </c>
      <c r="J77" s="66">
        <f>I77*2.4711</f>
        <v>3330.3261809999999</v>
      </c>
      <c r="K77" s="66">
        <v>1304.82</v>
      </c>
      <c r="L77" s="66">
        <f t="shared" si="54"/>
        <v>3224.3407019999995</v>
      </c>
      <c r="M77">
        <v>1356.79</v>
      </c>
      <c r="N77" s="66">
        <f t="shared" si="55"/>
        <v>3352.7637689999997</v>
      </c>
      <c r="O77" s="103">
        <v>1528.9</v>
      </c>
      <c r="P77" s="66">
        <f t="shared" si="22"/>
        <v>3778.0647899999999</v>
      </c>
      <c r="Q77" s="103">
        <v>268.5</v>
      </c>
      <c r="R77" s="66">
        <f t="shared" si="18"/>
        <v>663.49034999999992</v>
      </c>
      <c r="S77" s="213">
        <v>720.81231382751503</v>
      </c>
      <c r="T77" s="117">
        <f t="shared" si="19"/>
        <v>1781.1993086991722</v>
      </c>
      <c r="U77" s="104"/>
      <c r="V77" s="69">
        <v>2093</v>
      </c>
      <c r="W77" s="120">
        <f t="shared" si="20"/>
        <v>85.102690334408621</v>
      </c>
      <c r="X77" s="66">
        <f t="shared" si="21"/>
        <v>3778.0647899999999</v>
      </c>
      <c r="Y77" s="72">
        <f t="shared" si="75"/>
        <v>180.50954562828477</v>
      </c>
      <c r="Z77" s="42"/>
      <c r="AA77" s="39"/>
    </row>
    <row r="78" spans="1:27" ht="15.6">
      <c r="A78" s="63" t="s">
        <v>122</v>
      </c>
      <c r="B78" s="64" t="s">
        <v>123</v>
      </c>
      <c r="C78" s="43">
        <v>243.04</v>
      </c>
      <c r="D78" s="62">
        <f t="shared" si="12"/>
        <v>600.576144</v>
      </c>
      <c r="E78" s="65">
        <v>311.5</v>
      </c>
      <c r="F78" s="62">
        <f>E78*2.4711</f>
        <v>769.74764999999991</v>
      </c>
      <c r="G78" s="65">
        <v>329.41</v>
      </c>
      <c r="H78" s="62">
        <f>G78*2.4711</f>
        <v>814.00505099999998</v>
      </c>
      <c r="I78" s="49">
        <v>337.25</v>
      </c>
      <c r="J78" s="66">
        <f t="shared" si="15"/>
        <v>833.37847499999998</v>
      </c>
      <c r="K78" s="49">
        <v>354.91</v>
      </c>
      <c r="L78" s="66">
        <f t="shared" si="54"/>
        <v>877.018101</v>
      </c>
      <c r="M78">
        <v>350.35</v>
      </c>
      <c r="N78" s="66">
        <f t="shared" si="55"/>
        <v>865.74988499999995</v>
      </c>
      <c r="O78" s="103">
        <v>307.52</v>
      </c>
      <c r="P78" s="66">
        <f t="shared" si="22"/>
        <v>759.91267199999993</v>
      </c>
      <c r="Q78" s="103">
        <v>285.05</v>
      </c>
      <c r="R78" s="66">
        <f t="shared" si="18"/>
        <v>704.38705500000003</v>
      </c>
      <c r="S78" s="82">
        <v>217.63</v>
      </c>
      <c r="T78" s="66">
        <f t="shared" si="19"/>
        <v>537.78549299999997</v>
      </c>
      <c r="U78" s="104"/>
      <c r="V78" s="67">
        <v>792</v>
      </c>
      <c r="W78" s="70">
        <f t="shared" si="20"/>
        <v>67.902208712121208</v>
      </c>
      <c r="X78" s="66">
        <f t="shared" si="21"/>
        <v>759.91267199999993</v>
      </c>
      <c r="Y78" s="72">
        <f t="shared" si="75"/>
        <v>95.948569696969685</v>
      </c>
      <c r="Z78" s="42"/>
      <c r="AA78" s="39"/>
    </row>
    <row r="79" spans="1:27" ht="15.6">
      <c r="A79" s="63" t="s">
        <v>124</v>
      </c>
      <c r="B79" s="64" t="s">
        <v>125</v>
      </c>
      <c r="C79" s="43">
        <v>205.03</v>
      </c>
      <c r="D79" s="62">
        <f t="shared" si="12"/>
        <v>506.64963299999999</v>
      </c>
      <c r="E79" s="65">
        <v>306.45</v>
      </c>
      <c r="F79" s="62">
        <f>E79*2.4711</f>
        <v>757.26859499999989</v>
      </c>
      <c r="G79" s="65">
        <v>296.32</v>
      </c>
      <c r="H79" s="62">
        <f>G79*2.4711</f>
        <v>732.2363519999999</v>
      </c>
      <c r="I79" s="49">
        <v>306.32</v>
      </c>
      <c r="J79" s="66">
        <f t="shared" si="15"/>
        <v>756.94735199999991</v>
      </c>
      <c r="K79" s="49">
        <v>309.41000000000003</v>
      </c>
      <c r="L79" s="66">
        <f t="shared" si="54"/>
        <v>764.58305100000007</v>
      </c>
      <c r="M79">
        <v>110.9</v>
      </c>
      <c r="N79" s="66">
        <f t="shared" si="55"/>
        <v>274.04498999999998</v>
      </c>
      <c r="O79" s="103">
        <v>211.63</v>
      </c>
      <c r="P79" s="66">
        <f t="shared" si="22"/>
        <v>522.95889299999999</v>
      </c>
      <c r="Q79" s="103">
        <v>0</v>
      </c>
      <c r="R79" s="66">
        <f t="shared" si="18"/>
        <v>0</v>
      </c>
      <c r="S79" s="82">
        <v>102.08</v>
      </c>
      <c r="T79" s="66">
        <f t="shared" si="19"/>
        <v>252.24988799999997</v>
      </c>
      <c r="U79" s="104"/>
      <c r="V79" s="67">
        <v>789</v>
      </c>
      <c r="W79" s="70">
        <f t="shared" si="20"/>
        <v>31.970834980988588</v>
      </c>
      <c r="X79" s="66">
        <f t="shared" si="21"/>
        <v>522.95889299999999</v>
      </c>
      <c r="Y79" s="72">
        <f t="shared" si="75"/>
        <v>66.281228517110264</v>
      </c>
      <c r="Z79" s="42"/>
      <c r="AA79" s="39"/>
    </row>
    <row r="80" spans="1:27" ht="15.6">
      <c r="A80" s="90" t="s">
        <v>429</v>
      </c>
      <c r="B80" s="64" t="s">
        <v>253</v>
      </c>
      <c r="C80" s="43">
        <v>0</v>
      </c>
      <c r="D80" s="62">
        <f t="shared" si="12"/>
        <v>0</v>
      </c>
      <c r="E80" s="65">
        <v>0</v>
      </c>
      <c r="F80" s="62">
        <f>E80*2.4711</f>
        <v>0</v>
      </c>
      <c r="G80" s="65">
        <v>0</v>
      </c>
      <c r="H80" s="62">
        <f>G80*2.4711</f>
        <v>0</v>
      </c>
      <c r="I80" s="49">
        <v>0</v>
      </c>
      <c r="J80" s="66">
        <f t="shared" si="15"/>
        <v>0</v>
      </c>
      <c r="K80" s="49">
        <v>0</v>
      </c>
      <c r="L80" s="66">
        <f t="shared" si="54"/>
        <v>0</v>
      </c>
      <c r="M80" s="66">
        <v>0</v>
      </c>
      <c r="N80" s="66">
        <f t="shared" si="55"/>
        <v>0</v>
      </c>
      <c r="O80" s="103">
        <v>0</v>
      </c>
      <c r="P80" s="66">
        <f t="shared" si="22"/>
        <v>0</v>
      </c>
      <c r="Q80" s="103">
        <v>0</v>
      </c>
      <c r="R80" s="66">
        <f t="shared" si="18"/>
        <v>0</v>
      </c>
      <c r="S80" s="82">
        <v>0</v>
      </c>
      <c r="T80" s="66">
        <f t="shared" si="19"/>
        <v>0</v>
      </c>
      <c r="U80" s="104"/>
      <c r="V80" s="67">
        <v>6</v>
      </c>
      <c r="W80" s="70">
        <f t="shared" si="20"/>
        <v>0</v>
      </c>
      <c r="X80" s="66">
        <f t="shared" si="21"/>
        <v>0</v>
      </c>
      <c r="Y80" s="72">
        <f t="shared" si="75"/>
        <v>0</v>
      </c>
      <c r="Z80" s="42"/>
      <c r="AA80" s="39"/>
    </row>
    <row r="81" spans="1:27" ht="15.6">
      <c r="A81" s="90" t="s">
        <v>430</v>
      </c>
      <c r="B81" s="64" t="s">
        <v>431</v>
      </c>
      <c r="C81" s="43">
        <v>0</v>
      </c>
      <c r="D81" s="62">
        <f t="shared" si="12"/>
        <v>0</v>
      </c>
      <c r="E81" s="65">
        <v>0</v>
      </c>
      <c r="F81" s="62">
        <f>E81*2.4711</f>
        <v>0</v>
      </c>
      <c r="G81" s="65">
        <v>0</v>
      </c>
      <c r="H81" s="62">
        <f>G81*2.4711</f>
        <v>0</v>
      </c>
      <c r="I81" s="49">
        <v>0</v>
      </c>
      <c r="J81" s="66">
        <f t="shared" si="15"/>
        <v>0</v>
      </c>
      <c r="K81" s="49">
        <v>0</v>
      </c>
      <c r="L81" s="66">
        <f t="shared" si="54"/>
        <v>0</v>
      </c>
      <c r="M81" s="66">
        <v>0</v>
      </c>
      <c r="N81" s="66">
        <f t="shared" si="55"/>
        <v>0</v>
      </c>
      <c r="O81" s="103">
        <v>0</v>
      </c>
      <c r="P81" s="66">
        <f t="shared" si="22"/>
        <v>0</v>
      </c>
      <c r="Q81" s="103">
        <v>0</v>
      </c>
      <c r="R81" s="66">
        <f t="shared" si="18"/>
        <v>0</v>
      </c>
      <c r="S81" s="82">
        <v>0</v>
      </c>
      <c r="T81" s="66">
        <f t="shared" si="19"/>
        <v>0</v>
      </c>
      <c r="U81" s="104"/>
      <c r="V81" s="67">
        <v>0</v>
      </c>
      <c r="W81" s="70">
        <v>0</v>
      </c>
      <c r="X81" s="66">
        <f t="shared" si="21"/>
        <v>0</v>
      </c>
      <c r="Y81" s="72">
        <v>0</v>
      </c>
      <c r="Z81" s="42"/>
      <c r="AA81" s="39"/>
    </row>
    <row r="82" spans="1:27" ht="15.6">
      <c r="A82" s="78"/>
      <c r="B82" s="40"/>
      <c r="C82" s="75"/>
      <c r="D82" s="75"/>
      <c r="E82" s="85"/>
      <c r="F82" s="86"/>
      <c r="G82" s="39"/>
      <c r="H82" s="41"/>
      <c r="I82" s="41"/>
      <c r="J82" s="41"/>
      <c r="K82" s="41"/>
      <c r="L82" s="66"/>
      <c r="M82" s="66"/>
      <c r="N82" s="66"/>
      <c r="O82" s="66"/>
      <c r="P82" s="66"/>
      <c r="Q82" s="66"/>
      <c r="R82" s="66"/>
      <c r="S82" s="66"/>
      <c r="T82" s="66"/>
      <c r="U82" s="66"/>
      <c r="V82" s="101" t="s">
        <v>433</v>
      </c>
      <c r="W82" s="199"/>
      <c r="X82" s="66"/>
      <c r="Y82" s="199"/>
      <c r="Z82" s="39"/>
      <c r="AA82" s="39"/>
    </row>
    <row r="83" spans="1:27" ht="15.6">
      <c r="A83" s="59" t="s">
        <v>245</v>
      </c>
      <c r="B83" s="60"/>
      <c r="C83" s="60"/>
      <c r="D83" s="61"/>
      <c r="E83" s="60"/>
      <c r="F83" s="61"/>
      <c r="G83" s="60"/>
      <c r="H83" s="61"/>
      <c r="I83" s="61"/>
      <c r="J83" s="61"/>
      <c r="K83" s="61"/>
      <c r="L83" s="66"/>
      <c r="M83" s="66"/>
      <c r="N83" s="66"/>
      <c r="O83" s="66"/>
      <c r="P83" s="66"/>
      <c r="Q83" s="66"/>
      <c r="R83" s="66"/>
      <c r="S83" s="66"/>
      <c r="T83" s="66"/>
      <c r="U83" s="66"/>
      <c r="V83" s="60"/>
      <c r="W83" s="195"/>
      <c r="X83" s="66"/>
      <c r="Y83" s="195"/>
      <c r="Z83" s="34"/>
      <c r="AA83" s="55"/>
    </row>
    <row r="84" spans="1:27" ht="15.6">
      <c r="A84" s="63" t="s">
        <v>127</v>
      </c>
      <c r="B84" s="64" t="s">
        <v>128</v>
      </c>
      <c r="C84" s="43">
        <v>197.6</v>
      </c>
      <c r="D84" s="62">
        <f t="shared" ref="D84:D111" si="77">C84*2.4711</f>
        <v>488.28935999999993</v>
      </c>
      <c r="E84" s="65">
        <v>259.97000000000003</v>
      </c>
      <c r="F84" s="62">
        <f t="shared" ref="F84:F111" si="78">E84*2.4711</f>
        <v>642.41186700000003</v>
      </c>
      <c r="G84" s="65">
        <v>125.86</v>
      </c>
      <c r="H84" s="62">
        <f t="shared" ref="H84:H111" si="79">G84*2.4711</f>
        <v>311.01264599999996</v>
      </c>
      <c r="I84" s="49">
        <v>160.31</v>
      </c>
      <c r="J84" s="66">
        <f t="shared" ref="J84:J111" si="80">I84*2.4711</f>
        <v>396.14204100000001</v>
      </c>
      <c r="K84" s="49">
        <v>180.59</v>
      </c>
      <c r="L84" s="66">
        <f t="shared" ref="L84:L111" si="81">K84*2.4711</f>
        <v>446.25594899999999</v>
      </c>
      <c r="M84">
        <v>220.81</v>
      </c>
      <c r="N84" s="66">
        <f t="shared" ref="N84:N97" si="82">M84*2.4711</f>
        <v>545.64359100000001</v>
      </c>
      <c r="O84">
        <v>214.73</v>
      </c>
      <c r="P84" s="66">
        <f t="shared" ref="P84:P111" si="83">O84*2.4711</f>
        <v>530.61930299999995</v>
      </c>
      <c r="Q84" s="66">
        <v>131.35</v>
      </c>
      <c r="R84" s="66">
        <f t="shared" ref="R84:R111" si="84">Q84*2.4711</f>
        <v>324.57898499999999</v>
      </c>
      <c r="S84" s="183">
        <v>80.69</v>
      </c>
      <c r="T84" s="117">
        <f t="shared" ref="T84:T111" si="85">S84*2.4711</f>
        <v>199.39305899999999</v>
      </c>
      <c r="U84" s="66"/>
      <c r="V84" s="67">
        <v>1267</v>
      </c>
      <c r="W84" s="120">
        <f t="shared" ref="W84:W111" si="86">(T84/V84)*100</f>
        <v>15.737415864246252</v>
      </c>
      <c r="X84" s="66">
        <f t="shared" ref="X84:X111" si="87">MAX(P84,R84,T84)</f>
        <v>530.61930299999995</v>
      </c>
      <c r="Y84" s="72">
        <f t="shared" ref="Y84:Y93" si="88">(X84/V84)*100</f>
        <v>41.879976558800315</v>
      </c>
      <c r="Z84" s="42"/>
      <c r="AA84" s="39"/>
    </row>
    <row r="85" spans="1:27" ht="15.6">
      <c r="A85" s="63" t="s">
        <v>129</v>
      </c>
      <c r="B85" s="64" t="s">
        <v>130</v>
      </c>
      <c r="C85" s="69">
        <v>2896.12</v>
      </c>
      <c r="D85" s="62">
        <f t="shared" si="77"/>
        <v>7156.6021319999991</v>
      </c>
      <c r="E85" s="67">
        <v>3293.78</v>
      </c>
      <c r="F85" s="62">
        <f t="shared" si="78"/>
        <v>8139.2597580000001</v>
      </c>
      <c r="G85" s="67">
        <v>1513.37</v>
      </c>
      <c r="H85" s="62">
        <f t="shared" si="79"/>
        <v>3739.6886069999996</v>
      </c>
      <c r="I85" s="52">
        <v>2078.1999999999998</v>
      </c>
      <c r="J85" s="66">
        <f t="shared" si="80"/>
        <v>5135.4400199999991</v>
      </c>
      <c r="K85" s="52">
        <v>2520.5300000000002</v>
      </c>
      <c r="L85" s="66">
        <f t="shared" si="81"/>
        <v>6228.481683</v>
      </c>
      <c r="M85">
        <v>3000.27</v>
      </c>
      <c r="N85" s="66">
        <f t="shared" si="82"/>
        <v>7413.9671969999999</v>
      </c>
      <c r="O85">
        <v>3033.02</v>
      </c>
      <c r="P85" s="66">
        <f t="shared" si="83"/>
        <v>7494.8957219999993</v>
      </c>
      <c r="Q85" s="111">
        <v>1795.61</v>
      </c>
      <c r="R85" s="118">
        <f t="shared" si="84"/>
        <v>4437.1318709999996</v>
      </c>
      <c r="S85" s="183">
        <v>1957.52</v>
      </c>
      <c r="T85" s="117">
        <f t="shared" si="85"/>
        <v>4837.227672</v>
      </c>
      <c r="U85" s="66"/>
      <c r="V85" s="67">
        <v>15107</v>
      </c>
      <c r="W85" s="120">
        <f t="shared" si="86"/>
        <v>32.019776739259946</v>
      </c>
      <c r="X85" s="66">
        <f t="shared" si="87"/>
        <v>7494.8957219999993</v>
      </c>
      <c r="Y85" s="72">
        <f t="shared" si="88"/>
        <v>49.612072032832458</v>
      </c>
      <c r="Z85" s="42"/>
      <c r="AA85" s="39"/>
    </row>
    <row r="86" spans="1:27" ht="15.6">
      <c r="A86" s="63" t="s">
        <v>131</v>
      </c>
      <c r="B86" s="64" t="s">
        <v>132</v>
      </c>
      <c r="C86" s="43">
        <v>13.2</v>
      </c>
      <c r="D86" s="62">
        <f t="shared" si="77"/>
        <v>32.618519999999997</v>
      </c>
      <c r="E86" s="65">
        <v>80.12</v>
      </c>
      <c r="F86" s="62">
        <f t="shared" si="78"/>
        <v>197.984532</v>
      </c>
      <c r="G86" s="65">
        <v>151.02000000000001</v>
      </c>
      <c r="H86" s="62">
        <f t="shared" si="79"/>
        <v>373.18552199999999</v>
      </c>
      <c r="I86" s="49">
        <v>170.8</v>
      </c>
      <c r="J86" s="66">
        <f t="shared" si="80"/>
        <v>422.06387999999998</v>
      </c>
      <c r="K86" s="49">
        <v>246.59</v>
      </c>
      <c r="L86" s="66">
        <f t="shared" si="81"/>
        <v>609.34854899999993</v>
      </c>
      <c r="M86">
        <v>591.46</v>
      </c>
      <c r="N86" s="66">
        <f t="shared" si="82"/>
        <v>1461.5568060000001</v>
      </c>
      <c r="O86">
        <v>595.29999999999995</v>
      </c>
      <c r="P86" s="66">
        <f t="shared" si="83"/>
        <v>1471.0458299999998</v>
      </c>
      <c r="Q86" s="66">
        <v>315.58999999999997</v>
      </c>
      <c r="R86" s="66">
        <f t="shared" si="84"/>
        <v>779.85444899999993</v>
      </c>
      <c r="S86" s="183">
        <v>165.08</v>
      </c>
      <c r="T86" s="117">
        <f t="shared" si="85"/>
        <v>407.92918800000001</v>
      </c>
      <c r="U86" s="66"/>
      <c r="V86" s="67">
        <v>1700</v>
      </c>
      <c r="W86" s="120">
        <f t="shared" si="86"/>
        <v>23.995834588235297</v>
      </c>
      <c r="X86" s="66">
        <f t="shared" si="87"/>
        <v>1471.0458299999998</v>
      </c>
      <c r="Y86" s="72">
        <f t="shared" si="88"/>
        <v>86.532107647058808</v>
      </c>
      <c r="Z86" s="42"/>
      <c r="AA86" s="39"/>
    </row>
    <row r="87" spans="1:27" ht="15.6">
      <c r="A87" s="63" t="s">
        <v>133</v>
      </c>
      <c r="B87" s="64" t="s">
        <v>134</v>
      </c>
      <c r="C87" s="43">
        <v>90.82</v>
      </c>
      <c r="D87" s="62">
        <f t="shared" si="77"/>
        <v>224.42530199999996</v>
      </c>
      <c r="E87" s="65">
        <v>118.15</v>
      </c>
      <c r="F87" s="62">
        <f t="shared" si="78"/>
        <v>291.960465</v>
      </c>
      <c r="G87" s="65">
        <v>137.71</v>
      </c>
      <c r="H87" s="62">
        <f t="shared" si="79"/>
        <v>340.29518100000001</v>
      </c>
      <c r="I87" s="49">
        <v>146.09</v>
      </c>
      <c r="J87" s="66">
        <f t="shared" si="80"/>
        <v>361.00299899999999</v>
      </c>
      <c r="K87" s="49">
        <v>188.14</v>
      </c>
      <c r="L87" s="66">
        <f t="shared" si="81"/>
        <v>464.91275399999995</v>
      </c>
      <c r="M87">
        <v>198.46</v>
      </c>
      <c r="N87" s="66">
        <f t="shared" si="82"/>
        <v>490.41450600000002</v>
      </c>
      <c r="O87">
        <v>231.16</v>
      </c>
      <c r="P87" s="66">
        <f t="shared" si="83"/>
        <v>571.21947599999999</v>
      </c>
      <c r="Q87" s="66">
        <v>74.069999999999993</v>
      </c>
      <c r="R87" s="66">
        <f t="shared" si="84"/>
        <v>183.03437699999998</v>
      </c>
      <c r="S87" s="82">
        <v>40.57</v>
      </c>
      <c r="T87" s="66">
        <f t="shared" si="85"/>
        <v>100.252527</v>
      </c>
      <c r="U87" s="66"/>
      <c r="V87" s="67">
        <v>768</v>
      </c>
      <c r="W87" s="70">
        <f t="shared" si="86"/>
        <v>13.053714453125002</v>
      </c>
      <c r="X87" s="66">
        <f t="shared" si="87"/>
        <v>571.21947599999999</v>
      </c>
      <c r="Y87" s="72">
        <f t="shared" si="88"/>
        <v>74.377535937499999</v>
      </c>
      <c r="Z87" s="42"/>
      <c r="AA87" s="39"/>
    </row>
    <row r="88" spans="1:27" ht="15.6">
      <c r="A88" s="63" t="s">
        <v>135</v>
      </c>
      <c r="B88" s="64" t="s">
        <v>136</v>
      </c>
      <c r="C88" s="43">
        <v>0</v>
      </c>
      <c r="D88" s="62">
        <f t="shared" si="77"/>
        <v>0</v>
      </c>
      <c r="E88" s="65">
        <v>1.71</v>
      </c>
      <c r="F88" s="62">
        <f t="shared" si="78"/>
        <v>4.225581</v>
      </c>
      <c r="G88" s="65">
        <v>0</v>
      </c>
      <c r="H88" s="62">
        <f t="shared" si="79"/>
        <v>0</v>
      </c>
      <c r="I88" s="49">
        <v>0</v>
      </c>
      <c r="J88" s="66">
        <f t="shared" si="80"/>
        <v>0</v>
      </c>
      <c r="K88" s="49">
        <v>3.17</v>
      </c>
      <c r="L88" s="66">
        <f t="shared" si="81"/>
        <v>7.8333869999999992</v>
      </c>
      <c r="M88">
        <v>3.47</v>
      </c>
      <c r="N88" s="66">
        <f t="shared" si="82"/>
        <v>8.5747169999999997</v>
      </c>
      <c r="O88">
        <v>2.2000000000000002</v>
      </c>
      <c r="P88" s="66">
        <f t="shared" si="83"/>
        <v>5.43642</v>
      </c>
      <c r="Q88" s="66">
        <v>9.06</v>
      </c>
      <c r="R88" s="66">
        <f t="shared" si="84"/>
        <v>22.388165999999998</v>
      </c>
      <c r="S88" s="82">
        <v>2.5499999999999998</v>
      </c>
      <c r="T88" s="66">
        <f t="shared" si="85"/>
        <v>6.3013049999999993</v>
      </c>
      <c r="U88" s="66"/>
      <c r="V88" s="67">
        <v>4</v>
      </c>
      <c r="W88" s="70">
        <f t="shared" si="86"/>
        <v>157.532625</v>
      </c>
      <c r="X88" s="66">
        <f t="shared" si="87"/>
        <v>22.388165999999998</v>
      </c>
      <c r="Y88" s="72">
        <f t="shared" si="88"/>
        <v>559.70414999999991</v>
      </c>
      <c r="Z88" s="42"/>
      <c r="AA88" s="39"/>
    </row>
    <row r="89" spans="1:27" ht="15.6">
      <c r="A89" s="63" t="s">
        <v>137</v>
      </c>
      <c r="B89" s="64" t="s">
        <v>138</v>
      </c>
      <c r="C89" s="43">
        <v>9.57</v>
      </c>
      <c r="D89" s="62">
        <f t="shared" si="77"/>
        <v>23.648426999999998</v>
      </c>
      <c r="E89" s="65">
        <v>32.729999999999997</v>
      </c>
      <c r="F89" s="62">
        <f t="shared" si="78"/>
        <v>80.879102999999986</v>
      </c>
      <c r="G89" s="65">
        <v>3.12</v>
      </c>
      <c r="H89" s="62">
        <f t="shared" si="79"/>
        <v>7.7098319999999996</v>
      </c>
      <c r="I89" s="49">
        <v>29.68</v>
      </c>
      <c r="J89" s="66">
        <f t="shared" si="80"/>
        <v>73.342247999999998</v>
      </c>
      <c r="K89" s="49">
        <v>44.13</v>
      </c>
      <c r="L89" s="66">
        <f t="shared" si="81"/>
        <v>109.049643</v>
      </c>
      <c r="M89">
        <v>71.27</v>
      </c>
      <c r="N89" s="66">
        <f t="shared" si="82"/>
        <v>176.11529699999997</v>
      </c>
      <c r="O89">
        <v>179.75</v>
      </c>
      <c r="P89" s="66">
        <f t="shared" si="83"/>
        <v>444.18022499999995</v>
      </c>
      <c r="Q89" s="66">
        <v>121.44</v>
      </c>
      <c r="R89" s="66">
        <f t="shared" si="84"/>
        <v>300.09038399999997</v>
      </c>
      <c r="S89" s="82">
        <v>35.17</v>
      </c>
      <c r="T89" s="66">
        <f t="shared" si="85"/>
        <v>86.908586999999997</v>
      </c>
      <c r="U89" s="66"/>
      <c r="V89" s="67">
        <v>66</v>
      </c>
      <c r="W89" s="70">
        <f t="shared" si="86"/>
        <v>131.67967727272728</v>
      </c>
      <c r="X89" s="66">
        <f t="shared" si="87"/>
        <v>444.18022499999995</v>
      </c>
      <c r="Y89" s="72">
        <f t="shared" si="88"/>
        <v>673.00034090909082</v>
      </c>
      <c r="Z89" s="42"/>
      <c r="AA89" s="39"/>
    </row>
    <row r="90" spans="1:27" ht="15.6">
      <c r="A90" s="63" t="s">
        <v>139</v>
      </c>
      <c r="B90" s="64" t="s">
        <v>140</v>
      </c>
      <c r="C90" s="43">
        <v>179.29</v>
      </c>
      <c r="D90" s="62">
        <f t="shared" si="77"/>
        <v>443.04351899999995</v>
      </c>
      <c r="E90" s="65">
        <v>227.22</v>
      </c>
      <c r="F90" s="62">
        <f t="shared" si="78"/>
        <v>561.48334199999999</v>
      </c>
      <c r="G90" s="65">
        <v>113.61</v>
      </c>
      <c r="H90" s="62">
        <f t="shared" si="79"/>
        <v>280.741671</v>
      </c>
      <c r="I90" s="49">
        <v>112.56</v>
      </c>
      <c r="J90" s="66">
        <f t="shared" si="80"/>
        <v>278.14701600000001</v>
      </c>
      <c r="K90" s="49">
        <v>140.41</v>
      </c>
      <c r="L90" s="66">
        <f t="shared" si="81"/>
        <v>346.96715099999994</v>
      </c>
      <c r="M90">
        <v>139.28</v>
      </c>
      <c r="N90" s="66">
        <f t="shared" si="82"/>
        <v>344.17480799999998</v>
      </c>
      <c r="O90">
        <v>197.54</v>
      </c>
      <c r="P90" s="66">
        <f t="shared" si="83"/>
        <v>488.14109399999995</v>
      </c>
      <c r="Q90" s="66">
        <v>78.88</v>
      </c>
      <c r="R90" s="66">
        <f t="shared" si="84"/>
        <v>194.92036799999997</v>
      </c>
      <c r="S90" s="82">
        <v>41.38</v>
      </c>
      <c r="T90" s="66">
        <f t="shared" si="85"/>
        <v>102.25411800000001</v>
      </c>
      <c r="U90" s="66"/>
      <c r="V90" s="67">
        <v>3479</v>
      </c>
      <c r="W90" s="70">
        <f t="shared" si="86"/>
        <v>2.93918131647025</v>
      </c>
      <c r="X90" s="66">
        <f t="shared" si="87"/>
        <v>488.14109399999995</v>
      </c>
      <c r="Y90" s="72">
        <f t="shared" si="88"/>
        <v>14.031074849094566</v>
      </c>
      <c r="Z90" s="42"/>
      <c r="AA90" s="39"/>
    </row>
    <row r="91" spans="1:27" ht="15.6">
      <c r="A91" s="63" t="s">
        <v>141</v>
      </c>
      <c r="B91" s="64" t="s">
        <v>142</v>
      </c>
      <c r="C91" s="69">
        <v>3054.85</v>
      </c>
      <c r="D91" s="62">
        <f t="shared" si="77"/>
        <v>7548.8398349999998</v>
      </c>
      <c r="E91" s="67">
        <v>2915.76</v>
      </c>
      <c r="F91" s="62">
        <f t="shared" si="78"/>
        <v>7205.1345360000005</v>
      </c>
      <c r="G91" s="67">
        <v>2183.4</v>
      </c>
      <c r="H91" s="62">
        <f t="shared" si="79"/>
        <v>5395.3997399999998</v>
      </c>
      <c r="I91" s="52">
        <v>2502.54</v>
      </c>
      <c r="J91" s="66">
        <f t="shared" si="80"/>
        <v>6184.0265939999999</v>
      </c>
      <c r="K91" s="52">
        <v>3228.18</v>
      </c>
      <c r="L91" s="66">
        <f t="shared" si="81"/>
        <v>7977.1555979999994</v>
      </c>
      <c r="M91">
        <v>3521.48</v>
      </c>
      <c r="N91" s="66">
        <f t="shared" si="82"/>
        <v>8701.9292279999991</v>
      </c>
      <c r="O91">
        <v>3287.38</v>
      </c>
      <c r="P91" s="66">
        <f t="shared" si="83"/>
        <v>8123.4447179999997</v>
      </c>
      <c r="Q91" s="111">
        <v>2333.2399999999998</v>
      </c>
      <c r="R91" s="118">
        <f t="shared" si="84"/>
        <v>5765.6693639999994</v>
      </c>
      <c r="S91" s="183">
        <v>2132.7199999999998</v>
      </c>
      <c r="T91" s="117">
        <f t="shared" si="85"/>
        <v>5270.1643919999988</v>
      </c>
      <c r="U91" s="66"/>
      <c r="V91" s="67">
        <v>15901</v>
      </c>
      <c r="W91" s="120">
        <f t="shared" si="86"/>
        <v>33.143603496635428</v>
      </c>
      <c r="X91" s="66">
        <f t="shared" si="87"/>
        <v>8123.4447179999997</v>
      </c>
      <c r="Y91" s="72">
        <f t="shared" si="88"/>
        <v>51.087634224262622</v>
      </c>
      <c r="Z91" s="42"/>
      <c r="AA91" s="39"/>
    </row>
    <row r="92" spans="1:27" ht="15.6">
      <c r="A92" s="63" t="s">
        <v>143</v>
      </c>
      <c r="B92" s="64" t="s">
        <v>144</v>
      </c>
      <c r="C92" s="43">
        <v>241.72</v>
      </c>
      <c r="D92" s="62">
        <f t="shared" si="77"/>
        <v>597.31429199999991</v>
      </c>
      <c r="E92" s="65">
        <v>177.2</v>
      </c>
      <c r="F92" s="62">
        <f t="shared" si="78"/>
        <v>437.87891999999994</v>
      </c>
      <c r="G92" s="65">
        <v>148.49</v>
      </c>
      <c r="H92" s="62">
        <f t="shared" si="79"/>
        <v>366.93363900000003</v>
      </c>
      <c r="I92" s="49">
        <v>148.76</v>
      </c>
      <c r="J92" s="66">
        <f t="shared" si="80"/>
        <v>367.60083599999996</v>
      </c>
      <c r="K92" s="49">
        <v>186.81</v>
      </c>
      <c r="L92" s="66">
        <f t="shared" si="81"/>
        <v>461.62619100000001</v>
      </c>
      <c r="M92">
        <v>228.31</v>
      </c>
      <c r="N92" s="66">
        <f t="shared" si="82"/>
        <v>564.17684099999997</v>
      </c>
      <c r="O92">
        <v>253.1</v>
      </c>
      <c r="P92" s="66">
        <f t="shared" si="83"/>
        <v>625.43540999999993</v>
      </c>
      <c r="Q92" s="66">
        <v>139.74</v>
      </c>
      <c r="R92" s="66">
        <f t="shared" si="84"/>
        <v>345.31151399999999</v>
      </c>
      <c r="S92" s="82">
        <v>138.93</v>
      </c>
      <c r="T92" s="66">
        <f t="shared" si="85"/>
        <v>343.30992299999997</v>
      </c>
      <c r="U92" s="66"/>
      <c r="V92" s="67">
        <v>2793</v>
      </c>
      <c r="W92" s="70">
        <f t="shared" si="86"/>
        <v>12.291798174006443</v>
      </c>
      <c r="X92" s="66">
        <f t="shared" si="87"/>
        <v>625.43540999999993</v>
      </c>
      <c r="Y92" s="72">
        <f t="shared" si="88"/>
        <v>22.39296133190118</v>
      </c>
      <c r="Z92" s="42"/>
      <c r="AA92" s="39"/>
    </row>
    <row r="93" spans="1:27" ht="15.6">
      <c r="A93" s="63" t="s">
        <v>145</v>
      </c>
      <c r="B93" s="64" t="s">
        <v>146</v>
      </c>
      <c r="C93" s="43">
        <v>0</v>
      </c>
      <c r="D93" s="62">
        <f t="shared" si="77"/>
        <v>0</v>
      </c>
      <c r="E93" s="65">
        <v>0</v>
      </c>
      <c r="F93" s="62">
        <f t="shared" si="78"/>
        <v>0</v>
      </c>
      <c r="G93" s="65">
        <v>0</v>
      </c>
      <c r="H93" s="62">
        <f t="shared" si="79"/>
        <v>0</v>
      </c>
      <c r="I93" s="49">
        <v>0</v>
      </c>
      <c r="J93" s="66">
        <f t="shared" si="80"/>
        <v>0</v>
      </c>
      <c r="K93" s="49">
        <v>0</v>
      </c>
      <c r="L93" s="66">
        <f t="shared" si="81"/>
        <v>0</v>
      </c>
      <c r="M93">
        <v>0</v>
      </c>
      <c r="N93" s="66">
        <f t="shared" si="82"/>
        <v>0</v>
      </c>
      <c r="O93">
        <v>0</v>
      </c>
      <c r="P93" s="66">
        <f t="shared" si="83"/>
        <v>0</v>
      </c>
      <c r="Q93" s="66">
        <v>0</v>
      </c>
      <c r="R93" s="66">
        <f t="shared" si="84"/>
        <v>0</v>
      </c>
      <c r="S93" s="82">
        <v>0</v>
      </c>
      <c r="T93" s="66">
        <f t="shared" si="85"/>
        <v>0</v>
      </c>
      <c r="U93" s="66"/>
      <c r="V93" s="67">
        <v>239</v>
      </c>
      <c r="W93" s="70">
        <f t="shared" si="86"/>
        <v>0</v>
      </c>
      <c r="X93" s="66">
        <f t="shared" si="87"/>
        <v>0</v>
      </c>
      <c r="Y93" s="72">
        <f t="shared" si="88"/>
        <v>0</v>
      </c>
      <c r="Z93" s="42"/>
      <c r="AA93" s="39"/>
    </row>
    <row r="94" spans="1:27" ht="15.6">
      <c r="A94" s="63" t="s">
        <v>147</v>
      </c>
      <c r="B94" s="64" t="s">
        <v>148</v>
      </c>
      <c r="C94" s="43">
        <v>0</v>
      </c>
      <c r="D94" s="62">
        <f t="shared" si="77"/>
        <v>0</v>
      </c>
      <c r="E94" s="65">
        <v>0</v>
      </c>
      <c r="F94" s="62">
        <f t="shared" si="78"/>
        <v>0</v>
      </c>
      <c r="G94" s="65">
        <v>0</v>
      </c>
      <c r="H94" s="62">
        <f t="shared" si="79"/>
        <v>0</v>
      </c>
      <c r="I94" s="49">
        <v>0</v>
      </c>
      <c r="J94" s="66">
        <f t="shared" si="80"/>
        <v>0</v>
      </c>
      <c r="K94" s="49">
        <v>0</v>
      </c>
      <c r="L94" s="66">
        <f t="shared" si="81"/>
        <v>0</v>
      </c>
      <c r="M94">
        <v>0</v>
      </c>
      <c r="N94" s="66">
        <f t="shared" si="82"/>
        <v>0</v>
      </c>
      <c r="O94">
        <v>0</v>
      </c>
      <c r="P94" s="66">
        <f t="shared" si="83"/>
        <v>0</v>
      </c>
      <c r="Q94" s="66">
        <v>0</v>
      </c>
      <c r="R94" s="66">
        <f t="shared" si="84"/>
        <v>0</v>
      </c>
      <c r="S94" s="82">
        <v>0</v>
      </c>
      <c r="T94" s="66">
        <f t="shared" si="85"/>
        <v>0</v>
      </c>
      <c r="U94" s="66"/>
      <c r="V94" s="67" t="s">
        <v>240</v>
      </c>
      <c r="W94" s="70" t="s">
        <v>186</v>
      </c>
      <c r="X94" s="66">
        <f t="shared" si="87"/>
        <v>0</v>
      </c>
      <c r="Y94" s="70" t="s">
        <v>186</v>
      </c>
      <c r="Z94" s="42"/>
      <c r="AA94" s="39"/>
    </row>
    <row r="95" spans="1:27" ht="15.6">
      <c r="A95" s="63" t="s">
        <v>149</v>
      </c>
      <c r="B95" s="64" t="s">
        <v>150</v>
      </c>
      <c r="C95" s="43">
        <v>72.45</v>
      </c>
      <c r="D95" s="62">
        <f t="shared" si="77"/>
        <v>179.031195</v>
      </c>
      <c r="E95" s="65">
        <v>119.81</v>
      </c>
      <c r="F95" s="62">
        <f t="shared" si="78"/>
        <v>296.06249099999997</v>
      </c>
      <c r="G95" s="65">
        <v>133.61000000000001</v>
      </c>
      <c r="H95" s="62">
        <f t="shared" si="79"/>
        <v>330.16367100000002</v>
      </c>
      <c r="I95" s="49">
        <v>160.63</v>
      </c>
      <c r="J95" s="66">
        <f t="shared" si="80"/>
        <v>396.93279299999995</v>
      </c>
      <c r="K95" s="49">
        <v>171.66</v>
      </c>
      <c r="L95" s="66">
        <f t="shared" si="81"/>
        <v>424.18902599999996</v>
      </c>
      <c r="M95">
        <v>171.9</v>
      </c>
      <c r="N95" s="66">
        <f t="shared" si="82"/>
        <v>424.78208999999998</v>
      </c>
      <c r="O95">
        <v>199.51</v>
      </c>
      <c r="P95" s="66">
        <f t="shared" si="83"/>
        <v>493.00916099999995</v>
      </c>
      <c r="Q95" s="111">
        <v>202.95</v>
      </c>
      <c r="R95" s="118">
        <f t="shared" si="84"/>
        <v>501.50974499999995</v>
      </c>
      <c r="S95" s="82">
        <v>204.44</v>
      </c>
      <c r="T95" s="66">
        <f t="shared" si="85"/>
        <v>505.19168399999995</v>
      </c>
      <c r="U95" s="66"/>
      <c r="V95" s="67">
        <v>85</v>
      </c>
      <c r="W95" s="70">
        <f t="shared" si="86"/>
        <v>594.34315764705877</v>
      </c>
      <c r="X95" s="66">
        <f t="shared" si="87"/>
        <v>505.19168399999995</v>
      </c>
      <c r="Y95" s="72">
        <f>(X95/V95)*100</f>
        <v>594.34315764705877</v>
      </c>
      <c r="Z95" s="42"/>
      <c r="AA95" s="39"/>
    </row>
    <row r="96" spans="1:27" ht="15.6">
      <c r="A96" s="63" t="s">
        <v>151</v>
      </c>
      <c r="B96" s="64" t="s">
        <v>152</v>
      </c>
      <c r="C96" s="43">
        <v>0</v>
      </c>
      <c r="D96" s="62">
        <f t="shared" si="77"/>
        <v>0</v>
      </c>
      <c r="E96" s="65">
        <v>0</v>
      </c>
      <c r="F96" s="62">
        <f t="shared" si="78"/>
        <v>0</v>
      </c>
      <c r="G96" s="65">
        <v>0</v>
      </c>
      <c r="H96" s="62">
        <f t="shared" si="79"/>
        <v>0</v>
      </c>
      <c r="I96" s="49">
        <v>0</v>
      </c>
      <c r="J96" s="66">
        <f t="shared" si="80"/>
        <v>0</v>
      </c>
      <c r="K96" s="49">
        <v>0</v>
      </c>
      <c r="L96" s="66">
        <f t="shared" si="81"/>
        <v>0</v>
      </c>
      <c r="M96">
        <v>0</v>
      </c>
      <c r="N96" s="66">
        <f t="shared" si="82"/>
        <v>0</v>
      </c>
      <c r="O96">
        <v>0</v>
      </c>
      <c r="P96" s="66">
        <f t="shared" si="83"/>
        <v>0</v>
      </c>
      <c r="Q96" s="66">
        <v>0</v>
      </c>
      <c r="R96" s="66">
        <f t="shared" si="84"/>
        <v>0</v>
      </c>
      <c r="S96" s="82">
        <v>0</v>
      </c>
      <c r="T96" s="66">
        <f t="shared" si="85"/>
        <v>0</v>
      </c>
      <c r="U96" s="66"/>
      <c r="V96" s="67" t="s">
        <v>240</v>
      </c>
      <c r="W96" s="70" t="s">
        <v>186</v>
      </c>
      <c r="X96" s="66">
        <f t="shared" si="87"/>
        <v>0</v>
      </c>
      <c r="Y96" s="70" t="s">
        <v>186</v>
      </c>
      <c r="Z96" s="42"/>
      <c r="AA96" s="39"/>
    </row>
    <row r="97" spans="1:27" ht="15.6">
      <c r="A97" s="63" t="s">
        <v>153</v>
      </c>
      <c r="B97" s="64" t="s">
        <v>154</v>
      </c>
      <c r="C97" s="43">
        <v>135.02000000000001</v>
      </c>
      <c r="D97" s="62">
        <f t="shared" si="77"/>
        <v>333.64792199999999</v>
      </c>
      <c r="E97" s="65">
        <v>236.88</v>
      </c>
      <c r="F97" s="62">
        <f t="shared" si="78"/>
        <v>585.35416799999996</v>
      </c>
      <c r="G97" s="65">
        <v>298.41000000000003</v>
      </c>
      <c r="H97" s="62">
        <f t="shared" si="79"/>
        <v>737.40095099999996</v>
      </c>
      <c r="I97" s="49">
        <v>328.45</v>
      </c>
      <c r="J97" s="66">
        <f t="shared" si="80"/>
        <v>811.63279499999987</v>
      </c>
      <c r="K97" s="49">
        <v>373</v>
      </c>
      <c r="L97" s="66">
        <f t="shared" si="81"/>
        <v>921.72029999999995</v>
      </c>
      <c r="M97">
        <v>361.15</v>
      </c>
      <c r="N97" s="66">
        <f t="shared" si="82"/>
        <v>892.4377649999999</v>
      </c>
      <c r="O97">
        <v>379.37</v>
      </c>
      <c r="P97" s="66">
        <f t="shared" si="83"/>
        <v>937.46120699999994</v>
      </c>
      <c r="Q97" s="111">
        <v>363.77</v>
      </c>
      <c r="R97" s="118">
        <f t="shared" si="84"/>
        <v>898.91204699999992</v>
      </c>
      <c r="S97" s="183">
        <v>351.12</v>
      </c>
      <c r="T97" s="117">
        <f t="shared" si="85"/>
        <v>867.65263199999993</v>
      </c>
      <c r="U97" s="66"/>
      <c r="V97" s="67">
        <v>187</v>
      </c>
      <c r="W97" s="120">
        <f t="shared" si="86"/>
        <v>463.98536470588232</v>
      </c>
      <c r="X97" s="66">
        <f t="shared" si="87"/>
        <v>937.46120699999994</v>
      </c>
      <c r="Y97" s="72">
        <f>(X97/V97)*100</f>
        <v>501.31615347593578</v>
      </c>
      <c r="Z97" s="42"/>
      <c r="AA97" s="39"/>
    </row>
    <row r="98" spans="1:27" ht="15.6">
      <c r="A98" s="63" t="s">
        <v>155</v>
      </c>
      <c r="B98" s="64" t="s">
        <v>156</v>
      </c>
      <c r="C98" s="43">
        <v>29.75</v>
      </c>
      <c r="D98" s="62">
        <f t="shared" si="77"/>
        <v>73.515225000000001</v>
      </c>
      <c r="E98" s="65">
        <v>0</v>
      </c>
      <c r="F98" s="62">
        <f t="shared" si="78"/>
        <v>0</v>
      </c>
      <c r="G98" s="65">
        <v>57.99</v>
      </c>
      <c r="H98" s="62">
        <f t="shared" si="79"/>
        <v>143.29908900000001</v>
      </c>
      <c r="I98" s="49">
        <v>80.67</v>
      </c>
      <c r="J98" s="66">
        <f t="shared" si="80"/>
        <v>199.343637</v>
      </c>
      <c r="K98" s="49">
        <v>84.32</v>
      </c>
      <c r="L98" s="66">
        <f t="shared" si="81"/>
        <v>208.36315199999996</v>
      </c>
      <c r="M98">
        <v>136.06</v>
      </c>
      <c r="N98" s="66">
        <f t="shared" ref="N98:N111" si="89">M98*2.4711</f>
        <v>336.21786599999996</v>
      </c>
      <c r="O98">
        <v>193.13</v>
      </c>
      <c r="P98" s="66">
        <f t="shared" si="83"/>
        <v>477.24354299999999</v>
      </c>
      <c r="Q98" s="66">
        <v>94.92</v>
      </c>
      <c r="R98" s="66">
        <f t="shared" si="84"/>
        <v>234.55681199999998</v>
      </c>
      <c r="S98" s="82">
        <v>105.14</v>
      </c>
      <c r="T98" s="66">
        <f t="shared" si="85"/>
        <v>259.81145399999997</v>
      </c>
      <c r="U98" s="66"/>
      <c r="V98" s="67">
        <v>300</v>
      </c>
      <c r="W98" s="70">
        <f t="shared" si="86"/>
        <v>86.60381799999999</v>
      </c>
      <c r="X98" s="66">
        <f t="shared" si="87"/>
        <v>477.24354299999999</v>
      </c>
      <c r="Y98" s="72">
        <f>(X98/V98)*100</f>
        <v>159.08118099999999</v>
      </c>
      <c r="Z98" s="42"/>
      <c r="AA98" s="39"/>
    </row>
    <row r="99" spans="1:27" ht="15.6">
      <c r="A99" s="63" t="s">
        <v>157</v>
      </c>
      <c r="B99" s="64" t="s">
        <v>158</v>
      </c>
      <c r="C99" s="43">
        <v>0.89</v>
      </c>
      <c r="D99" s="62">
        <f t="shared" si="77"/>
        <v>2.1992789999999998</v>
      </c>
      <c r="E99" s="65">
        <v>0</v>
      </c>
      <c r="F99" s="62">
        <f t="shared" si="78"/>
        <v>0</v>
      </c>
      <c r="G99" s="65">
        <v>0</v>
      </c>
      <c r="H99" s="62">
        <f t="shared" si="79"/>
        <v>0</v>
      </c>
      <c r="I99" s="49">
        <v>0</v>
      </c>
      <c r="J99" s="66">
        <f t="shared" si="80"/>
        <v>0</v>
      </c>
      <c r="K99" s="49">
        <v>0</v>
      </c>
      <c r="L99" s="66">
        <f t="shared" si="81"/>
        <v>0</v>
      </c>
      <c r="M99">
        <v>0</v>
      </c>
      <c r="N99" s="66">
        <f t="shared" si="89"/>
        <v>0</v>
      </c>
      <c r="O99">
        <v>0</v>
      </c>
      <c r="P99" s="66">
        <f t="shared" si="83"/>
        <v>0</v>
      </c>
      <c r="Q99" s="66">
        <v>0</v>
      </c>
      <c r="R99" s="66">
        <f t="shared" si="84"/>
        <v>0</v>
      </c>
      <c r="S99" s="82">
        <v>0</v>
      </c>
      <c r="T99" s="66">
        <f t="shared" si="85"/>
        <v>0</v>
      </c>
      <c r="U99" s="66"/>
      <c r="V99" s="67">
        <v>200</v>
      </c>
      <c r="W99" s="70">
        <f t="shared" si="86"/>
        <v>0</v>
      </c>
      <c r="X99" s="66">
        <f t="shared" si="87"/>
        <v>0</v>
      </c>
      <c r="Y99" s="72">
        <f>(X99/V99)*100</f>
        <v>0</v>
      </c>
      <c r="Z99" s="42"/>
      <c r="AA99" s="39"/>
    </row>
    <row r="100" spans="1:27" ht="15.6">
      <c r="A100" s="63" t="s">
        <v>159</v>
      </c>
      <c r="B100" s="64" t="s">
        <v>160</v>
      </c>
      <c r="C100" s="43">
        <v>0</v>
      </c>
      <c r="D100" s="62">
        <f t="shared" si="77"/>
        <v>0</v>
      </c>
      <c r="E100" s="65">
        <v>0</v>
      </c>
      <c r="F100" s="62">
        <f t="shared" si="78"/>
        <v>0</v>
      </c>
      <c r="G100" s="65">
        <v>0</v>
      </c>
      <c r="H100" s="62">
        <f t="shared" si="79"/>
        <v>0</v>
      </c>
      <c r="I100" s="49">
        <v>0</v>
      </c>
      <c r="J100" s="66">
        <f t="shared" si="80"/>
        <v>0</v>
      </c>
      <c r="K100" s="49">
        <v>0</v>
      </c>
      <c r="L100" s="66">
        <f t="shared" si="81"/>
        <v>0</v>
      </c>
      <c r="M100">
        <v>0</v>
      </c>
      <c r="N100" s="66">
        <f t="shared" si="89"/>
        <v>0</v>
      </c>
      <c r="O100">
        <v>0</v>
      </c>
      <c r="P100" s="66">
        <f t="shared" si="83"/>
        <v>0</v>
      </c>
      <c r="Q100" s="66">
        <v>0</v>
      </c>
      <c r="R100" s="66">
        <f t="shared" si="84"/>
        <v>0</v>
      </c>
      <c r="S100" s="82">
        <v>0</v>
      </c>
      <c r="T100" s="66">
        <f t="shared" si="85"/>
        <v>0</v>
      </c>
      <c r="U100" s="66"/>
      <c r="V100" s="67" t="s">
        <v>179</v>
      </c>
      <c r="W100" s="70" t="s">
        <v>186</v>
      </c>
      <c r="X100" s="66">
        <f t="shared" si="87"/>
        <v>0</v>
      </c>
      <c r="Y100" s="70" t="s">
        <v>186</v>
      </c>
      <c r="Z100" s="42"/>
      <c r="AA100" s="39"/>
    </row>
    <row r="101" spans="1:27" ht="15.6">
      <c r="A101" s="63" t="s">
        <v>161</v>
      </c>
      <c r="B101" s="64" t="s">
        <v>162</v>
      </c>
      <c r="C101" s="43">
        <v>0</v>
      </c>
      <c r="D101" s="62">
        <f t="shared" si="77"/>
        <v>0</v>
      </c>
      <c r="E101" s="65">
        <v>0</v>
      </c>
      <c r="F101" s="62">
        <f t="shared" si="78"/>
        <v>0</v>
      </c>
      <c r="G101" s="65">
        <v>0</v>
      </c>
      <c r="H101" s="62">
        <f t="shared" si="79"/>
        <v>0</v>
      </c>
      <c r="I101" s="49">
        <v>0</v>
      </c>
      <c r="J101" s="66">
        <f t="shared" si="80"/>
        <v>0</v>
      </c>
      <c r="K101" s="49">
        <v>0</v>
      </c>
      <c r="L101" s="66">
        <f t="shared" si="81"/>
        <v>0</v>
      </c>
      <c r="M101">
        <v>0</v>
      </c>
      <c r="N101" s="66">
        <f t="shared" si="89"/>
        <v>0</v>
      </c>
      <c r="O101">
        <v>0</v>
      </c>
      <c r="P101" s="66">
        <f t="shared" si="83"/>
        <v>0</v>
      </c>
      <c r="Q101" s="66">
        <v>0</v>
      </c>
      <c r="R101" s="66">
        <f t="shared" si="84"/>
        <v>0</v>
      </c>
      <c r="S101" s="82">
        <v>0</v>
      </c>
      <c r="T101" s="66">
        <f t="shared" si="85"/>
        <v>0</v>
      </c>
      <c r="U101" s="66"/>
      <c r="V101" s="67" t="s">
        <v>179</v>
      </c>
      <c r="W101" s="70" t="s">
        <v>186</v>
      </c>
      <c r="X101" s="66">
        <f t="shared" si="87"/>
        <v>0</v>
      </c>
      <c r="Y101" s="70" t="s">
        <v>186</v>
      </c>
      <c r="Z101" s="42"/>
      <c r="AA101" s="39"/>
    </row>
    <row r="102" spans="1:27" ht="15.6">
      <c r="A102" s="63" t="s">
        <v>163</v>
      </c>
      <c r="B102" s="64" t="s">
        <v>164</v>
      </c>
      <c r="C102" s="43">
        <v>0</v>
      </c>
      <c r="D102" s="62">
        <f t="shared" si="77"/>
        <v>0</v>
      </c>
      <c r="E102" s="65">
        <v>0</v>
      </c>
      <c r="F102" s="62">
        <f t="shared" si="78"/>
        <v>0</v>
      </c>
      <c r="G102" s="65">
        <v>0</v>
      </c>
      <c r="H102" s="62">
        <f t="shared" si="79"/>
        <v>0</v>
      </c>
      <c r="I102" s="49">
        <v>0</v>
      </c>
      <c r="J102" s="66">
        <f t="shared" si="80"/>
        <v>0</v>
      </c>
      <c r="K102" s="49">
        <v>0</v>
      </c>
      <c r="L102" s="66">
        <f t="shared" si="81"/>
        <v>0</v>
      </c>
      <c r="M102">
        <v>0</v>
      </c>
      <c r="N102" s="66">
        <f t="shared" si="89"/>
        <v>0</v>
      </c>
      <c r="O102">
        <v>0</v>
      </c>
      <c r="P102" s="66">
        <f t="shared" si="83"/>
        <v>0</v>
      </c>
      <c r="Q102" s="66">
        <v>0</v>
      </c>
      <c r="R102" s="66">
        <f t="shared" si="84"/>
        <v>0</v>
      </c>
      <c r="S102" s="82">
        <v>0</v>
      </c>
      <c r="T102" s="66">
        <f t="shared" si="85"/>
        <v>0</v>
      </c>
      <c r="U102" s="66"/>
      <c r="V102" s="67" t="s">
        <v>179</v>
      </c>
      <c r="W102" s="70" t="s">
        <v>186</v>
      </c>
      <c r="X102" s="66">
        <f t="shared" si="87"/>
        <v>0</v>
      </c>
      <c r="Y102" s="70" t="s">
        <v>186</v>
      </c>
      <c r="Z102" s="42"/>
      <c r="AA102" s="39"/>
    </row>
    <row r="103" spans="1:27" ht="15.6">
      <c r="A103" s="63" t="s">
        <v>165</v>
      </c>
      <c r="B103" s="64" t="s">
        <v>166</v>
      </c>
      <c r="C103" s="43">
        <v>0</v>
      </c>
      <c r="D103" s="62">
        <f t="shared" si="77"/>
        <v>0</v>
      </c>
      <c r="E103" s="65">
        <v>0</v>
      </c>
      <c r="F103" s="62">
        <f t="shared" si="78"/>
        <v>0</v>
      </c>
      <c r="G103" s="65">
        <v>0</v>
      </c>
      <c r="H103" s="62">
        <f t="shared" si="79"/>
        <v>0</v>
      </c>
      <c r="I103" s="49">
        <v>0</v>
      </c>
      <c r="J103" s="66">
        <f t="shared" si="80"/>
        <v>0</v>
      </c>
      <c r="K103" s="49">
        <v>0</v>
      </c>
      <c r="L103" s="66">
        <f t="shared" si="81"/>
        <v>0</v>
      </c>
      <c r="M103">
        <v>0</v>
      </c>
      <c r="N103" s="66">
        <f t="shared" si="89"/>
        <v>0</v>
      </c>
      <c r="O103">
        <v>0</v>
      </c>
      <c r="P103" s="66">
        <f t="shared" si="83"/>
        <v>0</v>
      </c>
      <c r="Q103" s="66">
        <v>0</v>
      </c>
      <c r="R103" s="66">
        <f t="shared" si="84"/>
        <v>0</v>
      </c>
      <c r="S103" s="82">
        <v>0</v>
      </c>
      <c r="T103" s="66">
        <f t="shared" si="85"/>
        <v>0</v>
      </c>
      <c r="U103" s="66"/>
      <c r="V103" s="67" t="s">
        <v>179</v>
      </c>
      <c r="W103" s="70" t="s">
        <v>186</v>
      </c>
      <c r="X103" s="66">
        <f t="shared" si="87"/>
        <v>0</v>
      </c>
      <c r="Y103" s="70" t="s">
        <v>186</v>
      </c>
      <c r="Z103" s="42"/>
      <c r="AA103" s="39"/>
    </row>
    <row r="104" spans="1:27" ht="15.6">
      <c r="A104" s="63" t="s">
        <v>167</v>
      </c>
      <c r="B104" s="64" t="s">
        <v>168</v>
      </c>
      <c r="C104" s="43">
        <v>0</v>
      </c>
      <c r="D104" s="62">
        <f t="shared" si="77"/>
        <v>0</v>
      </c>
      <c r="E104" s="65">
        <v>0</v>
      </c>
      <c r="F104" s="62">
        <f t="shared" si="78"/>
        <v>0</v>
      </c>
      <c r="G104" s="65">
        <v>0</v>
      </c>
      <c r="H104" s="62">
        <f t="shared" si="79"/>
        <v>0</v>
      </c>
      <c r="I104" s="49">
        <v>0</v>
      </c>
      <c r="J104" s="66">
        <f t="shared" si="80"/>
        <v>0</v>
      </c>
      <c r="K104" s="49">
        <v>0</v>
      </c>
      <c r="L104" s="66">
        <f t="shared" si="81"/>
        <v>0</v>
      </c>
      <c r="M104">
        <v>0</v>
      </c>
      <c r="N104" s="66">
        <f t="shared" si="89"/>
        <v>0</v>
      </c>
      <c r="O104">
        <v>0</v>
      </c>
      <c r="P104" s="66">
        <f t="shared" si="83"/>
        <v>0</v>
      </c>
      <c r="Q104" s="66">
        <v>0</v>
      </c>
      <c r="R104" s="66">
        <f t="shared" si="84"/>
        <v>0</v>
      </c>
      <c r="S104" s="82">
        <v>0</v>
      </c>
      <c r="T104" s="66">
        <f t="shared" si="85"/>
        <v>0</v>
      </c>
      <c r="U104" s="66"/>
      <c r="V104" s="67" t="s">
        <v>179</v>
      </c>
      <c r="W104" s="70" t="s">
        <v>186</v>
      </c>
      <c r="X104" s="66">
        <f t="shared" si="87"/>
        <v>0</v>
      </c>
      <c r="Y104" s="70" t="s">
        <v>186</v>
      </c>
      <c r="Z104" s="42"/>
      <c r="AA104" s="39"/>
    </row>
    <row r="105" spans="1:27" ht="15.6">
      <c r="A105" s="63" t="s">
        <v>169</v>
      </c>
      <c r="B105" s="64" t="s">
        <v>170</v>
      </c>
      <c r="C105" s="43">
        <v>174.77</v>
      </c>
      <c r="D105" s="62">
        <f t="shared" si="77"/>
        <v>431.87414699999999</v>
      </c>
      <c r="E105" s="65">
        <v>281.98</v>
      </c>
      <c r="F105" s="62">
        <f t="shared" si="78"/>
        <v>696.80077800000004</v>
      </c>
      <c r="G105" s="65">
        <v>285.52999999999997</v>
      </c>
      <c r="H105" s="62">
        <f t="shared" si="79"/>
        <v>705.57318299999986</v>
      </c>
      <c r="I105" s="49">
        <v>426.96</v>
      </c>
      <c r="J105" s="66">
        <f t="shared" si="80"/>
        <v>1055.0608559999998</v>
      </c>
      <c r="K105" s="49">
        <v>318.41000000000003</v>
      </c>
      <c r="L105" s="66">
        <f t="shared" si="81"/>
        <v>786.82295099999999</v>
      </c>
      <c r="M105">
        <v>388.87</v>
      </c>
      <c r="N105" s="66">
        <f t="shared" si="89"/>
        <v>960.93665699999997</v>
      </c>
      <c r="O105">
        <v>309.27999999999997</v>
      </c>
      <c r="P105" s="66">
        <f t="shared" si="83"/>
        <v>764.26180799999986</v>
      </c>
      <c r="Q105" s="66">
        <v>437.23</v>
      </c>
      <c r="R105" s="66">
        <f t="shared" si="84"/>
        <v>1080.4390530000001</v>
      </c>
      <c r="S105" s="82">
        <v>363.53</v>
      </c>
      <c r="T105" s="66">
        <f t="shared" si="85"/>
        <v>898.31898299999989</v>
      </c>
      <c r="U105" s="66"/>
      <c r="V105" s="67">
        <v>535</v>
      </c>
      <c r="W105" s="70">
        <f t="shared" si="86"/>
        <v>167.91009028037379</v>
      </c>
      <c r="X105" s="66">
        <f t="shared" si="87"/>
        <v>1080.4390530000001</v>
      </c>
      <c r="Y105" s="72">
        <f t="shared" ref="Y105:Y111" si="90">(X105/V105)*100</f>
        <v>201.95122485981312</v>
      </c>
      <c r="Z105" s="42"/>
      <c r="AA105" s="39"/>
    </row>
    <row r="106" spans="1:27" ht="15.6">
      <c r="A106" s="63" t="s">
        <v>171</v>
      </c>
      <c r="B106" s="64" t="s">
        <v>172</v>
      </c>
      <c r="C106" s="43">
        <v>0</v>
      </c>
      <c r="D106" s="62">
        <f t="shared" si="77"/>
        <v>0</v>
      </c>
      <c r="E106" s="65">
        <v>0</v>
      </c>
      <c r="F106" s="62">
        <f t="shared" si="78"/>
        <v>0</v>
      </c>
      <c r="G106" s="65">
        <v>4.54</v>
      </c>
      <c r="H106" s="62">
        <f t="shared" si="79"/>
        <v>11.218793999999999</v>
      </c>
      <c r="I106" s="49">
        <v>4.2699999999999996</v>
      </c>
      <c r="J106" s="66">
        <f t="shared" si="80"/>
        <v>10.551596999999997</v>
      </c>
      <c r="K106" s="49">
        <v>13.6</v>
      </c>
      <c r="L106" s="66">
        <f t="shared" si="81"/>
        <v>33.606959999999994</v>
      </c>
      <c r="M106">
        <v>17.309999999999999</v>
      </c>
      <c r="N106" s="66">
        <f t="shared" si="89"/>
        <v>42.774740999999992</v>
      </c>
      <c r="O106">
        <v>7.63</v>
      </c>
      <c r="P106" s="66">
        <f t="shared" si="83"/>
        <v>18.854492999999998</v>
      </c>
      <c r="Q106" s="111">
        <v>12.94</v>
      </c>
      <c r="R106" s="118">
        <f t="shared" si="84"/>
        <v>31.976033999999999</v>
      </c>
      <c r="S106" s="82">
        <v>27.2</v>
      </c>
      <c r="T106" s="66">
        <f t="shared" si="85"/>
        <v>67.213919999999987</v>
      </c>
      <c r="U106" s="66"/>
      <c r="V106" s="67">
        <v>15</v>
      </c>
      <c r="W106" s="70">
        <f t="shared" si="86"/>
        <v>448.09279999999995</v>
      </c>
      <c r="X106" s="66">
        <f t="shared" si="87"/>
        <v>67.213919999999987</v>
      </c>
      <c r="Y106" s="72">
        <f t="shared" si="90"/>
        <v>448.09279999999995</v>
      </c>
      <c r="Z106" s="42"/>
      <c r="AA106" s="39"/>
    </row>
    <row r="107" spans="1:27" ht="15.6">
      <c r="A107" s="68" t="s">
        <v>213</v>
      </c>
      <c r="B107" s="37" t="s">
        <v>235</v>
      </c>
      <c r="C107" s="43">
        <v>4.76</v>
      </c>
      <c r="D107" s="62">
        <f t="shared" si="77"/>
        <v>11.762435999999999</v>
      </c>
      <c r="E107" s="77">
        <v>21.6302367919921</v>
      </c>
      <c r="F107" s="66">
        <f t="shared" si="78"/>
        <v>53.450478136691679</v>
      </c>
      <c r="G107" s="76">
        <v>90.47</v>
      </c>
      <c r="H107" s="66">
        <f>G107*2.4711</f>
        <v>223.56041699999997</v>
      </c>
      <c r="I107" s="49">
        <v>123.28</v>
      </c>
      <c r="J107" s="66">
        <f t="shared" si="80"/>
        <v>304.63720799999999</v>
      </c>
      <c r="K107" s="49">
        <v>142.46</v>
      </c>
      <c r="L107" s="66">
        <f t="shared" si="81"/>
        <v>352.03290600000003</v>
      </c>
      <c r="M107">
        <v>135.13999999999999</v>
      </c>
      <c r="N107" s="66">
        <f t="shared" si="89"/>
        <v>333.94445399999995</v>
      </c>
      <c r="O107">
        <v>160.61000000000001</v>
      </c>
      <c r="P107" s="66">
        <f t="shared" si="83"/>
        <v>396.88337100000001</v>
      </c>
      <c r="Q107" s="66">
        <v>217.11</v>
      </c>
      <c r="R107" s="66">
        <f t="shared" si="84"/>
        <v>536.50052100000005</v>
      </c>
      <c r="S107" s="82">
        <v>253.93</v>
      </c>
      <c r="T107" s="66">
        <f t="shared" si="85"/>
        <v>627.48642299999995</v>
      </c>
      <c r="U107" s="66"/>
      <c r="V107" s="69">
        <v>1000</v>
      </c>
      <c r="W107" s="70">
        <f t="shared" si="86"/>
        <v>62.748642299999993</v>
      </c>
      <c r="X107" s="66">
        <f t="shared" si="87"/>
        <v>627.48642299999995</v>
      </c>
      <c r="Y107" s="72">
        <f t="shared" si="90"/>
        <v>62.748642299999993</v>
      </c>
      <c r="Z107" s="58"/>
      <c r="AA107" s="39"/>
    </row>
    <row r="108" spans="1:27" ht="15.6">
      <c r="A108" s="68" t="s">
        <v>214</v>
      </c>
      <c r="B108" s="37" t="s">
        <v>236</v>
      </c>
      <c r="C108" s="43">
        <v>0</v>
      </c>
      <c r="D108" s="62">
        <f t="shared" si="77"/>
        <v>0</v>
      </c>
      <c r="E108" s="71">
        <v>0</v>
      </c>
      <c r="F108" s="66">
        <f t="shared" si="78"/>
        <v>0</v>
      </c>
      <c r="G108" s="43">
        <v>0</v>
      </c>
      <c r="H108" s="66">
        <f>G108*2.4711</f>
        <v>0</v>
      </c>
      <c r="I108" s="49">
        <v>0</v>
      </c>
      <c r="J108" s="66">
        <f t="shared" si="80"/>
        <v>0</v>
      </c>
      <c r="K108" s="49">
        <v>0</v>
      </c>
      <c r="L108" s="66">
        <f t="shared" si="81"/>
        <v>0</v>
      </c>
      <c r="M108">
        <v>0</v>
      </c>
      <c r="N108" s="66">
        <f t="shared" si="89"/>
        <v>0</v>
      </c>
      <c r="O108">
        <v>0</v>
      </c>
      <c r="P108" s="66">
        <f t="shared" si="83"/>
        <v>0</v>
      </c>
      <c r="Q108" s="66">
        <v>0</v>
      </c>
      <c r="R108" s="66">
        <f t="shared" si="84"/>
        <v>0</v>
      </c>
      <c r="S108" s="82">
        <v>1.87</v>
      </c>
      <c r="T108" s="66">
        <f t="shared" si="85"/>
        <v>4.6209569999999998</v>
      </c>
      <c r="U108" s="66"/>
      <c r="V108" s="69">
        <v>200</v>
      </c>
      <c r="W108" s="70">
        <f t="shared" si="86"/>
        <v>2.3104784999999999</v>
      </c>
      <c r="X108" s="66">
        <f t="shared" si="87"/>
        <v>4.6209569999999998</v>
      </c>
      <c r="Y108" s="72">
        <f t="shared" si="90"/>
        <v>2.3104784999999999</v>
      </c>
      <c r="Z108" s="58"/>
      <c r="AA108" s="39"/>
    </row>
    <row r="109" spans="1:27" ht="15.6">
      <c r="A109" s="63" t="s">
        <v>173</v>
      </c>
      <c r="B109" s="64" t="s">
        <v>174</v>
      </c>
      <c r="C109" s="43">
        <v>0</v>
      </c>
      <c r="D109" s="62">
        <f t="shared" si="77"/>
        <v>0</v>
      </c>
      <c r="E109" s="65">
        <v>0</v>
      </c>
      <c r="F109" s="62">
        <f t="shared" si="78"/>
        <v>0</v>
      </c>
      <c r="G109" s="65">
        <v>0</v>
      </c>
      <c r="H109" s="62">
        <f t="shared" si="79"/>
        <v>0</v>
      </c>
      <c r="I109" s="49">
        <v>0</v>
      </c>
      <c r="J109" s="66">
        <f t="shared" si="80"/>
        <v>0</v>
      </c>
      <c r="K109" s="49">
        <v>0</v>
      </c>
      <c r="L109" s="66">
        <f t="shared" si="81"/>
        <v>0</v>
      </c>
      <c r="M109">
        <v>0</v>
      </c>
      <c r="N109" s="66">
        <f t="shared" si="89"/>
        <v>0</v>
      </c>
      <c r="O109">
        <v>0</v>
      </c>
      <c r="P109" s="66">
        <f t="shared" si="83"/>
        <v>0</v>
      </c>
      <c r="Q109" s="66">
        <v>0</v>
      </c>
      <c r="R109" s="66">
        <f t="shared" si="84"/>
        <v>0</v>
      </c>
      <c r="S109" s="82">
        <v>0</v>
      </c>
      <c r="T109" s="66">
        <f t="shared" si="85"/>
        <v>0</v>
      </c>
      <c r="U109" s="66"/>
      <c r="V109" s="67">
        <v>379</v>
      </c>
      <c r="W109" s="70">
        <f t="shared" si="86"/>
        <v>0</v>
      </c>
      <c r="X109" s="66">
        <f t="shared" si="87"/>
        <v>0</v>
      </c>
      <c r="Y109" s="72">
        <f t="shared" si="90"/>
        <v>0</v>
      </c>
      <c r="Z109" s="42"/>
      <c r="AA109" s="39"/>
    </row>
    <row r="110" spans="1:27" ht="15.6">
      <c r="A110" s="63" t="s">
        <v>175</v>
      </c>
      <c r="B110" s="64" t="s">
        <v>176</v>
      </c>
      <c r="C110" s="43">
        <v>2.34</v>
      </c>
      <c r="D110" s="62">
        <f t="shared" si="77"/>
        <v>5.782373999999999</v>
      </c>
      <c r="E110" s="65">
        <v>3.54</v>
      </c>
      <c r="F110" s="62">
        <f t="shared" si="78"/>
        <v>8.7476939999999992</v>
      </c>
      <c r="G110" s="65">
        <v>1.28</v>
      </c>
      <c r="H110" s="62">
        <f t="shared" si="79"/>
        <v>3.163008</v>
      </c>
      <c r="I110" s="49">
        <v>2.34</v>
      </c>
      <c r="J110" s="66">
        <f t="shared" si="80"/>
        <v>5.782373999999999</v>
      </c>
      <c r="K110" s="49">
        <v>2.62</v>
      </c>
      <c r="L110" s="66">
        <f t="shared" si="81"/>
        <v>6.4742819999999996</v>
      </c>
      <c r="M110">
        <v>3.35</v>
      </c>
      <c r="N110" s="66">
        <f t="shared" si="89"/>
        <v>8.2781850000000006</v>
      </c>
      <c r="O110">
        <v>3.28</v>
      </c>
      <c r="P110" s="66">
        <f t="shared" si="83"/>
        <v>8.1052079999999993</v>
      </c>
      <c r="Q110" s="66">
        <v>1.99</v>
      </c>
      <c r="R110" s="66">
        <f t="shared" si="84"/>
        <v>4.9174889999999998</v>
      </c>
      <c r="S110" s="82">
        <v>2.71</v>
      </c>
      <c r="T110" s="66">
        <f t="shared" si="85"/>
        <v>6.6966809999999999</v>
      </c>
      <c r="U110" s="66"/>
      <c r="V110" s="67">
        <v>11</v>
      </c>
      <c r="W110" s="70">
        <f t="shared" si="86"/>
        <v>60.878918181818179</v>
      </c>
      <c r="X110" s="66">
        <f t="shared" si="87"/>
        <v>8.1052079999999993</v>
      </c>
      <c r="Y110" s="72">
        <f t="shared" si="90"/>
        <v>73.68370909090909</v>
      </c>
      <c r="Z110" s="42"/>
      <c r="AA110" s="39"/>
    </row>
    <row r="111" spans="1:27" ht="15.6">
      <c r="A111" s="63" t="s">
        <v>177</v>
      </c>
      <c r="B111" s="64" t="s">
        <v>178</v>
      </c>
      <c r="C111" s="43">
        <v>3.51</v>
      </c>
      <c r="D111" s="62">
        <f t="shared" si="77"/>
        <v>8.6735609999999994</v>
      </c>
      <c r="E111" s="65">
        <v>7.85</v>
      </c>
      <c r="F111" s="62">
        <f t="shared" si="78"/>
        <v>19.398134999999996</v>
      </c>
      <c r="G111" s="65">
        <v>0</v>
      </c>
      <c r="H111" s="62">
        <f t="shared" si="79"/>
        <v>0</v>
      </c>
      <c r="I111" s="49">
        <v>0.74</v>
      </c>
      <c r="J111" s="66">
        <f t="shared" si="80"/>
        <v>1.828614</v>
      </c>
      <c r="K111" s="49">
        <v>0.43</v>
      </c>
      <c r="L111" s="66">
        <f t="shared" si="81"/>
        <v>1.062573</v>
      </c>
      <c r="M111">
        <v>0</v>
      </c>
      <c r="N111" s="66">
        <f t="shared" si="89"/>
        <v>0</v>
      </c>
      <c r="O111">
        <v>6.08</v>
      </c>
      <c r="P111" s="66">
        <f t="shared" si="83"/>
        <v>15.024287999999999</v>
      </c>
      <c r="Q111" s="66">
        <v>4.8600000000000003</v>
      </c>
      <c r="R111" s="66">
        <f t="shared" si="84"/>
        <v>12.009546</v>
      </c>
      <c r="S111" s="82">
        <v>0</v>
      </c>
      <c r="T111" s="66">
        <f t="shared" si="85"/>
        <v>0</v>
      </c>
      <c r="U111" s="66"/>
      <c r="V111" s="67">
        <v>107</v>
      </c>
      <c r="W111" s="70">
        <f t="shared" si="86"/>
        <v>0</v>
      </c>
      <c r="X111" s="66">
        <f t="shared" si="87"/>
        <v>15.024287999999999</v>
      </c>
      <c r="Y111" s="72">
        <f t="shared" si="90"/>
        <v>14.041390654205607</v>
      </c>
      <c r="Z111" s="42"/>
      <c r="AA111" s="39"/>
    </row>
    <row r="112" spans="1:27" ht="15.6">
      <c r="A112" s="63"/>
      <c r="B112" s="38"/>
      <c r="C112" s="38"/>
      <c r="D112" s="46"/>
      <c r="F112" s="41"/>
      <c r="H112" s="41"/>
      <c r="I112" s="41"/>
      <c r="J112" s="53"/>
      <c r="K112" s="53"/>
      <c r="L112" s="87"/>
      <c r="M112" s="87"/>
      <c r="N112" s="87"/>
      <c r="O112" s="87"/>
      <c r="P112" s="87"/>
      <c r="Q112" s="87"/>
      <c r="R112" s="66"/>
      <c r="S112" s="66"/>
      <c r="T112" s="66"/>
      <c r="U112" s="87"/>
      <c r="V112" s="39"/>
      <c r="W112" s="89"/>
      <c r="X112" s="200"/>
      <c r="Y112" s="200"/>
      <c r="Z112" s="39"/>
      <c r="AA112" s="39"/>
    </row>
    <row r="113" spans="1:27" ht="18" customHeight="1">
      <c r="A113" s="209"/>
      <c r="B113" s="210"/>
      <c r="C113" s="40"/>
      <c r="D113" s="47"/>
      <c r="E113" s="39"/>
      <c r="F113" s="41"/>
      <c r="G113" s="39"/>
      <c r="H113" s="41"/>
      <c r="I113" s="41"/>
      <c r="J113" s="41"/>
      <c r="K113" s="41"/>
      <c r="L113" s="41"/>
      <c r="M113" s="41"/>
      <c r="N113" s="41"/>
      <c r="O113" s="41"/>
      <c r="P113" s="41"/>
      <c r="Q113" s="41"/>
      <c r="R113" s="41"/>
      <c r="S113" s="66"/>
      <c r="T113" s="66"/>
      <c r="U113" s="95"/>
      <c r="V113" s="39"/>
      <c r="W113" s="200"/>
      <c r="X113" s="200"/>
      <c r="Y113" s="200"/>
      <c r="Z113" s="39"/>
      <c r="AA113" s="39"/>
    </row>
    <row r="114" spans="1:27" ht="15.6">
      <c r="A114" s="63"/>
      <c r="B114" s="38"/>
      <c r="C114" s="38"/>
      <c r="D114" s="46"/>
      <c r="E114" s="38"/>
      <c r="F114" s="46"/>
      <c r="G114" s="38"/>
      <c r="H114" s="46"/>
      <c r="I114" s="46"/>
      <c r="J114" s="46"/>
      <c r="K114" s="46"/>
      <c r="L114" s="46"/>
      <c r="M114" s="46"/>
      <c r="N114" s="46"/>
      <c r="O114" s="46"/>
      <c r="P114" s="46"/>
      <c r="Q114" s="46"/>
      <c r="R114" s="46"/>
      <c r="S114" s="45"/>
      <c r="T114" s="45"/>
      <c r="U114" s="46"/>
      <c r="V114" s="38"/>
      <c r="W114" s="201"/>
      <c r="X114" s="201"/>
      <c r="Y114" s="201"/>
      <c r="Z114" s="38"/>
      <c r="AA114" s="38"/>
    </row>
    <row r="116" spans="1:27">
      <c r="A116" s="79"/>
    </row>
    <row r="118" spans="1:27">
      <c r="A118" s="79"/>
    </row>
    <row r="120" spans="1:27">
      <c r="A120" s="79"/>
    </row>
    <row r="121" spans="1:27">
      <c r="A121" s="91"/>
    </row>
    <row r="124" spans="1:27">
      <c r="A124" s="80"/>
    </row>
    <row r="125" spans="1:27">
      <c r="A125" s="80"/>
    </row>
    <row r="126" spans="1:27">
      <c r="A126" s="81"/>
    </row>
  </sheetData>
  <mergeCells count="3">
    <mergeCell ref="A1:Y1"/>
    <mergeCell ref="A113:B113"/>
    <mergeCell ref="A2:B2"/>
  </mergeCells>
  <phoneticPr fontId="0" type="noConversion"/>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dimension ref="A1:BT119"/>
  <sheetViews>
    <sheetView workbookViewId="0">
      <pane xSplit="2" ySplit="2" topLeftCell="BR69" activePane="bottomRight" state="frozen"/>
      <selection pane="topRight" activeCell="C1" sqref="C1"/>
      <selection pane="bottomLeft" activeCell="A3" sqref="A3"/>
      <selection pane="bottomRight" activeCell="BU80" sqref="BU80"/>
    </sheetView>
  </sheetViews>
  <sheetFormatPr defaultColWidth="8.88671875" defaultRowHeight="14.4"/>
  <cols>
    <col min="1" max="16384" width="8.88671875" style="145"/>
  </cols>
  <sheetData>
    <row r="1" spans="1:72">
      <c r="A1" s="145" t="s">
        <v>463</v>
      </c>
    </row>
    <row r="2" spans="1:72">
      <c r="A2" s="145" t="s">
        <v>275</v>
      </c>
      <c r="B2" s="145" t="s">
        <v>276</v>
      </c>
      <c r="C2" s="145" t="s">
        <v>277</v>
      </c>
      <c r="D2" s="145" t="s">
        <v>278</v>
      </c>
      <c r="E2" s="145" t="s">
        <v>279</v>
      </c>
      <c r="F2" s="145" t="s">
        <v>280</v>
      </c>
      <c r="G2" s="145" t="s">
        <v>281</v>
      </c>
      <c r="H2" s="145" t="s">
        <v>282</v>
      </c>
      <c r="I2" s="145" t="s">
        <v>283</v>
      </c>
      <c r="J2" s="145" t="s">
        <v>284</v>
      </c>
      <c r="K2" s="145" t="s">
        <v>285</v>
      </c>
      <c r="L2" s="145" t="s">
        <v>286</v>
      </c>
      <c r="M2" s="145" t="s">
        <v>287</v>
      </c>
      <c r="N2" s="145" t="s">
        <v>288</v>
      </c>
      <c r="O2" s="145" t="s">
        <v>289</v>
      </c>
      <c r="P2" s="145" t="s">
        <v>290</v>
      </c>
      <c r="Q2" s="145" t="s">
        <v>291</v>
      </c>
      <c r="R2" s="145" t="s">
        <v>292</v>
      </c>
      <c r="S2" s="145" t="s">
        <v>293</v>
      </c>
      <c r="T2" s="145" t="s">
        <v>294</v>
      </c>
      <c r="U2" s="145" t="s">
        <v>295</v>
      </c>
      <c r="V2" s="145" t="s">
        <v>296</v>
      </c>
      <c r="W2" s="145" t="s">
        <v>297</v>
      </c>
      <c r="X2" s="145" t="s">
        <v>298</v>
      </c>
      <c r="Y2" s="145" t="s">
        <v>299</v>
      </c>
      <c r="Z2" s="145" t="s">
        <v>300</v>
      </c>
      <c r="AA2" s="145" t="s">
        <v>301</v>
      </c>
      <c r="AB2" s="145" t="s">
        <v>302</v>
      </c>
      <c r="AC2" s="145" t="s">
        <v>303</v>
      </c>
      <c r="AD2" s="145" t="s">
        <v>304</v>
      </c>
      <c r="AE2" s="145" t="s">
        <v>305</v>
      </c>
      <c r="AF2" s="145" t="s">
        <v>306</v>
      </c>
      <c r="AG2" s="145" t="s">
        <v>307</v>
      </c>
      <c r="AH2" s="145" t="s">
        <v>308</v>
      </c>
      <c r="AI2" s="145" t="s">
        <v>309</v>
      </c>
      <c r="AJ2" s="145" t="s">
        <v>310</v>
      </c>
      <c r="AK2" s="145" t="s">
        <v>311</v>
      </c>
      <c r="AL2" s="145" t="s">
        <v>312</v>
      </c>
      <c r="AM2" s="145" t="s">
        <v>313</v>
      </c>
      <c r="AN2" s="145" t="s">
        <v>314</v>
      </c>
      <c r="AO2" s="145" t="s">
        <v>315</v>
      </c>
      <c r="AP2" s="145" t="s">
        <v>316</v>
      </c>
      <c r="AQ2" s="145" t="s">
        <v>317</v>
      </c>
      <c r="AR2" s="145" t="s">
        <v>318</v>
      </c>
      <c r="AS2" s="145" t="s">
        <v>319</v>
      </c>
      <c r="AT2" s="145" t="s">
        <v>320</v>
      </c>
      <c r="AU2" s="145" t="s">
        <v>321</v>
      </c>
      <c r="AV2" s="145" t="s">
        <v>322</v>
      </c>
      <c r="AW2" s="145" t="s">
        <v>323</v>
      </c>
      <c r="AX2" s="145" t="s">
        <v>324</v>
      </c>
      <c r="AY2" s="145" t="s">
        <v>325</v>
      </c>
      <c r="AZ2" s="145" t="s">
        <v>326</v>
      </c>
      <c r="BA2" s="145" t="s">
        <v>327</v>
      </c>
      <c r="BB2" s="145" t="s">
        <v>328</v>
      </c>
      <c r="BC2" s="145" t="s">
        <v>329</v>
      </c>
      <c r="BD2" s="145" t="s">
        <v>330</v>
      </c>
      <c r="BE2" s="145" t="s">
        <v>331</v>
      </c>
      <c r="BF2" s="145" t="s">
        <v>332</v>
      </c>
      <c r="BG2" s="145" t="s">
        <v>333</v>
      </c>
      <c r="BH2" s="145" t="s">
        <v>334</v>
      </c>
      <c r="BI2" s="145" t="s">
        <v>335</v>
      </c>
      <c r="BJ2" s="145" t="s">
        <v>336</v>
      </c>
      <c r="BK2" s="145" t="s">
        <v>337</v>
      </c>
      <c r="BL2" s="145" t="s">
        <v>338</v>
      </c>
      <c r="BM2" s="145" t="s">
        <v>339</v>
      </c>
      <c r="BN2" s="145" t="s">
        <v>340</v>
      </c>
      <c r="BO2" s="145" t="s">
        <v>341</v>
      </c>
      <c r="BP2" s="145" t="s">
        <v>342</v>
      </c>
      <c r="BQ2" s="145" t="s">
        <v>398</v>
      </c>
      <c r="BR2" s="145" t="s">
        <v>399</v>
      </c>
      <c r="BS2" s="145" t="s">
        <v>441</v>
      </c>
      <c r="BT2" s="145" t="s">
        <v>442</v>
      </c>
    </row>
    <row r="3" spans="1:72">
      <c r="A3" s="145" t="s">
        <v>192</v>
      </c>
      <c r="B3" s="145" t="s">
        <v>343</v>
      </c>
      <c r="C3" s="145" t="s">
        <v>217</v>
      </c>
      <c r="D3" s="145">
        <v>1.1000000000000001</v>
      </c>
      <c r="E3" s="145">
        <v>0</v>
      </c>
      <c r="F3" s="145" t="s">
        <v>344</v>
      </c>
      <c r="G3" s="145">
        <v>0</v>
      </c>
      <c r="H3" s="145" t="s">
        <v>344</v>
      </c>
      <c r="I3" s="145">
        <v>0</v>
      </c>
      <c r="K3" s="145">
        <v>0</v>
      </c>
      <c r="L3" s="145" t="s">
        <v>344</v>
      </c>
      <c r="M3" s="145">
        <v>0</v>
      </c>
      <c r="N3" s="145" t="s">
        <v>344</v>
      </c>
      <c r="O3" s="145">
        <v>0</v>
      </c>
      <c r="P3" s="145" t="s">
        <v>344</v>
      </c>
      <c r="Q3" s="145">
        <v>7.3</v>
      </c>
      <c r="S3" s="145">
        <v>17.27</v>
      </c>
      <c r="U3" s="145">
        <v>3.23</v>
      </c>
      <c r="W3" s="145">
        <v>3.31</v>
      </c>
      <c r="Y3" s="145">
        <v>4.2699999999999996</v>
      </c>
      <c r="AA3" s="145">
        <v>12.08</v>
      </c>
      <c r="AC3" s="145">
        <v>35.42</v>
      </c>
      <c r="AE3" s="145">
        <v>29.23</v>
      </c>
      <c r="AG3" s="145">
        <v>44.22</v>
      </c>
      <c r="AI3" s="145">
        <v>120.33</v>
      </c>
      <c r="AK3" s="145">
        <v>143.72999999999999</v>
      </c>
      <c r="AM3" s="145">
        <v>130.76</v>
      </c>
      <c r="AO3" s="145">
        <v>142.34</v>
      </c>
      <c r="AQ3" s="145">
        <v>145.43</v>
      </c>
      <c r="AS3" s="145">
        <v>70.81</v>
      </c>
      <c r="AT3" s="145" t="s">
        <v>345</v>
      </c>
      <c r="AU3" s="145">
        <v>188.92</v>
      </c>
      <c r="AW3" s="145">
        <v>231.15</v>
      </c>
      <c r="AY3" s="145">
        <v>258.7</v>
      </c>
      <c r="BA3" s="145">
        <v>228.69</v>
      </c>
      <c r="BC3" s="145">
        <v>252.08</v>
      </c>
      <c r="BE3" s="145">
        <v>300.64999999999998</v>
      </c>
      <c r="BG3" s="145">
        <v>245.58</v>
      </c>
      <c r="BI3" s="145">
        <v>337.43</v>
      </c>
      <c r="BK3" s="145">
        <v>407.63</v>
      </c>
      <c r="BM3" s="145">
        <v>436.58</v>
      </c>
      <c r="BO3" s="145">
        <v>342.34</v>
      </c>
      <c r="BQ3" s="145">
        <v>201.09</v>
      </c>
      <c r="BS3" s="145">
        <v>186.51</v>
      </c>
    </row>
    <row r="4" spans="1:72">
      <c r="A4" s="145" t="s">
        <v>193</v>
      </c>
      <c r="B4" s="145" t="s">
        <v>343</v>
      </c>
      <c r="C4" s="145" t="s">
        <v>218</v>
      </c>
      <c r="D4" s="145">
        <v>1.2</v>
      </c>
      <c r="E4" s="145">
        <v>0</v>
      </c>
      <c r="F4" s="145" t="s">
        <v>345</v>
      </c>
      <c r="G4" s="145">
        <v>0</v>
      </c>
      <c r="H4" s="145" t="s">
        <v>345</v>
      </c>
      <c r="I4" s="145">
        <v>833.98</v>
      </c>
      <c r="K4" s="145">
        <v>220.37</v>
      </c>
      <c r="L4" s="145" t="s">
        <v>345</v>
      </c>
      <c r="M4" s="145">
        <v>0</v>
      </c>
      <c r="N4" s="145" t="s">
        <v>345</v>
      </c>
      <c r="O4" s="145">
        <v>0</v>
      </c>
      <c r="P4" s="145" t="s">
        <v>345</v>
      </c>
      <c r="Q4" s="145">
        <v>2169.9899999999998</v>
      </c>
      <c r="S4" s="145">
        <v>2039.12</v>
      </c>
      <c r="U4" s="145">
        <v>2349.16</v>
      </c>
      <c r="W4" s="145">
        <v>2216.9699999999998</v>
      </c>
      <c r="Y4" s="145">
        <v>1944.87</v>
      </c>
      <c r="AA4" s="145">
        <v>1772.97</v>
      </c>
      <c r="AC4" s="145">
        <v>1673.44</v>
      </c>
      <c r="AE4" s="145">
        <v>1767.82</v>
      </c>
      <c r="AG4" s="145">
        <v>1749.17</v>
      </c>
      <c r="AI4" s="145">
        <v>2590.5100000000002</v>
      </c>
      <c r="AK4" s="145">
        <v>1952.9</v>
      </c>
      <c r="AM4" s="145">
        <v>2016.01</v>
      </c>
      <c r="AO4" s="145">
        <v>2347.65</v>
      </c>
      <c r="AQ4" s="145">
        <v>2164.64</v>
      </c>
      <c r="AS4" s="145">
        <v>2525.5700000000002</v>
      </c>
      <c r="AT4" s="145" t="s">
        <v>345</v>
      </c>
      <c r="AU4" s="145">
        <v>2954.57</v>
      </c>
      <c r="AW4" s="145">
        <v>2999.31</v>
      </c>
      <c r="AY4" s="145">
        <v>3475.38</v>
      </c>
      <c r="BA4" s="145">
        <v>2834.33</v>
      </c>
      <c r="BC4" s="145">
        <v>3836.75</v>
      </c>
      <c r="BE4" s="145">
        <v>3419.38</v>
      </c>
      <c r="BG4" s="145">
        <v>3538.09</v>
      </c>
      <c r="BI4" s="145">
        <v>4745.17</v>
      </c>
      <c r="BK4" s="145">
        <v>5743.91</v>
      </c>
      <c r="BM4" s="145">
        <v>5739.33</v>
      </c>
      <c r="BO4" s="145">
        <v>5371.19</v>
      </c>
      <c r="BQ4" s="145">
        <v>3431.4</v>
      </c>
      <c r="BS4" s="145">
        <v>2437.75</v>
      </c>
    </row>
    <row r="5" spans="1:72">
      <c r="A5" s="145" t="s">
        <v>193</v>
      </c>
      <c r="B5" s="145" t="s">
        <v>346</v>
      </c>
      <c r="C5" s="145" t="s">
        <v>218</v>
      </c>
      <c r="D5" s="145">
        <v>1.2</v>
      </c>
      <c r="E5" s="145">
        <v>0</v>
      </c>
      <c r="G5" s="145">
        <v>0</v>
      </c>
      <c r="I5" s="145">
        <v>0</v>
      </c>
      <c r="K5" s="145">
        <v>0</v>
      </c>
      <c r="L5" s="145" t="s">
        <v>344</v>
      </c>
      <c r="M5" s="145">
        <v>0</v>
      </c>
      <c r="O5" s="145">
        <v>0</v>
      </c>
      <c r="Q5" s="145">
        <v>0</v>
      </c>
      <c r="S5" s="145">
        <v>0</v>
      </c>
      <c r="U5" s="145">
        <v>0</v>
      </c>
      <c r="W5" s="145">
        <v>0</v>
      </c>
      <c r="Y5" s="145">
        <v>0</v>
      </c>
      <c r="AA5" s="145">
        <v>0</v>
      </c>
      <c r="AC5" s="145">
        <v>0</v>
      </c>
      <c r="AE5" s="145">
        <v>0</v>
      </c>
      <c r="AG5" s="145">
        <v>0</v>
      </c>
      <c r="AI5" s="145">
        <v>0</v>
      </c>
      <c r="AK5" s="145">
        <v>0</v>
      </c>
      <c r="AM5" s="145">
        <v>0</v>
      </c>
      <c r="AO5" s="145">
        <v>0</v>
      </c>
      <c r="AQ5" s="145">
        <v>0</v>
      </c>
      <c r="AS5" s="145">
        <v>0</v>
      </c>
      <c r="AU5" s="145">
        <v>0</v>
      </c>
      <c r="AW5" s="145">
        <v>0</v>
      </c>
      <c r="AY5" s="145">
        <v>0</v>
      </c>
      <c r="BA5" s="145">
        <v>0</v>
      </c>
      <c r="BC5" s="145">
        <v>0</v>
      </c>
      <c r="BE5" s="145">
        <v>0</v>
      </c>
      <c r="BG5" s="145">
        <v>0</v>
      </c>
      <c r="BI5" s="145">
        <v>0</v>
      </c>
      <c r="BK5" s="145">
        <v>0</v>
      </c>
      <c r="BM5" s="145">
        <v>0</v>
      </c>
      <c r="BO5" s="145">
        <v>0</v>
      </c>
      <c r="BQ5" s="145">
        <v>0</v>
      </c>
      <c r="BS5" s="145">
        <v>0</v>
      </c>
    </row>
    <row r="6" spans="1:72">
      <c r="A6" s="145" t="s">
        <v>44</v>
      </c>
      <c r="B6" s="145" t="s">
        <v>343</v>
      </c>
      <c r="C6" s="145" t="s">
        <v>45</v>
      </c>
      <c r="D6" s="145">
        <v>2</v>
      </c>
      <c r="E6" s="145">
        <v>0</v>
      </c>
      <c r="F6" s="145" t="s">
        <v>344</v>
      </c>
      <c r="G6" s="145">
        <v>0</v>
      </c>
      <c r="H6" s="145" t="s">
        <v>344</v>
      </c>
      <c r="I6" s="145">
        <v>5.52</v>
      </c>
      <c r="K6" s="145">
        <v>0</v>
      </c>
      <c r="L6" s="145" t="s">
        <v>345</v>
      </c>
      <c r="M6" s="145">
        <v>0</v>
      </c>
      <c r="N6" s="145" t="s">
        <v>344</v>
      </c>
      <c r="O6" s="145">
        <v>0</v>
      </c>
      <c r="P6" s="145" t="s">
        <v>344</v>
      </c>
      <c r="Q6" s="145">
        <v>0</v>
      </c>
      <c r="S6" s="145">
        <v>0</v>
      </c>
      <c r="U6" s="145">
        <v>2.0099999999999998</v>
      </c>
      <c r="W6" s="145">
        <v>0.34</v>
      </c>
      <c r="Y6" s="145">
        <v>0</v>
      </c>
      <c r="AA6" s="145">
        <v>0</v>
      </c>
      <c r="AC6" s="145">
        <v>0</v>
      </c>
      <c r="AE6" s="145">
        <v>0</v>
      </c>
      <c r="AG6" s="145">
        <v>0</v>
      </c>
      <c r="AI6" s="145">
        <v>7.96</v>
      </c>
      <c r="AK6" s="145">
        <v>6.86</v>
      </c>
      <c r="AM6" s="145">
        <v>5.3</v>
      </c>
      <c r="AO6" s="145">
        <v>4.9800000000000004</v>
      </c>
      <c r="AQ6" s="145">
        <v>9.9499999999999993</v>
      </c>
      <c r="AS6" s="145">
        <v>5.75</v>
      </c>
      <c r="AU6" s="145">
        <v>9.43</v>
      </c>
      <c r="AW6" s="145">
        <v>0</v>
      </c>
      <c r="AY6" s="145">
        <v>30.75</v>
      </c>
      <c r="BA6" s="145">
        <v>18.63</v>
      </c>
      <c r="BC6" s="145">
        <v>34.06</v>
      </c>
      <c r="BE6" s="145">
        <v>31.72</v>
      </c>
      <c r="BG6" s="145">
        <v>53.6</v>
      </c>
      <c r="BI6" s="145">
        <v>46.56</v>
      </c>
      <c r="BK6" s="145">
        <v>73.94</v>
      </c>
      <c r="BM6" s="145">
        <v>97.18</v>
      </c>
      <c r="BO6" s="145">
        <v>92.42</v>
      </c>
      <c r="BQ6" s="145">
        <v>43.83</v>
      </c>
      <c r="BS6" s="145">
        <v>21.16</v>
      </c>
    </row>
    <row r="7" spans="1:72">
      <c r="A7" s="145" t="s">
        <v>194</v>
      </c>
      <c r="B7" s="145" t="s">
        <v>343</v>
      </c>
      <c r="C7" s="145" t="s">
        <v>219</v>
      </c>
      <c r="D7" s="145">
        <v>3.1</v>
      </c>
      <c r="E7" s="145">
        <v>0</v>
      </c>
      <c r="F7" s="145" t="s">
        <v>344</v>
      </c>
      <c r="G7" s="145">
        <v>0</v>
      </c>
      <c r="H7" s="145" t="s">
        <v>344</v>
      </c>
      <c r="I7" s="145">
        <v>0.87</v>
      </c>
      <c r="K7" s="145">
        <v>0</v>
      </c>
      <c r="L7" s="145" t="s">
        <v>344</v>
      </c>
      <c r="M7" s="145">
        <v>0</v>
      </c>
      <c r="N7" s="145" t="s">
        <v>344</v>
      </c>
      <c r="O7" s="145">
        <v>0</v>
      </c>
      <c r="P7" s="145" t="s">
        <v>344</v>
      </c>
      <c r="Q7" s="145">
        <v>13.7</v>
      </c>
      <c r="S7" s="145">
        <v>38.549999999999997</v>
      </c>
      <c r="U7" s="145">
        <v>5.55</v>
      </c>
      <c r="W7" s="145">
        <v>7.24</v>
      </c>
      <c r="Y7" s="145">
        <v>189.26</v>
      </c>
      <c r="AA7" s="145">
        <v>353.68</v>
      </c>
      <c r="AC7" s="145">
        <v>268.43</v>
      </c>
      <c r="AE7" s="145">
        <v>240.62</v>
      </c>
      <c r="AG7" s="145">
        <v>94.58</v>
      </c>
      <c r="AI7" s="145">
        <v>178.67</v>
      </c>
      <c r="AK7" s="145">
        <v>122.78</v>
      </c>
      <c r="AM7" s="145">
        <v>43.35</v>
      </c>
      <c r="AO7" s="145">
        <v>67.12</v>
      </c>
      <c r="AQ7" s="145">
        <v>197.35</v>
      </c>
      <c r="AS7" s="145">
        <v>319.83</v>
      </c>
      <c r="AU7" s="145">
        <v>668.88</v>
      </c>
      <c r="AW7" s="145">
        <v>746.61</v>
      </c>
      <c r="AY7" s="145">
        <v>151.71</v>
      </c>
      <c r="BA7" s="145">
        <v>131.36000000000001</v>
      </c>
      <c r="BC7" s="145">
        <v>683.6</v>
      </c>
      <c r="BE7" s="145">
        <v>676.46</v>
      </c>
      <c r="BG7" s="145">
        <v>651.69000000000005</v>
      </c>
      <c r="BI7" s="145">
        <v>643.24</v>
      </c>
      <c r="BK7" s="145">
        <v>771.55</v>
      </c>
      <c r="BM7" s="145">
        <v>837.75</v>
      </c>
      <c r="BO7" s="145">
        <v>769.18</v>
      </c>
      <c r="BQ7" s="145">
        <v>46.73</v>
      </c>
      <c r="BS7" s="145">
        <v>46.5</v>
      </c>
    </row>
    <row r="8" spans="1:72">
      <c r="A8" s="145" t="s">
        <v>195</v>
      </c>
      <c r="B8" s="145" t="s">
        <v>347</v>
      </c>
      <c r="C8" s="145" t="s">
        <v>220</v>
      </c>
      <c r="D8" s="145">
        <v>3.2</v>
      </c>
      <c r="E8" s="145">
        <v>0</v>
      </c>
      <c r="F8" s="145" t="s">
        <v>344</v>
      </c>
      <c r="G8" s="145">
        <v>0</v>
      </c>
      <c r="H8" s="145" t="s">
        <v>344</v>
      </c>
      <c r="I8" s="145">
        <v>0</v>
      </c>
      <c r="K8" s="145">
        <v>0</v>
      </c>
      <c r="L8" s="145" t="s">
        <v>344</v>
      </c>
      <c r="M8" s="145">
        <v>0</v>
      </c>
      <c r="N8" s="145" t="s">
        <v>344</v>
      </c>
      <c r="O8" s="145">
        <v>0</v>
      </c>
      <c r="P8" s="145" t="s">
        <v>344</v>
      </c>
      <c r="Q8" s="145">
        <v>0</v>
      </c>
      <c r="S8" s="145">
        <v>0</v>
      </c>
      <c r="U8" s="145">
        <v>0</v>
      </c>
      <c r="W8" s="145">
        <v>0</v>
      </c>
      <c r="Y8" s="145">
        <v>0</v>
      </c>
      <c r="AA8" s="145">
        <v>0</v>
      </c>
      <c r="AC8" s="145">
        <v>0</v>
      </c>
      <c r="AE8" s="145">
        <v>0</v>
      </c>
      <c r="AG8" s="145">
        <v>0</v>
      </c>
      <c r="AI8" s="145">
        <v>0</v>
      </c>
      <c r="AK8" s="145">
        <v>0</v>
      </c>
      <c r="AM8" s="145">
        <v>0</v>
      </c>
      <c r="AO8" s="145">
        <v>0</v>
      </c>
      <c r="AQ8" s="145">
        <v>0</v>
      </c>
      <c r="AS8" s="145">
        <v>0</v>
      </c>
      <c r="AU8" s="145">
        <v>0</v>
      </c>
      <c r="AW8" s="145">
        <v>0</v>
      </c>
      <c r="AY8" s="145">
        <v>0</v>
      </c>
      <c r="BA8" s="145">
        <v>0</v>
      </c>
      <c r="BC8" s="145">
        <v>0</v>
      </c>
      <c r="BE8" s="145">
        <v>0</v>
      </c>
      <c r="BG8" s="145">
        <v>0</v>
      </c>
      <c r="BI8" s="145">
        <v>0</v>
      </c>
      <c r="BK8" s="145">
        <v>0</v>
      </c>
      <c r="BM8" s="145">
        <v>0</v>
      </c>
      <c r="BO8" s="145">
        <v>0</v>
      </c>
      <c r="BQ8" s="145">
        <v>0</v>
      </c>
      <c r="BS8" s="145">
        <v>0</v>
      </c>
    </row>
    <row r="9" spans="1:72">
      <c r="A9" s="145" t="s">
        <v>195</v>
      </c>
      <c r="B9" s="145" t="s">
        <v>343</v>
      </c>
      <c r="C9" s="145" t="s">
        <v>220</v>
      </c>
      <c r="D9" s="145">
        <v>3.2</v>
      </c>
      <c r="E9" s="145">
        <v>0</v>
      </c>
      <c r="F9" s="145" t="s">
        <v>344</v>
      </c>
      <c r="G9" s="145">
        <v>0</v>
      </c>
      <c r="H9" s="145" t="s">
        <v>344</v>
      </c>
      <c r="I9" s="145">
        <v>0</v>
      </c>
      <c r="K9" s="145">
        <v>0</v>
      </c>
      <c r="L9" s="145" t="s">
        <v>344</v>
      </c>
      <c r="M9" s="145">
        <v>0</v>
      </c>
      <c r="N9" s="145" t="s">
        <v>344</v>
      </c>
      <c r="O9" s="145">
        <v>0</v>
      </c>
      <c r="P9" s="145" t="s">
        <v>344</v>
      </c>
      <c r="Q9" s="145">
        <v>0</v>
      </c>
      <c r="S9" s="145">
        <v>0</v>
      </c>
      <c r="U9" s="145">
        <v>0.19</v>
      </c>
      <c r="W9" s="145">
        <v>0</v>
      </c>
      <c r="Y9" s="145">
        <v>0.85</v>
      </c>
      <c r="AA9" s="145">
        <v>2.13</v>
      </c>
      <c r="AC9" s="145">
        <v>0.28999999999999998</v>
      </c>
      <c r="AE9" s="145">
        <v>0</v>
      </c>
      <c r="AG9" s="145">
        <v>0</v>
      </c>
      <c r="AI9" s="145">
        <v>0</v>
      </c>
      <c r="AK9" s="145">
        <v>2.29</v>
      </c>
      <c r="AM9" s="145">
        <v>0.37</v>
      </c>
      <c r="AO9" s="145">
        <v>0.32</v>
      </c>
      <c r="AQ9" s="145">
        <v>8.73</v>
      </c>
      <c r="AS9" s="145">
        <v>3.33</v>
      </c>
      <c r="AU9" s="145">
        <v>23.24</v>
      </c>
      <c r="AW9" s="145">
        <v>76.790000000000006</v>
      </c>
      <c r="AY9" s="145">
        <v>24.39</v>
      </c>
      <c r="BA9" s="145">
        <v>8.6</v>
      </c>
      <c r="BC9" s="145">
        <v>90.19</v>
      </c>
      <c r="BE9" s="145">
        <v>118.13</v>
      </c>
      <c r="BG9" s="145">
        <v>153.33000000000001</v>
      </c>
      <c r="BI9" s="145">
        <v>158.05000000000001</v>
      </c>
      <c r="BK9" s="145">
        <v>178.1</v>
      </c>
      <c r="BM9" s="145">
        <v>186.92</v>
      </c>
      <c r="BO9" s="145">
        <v>192.34</v>
      </c>
      <c r="BQ9" s="145">
        <v>11.93</v>
      </c>
      <c r="BS9" s="145">
        <v>0</v>
      </c>
    </row>
    <row r="10" spans="1:72">
      <c r="A10" s="145" t="s">
        <v>46</v>
      </c>
      <c r="B10" s="145" t="s">
        <v>347</v>
      </c>
      <c r="C10" s="145" t="s">
        <v>47</v>
      </c>
      <c r="D10" s="145">
        <v>4</v>
      </c>
      <c r="E10" s="145">
        <v>0</v>
      </c>
      <c r="G10" s="145">
        <v>0</v>
      </c>
      <c r="I10" s="145">
        <v>0</v>
      </c>
      <c r="K10" s="145">
        <v>0</v>
      </c>
      <c r="L10" s="145" t="s">
        <v>344</v>
      </c>
      <c r="M10" s="145">
        <v>0</v>
      </c>
      <c r="O10" s="145">
        <v>0</v>
      </c>
      <c r="Q10" s="145">
        <v>0</v>
      </c>
      <c r="S10" s="145">
        <v>0</v>
      </c>
      <c r="U10" s="145">
        <v>0</v>
      </c>
      <c r="W10" s="145">
        <v>0</v>
      </c>
      <c r="Y10" s="145">
        <v>0</v>
      </c>
      <c r="AA10" s="145">
        <v>0</v>
      </c>
      <c r="AC10" s="145">
        <v>0</v>
      </c>
      <c r="AE10" s="145">
        <v>0</v>
      </c>
      <c r="AG10" s="145">
        <v>0</v>
      </c>
      <c r="AI10" s="145">
        <v>0</v>
      </c>
      <c r="AK10" s="145">
        <v>0</v>
      </c>
      <c r="AM10" s="145">
        <v>0</v>
      </c>
      <c r="AO10" s="145">
        <v>0</v>
      </c>
      <c r="AQ10" s="145">
        <v>0</v>
      </c>
      <c r="AS10" s="145">
        <v>0</v>
      </c>
      <c r="AU10" s="145">
        <v>0</v>
      </c>
      <c r="AW10" s="145">
        <v>0</v>
      </c>
      <c r="AY10" s="145">
        <v>0</v>
      </c>
      <c r="BA10" s="145">
        <v>0</v>
      </c>
      <c r="BC10" s="145">
        <v>0</v>
      </c>
      <c r="BE10" s="145">
        <v>0</v>
      </c>
      <c r="BG10" s="145">
        <v>0</v>
      </c>
      <c r="BI10" s="145">
        <v>0</v>
      </c>
      <c r="BK10" s="145">
        <v>0</v>
      </c>
      <c r="BM10" s="145">
        <v>0</v>
      </c>
      <c r="BO10" s="145">
        <v>0</v>
      </c>
      <c r="BQ10" s="145">
        <v>0</v>
      </c>
      <c r="BS10" s="145">
        <v>0</v>
      </c>
    </row>
    <row r="11" spans="1:72">
      <c r="A11" s="145" t="s">
        <v>46</v>
      </c>
      <c r="B11" s="145" t="s">
        <v>343</v>
      </c>
      <c r="C11" s="145" t="s">
        <v>47</v>
      </c>
      <c r="D11" s="145">
        <v>4</v>
      </c>
      <c r="E11" s="145">
        <v>0</v>
      </c>
      <c r="F11" s="145" t="s">
        <v>345</v>
      </c>
      <c r="G11" s="145">
        <v>0</v>
      </c>
      <c r="H11" s="145" t="s">
        <v>345</v>
      </c>
      <c r="I11" s="145">
        <v>0</v>
      </c>
      <c r="K11" s="145">
        <v>0</v>
      </c>
      <c r="L11" s="145" t="s">
        <v>344</v>
      </c>
      <c r="M11" s="145">
        <v>0</v>
      </c>
      <c r="N11" s="145" t="s">
        <v>345</v>
      </c>
      <c r="O11" s="145">
        <v>0</v>
      </c>
      <c r="P11" s="145" t="s">
        <v>345</v>
      </c>
      <c r="Q11" s="145">
        <v>0</v>
      </c>
      <c r="S11" s="145">
        <v>7.83</v>
      </c>
      <c r="U11" s="145">
        <v>1.57</v>
      </c>
      <c r="W11" s="145">
        <v>0</v>
      </c>
      <c r="Y11" s="145">
        <v>6.83</v>
      </c>
      <c r="AA11" s="145">
        <v>6.83</v>
      </c>
      <c r="AC11" s="145">
        <v>0.25</v>
      </c>
      <c r="AE11" s="145">
        <v>1.76</v>
      </c>
      <c r="AG11" s="145">
        <v>0.18</v>
      </c>
      <c r="AI11" s="145">
        <v>1.19</v>
      </c>
      <c r="AK11" s="145">
        <v>11.42</v>
      </c>
      <c r="AM11" s="145">
        <v>12.58</v>
      </c>
      <c r="AO11" s="145">
        <v>15.09</v>
      </c>
      <c r="AQ11" s="145">
        <v>46.4</v>
      </c>
      <c r="AS11" s="145">
        <v>36.6</v>
      </c>
      <c r="AU11" s="145">
        <v>75.72</v>
      </c>
      <c r="AW11" s="145">
        <v>143.41999999999999</v>
      </c>
      <c r="AY11" s="145">
        <v>55.11</v>
      </c>
      <c r="BA11" s="145">
        <v>116.59</v>
      </c>
      <c r="BC11" s="145">
        <v>295.32</v>
      </c>
      <c r="BE11" s="145">
        <v>371.45</v>
      </c>
      <c r="BG11" s="145">
        <v>286.8</v>
      </c>
      <c r="BI11" s="145">
        <v>234.23</v>
      </c>
      <c r="BK11" s="145">
        <v>213.84</v>
      </c>
      <c r="BM11" s="145">
        <v>221.32</v>
      </c>
      <c r="BO11" s="145">
        <v>84.55</v>
      </c>
      <c r="BQ11" s="145">
        <v>21.81</v>
      </c>
      <c r="BS11" s="145">
        <v>24.64</v>
      </c>
    </row>
    <row r="12" spans="1:72">
      <c r="A12" s="145" t="s">
        <v>48</v>
      </c>
      <c r="B12" s="145" t="s">
        <v>347</v>
      </c>
      <c r="C12" s="145" t="s">
        <v>49</v>
      </c>
      <c r="D12" s="145">
        <v>5</v>
      </c>
      <c r="E12" s="145">
        <v>0</v>
      </c>
      <c r="F12" s="145" t="s">
        <v>344</v>
      </c>
      <c r="G12" s="145">
        <v>0</v>
      </c>
      <c r="H12" s="145" t="s">
        <v>344</v>
      </c>
      <c r="I12" s="145">
        <v>0</v>
      </c>
      <c r="K12" s="145">
        <v>0</v>
      </c>
      <c r="L12" s="145" t="s">
        <v>344</v>
      </c>
      <c r="M12" s="145">
        <v>0</v>
      </c>
      <c r="N12" s="145" t="s">
        <v>344</v>
      </c>
      <c r="O12" s="145">
        <v>0</v>
      </c>
      <c r="P12" s="145" t="s">
        <v>344</v>
      </c>
      <c r="Q12" s="145">
        <v>0</v>
      </c>
      <c r="S12" s="145">
        <v>0</v>
      </c>
      <c r="U12" s="145">
        <v>0</v>
      </c>
      <c r="W12" s="145">
        <v>0</v>
      </c>
      <c r="Y12" s="145">
        <v>0</v>
      </c>
      <c r="AA12" s="145">
        <v>0</v>
      </c>
      <c r="AC12" s="145">
        <v>0</v>
      </c>
      <c r="AE12" s="145">
        <v>0</v>
      </c>
      <c r="AG12" s="145">
        <v>0</v>
      </c>
      <c r="AI12" s="145">
        <v>0</v>
      </c>
      <c r="AK12" s="145">
        <v>0</v>
      </c>
      <c r="AM12" s="145">
        <v>0</v>
      </c>
      <c r="AO12" s="145">
        <v>0</v>
      </c>
      <c r="AQ12" s="145">
        <v>0</v>
      </c>
      <c r="AS12" s="145">
        <v>0</v>
      </c>
      <c r="AU12" s="145">
        <v>0</v>
      </c>
      <c r="AW12" s="145">
        <v>0</v>
      </c>
      <c r="AY12" s="145">
        <v>0</v>
      </c>
      <c r="BA12" s="145">
        <v>0</v>
      </c>
      <c r="BC12" s="145">
        <v>0</v>
      </c>
      <c r="BE12" s="145">
        <v>0</v>
      </c>
      <c r="BG12" s="145">
        <v>0</v>
      </c>
      <c r="BI12" s="145">
        <v>0</v>
      </c>
      <c r="BK12" s="145">
        <v>0</v>
      </c>
      <c r="BM12" s="145">
        <v>0</v>
      </c>
      <c r="BO12" s="145">
        <v>0</v>
      </c>
      <c r="BQ12" s="145">
        <v>0</v>
      </c>
      <c r="BS12" s="145">
        <v>0</v>
      </c>
    </row>
    <row r="13" spans="1:72">
      <c r="A13" s="145" t="s">
        <v>48</v>
      </c>
      <c r="B13" s="145" t="s">
        <v>343</v>
      </c>
      <c r="C13" s="145" t="s">
        <v>49</v>
      </c>
      <c r="D13" s="145">
        <v>5</v>
      </c>
      <c r="E13" s="145">
        <v>0</v>
      </c>
      <c r="F13" s="145" t="s">
        <v>345</v>
      </c>
      <c r="G13" s="145">
        <v>0</v>
      </c>
      <c r="H13" s="145" t="s">
        <v>345</v>
      </c>
      <c r="I13" s="145">
        <v>0.62</v>
      </c>
      <c r="K13" s="145">
        <v>0</v>
      </c>
      <c r="L13" s="145" t="s">
        <v>345</v>
      </c>
      <c r="M13" s="145">
        <v>0</v>
      </c>
      <c r="N13" s="145" t="s">
        <v>345</v>
      </c>
      <c r="O13" s="145">
        <v>0</v>
      </c>
      <c r="P13" s="145" t="s">
        <v>345</v>
      </c>
      <c r="Q13" s="145">
        <v>0</v>
      </c>
      <c r="S13" s="145">
        <v>0</v>
      </c>
      <c r="U13" s="145">
        <v>0</v>
      </c>
      <c r="W13" s="145">
        <v>0</v>
      </c>
      <c r="Y13" s="145">
        <v>0</v>
      </c>
      <c r="AA13" s="145">
        <v>0</v>
      </c>
      <c r="AC13" s="145">
        <v>0</v>
      </c>
      <c r="AE13" s="145">
        <v>0</v>
      </c>
      <c r="AG13" s="145">
        <v>0</v>
      </c>
      <c r="AI13" s="145">
        <v>0</v>
      </c>
      <c r="AK13" s="145">
        <v>0</v>
      </c>
      <c r="AM13" s="145">
        <v>0</v>
      </c>
      <c r="AO13" s="145">
        <v>0</v>
      </c>
      <c r="AQ13" s="145">
        <v>0</v>
      </c>
      <c r="AS13" s="145">
        <v>0</v>
      </c>
      <c r="AU13" s="145">
        <v>0</v>
      </c>
      <c r="AW13" s="145">
        <v>2.66</v>
      </c>
      <c r="AY13" s="145">
        <v>0</v>
      </c>
      <c r="BA13" s="145">
        <v>0</v>
      </c>
      <c r="BC13" s="145">
        <v>3.29</v>
      </c>
      <c r="BE13" s="145">
        <v>3.52</v>
      </c>
      <c r="BG13" s="145">
        <v>1.22</v>
      </c>
      <c r="BI13" s="145">
        <v>0.86</v>
      </c>
      <c r="BK13" s="145">
        <v>4.9400000000000004</v>
      </c>
      <c r="BM13" s="145">
        <v>2.93</v>
      </c>
      <c r="BO13" s="145">
        <v>6.37</v>
      </c>
      <c r="BQ13" s="145">
        <v>0</v>
      </c>
      <c r="BS13" s="145">
        <v>0</v>
      </c>
    </row>
    <row r="14" spans="1:72">
      <c r="A14" s="145" t="s">
        <v>50</v>
      </c>
      <c r="B14" s="145" t="s">
        <v>343</v>
      </c>
      <c r="C14" s="145" t="s">
        <v>51</v>
      </c>
      <c r="D14" s="145">
        <v>6</v>
      </c>
      <c r="E14" s="145">
        <v>0</v>
      </c>
      <c r="F14" s="145" t="s">
        <v>344</v>
      </c>
      <c r="G14" s="145">
        <v>0</v>
      </c>
      <c r="H14" s="145" t="s">
        <v>344</v>
      </c>
      <c r="I14" s="145">
        <v>50.16</v>
      </c>
      <c r="K14" s="145">
        <v>21.21</v>
      </c>
      <c r="L14" s="145" t="s">
        <v>345</v>
      </c>
      <c r="M14" s="145">
        <v>0</v>
      </c>
      <c r="N14" s="145" t="s">
        <v>344</v>
      </c>
      <c r="O14" s="145">
        <v>0</v>
      </c>
      <c r="P14" s="145" t="s">
        <v>344</v>
      </c>
      <c r="Q14" s="145">
        <v>11.12</v>
      </c>
      <c r="R14" s="145" t="s">
        <v>345</v>
      </c>
      <c r="S14" s="145">
        <v>127.49</v>
      </c>
      <c r="U14" s="145">
        <v>14.61</v>
      </c>
      <c r="V14" s="145" t="s">
        <v>345</v>
      </c>
      <c r="W14" s="145">
        <v>85.58</v>
      </c>
      <c r="Y14" s="145">
        <v>20.76</v>
      </c>
      <c r="AA14" s="145">
        <v>7.68</v>
      </c>
      <c r="AC14" s="145">
        <v>4.0199999999999996</v>
      </c>
      <c r="AE14" s="145">
        <v>37.840000000000003</v>
      </c>
      <c r="AG14" s="145">
        <v>11.1</v>
      </c>
      <c r="AI14" s="145">
        <v>4.1399999999999997</v>
      </c>
      <c r="AK14" s="145">
        <v>9.6999999999999993</v>
      </c>
      <c r="AM14" s="145">
        <v>27.58</v>
      </c>
      <c r="AO14" s="145">
        <v>110.17</v>
      </c>
      <c r="AQ14" s="145">
        <v>126.56</v>
      </c>
      <c r="AS14" s="145">
        <v>0.52</v>
      </c>
      <c r="AT14" s="145" t="s">
        <v>345</v>
      </c>
      <c r="AU14" s="145">
        <v>285.38</v>
      </c>
      <c r="AW14" s="145">
        <v>82.2</v>
      </c>
      <c r="AX14" s="145" t="s">
        <v>345</v>
      </c>
      <c r="AY14" s="145">
        <v>203.21</v>
      </c>
      <c r="BA14" s="145">
        <v>85.59</v>
      </c>
      <c r="BC14" s="145">
        <v>527.21</v>
      </c>
      <c r="BE14" s="145">
        <v>433.32</v>
      </c>
      <c r="BG14" s="145">
        <v>175.92</v>
      </c>
      <c r="BI14" s="145">
        <v>150.80000000000001</v>
      </c>
      <c r="BK14" s="145">
        <v>256.13</v>
      </c>
      <c r="BM14" s="145">
        <v>301.67</v>
      </c>
      <c r="BO14" s="145">
        <v>235.29</v>
      </c>
      <c r="BQ14" s="145">
        <v>170.46</v>
      </c>
      <c r="BS14" s="145">
        <v>119.08</v>
      </c>
    </row>
    <row r="15" spans="1:72">
      <c r="A15" s="145" t="s">
        <v>196</v>
      </c>
      <c r="B15" s="145" t="s">
        <v>343</v>
      </c>
      <c r="C15" s="145" t="s">
        <v>221</v>
      </c>
      <c r="D15" s="145">
        <v>7.1</v>
      </c>
      <c r="E15" s="145">
        <v>0</v>
      </c>
      <c r="F15" s="145" t="s">
        <v>344</v>
      </c>
      <c r="G15" s="145">
        <v>0</v>
      </c>
      <c r="H15" s="145" t="s">
        <v>344</v>
      </c>
      <c r="I15" s="145">
        <v>2.1800000000000002</v>
      </c>
      <c r="K15" s="145">
        <v>0</v>
      </c>
      <c r="L15" s="145" t="s">
        <v>344</v>
      </c>
      <c r="M15" s="145">
        <v>0</v>
      </c>
      <c r="N15" s="145" t="s">
        <v>344</v>
      </c>
      <c r="O15" s="145">
        <v>0</v>
      </c>
      <c r="P15" s="145" t="s">
        <v>344</v>
      </c>
      <c r="Q15" s="145">
        <v>20.03</v>
      </c>
      <c r="S15" s="145">
        <v>27.5</v>
      </c>
      <c r="U15" s="145">
        <v>30.69</v>
      </c>
      <c r="W15" s="145">
        <v>34.19</v>
      </c>
      <c r="Y15" s="145">
        <v>90.19</v>
      </c>
      <c r="AA15" s="145">
        <v>39.31</v>
      </c>
      <c r="AC15" s="145">
        <v>30.1</v>
      </c>
      <c r="AE15" s="145">
        <v>13.98</v>
      </c>
      <c r="AG15" s="145">
        <v>75.42</v>
      </c>
      <c r="AI15" s="145">
        <v>71.72</v>
      </c>
      <c r="AK15" s="145">
        <v>170.8</v>
      </c>
      <c r="AM15" s="145">
        <v>94.59</v>
      </c>
      <c r="AO15" s="145">
        <v>105.99</v>
      </c>
      <c r="AQ15" s="145">
        <v>68.599999999999994</v>
      </c>
      <c r="AS15" s="145">
        <v>97.27</v>
      </c>
      <c r="AU15" s="145">
        <v>387.77</v>
      </c>
      <c r="AW15" s="145">
        <v>434.51</v>
      </c>
      <c r="AY15" s="145">
        <v>287.12</v>
      </c>
      <c r="BA15" s="145">
        <v>123.2</v>
      </c>
      <c r="BC15" s="145">
        <v>414.61</v>
      </c>
      <c r="BE15" s="145">
        <v>455.38</v>
      </c>
      <c r="BG15" s="145">
        <v>329.91</v>
      </c>
      <c r="BI15" s="145">
        <v>149.1</v>
      </c>
      <c r="BK15" s="145">
        <v>223.46</v>
      </c>
      <c r="BM15" s="145">
        <v>326.97000000000003</v>
      </c>
      <c r="BO15" s="145">
        <v>317.10000000000002</v>
      </c>
      <c r="BQ15" s="145">
        <v>170.7</v>
      </c>
      <c r="BS15" s="145">
        <v>106.53</v>
      </c>
    </row>
    <row r="16" spans="1:72">
      <c r="A16" s="145" t="s">
        <v>197</v>
      </c>
      <c r="B16" s="145" t="s">
        <v>347</v>
      </c>
      <c r="C16" s="145" t="s">
        <v>222</v>
      </c>
      <c r="D16" s="145">
        <v>7.2</v>
      </c>
      <c r="E16" s="145">
        <v>0</v>
      </c>
      <c r="G16" s="145">
        <v>0</v>
      </c>
      <c r="I16" s="145">
        <v>0</v>
      </c>
      <c r="K16" s="145">
        <v>0</v>
      </c>
      <c r="L16" s="145" t="s">
        <v>344</v>
      </c>
      <c r="M16" s="145">
        <v>0</v>
      </c>
      <c r="O16" s="145">
        <v>0</v>
      </c>
      <c r="Q16" s="145">
        <v>0</v>
      </c>
      <c r="S16" s="145">
        <v>0</v>
      </c>
      <c r="U16" s="145">
        <v>0</v>
      </c>
      <c r="W16" s="145">
        <v>0</v>
      </c>
      <c r="Y16" s="145">
        <v>0</v>
      </c>
      <c r="AA16" s="145">
        <v>0</v>
      </c>
      <c r="AC16" s="145">
        <v>0</v>
      </c>
      <c r="AE16" s="145">
        <v>0</v>
      </c>
      <c r="AG16" s="145">
        <v>0</v>
      </c>
      <c r="AI16" s="145">
        <v>0</v>
      </c>
      <c r="AK16" s="145">
        <v>0</v>
      </c>
      <c r="AM16" s="145">
        <v>0</v>
      </c>
      <c r="AO16" s="145">
        <v>0</v>
      </c>
      <c r="AQ16" s="145">
        <v>0</v>
      </c>
      <c r="AS16" s="145">
        <v>0</v>
      </c>
      <c r="AU16" s="145">
        <v>0</v>
      </c>
      <c r="AW16" s="145">
        <v>0</v>
      </c>
      <c r="AY16" s="145">
        <v>0</v>
      </c>
      <c r="BA16" s="145">
        <v>0</v>
      </c>
      <c r="BC16" s="145">
        <v>0</v>
      </c>
      <c r="BE16" s="145">
        <v>0</v>
      </c>
      <c r="BG16" s="145">
        <v>0</v>
      </c>
      <c r="BI16" s="145">
        <v>0</v>
      </c>
      <c r="BK16" s="145">
        <v>0</v>
      </c>
      <c r="BM16" s="145">
        <v>0</v>
      </c>
      <c r="BO16" s="145">
        <v>0</v>
      </c>
      <c r="BQ16" s="145">
        <v>0</v>
      </c>
      <c r="BS16" s="145">
        <v>0</v>
      </c>
    </row>
    <row r="17" spans="1:71">
      <c r="A17" s="145" t="s">
        <v>197</v>
      </c>
      <c r="B17" s="145" t="s">
        <v>343</v>
      </c>
      <c r="C17" s="145" t="s">
        <v>222</v>
      </c>
      <c r="D17" s="145">
        <v>7.2</v>
      </c>
      <c r="E17" s="145">
        <v>0</v>
      </c>
      <c r="F17" s="145" t="s">
        <v>345</v>
      </c>
      <c r="G17" s="145">
        <v>0</v>
      </c>
      <c r="H17" s="145" t="s">
        <v>345</v>
      </c>
      <c r="I17" s="145">
        <v>4.2300000000000004</v>
      </c>
      <c r="K17" s="145">
        <v>0</v>
      </c>
      <c r="L17" s="145" t="s">
        <v>344</v>
      </c>
      <c r="M17" s="145">
        <v>0</v>
      </c>
      <c r="N17" s="145" t="s">
        <v>345</v>
      </c>
      <c r="O17" s="145">
        <v>0</v>
      </c>
      <c r="P17" s="145" t="s">
        <v>345</v>
      </c>
      <c r="Q17" s="145">
        <v>0</v>
      </c>
      <c r="S17" s="145">
        <v>0</v>
      </c>
      <c r="U17" s="145">
        <v>2.78</v>
      </c>
      <c r="W17" s="145">
        <v>0</v>
      </c>
      <c r="Y17" s="145">
        <v>0</v>
      </c>
      <c r="AA17" s="145">
        <v>0</v>
      </c>
      <c r="AC17" s="145">
        <v>0</v>
      </c>
      <c r="AE17" s="145">
        <v>0</v>
      </c>
      <c r="AG17" s="145">
        <v>0</v>
      </c>
      <c r="AI17" s="145">
        <v>4.53</v>
      </c>
      <c r="AK17" s="145">
        <v>8.99</v>
      </c>
      <c r="AM17" s="145">
        <v>5.73</v>
      </c>
      <c r="AO17" s="145">
        <v>4.8</v>
      </c>
      <c r="AQ17" s="145">
        <v>0</v>
      </c>
      <c r="AS17" s="145">
        <v>0</v>
      </c>
      <c r="AU17" s="145">
        <v>0.82</v>
      </c>
      <c r="AW17" s="145">
        <v>38.6</v>
      </c>
      <c r="AY17" s="145">
        <v>48.91</v>
      </c>
      <c r="BA17" s="145">
        <v>26.63</v>
      </c>
      <c r="BC17" s="145">
        <v>99.76</v>
      </c>
      <c r="BE17" s="145">
        <v>141.88999999999999</v>
      </c>
      <c r="BG17" s="145">
        <v>20.21</v>
      </c>
      <c r="BI17" s="145">
        <v>1.64</v>
      </c>
      <c r="BK17" s="145">
        <v>21.36</v>
      </c>
      <c r="BM17" s="145">
        <v>21.52</v>
      </c>
      <c r="BO17" s="145">
        <v>51.4</v>
      </c>
      <c r="BQ17" s="145">
        <v>37.840000000000003</v>
      </c>
      <c r="BS17" s="145">
        <v>3.71</v>
      </c>
    </row>
    <row r="18" spans="1:71">
      <c r="A18" s="145" t="s">
        <v>52</v>
      </c>
      <c r="B18" s="145" t="s">
        <v>343</v>
      </c>
      <c r="C18" s="145" t="s">
        <v>53</v>
      </c>
      <c r="D18" s="145">
        <v>8</v>
      </c>
      <c r="E18" s="145">
        <v>0</v>
      </c>
      <c r="F18" s="145" t="s">
        <v>344</v>
      </c>
      <c r="G18" s="145">
        <v>0</v>
      </c>
      <c r="H18" s="145" t="s">
        <v>344</v>
      </c>
      <c r="I18" s="145">
        <v>0.51</v>
      </c>
      <c r="K18" s="145">
        <v>0</v>
      </c>
      <c r="L18" s="145" t="s">
        <v>345</v>
      </c>
      <c r="M18" s="145">
        <v>0</v>
      </c>
      <c r="N18" s="145" t="s">
        <v>344</v>
      </c>
      <c r="O18" s="145">
        <v>0</v>
      </c>
      <c r="P18" s="145" t="s">
        <v>344</v>
      </c>
      <c r="Q18" s="145">
        <v>2.4</v>
      </c>
      <c r="R18" s="145" t="s">
        <v>345</v>
      </c>
      <c r="S18" s="145">
        <v>12.14</v>
      </c>
      <c r="U18" s="145">
        <v>0</v>
      </c>
      <c r="V18" s="145" t="s">
        <v>345</v>
      </c>
      <c r="W18" s="145">
        <v>14.31</v>
      </c>
      <c r="Y18" s="145">
        <v>0</v>
      </c>
      <c r="AA18" s="145">
        <v>0</v>
      </c>
      <c r="AC18" s="145">
        <v>0</v>
      </c>
      <c r="AE18" s="145">
        <v>2.3199999999999998</v>
      </c>
      <c r="AG18" s="145">
        <v>0</v>
      </c>
      <c r="AI18" s="145">
        <v>0</v>
      </c>
      <c r="AK18" s="145">
        <v>0</v>
      </c>
      <c r="AM18" s="145">
        <v>39.04</v>
      </c>
      <c r="AO18" s="145">
        <v>34.950000000000003</v>
      </c>
      <c r="AQ18" s="145">
        <v>2.4700000000000002</v>
      </c>
      <c r="AS18" s="145">
        <v>0</v>
      </c>
      <c r="AT18" s="145" t="s">
        <v>345</v>
      </c>
      <c r="AU18" s="145">
        <v>78.66</v>
      </c>
      <c r="AW18" s="145">
        <v>1.19</v>
      </c>
      <c r="AX18" s="145" t="s">
        <v>345</v>
      </c>
      <c r="AY18" s="145">
        <v>141.57</v>
      </c>
      <c r="BA18" s="145">
        <v>157.88999999999999</v>
      </c>
      <c r="BC18" s="145">
        <v>414.48</v>
      </c>
      <c r="BE18" s="145">
        <v>293.61</v>
      </c>
      <c r="BG18" s="145">
        <v>131.13</v>
      </c>
      <c r="BI18" s="145">
        <v>260.2</v>
      </c>
      <c r="BK18" s="145">
        <v>210.08</v>
      </c>
      <c r="BM18" s="145">
        <v>154.30000000000001</v>
      </c>
      <c r="BO18" s="145">
        <v>95.55</v>
      </c>
      <c r="BQ18" s="145">
        <v>112.7</v>
      </c>
      <c r="BS18" s="145">
        <v>48.49</v>
      </c>
    </row>
    <row r="19" spans="1:71">
      <c r="A19" s="145" t="s">
        <v>198</v>
      </c>
      <c r="B19" s="145" t="s">
        <v>343</v>
      </c>
      <c r="C19" s="145" t="s">
        <v>223</v>
      </c>
      <c r="D19" s="145">
        <v>9.1</v>
      </c>
      <c r="E19" s="145">
        <v>0</v>
      </c>
      <c r="F19" s="145" t="s">
        <v>344</v>
      </c>
      <c r="G19" s="145">
        <v>0</v>
      </c>
      <c r="H19" s="145" t="s">
        <v>344</v>
      </c>
      <c r="I19" s="145">
        <v>179.93</v>
      </c>
      <c r="K19" s="145">
        <v>139</v>
      </c>
      <c r="M19" s="145">
        <v>0</v>
      </c>
      <c r="N19" s="145" t="s">
        <v>344</v>
      </c>
      <c r="O19" s="145">
        <v>0</v>
      </c>
      <c r="P19" s="145" t="s">
        <v>344</v>
      </c>
      <c r="Q19" s="145">
        <v>0</v>
      </c>
      <c r="R19" s="145" t="s">
        <v>344</v>
      </c>
      <c r="S19" s="145">
        <v>31.65</v>
      </c>
      <c r="U19" s="145">
        <v>0</v>
      </c>
      <c r="V19" s="145" t="s">
        <v>344</v>
      </c>
      <c r="W19" s="145">
        <v>35.64</v>
      </c>
      <c r="Y19" s="145">
        <v>24.55</v>
      </c>
      <c r="AA19" s="145">
        <v>86.54</v>
      </c>
      <c r="AC19" s="145">
        <v>70.819999999999993</v>
      </c>
      <c r="AE19" s="145">
        <v>114.73</v>
      </c>
      <c r="AG19" s="145">
        <v>35.65</v>
      </c>
      <c r="AI19" s="145">
        <v>71.27</v>
      </c>
      <c r="AK19" s="145">
        <v>46.28</v>
      </c>
      <c r="AM19" s="145">
        <v>294.62</v>
      </c>
      <c r="AO19" s="145">
        <v>477.47</v>
      </c>
      <c r="AQ19" s="145">
        <v>714.35</v>
      </c>
      <c r="AS19" s="145">
        <v>64.91</v>
      </c>
      <c r="AT19" s="145" t="s">
        <v>345</v>
      </c>
      <c r="AU19" s="145">
        <v>753.2</v>
      </c>
      <c r="AW19" s="145">
        <v>0</v>
      </c>
      <c r="AX19" s="145" t="s">
        <v>344</v>
      </c>
      <c r="AY19" s="145">
        <v>41.56</v>
      </c>
      <c r="BA19" s="145">
        <v>8.4</v>
      </c>
      <c r="BC19" s="145">
        <v>535.87</v>
      </c>
      <c r="BE19" s="145">
        <v>179</v>
      </c>
      <c r="BG19" s="145">
        <v>95.45</v>
      </c>
      <c r="BI19" s="145">
        <v>226.19</v>
      </c>
      <c r="BK19" s="145">
        <v>316.76</v>
      </c>
      <c r="BM19" s="145">
        <v>345.81</v>
      </c>
      <c r="BO19" s="145">
        <v>346.82</v>
      </c>
      <c r="BQ19" s="145">
        <v>199.47</v>
      </c>
      <c r="BS19" s="145">
        <v>171.86</v>
      </c>
    </row>
    <row r="20" spans="1:71">
      <c r="A20" s="145" t="s">
        <v>199</v>
      </c>
      <c r="B20" s="145" t="s">
        <v>343</v>
      </c>
      <c r="C20" s="145" t="s">
        <v>224</v>
      </c>
      <c r="D20" s="145">
        <v>9.1999999999999993</v>
      </c>
      <c r="E20" s="145">
        <v>0</v>
      </c>
      <c r="F20" s="145" t="s">
        <v>344</v>
      </c>
      <c r="G20" s="145">
        <v>0</v>
      </c>
      <c r="H20" s="145" t="s">
        <v>344</v>
      </c>
      <c r="I20" s="145">
        <v>16.97</v>
      </c>
      <c r="K20" s="145">
        <v>7.48</v>
      </c>
      <c r="L20" s="145" t="s">
        <v>345</v>
      </c>
      <c r="M20" s="145">
        <v>0</v>
      </c>
      <c r="N20" s="145" t="s">
        <v>344</v>
      </c>
      <c r="O20" s="145">
        <v>0</v>
      </c>
      <c r="P20" s="145" t="s">
        <v>344</v>
      </c>
      <c r="Q20" s="145">
        <v>0</v>
      </c>
      <c r="R20" s="145" t="s">
        <v>345</v>
      </c>
      <c r="S20" s="145">
        <v>16.07</v>
      </c>
      <c r="U20" s="145">
        <v>0</v>
      </c>
      <c r="V20" s="145" t="s">
        <v>345</v>
      </c>
      <c r="W20" s="145">
        <v>0.1</v>
      </c>
      <c r="Y20" s="145">
        <v>0</v>
      </c>
      <c r="AA20" s="145">
        <v>0</v>
      </c>
      <c r="AC20" s="145">
        <v>10.83</v>
      </c>
      <c r="AE20" s="145">
        <v>11.35</v>
      </c>
      <c r="AG20" s="145">
        <v>10.95</v>
      </c>
      <c r="AI20" s="145">
        <v>17.98</v>
      </c>
      <c r="AK20" s="145">
        <v>21.97</v>
      </c>
      <c r="AM20" s="145">
        <v>77.239999999999995</v>
      </c>
      <c r="AO20" s="145">
        <v>159.91</v>
      </c>
      <c r="AQ20" s="145">
        <v>156.37</v>
      </c>
      <c r="AS20" s="145">
        <v>59.63</v>
      </c>
      <c r="AT20" s="145" t="s">
        <v>345</v>
      </c>
      <c r="AU20" s="145">
        <v>231.4</v>
      </c>
      <c r="AW20" s="145">
        <v>0</v>
      </c>
      <c r="AX20" s="145" t="s">
        <v>344</v>
      </c>
      <c r="AY20" s="145">
        <v>145.84</v>
      </c>
      <c r="BA20" s="145">
        <v>189.55</v>
      </c>
      <c r="BC20" s="145">
        <v>431.73</v>
      </c>
      <c r="BE20" s="145">
        <v>522.32000000000005</v>
      </c>
      <c r="BG20" s="145">
        <v>245.62</v>
      </c>
      <c r="BI20" s="145">
        <v>366.51</v>
      </c>
      <c r="BK20" s="145">
        <v>379</v>
      </c>
      <c r="BM20" s="145">
        <v>418.09</v>
      </c>
      <c r="BO20" s="145">
        <v>353.26</v>
      </c>
      <c r="BQ20" s="145">
        <v>361.44</v>
      </c>
      <c r="BS20" s="145">
        <v>140.01</v>
      </c>
    </row>
    <row r="21" spans="1:71">
      <c r="A21" s="145" t="s">
        <v>54</v>
      </c>
      <c r="B21" s="145" t="s">
        <v>343</v>
      </c>
      <c r="C21" s="145" t="s">
        <v>55</v>
      </c>
      <c r="D21" s="145">
        <v>10</v>
      </c>
      <c r="E21" s="145">
        <v>0</v>
      </c>
      <c r="F21" s="145" t="s">
        <v>344</v>
      </c>
      <c r="G21" s="145">
        <v>0</v>
      </c>
      <c r="H21" s="145" t="s">
        <v>344</v>
      </c>
      <c r="I21" s="145">
        <v>107.24</v>
      </c>
      <c r="K21" s="145">
        <v>216.33</v>
      </c>
      <c r="M21" s="145">
        <v>0</v>
      </c>
      <c r="N21" s="145" t="s">
        <v>344</v>
      </c>
      <c r="O21" s="145">
        <v>0</v>
      </c>
      <c r="P21" s="145" t="s">
        <v>344</v>
      </c>
      <c r="Q21" s="145">
        <v>0</v>
      </c>
      <c r="R21" s="145" t="s">
        <v>344</v>
      </c>
      <c r="S21" s="145">
        <v>78.349999999999994</v>
      </c>
      <c r="U21" s="145">
        <v>0</v>
      </c>
      <c r="V21" s="145" t="s">
        <v>344</v>
      </c>
      <c r="W21" s="145">
        <v>38.049999999999997</v>
      </c>
      <c r="Y21" s="145">
        <v>7.92</v>
      </c>
      <c r="AA21" s="145">
        <v>2.99</v>
      </c>
      <c r="AC21" s="145">
        <v>7.88</v>
      </c>
      <c r="AE21" s="145">
        <v>45.72</v>
      </c>
      <c r="AG21" s="145">
        <v>6.67</v>
      </c>
      <c r="AI21" s="145">
        <v>25.02</v>
      </c>
      <c r="AK21" s="145">
        <v>4.76</v>
      </c>
      <c r="AM21" s="145">
        <v>31.16</v>
      </c>
      <c r="AO21" s="145">
        <v>117.37</v>
      </c>
      <c r="AQ21" s="145">
        <v>42.73</v>
      </c>
      <c r="AS21" s="145">
        <v>38.5</v>
      </c>
      <c r="AU21" s="145">
        <v>299.57</v>
      </c>
      <c r="AW21" s="145">
        <v>0</v>
      </c>
      <c r="AX21" s="145" t="s">
        <v>344</v>
      </c>
      <c r="AY21" s="145">
        <v>254.73</v>
      </c>
      <c r="BA21" s="145">
        <v>158.26</v>
      </c>
      <c r="BC21" s="145">
        <v>271.42</v>
      </c>
      <c r="BE21" s="145">
        <v>183.63</v>
      </c>
      <c r="BG21" s="145">
        <v>93.35</v>
      </c>
      <c r="BI21" s="145">
        <v>222.73</v>
      </c>
      <c r="BK21" s="145">
        <v>334.54</v>
      </c>
      <c r="BM21" s="145">
        <v>315.79000000000002</v>
      </c>
      <c r="BO21" s="145">
        <v>266.39</v>
      </c>
      <c r="BQ21" s="145">
        <v>126.19</v>
      </c>
      <c r="BS21" s="145">
        <v>125.1</v>
      </c>
    </row>
    <row r="22" spans="1:71">
      <c r="A22" s="145" t="s">
        <v>56</v>
      </c>
      <c r="B22" s="145" t="s">
        <v>343</v>
      </c>
      <c r="C22" s="145" t="s">
        <v>57</v>
      </c>
      <c r="D22" s="145">
        <v>11</v>
      </c>
      <c r="E22" s="145">
        <v>0</v>
      </c>
      <c r="G22" s="145">
        <v>0</v>
      </c>
      <c r="I22" s="145">
        <v>0</v>
      </c>
      <c r="K22" s="145">
        <v>0</v>
      </c>
      <c r="L22" s="145" t="s">
        <v>345</v>
      </c>
      <c r="M22" s="145">
        <v>0</v>
      </c>
      <c r="O22" s="145">
        <v>0</v>
      </c>
      <c r="Q22" s="145">
        <v>0</v>
      </c>
      <c r="S22" s="145">
        <v>0</v>
      </c>
      <c r="U22" s="145">
        <v>0</v>
      </c>
      <c r="W22" s="145">
        <v>0</v>
      </c>
      <c r="Y22" s="145">
        <v>0</v>
      </c>
      <c r="AA22" s="145">
        <v>0</v>
      </c>
      <c r="AC22" s="145">
        <v>0</v>
      </c>
      <c r="AE22" s="145">
        <v>0</v>
      </c>
      <c r="AG22" s="145">
        <v>0</v>
      </c>
      <c r="AI22" s="145">
        <v>0</v>
      </c>
      <c r="AK22" s="145">
        <v>0</v>
      </c>
      <c r="AM22" s="145">
        <v>0</v>
      </c>
      <c r="AO22" s="145">
        <v>0</v>
      </c>
      <c r="AQ22" s="145">
        <v>0</v>
      </c>
      <c r="AS22" s="145">
        <v>0</v>
      </c>
      <c r="AU22" s="145">
        <v>0</v>
      </c>
      <c r="AW22" s="145">
        <v>0</v>
      </c>
      <c r="AY22" s="145">
        <v>0</v>
      </c>
      <c r="BA22" s="145">
        <v>0</v>
      </c>
      <c r="BC22" s="145">
        <v>12.16</v>
      </c>
      <c r="BE22" s="145">
        <v>0</v>
      </c>
      <c r="BG22" s="145">
        <v>0</v>
      </c>
      <c r="BI22" s="145">
        <v>0</v>
      </c>
      <c r="BK22" s="145">
        <v>0</v>
      </c>
      <c r="BM22" s="145">
        <v>0</v>
      </c>
      <c r="BO22" s="145">
        <v>0.01</v>
      </c>
      <c r="BQ22" s="145">
        <v>4.28</v>
      </c>
      <c r="BS22" s="145">
        <v>0.01</v>
      </c>
    </row>
    <row r="23" spans="1:71">
      <c r="A23" s="145" t="s">
        <v>58</v>
      </c>
      <c r="B23" s="145" t="s">
        <v>343</v>
      </c>
      <c r="C23" s="145" t="s">
        <v>59</v>
      </c>
      <c r="D23" s="145">
        <v>12</v>
      </c>
      <c r="E23" s="145">
        <v>0</v>
      </c>
      <c r="F23" s="145" t="s">
        <v>344</v>
      </c>
      <c r="G23" s="145">
        <v>0</v>
      </c>
      <c r="H23" s="145" t="s">
        <v>344</v>
      </c>
      <c r="I23" s="145">
        <v>554.83000000000004</v>
      </c>
      <c r="K23" s="145">
        <v>379.74</v>
      </c>
      <c r="L23" s="145" t="s">
        <v>345</v>
      </c>
      <c r="M23" s="145">
        <v>0</v>
      </c>
      <c r="N23" s="145" t="s">
        <v>344</v>
      </c>
      <c r="O23" s="145">
        <v>0</v>
      </c>
      <c r="P23" s="145" t="s">
        <v>344</v>
      </c>
      <c r="Q23" s="145">
        <v>382.24</v>
      </c>
      <c r="S23" s="145">
        <v>366.42</v>
      </c>
      <c r="U23" s="145">
        <v>176.09</v>
      </c>
      <c r="W23" s="145">
        <v>227.33</v>
      </c>
      <c r="Y23" s="145">
        <v>92.22</v>
      </c>
      <c r="AA23" s="145">
        <v>34.880000000000003</v>
      </c>
      <c r="AC23" s="145">
        <v>22.21</v>
      </c>
      <c r="AE23" s="145">
        <v>176.4</v>
      </c>
      <c r="AG23" s="145">
        <v>323.83</v>
      </c>
      <c r="AI23" s="145">
        <v>331.8</v>
      </c>
      <c r="AK23" s="145">
        <v>345.91</v>
      </c>
      <c r="AM23" s="145">
        <v>364.51</v>
      </c>
      <c r="AO23" s="145">
        <v>370.83</v>
      </c>
      <c r="AQ23" s="145">
        <v>308.27999999999997</v>
      </c>
      <c r="AS23" s="145">
        <v>2.78</v>
      </c>
      <c r="AT23" s="145" t="s">
        <v>345</v>
      </c>
      <c r="AU23" s="145">
        <v>3.74</v>
      </c>
      <c r="AW23" s="145">
        <v>0.5</v>
      </c>
      <c r="AX23" s="145" t="s">
        <v>345</v>
      </c>
      <c r="AY23" s="145">
        <v>38.32</v>
      </c>
      <c r="BA23" s="145">
        <v>9.23</v>
      </c>
      <c r="BB23" s="145" t="s">
        <v>345</v>
      </c>
      <c r="BC23" s="145">
        <v>367.7</v>
      </c>
      <c r="BE23" s="145">
        <v>229.24</v>
      </c>
      <c r="BG23" s="145">
        <v>68.569999999999993</v>
      </c>
      <c r="BI23" s="145">
        <v>49.98</v>
      </c>
      <c r="BK23" s="145">
        <v>76.38</v>
      </c>
      <c r="BM23" s="145">
        <v>94.88</v>
      </c>
      <c r="BO23" s="145">
        <v>81.98</v>
      </c>
      <c r="BQ23" s="145">
        <v>310.57</v>
      </c>
      <c r="BS23" s="145">
        <v>175.52</v>
      </c>
    </row>
    <row r="24" spans="1:71">
      <c r="A24" s="145" t="s">
        <v>60</v>
      </c>
      <c r="B24" s="145" t="s">
        <v>343</v>
      </c>
      <c r="C24" s="145" t="s">
        <v>61</v>
      </c>
      <c r="D24" s="145">
        <v>13</v>
      </c>
      <c r="E24" s="145">
        <v>0</v>
      </c>
      <c r="F24" s="145" t="s">
        <v>345</v>
      </c>
      <c r="G24" s="145">
        <v>0</v>
      </c>
      <c r="H24" s="145" t="s">
        <v>345</v>
      </c>
      <c r="I24" s="145">
        <v>48.96</v>
      </c>
      <c r="K24" s="145">
        <v>2.21</v>
      </c>
      <c r="L24" s="145" t="s">
        <v>345</v>
      </c>
      <c r="M24" s="145">
        <v>0</v>
      </c>
      <c r="N24" s="145" t="s">
        <v>345</v>
      </c>
      <c r="O24" s="145">
        <v>0</v>
      </c>
      <c r="P24" s="145" t="s">
        <v>345</v>
      </c>
      <c r="Q24" s="145">
        <v>0</v>
      </c>
      <c r="S24" s="145">
        <v>0</v>
      </c>
      <c r="U24" s="145">
        <v>0</v>
      </c>
      <c r="W24" s="145">
        <v>0</v>
      </c>
      <c r="Y24" s="145">
        <v>0</v>
      </c>
      <c r="AA24" s="145">
        <v>0</v>
      </c>
      <c r="AC24" s="145">
        <v>0</v>
      </c>
      <c r="AE24" s="145">
        <v>0</v>
      </c>
      <c r="AG24" s="145">
        <v>0</v>
      </c>
      <c r="AI24" s="145">
        <v>0.37</v>
      </c>
      <c r="AK24" s="145">
        <v>0</v>
      </c>
      <c r="AM24" s="145">
        <v>2.2999999999999998</v>
      </c>
      <c r="AO24" s="145">
        <v>1.93</v>
      </c>
      <c r="AQ24" s="145">
        <v>5.86</v>
      </c>
      <c r="AS24" s="145">
        <v>0</v>
      </c>
      <c r="AT24" s="145" t="s">
        <v>345</v>
      </c>
      <c r="AU24" s="145">
        <v>0</v>
      </c>
      <c r="AW24" s="145">
        <v>0</v>
      </c>
      <c r="AX24" s="145" t="s">
        <v>345</v>
      </c>
      <c r="AY24" s="145">
        <v>3.19</v>
      </c>
      <c r="BA24" s="145">
        <v>2.64</v>
      </c>
      <c r="BC24" s="145">
        <v>81.89</v>
      </c>
      <c r="BE24" s="145">
        <v>112.85</v>
      </c>
      <c r="BG24" s="145">
        <v>19.46</v>
      </c>
      <c r="BI24" s="145">
        <v>3.67</v>
      </c>
      <c r="BK24" s="145">
        <v>7.34</v>
      </c>
      <c r="BM24" s="145">
        <v>4.67</v>
      </c>
      <c r="BO24" s="145">
        <v>0</v>
      </c>
      <c r="BQ24" s="145">
        <v>1.47</v>
      </c>
      <c r="BS24" s="145">
        <v>0</v>
      </c>
    </row>
    <row r="25" spans="1:71">
      <c r="A25" s="145" t="s">
        <v>62</v>
      </c>
      <c r="B25" s="145" t="s">
        <v>343</v>
      </c>
      <c r="C25" s="145" t="s">
        <v>63</v>
      </c>
      <c r="D25" s="145">
        <v>14</v>
      </c>
      <c r="E25" s="145">
        <v>0</v>
      </c>
      <c r="F25" s="145" t="s">
        <v>344</v>
      </c>
      <c r="G25" s="145">
        <v>0</v>
      </c>
      <c r="H25" s="145" t="s">
        <v>344</v>
      </c>
      <c r="I25" s="145">
        <v>141.27000000000001</v>
      </c>
      <c r="K25" s="145">
        <v>191.52</v>
      </c>
      <c r="M25" s="145">
        <v>0</v>
      </c>
      <c r="N25" s="145" t="s">
        <v>344</v>
      </c>
      <c r="O25" s="145">
        <v>0</v>
      </c>
      <c r="P25" s="145" t="s">
        <v>344</v>
      </c>
      <c r="Q25" s="145">
        <v>9.52</v>
      </c>
      <c r="S25" s="145">
        <v>5.07</v>
      </c>
      <c r="U25" s="145">
        <v>3.92</v>
      </c>
      <c r="W25" s="145">
        <v>0.26</v>
      </c>
      <c r="Y25" s="145">
        <v>0</v>
      </c>
      <c r="AA25" s="145">
        <v>0</v>
      </c>
      <c r="AC25" s="145">
        <v>0</v>
      </c>
      <c r="AE25" s="145">
        <v>0</v>
      </c>
      <c r="AG25" s="145">
        <v>13.21</v>
      </c>
      <c r="AI25" s="145">
        <v>18.54</v>
      </c>
      <c r="AK25" s="145">
        <v>31.67</v>
      </c>
      <c r="AM25" s="145">
        <v>37.15</v>
      </c>
      <c r="AO25" s="145">
        <v>53.48</v>
      </c>
      <c r="AQ25" s="145">
        <v>80.02</v>
      </c>
      <c r="AS25" s="145">
        <v>26.4</v>
      </c>
      <c r="AT25" s="145" t="s">
        <v>345</v>
      </c>
      <c r="AU25" s="145">
        <v>36.380000000000003</v>
      </c>
      <c r="AW25" s="145">
        <v>0</v>
      </c>
      <c r="AX25" s="145" t="s">
        <v>344</v>
      </c>
      <c r="AY25" s="145">
        <v>84.49</v>
      </c>
      <c r="BA25" s="145">
        <v>68.28</v>
      </c>
      <c r="BC25" s="145">
        <v>121.21</v>
      </c>
      <c r="BE25" s="145">
        <v>124.76</v>
      </c>
      <c r="BG25" s="145">
        <v>101.27</v>
      </c>
      <c r="BI25" s="145">
        <v>33.56</v>
      </c>
      <c r="BK25" s="145">
        <v>36.28</v>
      </c>
      <c r="BM25" s="145">
        <v>4.9000000000000004</v>
      </c>
      <c r="BO25" s="145">
        <v>0.71</v>
      </c>
      <c r="BQ25" s="145">
        <v>3.18</v>
      </c>
      <c r="BS25" s="145">
        <v>0</v>
      </c>
    </row>
    <row r="26" spans="1:71">
      <c r="A26" s="145" t="s">
        <v>64</v>
      </c>
      <c r="B26" s="145" t="s">
        <v>343</v>
      </c>
      <c r="C26" s="145" t="s">
        <v>65</v>
      </c>
      <c r="D26" s="145">
        <v>15</v>
      </c>
      <c r="E26" s="145">
        <v>0</v>
      </c>
      <c r="F26" s="145" t="s">
        <v>344</v>
      </c>
      <c r="G26" s="145">
        <v>0</v>
      </c>
      <c r="H26" s="145" t="s">
        <v>344</v>
      </c>
      <c r="I26" s="145">
        <v>1050.3</v>
      </c>
      <c r="K26" s="145">
        <v>922.83</v>
      </c>
      <c r="L26" s="145" t="s">
        <v>345</v>
      </c>
      <c r="M26" s="145">
        <v>0</v>
      </c>
      <c r="N26" s="145" t="s">
        <v>344</v>
      </c>
      <c r="O26" s="145">
        <v>0</v>
      </c>
      <c r="P26" s="145" t="s">
        <v>344</v>
      </c>
      <c r="Q26" s="145">
        <v>418.14</v>
      </c>
      <c r="S26" s="145">
        <v>368.5</v>
      </c>
      <c r="U26" s="145">
        <v>161.65</v>
      </c>
      <c r="W26" s="145">
        <v>286.70999999999998</v>
      </c>
      <c r="Y26" s="145">
        <v>75.42</v>
      </c>
      <c r="AA26" s="145">
        <v>32.450000000000003</v>
      </c>
      <c r="AC26" s="145">
        <v>34.47</v>
      </c>
      <c r="AE26" s="145">
        <v>78.75</v>
      </c>
      <c r="AG26" s="145">
        <v>306.55</v>
      </c>
      <c r="AI26" s="145">
        <v>409.83</v>
      </c>
      <c r="AK26" s="145">
        <v>444.2</v>
      </c>
      <c r="AM26" s="145">
        <v>311.8</v>
      </c>
      <c r="AO26" s="145">
        <v>424.81</v>
      </c>
      <c r="AQ26" s="145">
        <v>477.89</v>
      </c>
      <c r="AS26" s="145">
        <v>297.74</v>
      </c>
      <c r="AU26" s="145">
        <v>0</v>
      </c>
      <c r="AW26" s="145">
        <v>83.18</v>
      </c>
      <c r="AY26" s="145">
        <v>82.9</v>
      </c>
      <c r="BA26" s="145">
        <v>47.32</v>
      </c>
      <c r="BB26" s="145" t="s">
        <v>345</v>
      </c>
      <c r="BC26" s="145">
        <v>295.7</v>
      </c>
      <c r="BE26" s="145">
        <v>186.9</v>
      </c>
      <c r="BG26" s="145">
        <v>74.42</v>
      </c>
      <c r="BI26" s="145">
        <v>27.34</v>
      </c>
      <c r="BK26" s="145">
        <v>33.5</v>
      </c>
      <c r="BM26" s="145">
        <v>38.58</v>
      </c>
      <c r="BO26" s="145">
        <v>34.04</v>
      </c>
      <c r="BQ26" s="145">
        <v>114.72</v>
      </c>
      <c r="BS26" s="145">
        <v>70.34</v>
      </c>
    </row>
    <row r="27" spans="1:71">
      <c r="A27" s="145" t="s">
        <v>66</v>
      </c>
      <c r="B27" s="145" t="s">
        <v>343</v>
      </c>
      <c r="C27" s="145" t="s">
        <v>67</v>
      </c>
      <c r="D27" s="145">
        <v>16</v>
      </c>
      <c r="E27" s="145">
        <v>0</v>
      </c>
      <c r="G27" s="145">
        <v>0</v>
      </c>
      <c r="I27" s="145">
        <v>0</v>
      </c>
      <c r="K27" s="145">
        <v>0</v>
      </c>
      <c r="L27" s="145" t="s">
        <v>344</v>
      </c>
      <c r="M27" s="145">
        <v>0</v>
      </c>
      <c r="O27" s="145">
        <v>0</v>
      </c>
      <c r="Q27" s="145">
        <v>0</v>
      </c>
      <c r="S27" s="145">
        <v>0</v>
      </c>
      <c r="U27" s="145">
        <v>0</v>
      </c>
      <c r="W27" s="145">
        <v>0</v>
      </c>
      <c r="Y27" s="145">
        <v>0</v>
      </c>
      <c r="AA27" s="145">
        <v>0</v>
      </c>
      <c r="AC27" s="145">
        <v>0</v>
      </c>
      <c r="AE27" s="145">
        <v>0</v>
      </c>
      <c r="AG27" s="145">
        <v>0</v>
      </c>
      <c r="AI27" s="145">
        <v>0</v>
      </c>
      <c r="AK27" s="145">
        <v>0</v>
      </c>
      <c r="AM27" s="145">
        <v>0</v>
      </c>
      <c r="AO27" s="145">
        <v>0</v>
      </c>
      <c r="AQ27" s="145">
        <v>0</v>
      </c>
      <c r="AS27" s="145">
        <v>0</v>
      </c>
      <c r="AU27" s="145">
        <v>0</v>
      </c>
      <c r="AW27" s="145">
        <v>0</v>
      </c>
      <c r="AY27" s="145">
        <v>0</v>
      </c>
      <c r="BA27" s="145">
        <v>0</v>
      </c>
      <c r="BC27" s="145">
        <v>1.76</v>
      </c>
      <c r="BE27" s="145">
        <v>92.3</v>
      </c>
      <c r="BG27" s="145">
        <v>0</v>
      </c>
      <c r="BI27" s="145">
        <v>0</v>
      </c>
      <c r="BK27" s="145">
        <v>0</v>
      </c>
      <c r="BM27" s="145">
        <v>0</v>
      </c>
      <c r="BO27" s="145">
        <v>0</v>
      </c>
      <c r="BQ27" s="145">
        <v>7.26</v>
      </c>
      <c r="BS27" s="145">
        <v>0</v>
      </c>
    </row>
    <row r="28" spans="1:71">
      <c r="A28" s="145" t="s">
        <v>68</v>
      </c>
      <c r="B28" s="145" t="s">
        <v>347</v>
      </c>
      <c r="C28" s="145" t="s">
        <v>69</v>
      </c>
      <c r="D28" s="145">
        <v>17</v>
      </c>
      <c r="E28" s="145">
        <v>0</v>
      </c>
      <c r="G28" s="145">
        <v>0</v>
      </c>
      <c r="I28" s="145">
        <v>0</v>
      </c>
      <c r="K28" s="145">
        <v>0</v>
      </c>
      <c r="L28" s="145" t="s">
        <v>344</v>
      </c>
      <c r="M28" s="145">
        <v>0</v>
      </c>
      <c r="O28" s="145">
        <v>0</v>
      </c>
      <c r="Q28" s="145">
        <v>0</v>
      </c>
      <c r="S28" s="145">
        <v>0</v>
      </c>
      <c r="U28" s="145">
        <v>0</v>
      </c>
      <c r="W28" s="145">
        <v>0</v>
      </c>
      <c r="Y28" s="145">
        <v>0</v>
      </c>
      <c r="AA28" s="145">
        <v>0</v>
      </c>
      <c r="AC28" s="145">
        <v>0</v>
      </c>
      <c r="AE28" s="145">
        <v>0</v>
      </c>
      <c r="AG28" s="145">
        <v>0</v>
      </c>
      <c r="AI28" s="145">
        <v>0</v>
      </c>
      <c r="AK28" s="145">
        <v>0</v>
      </c>
      <c r="AM28" s="145">
        <v>0</v>
      </c>
      <c r="AO28" s="145">
        <v>0</v>
      </c>
      <c r="AQ28" s="145">
        <v>0</v>
      </c>
      <c r="AS28" s="145">
        <v>0</v>
      </c>
      <c r="AU28" s="145">
        <v>0</v>
      </c>
      <c r="AW28" s="145">
        <v>0</v>
      </c>
      <c r="AY28" s="145">
        <v>0</v>
      </c>
      <c r="BA28" s="145">
        <v>0</v>
      </c>
      <c r="BC28" s="145">
        <v>0</v>
      </c>
      <c r="BE28" s="145">
        <v>0</v>
      </c>
      <c r="BG28" s="145">
        <v>0</v>
      </c>
      <c r="BI28" s="145">
        <v>0</v>
      </c>
      <c r="BK28" s="145">
        <v>0</v>
      </c>
      <c r="BM28" s="145">
        <v>0</v>
      </c>
      <c r="BO28" s="145">
        <v>0</v>
      </c>
      <c r="BQ28" s="145">
        <v>0</v>
      </c>
      <c r="BS28" s="145">
        <v>0</v>
      </c>
    </row>
    <row r="29" spans="1:71">
      <c r="A29" s="145" t="s">
        <v>68</v>
      </c>
      <c r="B29" s="145" t="s">
        <v>343</v>
      </c>
      <c r="C29" s="145" t="s">
        <v>69</v>
      </c>
      <c r="D29" s="145">
        <v>17</v>
      </c>
      <c r="E29" s="145">
        <v>0</v>
      </c>
      <c r="G29" s="145">
        <v>0</v>
      </c>
      <c r="I29" s="145">
        <v>0</v>
      </c>
      <c r="K29" s="145">
        <v>0</v>
      </c>
      <c r="L29" s="145" t="s">
        <v>344</v>
      </c>
      <c r="M29" s="145">
        <v>0</v>
      </c>
      <c r="O29" s="145">
        <v>0</v>
      </c>
      <c r="Q29" s="145">
        <v>0</v>
      </c>
      <c r="S29" s="145">
        <v>0</v>
      </c>
      <c r="U29" s="145">
        <v>0</v>
      </c>
      <c r="W29" s="145">
        <v>0</v>
      </c>
      <c r="Y29" s="145">
        <v>0</v>
      </c>
      <c r="AA29" s="145">
        <v>0</v>
      </c>
      <c r="AC29" s="145">
        <v>0</v>
      </c>
      <c r="AE29" s="145">
        <v>0</v>
      </c>
      <c r="AG29" s="145">
        <v>0</v>
      </c>
      <c r="AI29" s="145">
        <v>0</v>
      </c>
      <c r="AK29" s="145">
        <v>0</v>
      </c>
      <c r="AM29" s="145">
        <v>0</v>
      </c>
      <c r="AO29" s="145">
        <v>0</v>
      </c>
      <c r="AQ29" s="145">
        <v>0</v>
      </c>
      <c r="AS29" s="145">
        <v>0</v>
      </c>
      <c r="AU29" s="145">
        <v>0</v>
      </c>
      <c r="AW29" s="145">
        <v>0</v>
      </c>
      <c r="AY29" s="145">
        <v>0</v>
      </c>
      <c r="BA29" s="145">
        <v>0</v>
      </c>
      <c r="BC29" s="145">
        <v>0</v>
      </c>
      <c r="BE29" s="145">
        <v>0.39</v>
      </c>
      <c r="BG29" s="145">
        <v>0</v>
      </c>
      <c r="BI29" s="145">
        <v>0</v>
      </c>
      <c r="BK29" s="145">
        <v>0</v>
      </c>
      <c r="BM29" s="145">
        <v>0</v>
      </c>
      <c r="BO29" s="145">
        <v>0</v>
      </c>
      <c r="BQ29" s="145">
        <v>0</v>
      </c>
      <c r="BS29" s="145">
        <v>0</v>
      </c>
    </row>
    <row r="30" spans="1:71">
      <c r="A30" s="145" t="s">
        <v>70</v>
      </c>
      <c r="B30" s="145" t="s">
        <v>343</v>
      </c>
      <c r="C30" s="145" t="s">
        <v>71</v>
      </c>
      <c r="D30" s="145">
        <v>18</v>
      </c>
      <c r="E30" s="145">
        <v>0</v>
      </c>
      <c r="F30" s="145" t="s">
        <v>344</v>
      </c>
      <c r="G30" s="145">
        <v>0</v>
      </c>
      <c r="H30" s="145" t="s">
        <v>344</v>
      </c>
      <c r="I30" s="145">
        <v>102.57</v>
      </c>
      <c r="K30" s="145">
        <v>9.06</v>
      </c>
      <c r="L30" s="145" t="s">
        <v>345</v>
      </c>
      <c r="M30" s="145">
        <v>0</v>
      </c>
      <c r="N30" s="145" t="s">
        <v>344</v>
      </c>
      <c r="O30" s="145">
        <v>0</v>
      </c>
      <c r="P30" s="145" t="s">
        <v>344</v>
      </c>
      <c r="Q30" s="145">
        <v>18.23</v>
      </c>
      <c r="S30" s="145">
        <v>35.44</v>
      </c>
      <c r="U30" s="145">
        <v>12.51</v>
      </c>
      <c r="W30" s="145">
        <v>6.35</v>
      </c>
      <c r="Y30" s="145">
        <v>2.42</v>
      </c>
      <c r="AA30" s="145">
        <v>4.91</v>
      </c>
      <c r="AC30" s="145">
        <v>2.2599999999999998</v>
      </c>
      <c r="AE30" s="145">
        <v>7.32</v>
      </c>
      <c r="AG30" s="145">
        <v>4.88</v>
      </c>
      <c r="AI30" s="145">
        <v>0</v>
      </c>
      <c r="AK30" s="145">
        <v>0</v>
      </c>
      <c r="AM30" s="145">
        <v>0</v>
      </c>
      <c r="AO30" s="145">
        <v>20.28</v>
      </c>
      <c r="AQ30" s="145">
        <v>0</v>
      </c>
      <c r="AS30" s="145">
        <v>9.8000000000000007</v>
      </c>
      <c r="AU30" s="145">
        <v>0</v>
      </c>
      <c r="AW30" s="145">
        <v>45.39</v>
      </c>
      <c r="AX30" s="145" t="s">
        <v>345</v>
      </c>
      <c r="AY30" s="145">
        <v>109.04</v>
      </c>
      <c r="BA30" s="145">
        <v>8.65</v>
      </c>
      <c r="BC30" s="145">
        <v>4.21</v>
      </c>
      <c r="BE30" s="145">
        <v>0</v>
      </c>
      <c r="BG30" s="145">
        <v>0</v>
      </c>
      <c r="BI30" s="145">
        <v>0</v>
      </c>
      <c r="BK30" s="145">
        <v>0</v>
      </c>
      <c r="BM30" s="145">
        <v>0.15</v>
      </c>
      <c r="BO30" s="145">
        <v>0</v>
      </c>
      <c r="BQ30" s="145">
        <v>27.59</v>
      </c>
      <c r="BS30" s="145">
        <v>0</v>
      </c>
    </row>
    <row r="31" spans="1:71">
      <c r="A31" s="145" t="s">
        <v>72</v>
      </c>
      <c r="B31" s="145" t="s">
        <v>343</v>
      </c>
      <c r="C31" s="145" t="s">
        <v>73</v>
      </c>
      <c r="D31" s="145">
        <v>19</v>
      </c>
      <c r="E31" s="145">
        <v>0</v>
      </c>
      <c r="F31" s="145" t="s">
        <v>344</v>
      </c>
      <c r="G31" s="145">
        <v>0</v>
      </c>
      <c r="H31" s="145" t="s">
        <v>344</v>
      </c>
      <c r="I31" s="145">
        <v>1338.52</v>
      </c>
      <c r="K31" s="145">
        <v>416.3</v>
      </c>
      <c r="L31" s="145" t="s">
        <v>345</v>
      </c>
      <c r="M31" s="145">
        <v>0</v>
      </c>
      <c r="N31" s="145" t="s">
        <v>344</v>
      </c>
      <c r="O31" s="145">
        <v>0</v>
      </c>
      <c r="P31" s="145" t="s">
        <v>344</v>
      </c>
      <c r="Q31" s="145">
        <v>87.1</v>
      </c>
      <c r="S31" s="145">
        <v>393.34</v>
      </c>
      <c r="U31" s="145">
        <v>252.65</v>
      </c>
      <c r="W31" s="145">
        <v>897.16</v>
      </c>
      <c r="Y31" s="145">
        <v>830.1</v>
      </c>
      <c r="AA31" s="145">
        <v>389.14</v>
      </c>
      <c r="AC31" s="145">
        <v>67.930000000000007</v>
      </c>
      <c r="AE31" s="145">
        <v>554.54</v>
      </c>
      <c r="AG31" s="145">
        <v>733.72</v>
      </c>
      <c r="AI31" s="145">
        <v>976.14</v>
      </c>
      <c r="AK31" s="145">
        <v>1347.05</v>
      </c>
      <c r="AM31" s="145">
        <v>1488.51</v>
      </c>
      <c r="AO31" s="145">
        <v>1848.32</v>
      </c>
      <c r="AQ31" s="145">
        <v>1107.25</v>
      </c>
      <c r="AS31" s="145">
        <v>2005.44</v>
      </c>
      <c r="AU31" s="145">
        <v>0</v>
      </c>
      <c r="AW31" s="145">
        <v>1168.23</v>
      </c>
      <c r="AY31" s="145">
        <v>1124.8499999999999</v>
      </c>
      <c r="BA31" s="145">
        <v>662.84</v>
      </c>
      <c r="BC31" s="145">
        <v>420.54</v>
      </c>
      <c r="BE31" s="145">
        <v>310.60000000000002</v>
      </c>
      <c r="BG31" s="145">
        <v>228.78</v>
      </c>
      <c r="BI31" s="145">
        <v>32.42</v>
      </c>
      <c r="BK31" s="145">
        <v>36.369999999999997</v>
      </c>
      <c r="BM31" s="145">
        <v>191.51</v>
      </c>
      <c r="BO31" s="145">
        <v>170.65</v>
      </c>
      <c r="BQ31" s="145">
        <v>660.84</v>
      </c>
      <c r="BS31" s="145">
        <v>92.49</v>
      </c>
    </row>
    <row r="32" spans="1:71">
      <c r="A32" s="145" t="s">
        <v>74</v>
      </c>
      <c r="B32" s="145" t="s">
        <v>343</v>
      </c>
      <c r="C32" s="145" t="s">
        <v>75</v>
      </c>
      <c r="D32" s="145">
        <v>20</v>
      </c>
      <c r="E32" s="145">
        <v>0</v>
      </c>
      <c r="F32" s="145" t="s">
        <v>344</v>
      </c>
      <c r="G32" s="145">
        <v>0</v>
      </c>
      <c r="H32" s="145" t="s">
        <v>344</v>
      </c>
      <c r="I32" s="145">
        <v>1842.8</v>
      </c>
      <c r="K32" s="145">
        <v>837.12</v>
      </c>
      <c r="L32" s="145" t="s">
        <v>345</v>
      </c>
      <c r="M32" s="145">
        <v>0</v>
      </c>
      <c r="N32" s="145" t="s">
        <v>344</v>
      </c>
      <c r="O32" s="145">
        <v>0</v>
      </c>
      <c r="P32" s="145" t="s">
        <v>344</v>
      </c>
      <c r="Q32" s="145">
        <v>57.75</v>
      </c>
      <c r="S32" s="145">
        <v>1404.84</v>
      </c>
      <c r="U32" s="145">
        <v>283.41000000000003</v>
      </c>
      <c r="W32" s="145">
        <v>282.08999999999997</v>
      </c>
      <c r="Y32" s="145">
        <v>838.08</v>
      </c>
      <c r="AA32" s="145">
        <v>119.21</v>
      </c>
      <c r="AC32" s="145">
        <v>81.650000000000006</v>
      </c>
      <c r="AE32" s="145">
        <v>931.76</v>
      </c>
      <c r="AG32" s="145">
        <v>1733.97</v>
      </c>
      <c r="AI32" s="145">
        <v>1459.84</v>
      </c>
      <c r="AK32" s="145">
        <v>1479.74</v>
      </c>
      <c r="AM32" s="145">
        <v>2343.65</v>
      </c>
      <c r="AO32" s="145">
        <v>2792.59</v>
      </c>
      <c r="AQ32" s="145">
        <v>2283.31</v>
      </c>
      <c r="AS32" s="145">
        <v>1533.56</v>
      </c>
      <c r="AU32" s="145">
        <v>680.65</v>
      </c>
      <c r="AW32" s="145">
        <v>2128.5100000000002</v>
      </c>
      <c r="AY32" s="145">
        <v>2664.62</v>
      </c>
      <c r="BA32" s="145">
        <v>1202</v>
      </c>
      <c r="BC32" s="145">
        <v>1526.62</v>
      </c>
      <c r="BE32" s="145">
        <v>927.7</v>
      </c>
      <c r="BG32" s="145">
        <v>422.03</v>
      </c>
      <c r="BI32" s="145">
        <v>508.64</v>
      </c>
      <c r="BK32" s="145">
        <v>186.36</v>
      </c>
      <c r="BM32" s="145">
        <v>262.64999999999998</v>
      </c>
      <c r="BO32" s="145">
        <v>163.54</v>
      </c>
      <c r="BQ32" s="145">
        <v>1143.58</v>
      </c>
      <c r="BS32" s="145">
        <v>305.92</v>
      </c>
    </row>
    <row r="33" spans="1:71">
      <c r="A33" s="145" t="s">
        <v>76</v>
      </c>
      <c r="B33" s="145" t="s">
        <v>343</v>
      </c>
      <c r="C33" s="145" t="s">
        <v>77</v>
      </c>
      <c r="D33" s="145">
        <v>21</v>
      </c>
      <c r="E33" s="145">
        <v>0</v>
      </c>
      <c r="F33" s="145" t="s">
        <v>344</v>
      </c>
      <c r="G33" s="145">
        <v>0</v>
      </c>
      <c r="H33" s="145" t="s">
        <v>344</v>
      </c>
      <c r="I33" s="145">
        <v>94.31</v>
      </c>
      <c r="K33" s="145">
        <v>79.48</v>
      </c>
      <c r="L33" s="145" t="s">
        <v>345</v>
      </c>
      <c r="M33" s="145">
        <v>0</v>
      </c>
      <c r="N33" s="145" t="s">
        <v>344</v>
      </c>
      <c r="O33" s="145">
        <v>0</v>
      </c>
      <c r="P33" s="145" t="s">
        <v>344</v>
      </c>
      <c r="Q33" s="145">
        <v>0</v>
      </c>
      <c r="S33" s="145">
        <v>36.42</v>
      </c>
      <c r="U33" s="145">
        <v>8.7899999999999991</v>
      </c>
      <c r="W33" s="145">
        <v>0</v>
      </c>
      <c r="Y33" s="145">
        <v>0</v>
      </c>
      <c r="AA33" s="145">
        <v>0</v>
      </c>
      <c r="AC33" s="145">
        <v>0</v>
      </c>
      <c r="AE33" s="145">
        <v>5.66</v>
      </c>
      <c r="AG33" s="145">
        <v>4.0199999999999996</v>
      </c>
      <c r="AI33" s="145">
        <v>0</v>
      </c>
      <c r="AK33" s="145">
        <v>0</v>
      </c>
      <c r="AM33" s="145">
        <v>0</v>
      </c>
      <c r="AO33" s="145">
        <v>1.76</v>
      </c>
      <c r="AQ33" s="145">
        <v>0</v>
      </c>
      <c r="AS33" s="145">
        <v>0</v>
      </c>
      <c r="AU33" s="145">
        <v>0</v>
      </c>
      <c r="AW33" s="145">
        <v>59.95</v>
      </c>
      <c r="AY33" s="145">
        <v>62.5</v>
      </c>
      <c r="BA33" s="145">
        <v>0</v>
      </c>
      <c r="BC33" s="145">
        <v>0.4</v>
      </c>
      <c r="BE33" s="145">
        <v>0</v>
      </c>
      <c r="BG33" s="145">
        <v>0</v>
      </c>
      <c r="BI33" s="145">
        <v>0</v>
      </c>
      <c r="BK33" s="145">
        <v>0</v>
      </c>
      <c r="BM33" s="145">
        <v>0</v>
      </c>
      <c r="BO33" s="145">
        <v>0</v>
      </c>
      <c r="BQ33" s="145">
        <v>18.100000000000001</v>
      </c>
      <c r="BS33" s="145">
        <v>7.35</v>
      </c>
    </row>
    <row r="34" spans="1:71">
      <c r="A34" s="145" t="s">
        <v>78</v>
      </c>
      <c r="B34" s="145" t="s">
        <v>343</v>
      </c>
      <c r="C34" s="145" t="s">
        <v>79</v>
      </c>
      <c r="D34" s="145">
        <v>22</v>
      </c>
      <c r="E34" s="145">
        <v>0</v>
      </c>
      <c r="G34" s="145">
        <v>0</v>
      </c>
      <c r="I34" s="145">
        <v>0</v>
      </c>
      <c r="K34" s="145">
        <v>0</v>
      </c>
      <c r="L34" s="145" t="s">
        <v>344</v>
      </c>
      <c r="M34" s="145">
        <v>0</v>
      </c>
      <c r="O34" s="145">
        <v>0</v>
      </c>
      <c r="Q34" s="145">
        <v>0</v>
      </c>
      <c r="S34" s="145">
        <v>0</v>
      </c>
      <c r="U34" s="145">
        <v>0</v>
      </c>
      <c r="W34" s="145">
        <v>0</v>
      </c>
      <c r="Y34" s="145">
        <v>0</v>
      </c>
      <c r="AA34" s="145">
        <v>0</v>
      </c>
      <c r="AC34" s="145">
        <v>0</v>
      </c>
      <c r="AE34" s="145">
        <v>0</v>
      </c>
      <c r="AG34" s="145">
        <v>0</v>
      </c>
      <c r="AI34" s="145">
        <v>0</v>
      </c>
      <c r="AK34" s="145">
        <v>0</v>
      </c>
      <c r="AM34" s="145">
        <v>0</v>
      </c>
      <c r="AO34" s="145">
        <v>0</v>
      </c>
      <c r="AQ34" s="145">
        <v>0</v>
      </c>
      <c r="AS34" s="145">
        <v>0</v>
      </c>
      <c r="AU34" s="145">
        <v>0</v>
      </c>
      <c r="AW34" s="145">
        <v>0</v>
      </c>
      <c r="AY34" s="145">
        <v>0</v>
      </c>
      <c r="BA34" s="145">
        <v>0</v>
      </c>
      <c r="BC34" s="145">
        <v>0</v>
      </c>
      <c r="BE34" s="145">
        <v>0</v>
      </c>
      <c r="BG34" s="145">
        <v>0</v>
      </c>
      <c r="BI34" s="145">
        <v>0</v>
      </c>
      <c r="BK34" s="145">
        <v>0</v>
      </c>
      <c r="BM34" s="145">
        <v>0</v>
      </c>
      <c r="BO34" s="145">
        <v>0</v>
      </c>
      <c r="BQ34" s="145">
        <v>0</v>
      </c>
      <c r="BS34" s="145">
        <v>0</v>
      </c>
    </row>
    <row r="35" spans="1:71">
      <c r="A35" s="145" t="s">
        <v>80</v>
      </c>
      <c r="B35" s="145" t="s">
        <v>343</v>
      </c>
      <c r="C35" s="145" t="s">
        <v>81</v>
      </c>
      <c r="D35" s="145">
        <v>23</v>
      </c>
      <c r="E35" s="145">
        <v>0</v>
      </c>
      <c r="G35" s="145">
        <v>0</v>
      </c>
      <c r="I35" s="145">
        <v>0</v>
      </c>
      <c r="K35" s="145">
        <v>0</v>
      </c>
      <c r="L35" s="145" t="s">
        <v>344</v>
      </c>
      <c r="M35" s="145">
        <v>0</v>
      </c>
      <c r="O35" s="145">
        <v>0</v>
      </c>
      <c r="Q35" s="145">
        <v>0</v>
      </c>
      <c r="S35" s="145">
        <v>0</v>
      </c>
      <c r="U35" s="145">
        <v>0</v>
      </c>
      <c r="W35" s="145">
        <v>0</v>
      </c>
      <c r="Y35" s="145">
        <v>0</v>
      </c>
      <c r="AA35" s="145">
        <v>0</v>
      </c>
      <c r="AC35" s="145">
        <v>0</v>
      </c>
      <c r="AE35" s="145">
        <v>0</v>
      </c>
      <c r="AG35" s="145">
        <v>0</v>
      </c>
      <c r="AI35" s="145">
        <v>0</v>
      </c>
      <c r="AK35" s="145">
        <v>0</v>
      </c>
      <c r="AM35" s="145">
        <v>0</v>
      </c>
      <c r="AO35" s="145">
        <v>0</v>
      </c>
      <c r="AQ35" s="145">
        <v>0</v>
      </c>
      <c r="AS35" s="145">
        <v>0</v>
      </c>
      <c r="AU35" s="145">
        <v>0</v>
      </c>
      <c r="AW35" s="145">
        <v>0</v>
      </c>
      <c r="AY35" s="145">
        <v>0</v>
      </c>
      <c r="BA35" s="145">
        <v>0</v>
      </c>
      <c r="BC35" s="145">
        <v>0</v>
      </c>
      <c r="BE35" s="145">
        <v>0</v>
      </c>
      <c r="BG35" s="145">
        <v>0</v>
      </c>
      <c r="BI35" s="145">
        <v>0</v>
      </c>
      <c r="BK35" s="145">
        <v>0</v>
      </c>
      <c r="BM35" s="145">
        <v>0</v>
      </c>
      <c r="BO35" s="145">
        <v>0</v>
      </c>
      <c r="BQ35" s="145">
        <v>0</v>
      </c>
      <c r="BS35" s="145">
        <v>0</v>
      </c>
    </row>
    <row r="36" spans="1:71">
      <c r="A36" s="145" t="s">
        <v>82</v>
      </c>
      <c r="B36" s="145" t="s">
        <v>343</v>
      </c>
      <c r="C36" s="145" t="s">
        <v>83</v>
      </c>
      <c r="D36" s="145">
        <v>24</v>
      </c>
      <c r="E36" s="145">
        <v>0</v>
      </c>
      <c r="F36" s="145" t="s">
        <v>344</v>
      </c>
      <c r="G36" s="145">
        <v>0</v>
      </c>
      <c r="H36" s="145" t="s">
        <v>344</v>
      </c>
      <c r="I36" s="145">
        <v>134.46</v>
      </c>
      <c r="K36" s="145">
        <v>3.76</v>
      </c>
      <c r="L36" s="145" t="s">
        <v>345</v>
      </c>
      <c r="M36" s="145">
        <v>0</v>
      </c>
      <c r="N36" s="145" t="s">
        <v>344</v>
      </c>
      <c r="O36" s="145">
        <v>0</v>
      </c>
      <c r="P36" s="145" t="s">
        <v>344</v>
      </c>
      <c r="Q36" s="145">
        <v>28.12</v>
      </c>
      <c r="S36" s="145">
        <v>367.27</v>
      </c>
      <c r="U36" s="145">
        <v>162.07</v>
      </c>
      <c r="W36" s="145">
        <v>70.930000000000007</v>
      </c>
      <c r="Y36" s="145">
        <v>27.75</v>
      </c>
      <c r="AA36" s="145">
        <v>68.37</v>
      </c>
      <c r="AC36" s="145">
        <v>30.01</v>
      </c>
      <c r="AE36" s="145">
        <v>139.56</v>
      </c>
      <c r="AG36" s="145">
        <v>154.41</v>
      </c>
      <c r="AI36" s="145">
        <v>53.78</v>
      </c>
      <c r="AK36" s="145">
        <v>18.350000000000001</v>
      </c>
      <c r="AM36" s="145">
        <v>344.2</v>
      </c>
      <c r="AO36" s="145">
        <v>529.39</v>
      </c>
      <c r="AQ36" s="145">
        <v>617.22</v>
      </c>
      <c r="AS36" s="145">
        <v>648.83000000000004</v>
      </c>
      <c r="AU36" s="145">
        <v>468.41</v>
      </c>
      <c r="AW36" s="145">
        <v>962.43</v>
      </c>
      <c r="AY36" s="145">
        <v>1175.56</v>
      </c>
      <c r="BA36" s="145">
        <v>317.23</v>
      </c>
      <c r="BC36" s="145">
        <v>493.9</v>
      </c>
      <c r="BE36" s="145">
        <v>105</v>
      </c>
      <c r="BG36" s="145">
        <v>48.89</v>
      </c>
      <c r="BI36" s="145">
        <v>57.12</v>
      </c>
      <c r="BK36" s="145">
        <v>32.56</v>
      </c>
      <c r="BM36" s="145">
        <v>71.47</v>
      </c>
      <c r="BO36" s="145">
        <v>69.14</v>
      </c>
      <c r="BQ36" s="145">
        <v>192.88</v>
      </c>
      <c r="BS36" s="145">
        <v>46.26</v>
      </c>
    </row>
    <row r="37" spans="1:71">
      <c r="A37" s="145" t="s">
        <v>84</v>
      </c>
      <c r="B37" s="145" t="s">
        <v>343</v>
      </c>
      <c r="C37" s="145" t="s">
        <v>85</v>
      </c>
      <c r="D37" s="145">
        <v>25</v>
      </c>
      <c r="E37" s="145">
        <v>0</v>
      </c>
      <c r="F37" s="145" t="s">
        <v>344</v>
      </c>
      <c r="G37" s="145">
        <v>0</v>
      </c>
      <c r="H37" s="145" t="s">
        <v>344</v>
      </c>
      <c r="I37" s="145">
        <v>133.78</v>
      </c>
      <c r="K37" s="145">
        <v>129.79</v>
      </c>
      <c r="L37" s="145" t="s">
        <v>345</v>
      </c>
      <c r="M37" s="145">
        <v>0</v>
      </c>
      <c r="N37" s="145" t="s">
        <v>344</v>
      </c>
      <c r="O37" s="145">
        <v>0</v>
      </c>
      <c r="P37" s="145" t="s">
        <v>344</v>
      </c>
      <c r="Q37" s="145">
        <v>0</v>
      </c>
      <c r="S37" s="145">
        <v>0</v>
      </c>
      <c r="U37" s="145">
        <v>0.12</v>
      </c>
      <c r="W37" s="145">
        <v>0</v>
      </c>
      <c r="Y37" s="145">
        <v>0</v>
      </c>
      <c r="AA37" s="145">
        <v>0</v>
      </c>
      <c r="AC37" s="145">
        <v>0</v>
      </c>
      <c r="AE37" s="145">
        <v>0</v>
      </c>
      <c r="AG37" s="145">
        <v>0</v>
      </c>
      <c r="AI37" s="145">
        <v>31.32</v>
      </c>
      <c r="AK37" s="145">
        <v>50.97</v>
      </c>
      <c r="AM37" s="145">
        <v>110.26</v>
      </c>
      <c r="AO37" s="145">
        <v>123.87</v>
      </c>
      <c r="AQ37" s="145">
        <v>163.4</v>
      </c>
      <c r="AS37" s="145">
        <v>184.11</v>
      </c>
      <c r="AT37" s="145" t="s">
        <v>345</v>
      </c>
      <c r="AU37" s="145">
        <v>51.85</v>
      </c>
      <c r="AW37" s="145">
        <v>48.52</v>
      </c>
      <c r="AX37" s="145" t="s">
        <v>345</v>
      </c>
      <c r="AY37" s="145">
        <v>114.13</v>
      </c>
      <c r="BA37" s="145">
        <v>89.67</v>
      </c>
      <c r="BC37" s="145">
        <v>157.03</v>
      </c>
      <c r="BE37" s="145">
        <v>172.2</v>
      </c>
      <c r="BG37" s="145">
        <v>166.27</v>
      </c>
      <c r="BI37" s="145">
        <v>131.9</v>
      </c>
      <c r="BK37" s="145">
        <v>125.95</v>
      </c>
      <c r="BM37" s="145">
        <v>85.39</v>
      </c>
      <c r="BO37" s="145">
        <v>70.73</v>
      </c>
      <c r="BQ37" s="145">
        <v>77.77</v>
      </c>
      <c r="BS37" s="145">
        <v>73.16</v>
      </c>
    </row>
    <row r="38" spans="1:71">
      <c r="A38" s="145" t="s">
        <v>86</v>
      </c>
      <c r="B38" s="145" t="s">
        <v>343</v>
      </c>
      <c r="C38" s="145" t="s">
        <v>87</v>
      </c>
      <c r="D38" s="145">
        <v>26</v>
      </c>
      <c r="E38" s="145">
        <v>0</v>
      </c>
      <c r="F38" s="145" t="s">
        <v>344</v>
      </c>
      <c r="G38" s="145">
        <v>0</v>
      </c>
      <c r="H38" s="145" t="s">
        <v>344</v>
      </c>
      <c r="I38" s="145">
        <v>20.59</v>
      </c>
      <c r="K38" s="145">
        <v>0</v>
      </c>
      <c r="L38" s="145" t="s">
        <v>344</v>
      </c>
      <c r="M38" s="145">
        <v>0</v>
      </c>
      <c r="N38" s="145" t="s">
        <v>344</v>
      </c>
      <c r="O38" s="145">
        <v>0</v>
      </c>
      <c r="P38" s="145" t="s">
        <v>344</v>
      </c>
      <c r="Q38" s="145">
        <v>0</v>
      </c>
      <c r="S38" s="145">
        <v>0</v>
      </c>
      <c r="U38" s="145">
        <v>0</v>
      </c>
      <c r="W38" s="145">
        <v>0</v>
      </c>
      <c r="Y38" s="145">
        <v>0</v>
      </c>
      <c r="AA38" s="145">
        <v>0</v>
      </c>
      <c r="AC38" s="145">
        <v>0</v>
      </c>
      <c r="AE38" s="145">
        <v>0</v>
      </c>
      <c r="AG38" s="145">
        <v>0</v>
      </c>
      <c r="AI38" s="145">
        <v>1.69</v>
      </c>
      <c r="AK38" s="145">
        <v>1.83</v>
      </c>
      <c r="AM38" s="145">
        <v>8.7100000000000009</v>
      </c>
      <c r="AO38" s="145">
        <v>16.350000000000001</v>
      </c>
      <c r="AQ38" s="145">
        <v>22</v>
      </c>
      <c r="AS38" s="145">
        <v>6.96</v>
      </c>
      <c r="AU38" s="145">
        <v>0</v>
      </c>
      <c r="AW38" s="145">
        <v>10.74</v>
      </c>
      <c r="AX38" s="145" t="s">
        <v>345</v>
      </c>
      <c r="AY38" s="145">
        <v>14.41</v>
      </c>
      <c r="BA38" s="145">
        <v>5.51</v>
      </c>
      <c r="BC38" s="145">
        <v>18.649999999999999</v>
      </c>
      <c r="BE38" s="145">
        <v>4.12</v>
      </c>
      <c r="BG38" s="145">
        <v>0</v>
      </c>
      <c r="BI38" s="145">
        <v>3.24</v>
      </c>
      <c r="BK38" s="145">
        <v>0</v>
      </c>
      <c r="BM38" s="145">
        <v>0</v>
      </c>
      <c r="BO38" s="145">
        <v>0</v>
      </c>
      <c r="BQ38" s="145">
        <v>0</v>
      </c>
      <c r="BS38" s="145">
        <v>1.7</v>
      </c>
    </row>
    <row r="39" spans="1:71">
      <c r="A39" s="145" t="s">
        <v>88</v>
      </c>
      <c r="B39" s="145" t="s">
        <v>343</v>
      </c>
      <c r="C39" s="145" t="s">
        <v>89</v>
      </c>
      <c r="D39" s="145">
        <v>27</v>
      </c>
      <c r="E39" s="145">
        <v>0</v>
      </c>
      <c r="F39" s="145" t="s">
        <v>344</v>
      </c>
      <c r="G39" s="145">
        <v>0</v>
      </c>
      <c r="H39" s="145" t="s">
        <v>344</v>
      </c>
      <c r="I39" s="145">
        <v>5.92</v>
      </c>
      <c r="K39" s="145">
        <v>0</v>
      </c>
      <c r="L39" s="145" t="s">
        <v>344</v>
      </c>
      <c r="M39" s="145">
        <v>0</v>
      </c>
      <c r="N39" s="145" t="s">
        <v>344</v>
      </c>
      <c r="O39" s="145">
        <v>0</v>
      </c>
      <c r="P39" s="145" t="s">
        <v>344</v>
      </c>
      <c r="Q39" s="145">
        <v>0</v>
      </c>
      <c r="S39" s="145">
        <v>0</v>
      </c>
      <c r="U39" s="145">
        <v>0</v>
      </c>
      <c r="W39" s="145">
        <v>0</v>
      </c>
      <c r="Y39" s="145">
        <v>0</v>
      </c>
      <c r="AA39" s="145">
        <v>0</v>
      </c>
      <c r="AC39" s="145">
        <v>0</v>
      </c>
      <c r="AE39" s="145">
        <v>0</v>
      </c>
      <c r="AG39" s="145">
        <v>0</v>
      </c>
      <c r="AI39" s="145">
        <v>0</v>
      </c>
      <c r="AK39" s="145">
        <v>0</v>
      </c>
      <c r="AM39" s="145">
        <v>0</v>
      </c>
      <c r="AO39" s="145">
        <v>0</v>
      </c>
      <c r="AQ39" s="145">
        <v>0</v>
      </c>
      <c r="AS39" s="145">
        <v>0</v>
      </c>
      <c r="AU39" s="145">
        <v>0</v>
      </c>
      <c r="AW39" s="145">
        <v>0</v>
      </c>
      <c r="AY39" s="145">
        <v>0</v>
      </c>
      <c r="BA39" s="145">
        <v>0</v>
      </c>
      <c r="BC39" s="145">
        <v>0</v>
      </c>
      <c r="BE39" s="145">
        <v>0</v>
      </c>
      <c r="BG39" s="145">
        <v>0</v>
      </c>
      <c r="BI39" s="145">
        <v>0</v>
      </c>
      <c r="BK39" s="145">
        <v>0</v>
      </c>
      <c r="BM39" s="145">
        <v>0</v>
      </c>
      <c r="BO39" s="145">
        <v>0</v>
      </c>
      <c r="BQ39" s="145">
        <v>0</v>
      </c>
      <c r="BS39" s="145">
        <v>0</v>
      </c>
    </row>
    <row r="40" spans="1:71">
      <c r="A40" s="145" t="s">
        <v>90</v>
      </c>
      <c r="B40" s="145" t="s">
        <v>343</v>
      </c>
      <c r="C40" s="145" t="s">
        <v>91</v>
      </c>
      <c r="D40" s="145">
        <v>28</v>
      </c>
      <c r="E40" s="145">
        <v>0</v>
      </c>
      <c r="F40" s="145" t="s">
        <v>345</v>
      </c>
      <c r="G40" s="145">
        <v>0</v>
      </c>
      <c r="H40" s="145" t="s">
        <v>345</v>
      </c>
      <c r="I40" s="145">
        <v>46.65</v>
      </c>
      <c r="K40" s="145">
        <v>0</v>
      </c>
      <c r="L40" s="145" t="s">
        <v>344</v>
      </c>
      <c r="M40" s="145">
        <v>0</v>
      </c>
      <c r="N40" s="145" t="s">
        <v>345</v>
      </c>
      <c r="O40" s="145">
        <v>0</v>
      </c>
      <c r="P40" s="145" t="s">
        <v>345</v>
      </c>
      <c r="Q40" s="145">
        <v>0</v>
      </c>
      <c r="S40" s="145">
        <v>2.19</v>
      </c>
      <c r="U40" s="145">
        <v>0.41</v>
      </c>
      <c r="W40" s="145">
        <v>0</v>
      </c>
      <c r="Y40" s="145">
        <v>0</v>
      </c>
      <c r="AA40" s="145">
        <v>0</v>
      </c>
      <c r="AC40" s="145">
        <v>0</v>
      </c>
      <c r="AE40" s="145">
        <v>0</v>
      </c>
      <c r="AG40" s="145">
        <v>0</v>
      </c>
      <c r="AI40" s="145">
        <v>4.68</v>
      </c>
      <c r="AK40" s="145">
        <v>0</v>
      </c>
      <c r="AM40" s="145">
        <v>0</v>
      </c>
      <c r="AO40" s="145">
        <v>0</v>
      </c>
      <c r="AQ40" s="145">
        <v>3.21</v>
      </c>
      <c r="AS40" s="145">
        <v>0</v>
      </c>
      <c r="AU40" s="145">
        <v>0</v>
      </c>
      <c r="AW40" s="145">
        <v>0</v>
      </c>
      <c r="AY40" s="145">
        <v>0</v>
      </c>
      <c r="BA40" s="145">
        <v>9.32</v>
      </c>
      <c r="BC40" s="145">
        <v>0</v>
      </c>
      <c r="BE40" s="145">
        <v>0</v>
      </c>
      <c r="BG40" s="145">
        <v>0</v>
      </c>
      <c r="BI40" s="145">
        <v>0</v>
      </c>
      <c r="BK40" s="145">
        <v>0</v>
      </c>
      <c r="BM40" s="145">
        <v>0</v>
      </c>
      <c r="BO40" s="145">
        <v>0</v>
      </c>
      <c r="BQ40" s="145">
        <v>0</v>
      </c>
      <c r="BS40" s="145">
        <v>0</v>
      </c>
    </row>
    <row r="41" spans="1:71">
      <c r="A41" s="145" t="s">
        <v>92</v>
      </c>
      <c r="B41" s="145" t="s">
        <v>343</v>
      </c>
      <c r="C41" s="145" t="s">
        <v>93</v>
      </c>
      <c r="D41" s="145">
        <v>29</v>
      </c>
      <c r="E41" s="145">
        <v>0</v>
      </c>
      <c r="F41" s="145" t="s">
        <v>344</v>
      </c>
      <c r="G41" s="145">
        <v>0</v>
      </c>
      <c r="H41" s="145" t="s">
        <v>344</v>
      </c>
      <c r="I41" s="145">
        <v>8.67</v>
      </c>
      <c r="K41" s="145">
        <v>394.78</v>
      </c>
      <c r="L41" s="145" t="s">
        <v>345</v>
      </c>
      <c r="M41" s="145">
        <v>0</v>
      </c>
      <c r="N41" s="145" t="s">
        <v>344</v>
      </c>
      <c r="O41" s="145">
        <v>0</v>
      </c>
      <c r="P41" s="145" t="s">
        <v>344</v>
      </c>
      <c r="Q41" s="145">
        <v>5.41</v>
      </c>
      <c r="R41" s="145" t="s">
        <v>345</v>
      </c>
      <c r="S41" s="145">
        <v>378.02</v>
      </c>
      <c r="U41" s="145">
        <v>243.01</v>
      </c>
      <c r="W41" s="145">
        <v>535.99</v>
      </c>
      <c r="Y41" s="145">
        <v>547.22</v>
      </c>
      <c r="AA41" s="145">
        <v>660.75</v>
      </c>
      <c r="AC41" s="145">
        <v>234.84</v>
      </c>
      <c r="AE41" s="145">
        <v>888.38</v>
      </c>
      <c r="AG41" s="145">
        <v>458.25</v>
      </c>
      <c r="AI41" s="145">
        <v>10.43</v>
      </c>
      <c r="AK41" s="145">
        <v>0</v>
      </c>
      <c r="AM41" s="145">
        <v>1.53</v>
      </c>
      <c r="AO41" s="145">
        <v>68.95</v>
      </c>
      <c r="AQ41" s="145">
        <v>2.02</v>
      </c>
      <c r="AS41" s="145">
        <v>265.81</v>
      </c>
      <c r="AU41" s="145">
        <v>557.53</v>
      </c>
      <c r="AW41" s="145">
        <v>872.77</v>
      </c>
      <c r="AY41" s="145">
        <v>864.77</v>
      </c>
      <c r="BA41" s="145">
        <v>282.98</v>
      </c>
      <c r="BC41" s="145">
        <v>160.80000000000001</v>
      </c>
      <c r="BE41" s="145">
        <v>371.95</v>
      </c>
      <c r="BG41" s="145">
        <v>231.96</v>
      </c>
      <c r="BI41" s="145">
        <v>203.95</v>
      </c>
      <c r="BK41" s="145">
        <v>458.9</v>
      </c>
      <c r="BM41" s="145">
        <v>922.68</v>
      </c>
      <c r="BO41" s="145">
        <v>174.85</v>
      </c>
      <c r="BQ41" s="145">
        <v>283.8</v>
      </c>
      <c r="BS41" s="145">
        <v>212.74</v>
      </c>
    </row>
    <row r="42" spans="1:71">
      <c r="A42" s="145" t="s">
        <v>92</v>
      </c>
      <c r="B42" s="145" t="s">
        <v>348</v>
      </c>
      <c r="C42" s="145" t="s">
        <v>93</v>
      </c>
      <c r="D42" s="145">
        <v>29</v>
      </c>
      <c r="E42" s="145">
        <v>0</v>
      </c>
      <c r="F42" s="145" t="s">
        <v>344</v>
      </c>
      <c r="G42" s="145">
        <v>198.66</v>
      </c>
      <c r="H42" s="145" t="s">
        <v>345</v>
      </c>
      <c r="I42" s="145">
        <v>358.55</v>
      </c>
      <c r="K42" s="145">
        <v>0</v>
      </c>
      <c r="L42" s="145" t="s">
        <v>344</v>
      </c>
      <c r="M42" s="145">
        <v>30.11</v>
      </c>
      <c r="O42" s="145">
        <v>133.38</v>
      </c>
      <c r="Q42" s="145">
        <v>269.70999999999998</v>
      </c>
      <c r="S42" s="145">
        <v>171.89</v>
      </c>
      <c r="U42" s="145">
        <v>203.27</v>
      </c>
      <c r="W42" s="145">
        <v>321.3</v>
      </c>
      <c r="Y42" s="145">
        <v>490.28</v>
      </c>
      <c r="AA42" s="145">
        <v>608.22</v>
      </c>
      <c r="AC42" s="145">
        <v>634.66</v>
      </c>
      <c r="AE42" s="145">
        <v>778.43</v>
      </c>
      <c r="AG42" s="145">
        <v>813.1</v>
      </c>
      <c r="AI42" s="145">
        <v>756.75</v>
      </c>
      <c r="AK42" s="145">
        <v>702.8</v>
      </c>
      <c r="AM42" s="145">
        <v>709.33</v>
      </c>
      <c r="AO42" s="145">
        <v>667.12</v>
      </c>
      <c r="AQ42" s="145">
        <v>658.53</v>
      </c>
      <c r="AS42" s="145">
        <v>640.16999999999996</v>
      </c>
      <c r="AU42" s="145">
        <v>725.39</v>
      </c>
      <c r="AW42" s="145">
        <v>943.82</v>
      </c>
      <c r="AY42" s="145">
        <v>1120.1600000000001</v>
      </c>
      <c r="BA42" s="145">
        <v>352.14</v>
      </c>
      <c r="BB42" s="145" t="s">
        <v>345</v>
      </c>
      <c r="BC42" s="145">
        <v>741.98</v>
      </c>
      <c r="BE42" s="145">
        <v>997.27</v>
      </c>
      <c r="BG42" s="145">
        <v>816.28</v>
      </c>
      <c r="BI42" s="145">
        <v>542.92999999999995</v>
      </c>
      <c r="BK42" s="145">
        <v>788.18</v>
      </c>
      <c r="BM42" s="145">
        <v>930.39</v>
      </c>
      <c r="BO42" s="145">
        <v>970.65</v>
      </c>
      <c r="BQ42" s="145">
        <v>561.23</v>
      </c>
      <c r="BS42" s="145">
        <v>94.45</v>
      </c>
    </row>
    <row r="43" spans="1:71">
      <c r="A43" s="145" t="s">
        <v>94</v>
      </c>
      <c r="B43" s="145" t="s">
        <v>343</v>
      </c>
      <c r="C43" s="145" t="s">
        <v>95</v>
      </c>
      <c r="D43" s="145">
        <v>30</v>
      </c>
      <c r="E43" s="145">
        <v>0</v>
      </c>
      <c r="F43" s="145" t="s">
        <v>344</v>
      </c>
      <c r="G43" s="145">
        <v>0</v>
      </c>
      <c r="H43" s="145" t="s">
        <v>344</v>
      </c>
      <c r="I43" s="145">
        <v>132.13999999999999</v>
      </c>
      <c r="K43" s="145">
        <v>157.03</v>
      </c>
      <c r="L43" s="145" t="s">
        <v>345</v>
      </c>
      <c r="M43" s="145">
        <v>0</v>
      </c>
      <c r="N43" s="145" t="s">
        <v>344</v>
      </c>
      <c r="O43" s="145">
        <v>0</v>
      </c>
      <c r="P43" s="145" t="s">
        <v>344</v>
      </c>
      <c r="Q43" s="145">
        <v>13.42</v>
      </c>
      <c r="S43" s="145">
        <v>317.20999999999998</v>
      </c>
      <c r="U43" s="145">
        <v>257.38</v>
      </c>
      <c r="W43" s="145">
        <v>641.76</v>
      </c>
      <c r="Y43" s="145">
        <v>998.18</v>
      </c>
      <c r="AA43" s="145">
        <v>1167.9000000000001</v>
      </c>
      <c r="AC43" s="145">
        <v>1347.45</v>
      </c>
      <c r="AE43" s="145">
        <v>1534.55</v>
      </c>
      <c r="AG43" s="145">
        <v>1845.44</v>
      </c>
      <c r="AI43" s="145">
        <v>1391.43</v>
      </c>
      <c r="AK43" s="145">
        <v>895.67</v>
      </c>
      <c r="AM43" s="145">
        <v>623</v>
      </c>
      <c r="AO43" s="145">
        <v>890.51</v>
      </c>
      <c r="AQ43" s="145">
        <v>316.37</v>
      </c>
      <c r="AS43" s="145">
        <v>774.49</v>
      </c>
      <c r="AU43" s="145">
        <v>1143.19</v>
      </c>
      <c r="AW43" s="145">
        <v>2002.85</v>
      </c>
      <c r="AY43" s="145">
        <v>2558.7199999999998</v>
      </c>
      <c r="BA43" s="145">
        <v>1150.3499999999999</v>
      </c>
      <c r="BC43" s="145">
        <v>1388.46</v>
      </c>
      <c r="BE43" s="145">
        <v>1771</v>
      </c>
      <c r="BG43" s="145">
        <v>847.69</v>
      </c>
      <c r="BI43" s="145">
        <v>806.42</v>
      </c>
      <c r="BK43" s="145">
        <v>1604.42</v>
      </c>
      <c r="BM43" s="145">
        <v>1991.88</v>
      </c>
      <c r="BO43" s="145">
        <v>880.1</v>
      </c>
      <c r="BQ43" s="145">
        <v>1049.1400000000001</v>
      </c>
      <c r="BS43" s="145">
        <v>972.79</v>
      </c>
    </row>
    <row r="44" spans="1:71">
      <c r="A44" s="145" t="s">
        <v>96</v>
      </c>
      <c r="B44" s="145" t="s">
        <v>343</v>
      </c>
      <c r="C44" s="145" t="s">
        <v>97</v>
      </c>
      <c r="D44" s="145">
        <v>31</v>
      </c>
      <c r="E44" s="145">
        <v>0</v>
      </c>
      <c r="F44" s="145" t="s">
        <v>345</v>
      </c>
      <c r="G44" s="145">
        <v>0</v>
      </c>
      <c r="H44" s="145" t="s">
        <v>345</v>
      </c>
      <c r="I44" s="145">
        <v>0</v>
      </c>
      <c r="K44" s="145">
        <v>0</v>
      </c>
      <c r="L44" s="145" t="s">
        <v>344</v>
      </c>
      <c r="M44" s="145">
        <v>0</v>
      </c>
      <c r="N44" s="145" t="s">
        <v>345</v>
      </c>
      <c r="O44" s="145">
        <v>0</v>
      </c>
      <c r="P44" s="145" t="s">
        <v>345</v>
      </c>
      <c r="Q44" s="145">
        <v>0</v>
      </c>
      <c r="S44" s="145">
        <v>0</v>
      </c>
      <c r="U44" s="145">
        <v>0.08</v>
      </c>
      <c r="W44" s="145">
        <v>2.04</v>
      </c>
      <c r="Y44" s="145">
        <v>8.85</v>
      </c>
      <c r="AA44" s="145">
        <v>5.41</v>
      </c>
      <c r="AC44" s="145">
        <v>0.6</v>
      </c>
      <c r="AE44" s="145">
        <v>13.62</v>
      </c>
      <c r="AG44" s="145">
        <v>15.67</v>
      </c>
      <c r="AI44" s="145">
        <v>25.88</v>
      </c>
      <c r="AK44" s="145">
        <v>10.83</v>
      </c>
      <c r="AM44" s="145">
        <v>0</v>
      </c>
      <c r="AO44" s="145">
        <v>0</v>
      </c>
      <c r="AQ44" s="145">
        <v>0</v>
      </c>
      <c r="AS44" s="145">
        <v>2.02</v>
      </c>
      <c r="AU44" s="145">
        <v>2.56</v>
      </c>
      <c r="AW44" s="145">
        <v>2.2400000000000002</v>
      </c>
      <c r="AY44" s="145">
        <v>44.03</v>
      </c>
      <c r="BA44" s="145">
        <v>6.1</v>
      </c>
      <c r="BC44" s="145">
        <v>6.76</v>
      </c>
      <c r="BE44" s="145">
        <v>2.67</v>
      </c>
      <c r="BG44" s="145">
        <v>5.26</v>
      </c>
      <c r="BI44" s="145">
        <v>0</v>
      </c>
      <c r="BK44" s="145">
        <v>8.9700000000000006</v>
      </c>
      <c r="BM44" s="145">
        <v>59.57</v>
      </c>
      <c r="BO44" s="145">
        <v>56.04</v>
      </c>
      <c r="BQ44" s="145">
        <v>63.31</v>
      </c>
      <c r="BS44" s="145">
        <v>26.15</v>
      </c>
    </row>
    <row r="45" spans="1:71">
      <c r="A45" s="145" t="s">
        <v>98</v>
      </c>
      <c r="B45" s="145" t="s">
        <v>343</v>
      </c>
      <c r="C45" s="145" t="s">
        <v>99</v>
      </c>
      <c r="D45" s="145">
        <v>32</v>
      </c>
      <c r="E45" s="145">
        <v>0</v>
      </c>
      <c r="G45" s="145">
        <v>0</v>
      </c>
      <c r="I45" s="145">
        <v>0</v>
      </c>
      <c r="K45" s="145">
        <v>0</v>
      </c>
      <c r="L45" s="145" t="s">
        <v>344</v>
      </c>
      <c r="M45" s="145">
        <v>0</v>
      </c>
      <c r="O45" s="145">
        <v>0</v>
      </c>
      <c r="Q45" s="145">
        <v>0</v>
      </c>
      <c r="S45" s="145">
        <v>0</v>
      </c>
      <c r="U45" s="145">
        <v>0</v>
      </c>
      <c r="W45" s="145">
        <v>0</v>
      </c>
      <c r="Y45" s="145">
        <v>0</v>
      </c>
      <c r="AA45" s="145">
        <v>0</v>
      </c>
      <c r="AC45" s="145">
        <v>0</v>
      </c>
      <c r="AE45" s="145">
        <v>0</v>
      </c>
      <c r="AG45" s="145">
        <v>0</v>
      </c>
      <c r="AI45" s="145">
        <v>0</v>
      </c>
      <c r="AK45" s="145">
        <v>0</v>
      </c>
      <c r="AM45" s="145">
        <v>0</v>
      </c>
      <c r="AO45" s="145">
        <v>0</v>
      </c>
      <c r="AQ45" s="145">
        <v>0</v>
      </c>
      <c r="AS45" s="145">
        <v>0</v>
      </c>
      <c r="AU45" s="145">
        <v>0</v>
      </c>
      <c r="AW45" s="145">
        <v>0</v>
      </c>
      <c r="AY45" s="145">
        <v>0</v>
      </c>
      <c r="BA45" s="145">
        <v>0</v>
      </c>
      <c r="BC45" s="145">
        <v>0</v>
      </c>
      <c r="BE45" s="145">
        <v>0</v>
      </c>
      <c r="BG45" s="145">
        <v>0</v>
      </c>
      <c r="BI45" s="145">
        <v>0</v>
      </c>
      <c r="BK45" s="145">
        <v>0</v>
      </c>
      <c r="BM45" s="145">
        <v>0</v>
      </c>
      <c r="BO45" s="145">
        <v>0</v>
      </c>
      <c r="BQ45" s="145">
        <v>0</v>
      </c>
      <c r="BS45" s="145">
        <v>0</v>
      </c>
    </row>
    <row r="46" spans="1:71">
      <c r="A46" s="145" t="s">
        <v>100</v>
      </c>
      <c r="B46" s="145" t="s">
        <v>343</v>
      </c>
      <c r="C46" s="145" t="s">
        <v>101</v>
      </c>
      <c r="D46" s="145">
        <v>33</v>
      </c>
      <c r="E46" s="145">
        <v>0</v>
      </c>
      <c r="G46" s="145">
        <v>0</v>
      </c>
      <c r="I46" s="145">
        <v>0</v>
      </c>
      <c r="K46" s="145">
        <v>0</v>
      </c>
      <c r="L46" s="145" t="s">
        <v>344</v>
      </c>
      <c r="M46" s="145">
        <v>0</v>
      </c>
      <c r="O46" s="145">
        <v>0</v>
      </c>
      <c r="Q46" s="145">
        <v>0</v>
      </c>
      <c r="S46" s="145">
        <v>0</v>
      </c>
      <c r="U46" s="145">
        <v>0</v>
      </c>
      <c r="W46" s="145">
        <v>0</v>
      </c>
      <c r="Y46" s="145">
        <v>0</v>
      </c>
      <c r="AA46" s="145">
        <v>0</v>
      </c>
      <c r="AC46" s="145">
        <v>0</v>
      </c>
      <c r="AE46" s="145">
        <v>0</v>
      </c>
      <c r="AG46" s="145">
        <v>0</v>
      </c>
      <c r="AI46" s="145">
        <v>0</v>
      </c>
      <c r="AK46" s="145">
        <v>0</v>
      </c>
      <c r="AM46" s="145">
        <v>0</v>
      </c>
      <c r="AO46" s="145">
        <v>0</v>
      </c>
      <c r="AQ46" s="145">
        <v>0</v>
      </c>
      <c r="AS46" s="145">
        <v>0</v>
      </c>
      <c r="AU46" s="145">
        <v>0</v>
      </c>
      <c r="AW46" s="145">
        <v>0</v>
      </c>
      <c r="AY46" s="145">
        <v>0</v>
      </c>
      <c r="BA46" s="145">
        <v>0</v>
      </c>
      <c r="BC46" s="145">
        <v>0</v>
      </c>
      <c r="BE46" s="145">
        <v>0</v>
      </c>
      <c r="BG46" s="145">
        <v>0</v>
      </c>
      <c r="BI46" s="145">
        <v>0</v>
      </c>
      <c r="BK46" s="145">
        <v>0</v>
      </c>
      <c r="BM46" s="145">
        <v>0</v>
      </c>
      <c r="BO46" s="145">
        <v>0</v>
      </c>
      <c r="BQ46" s="145">
        <v>0</v>
      </c>
      <c r="BS46" s="145">
        <v>0</v>
      </c>
    </row>
    <row r="47" spans="1:71">
      <c r="A47" s="145" t="s">
        <v>102</v>
      </c>
      <c r="B47" s="145" t="s">
        <v>347</v>
      </c>
      <c r="C47" s="145" t="s">
        <v>103</v>
      </c>
      <c r="D47" s="145">
        <v>34</v>
      </c>
      <c r="E47" s="145">
        <v>0</v>
      </c>
      <c r="G47" s="145">
        <v>0</v>
      </c>
      <c r="I47" s="145">
        <v>0</v>
      </c>
      <c r="K47" s="145">
        <v>0</v>
      </c>
      <c r="L47" s="145" t="s">
        <v>344</v>
      </c>
      <c r="M47" s="145">
        <v>0</v>
      </c>
      <c r="O47" s="145">
        <v>0</v>
      </c>
      <c r="Q47" s="145">
        <v>0</v>
      </c>
      <c r="S47" s="145">
        <v>0</v>
      </c>
      <c r="U47" s="145">
        <v>0</v>
      </c>
      <c r="W47" s="145">
        <v>0</v>
      </c>
      <c r="Y47" s="145">
        <v>0</v>
      </c>
      <c r="AA47" s="145">
        <v>0</v>
      </c>
      <c r="AC47" s="145">
        <v>0</v>
      </c>
      <c r="AE47" s="145">
        <v>0</v>
      </c>
      <c r="AG47" s="145">
        <v>0</v>
      </c>
      <c r="AI47" s="145">
        <v>0</v>
      </c>
      <c r="AK47" s="145">
        <v>0</v>
      </c>
      <c r="AM47" s="145">
        <v>0</v>
      </c>
      <c r="AO47" s="145">
        <v>0</v>
      </c>
      <c r="AQ47" s="145">
        <v>0</v>
      </c>
      <c r="AS47" s="145">
        <v>0</v>
      </c>
      <c r="AU47" s="145">
        <v>0</v>
      </c>
      <c r="AW47" s="145">
        <v>0</v>
      </c>
      <c r="AY47" s="145">
        <v>0</v>
      </c>
      <c r="BA47" s="145">
        <v>0</v>
      </c>
      <c r="BC47" s="145">
        <v>0</v>
      </c>
      <c r="BE47" s="145">
        <v>0</v>
      </c>
      <c r="BG47" s="145">
        <v>0</v>
      </c>
      <c r="BI47" s="145">
        <v>0</v>
      </c>
      <c r="BK47" s="145">
        <v>0</v>
      </c>
      <c r="BM47" s="145">
        <v>0</v>
      </c>
      <c r="BO47" s="145">
        <v>0</v>
      </c>
      <c r="BQ47" s="145">
        <v>0</v>
      </c>
      <c r="BS47" s="145">
        <v>0</v>
      </c>
    </row>
    <row r="48" spans="1:71">
      <c r="A48" s="145" t="s">
        <v>102</v>
      </c>
      <c r="B48" s="145" t="s">
        <v>343</v>
      </c>
      <c r="C48" s="145" t="s">
        <v>103</v>
      </c>
      <c r="D48" s="145">
        <v>34</v>
      </c>
      <c r="E48" s="145">
        <v>0</v>
      </c>
      <c r="G48" s="145">
        <v>0</v>
      </c>
      <c r="I48" s="145">
        <v>0</v>
      </c>
      <c r="K48" s="145">
        <v>0</v>
      </c>
      <c r="L48" s="145" t="s">
        <v>344</v>
      </c>
      <c r="M48" s="145">
        <v>0</v>
      </c>
      <c r="O48" s="145">
        <v>0</v>
      </c>
      <c r="Q48" s="145">
        <v>0</v>
      </c>
      <c r="S48" s="145">
        <v>0</v>
      </c>
      <c r="U48" s="145">
        <v>0</v>
      </c>
      <c r="W48" s="145">
        <v>0</v>
      </c>
      <c r="Y48" s="145">
        <v>0</v>
      </c>
      <c r="AA48" s="145">
        <v>0</v>
      </c>
      <c r="AC48" s="145">
        <v>0</v>
      </c>
      <c r="AE48" s="145">
        <v>0</v>
      </c>
      <c r="AG48" s="145">
        <v>0</v>
      </c>
      <c r="AI48" s="145">
        <v>0</v>
      </c>
      <c r="AK48" s="145">
        <v>0</v>
      </c>
      <c r="AM48" s="145">
        <v>0</v>
      </c>
      <c r="AO48" s="145">
        <v>0</v>
      </c>
      <c r="AQ48" s="145">
        <v>0</v>
      </c>
      <c r="AS48" s="145">
        <v>0</v>
      </c>
      <c r="AU48" s="145">
        <v>0</v>
      </c>
      <c r="AW48" s="145">
        <v>0</v>
      </c>
      <c r="AY48" s="145">
        <v>0</v>
      </c>
      <c r="BA48" s="145">
        <v>0</v>
      </c>
      <c r="BC48" s="145">
        <v>0</v>
      </c>
      <c r="BE48" s="145">
        <v>0</v>
      </c>
      <c r="BG48" s="145">
        <v>0</v>
      </c>
      <c r="BI48" s="145">
        <v>0</v>
      </c>
      <c r="BK48" s="145">
        <v>0</v>
      </c>
      <c r="BM48" s="145">
        <v>0</v>
      </c>
      <c r="BO48" s="145">
        <v>0</v>
      </c>
      <c r="BQ48" s="145">
        <v>0</v>
      </c>
      <c r="BS48" s="145">
        <v>0</v>
      </c>
    </row>
    <row r="49" spans="1:71">
      <c r="A49" s="145" t="s">
        <v>104</v>
      </c>
      <c r="B49" s="145" t="s">
        <v>343</v>
      </c>
      <c r="C49" s="145" t="s">
        <v>105</v>
      </c>
      <c r="D49" s="145">
        <v>35</v>
      </c>
      <c r="E49" s="145">
        <v>0</v>
      </c>
      <c r="G49" s="145">
        <v>0</v>
      </c>
      <c r="I49" s="145">
        <v>0</v>
      </c>
      <c r="K49" s="145">
        <v>0</v>
      </c>
      <c r="L49" s="145" t="s">
        <v>344</v>
      </c>
      <c r="M49" s="145">
        <v>0</v>
      </c>
      <c r="O49" s="145">
        <v>0</v>
      </c>
      <c r="Q49" s="145">
        <v>0</v>
      </c>
      <c r="S49" s="145">
        <v>0</v>
      </c>
      <c r="U49" s="145">
        <v>0</v>
      </c>
      <c r="W49" s="145">
        <v>0</v>
      </c>
      <c r="Y49" s="145">
        <v>0</v>
      </c>
      <c r="AA49" s="145">
        <v>0</v>
      </c>
      <c r="AC49" s="145">
        <v>0</v>
      </c>
      <c r="AE49" s="145">
        <v>0</v>
      </c>
      <c r="AG49" s="145">
        <v>0</v>
      </c>
      <c r="AI49" s="145">
        <v>0</v>
      </c>
      <c r="AK49" s="145">
        <v>0</v>
      </c>
      <c r="AM49" s="145">
        <v>0</v>
      </c>
      <c r="AO49" s="145">
        <v>0</v>
      </c>
      <c r="AQ49" s="145">
        <v>0</v>
      </c>
      <c r="AS49" s="145">
        <v>0</v>
      </c>
      <c r="AU49" s="145">
        <v>0</v>
      </c>
      <c r="AW49" s="145">
        <v>0</v>
      </c>
      <c r="AY49" s="145">
        <v>0</v>
      </c>
      <c r="BA49" s="145">
        <v>0</v>
      </c>
      <c r="BC49" s="145">
        <v>0</v>
      </c>
      <c r="BE49" s="145">
        <v>0</v>
      </c>
      <c r="BG49" s="145">
        <v>0</v>
      </c>
      <c r="BI49" s="145">
        <v>0</v>
      </c>
      <c r="BK49" s="145">
        <v>0</v>
      </c>
      <c r="BM49" s="145">
        <v>0</v>
      </c>
      <c r="BO49" s="145">
        <v>0</v>
      </c>
      <c r="BQ49" s="145">
        <v>0</v>
      </c>
      <c r="BS49" s="145">
        <v>0</v>
      </c>
    </row>
    <row r="50" spans="1:71">
      <c r="A50" s="145" t="s">
        <v>349</v>
      </c>
      <c r="B50" s="145" t="s">
        <v>343</v>
      </c>
      <c r="C50" s="145" t="s">
        <v>350</v>
      </c>
      <c r="D50" s="145">
        <v>36.1</v>
      </c>
      <c r="E50" s="145">
        <v>0</v>
      </c>
      <c r="F50" s="145" t="s">
        <v>344</v>
      </c>
      <c r="G50" s="145">
        <v>0</v>
      </c>
      <c r="H50" s="145" t="s">
        <v>344</v>
      </c>
      <c r="I50" s="145">
        <v>690.12</v>
      </c>
      <c r="K50" s="145">
        <v>631.17999999999995</v>
      </c>
      <c r="L50" s="145" t="s">
        <v>345</v>
      </c>
      <c r="M50" s="145">
        <v>22.62</v>
      </c>
      <c r="N50" s="145" t="s">
        <v>345</v>
      </c>
      <c r="O50" s="145">
        <v>368.82</v>
      </c>
      <c r="P50" s="145" t="s">
        <v>345</v>
      </c>
      <c r="Q50" s="145">
        <v>1479.11</v>
      </c>
      <c r="S50" s="145">
        <v>1913.7</v>
      </c>
      <c r="U50" s="145">
        <v>2509.1</v>
      </c>
      <c r="W50" s="145">
        <v>2209.08</v>
      </c>
      <c r="Y50" s="145">
        <v>2921.87</v>
      </c>
      <c r="AA50" s="145">
        <v>3069.66</v>
      </c>
      <c r="AC50" s="145">
        <v>3418.87</v>
      </c>
      <c r="AE50" s="145">
        <v>3693.94</v>
      </c>
      <c r="AG50" s="145">
        <v>3384.65</v>
      </c>
      <c r="AI50" s="145">
        <v>2236.2399999999998</v>
      </c>
      <c r="AK50" s="145">
        <v>1792.83</v>
      </c>
      <c r="AM50" s="145">
        <v>1675.5</v>
      </c>
      <c r="AO50" s="145">
        <v>1289.92</v>
      </c>
      <c r="AQ50" s="145">
        <v>716.78</v>
      </c>
      <c r="AS50" s="145">
        <v>1886.97</v>
      </c>
      <c r="AU50" s="145">
        <v>2599.62</v>
      </c>
      <c r="AW50" s="145">
        <v>2978.34</v>
      </c>
      <c r="AY50" s="145">
        <v>3473.09</v>
      </c>
      <c r="BA50" s="145">
        <v>1817.26</v>
      </c>
      <c r="BC50" s="145">
        <v>1718.47</v>
      </c>
      <c r="BE50" s="145">
        <v>2190.2600000000002</v>
      </c>
      <c r="BG50" s="145">
        <v>1674.97</v>
      </c>
      <c r="BI50" s="145">
        <v>1700.47</v>
      </c>
      <c r="BK50" s="145">
        <v>2053.39</v>
      </c>
      <c r="BM50" s="145">
        <v>2883.66</v>
      </c>
      <c r="BO50" s="145">
        <v>3199.95</v>
      </c>
      <c r="BQ50" s="145">
        <v>2485.23</v>
      </c>
      <c r="BS50" s="145">
        <v>2465.19</v>
      </c>
    </row>
    <row r="51" spans="1:71">
      <c r="A51" s="145" t="s">
        <v>349</v>
      </c>
      <c r="B51" s="145" t="s">
        <v>348</v>
      </c>
      <c r="C51" s="145" t="s">
        <v>350</v>
      </c>
      <c r="D51" s="145">
        <v>36.1</v>
      </c>
      <c r="E51" s="145">
        <v>0</v>
      </c>
      <c r="F51" s="145" t="s">
        <v>344</v>
      </c>
      <c r="G51" s="145">
        <v>0</v>
      </c>
      <c r="H51" s="145" t="s">
        <v>344</v>
      </c>
      <c r="I51" s="145">
        <v>2237.1</v>
      </c>
      <c r="K51" s="145">
        <v>70.73</v>
      </c>
      <c r="L51" s="145" t="s">
        <v>345</v>
      </c>
      <c r="M51" s="145">
        <v>1821.2</v>
      </c>
      <c r="N51" s="145" t="s">
        <v>345</v>
      </c>
      <c r="O51" s="145">
        <v>2171.4699999999998</v>
      </c>
      <c r="P51" s="145" t="s">
        <v>345</v>
      </c>
      <c r="Q51" s="145">
        <v>3029.71</v>
      </c>
      <c r="S51" s="145">
        <v>2882.68</v>
      </c>
      <c r="U51" s="145">
        <v>3206.12</v>
      </c>
      <c r="W51" s="145">
        <v>2782.99</v>
      </c>
      <c r="Y51" s="145">
        <v>3375.14</v>
      </c>
      <c r="AA51" s="145">
        <v>3444.93</v>
      </c>
      <c r="AC51" s="145">
        <v>3575.66</v>
      </c>
      <c r="AE51" s="145">
        <v>3636.44</v>
      </c>
      <c r="AG51" s="145">
        <v>3444.19</v>
      </c>
      <c r="AI51" s="145">
        <v>2757.53</v>
      </c>
      <c r="AK51" s="145">
        <v>2828.26</v>
      </c>
      <c r="AM51" s="145">
        <v>2786.22</v>
      </c>
      <c r="AO51" s="145">
        <v>2535.66</v>
      </c>
      <c r="AQ51" s="145">
        <v>1958.94</v>
      </c>
      <c r="AS51" s="145">
        <v>2410.54</v>
      </c>
      <c r="AU51" s="145">
        <v>2486.64</v>
      </c>
      <c r="AW51" s="145">
        <v>2409.1999999999998</v>
      </c>
      <c r="AY51" s="145">
        <v>2603.67</v>
      </c>
      <c r="BA51" s="145">
        <v>1988.24</v>
      </c>
      <c r="BC51" s="145">
        <v>1737.42</v>
      </c>
      <c r="BE51" s="145">
        <v>2195.1</v>
      </c>
      <c r="BG51" s="145">
        <v>2254.39</v>
      </c>
      <c r="BI51" s="145">
        <v>2178.83</v>
      </c>
      <c r="BK51" s="145">
        <v>2366.87</v>
      </c>
      <c r="BM51" s="145">
        <v>2281.56</v>
      </c>
      <c r="BO51" s="145">
        <v>2291.7800000000002</v>
      </c>
      <c r="BQ51" s="145">
        <v>1813.96</v>
      </c>
      <c r="BS51" s="145">
        <v>1749.16</v>
      </c>
    </row>
    <row r="52" spans="1:71">
      <c r="A52" s="145" t="s">
        <v>200</v>
      </c>
      <c r="B52" s="145" t="s">
        <v>343</v>
      </c>
      <c r="C52" s="145" t="s">
        <v>351</v>
      </c>
      <c r="D52" s="145">
        <v>36.200000000000003</v>
      </c>
      <c r="E52" s="145">
        <v>0</v>
      </c>
      <c r="F52" s="145" t="s">
        <v>344</v>
      </c>
      <c r="G52" s="145">
        <v>0</v>
      </c>
      <c r="H52" s="145" t="s">
        <v>344</v>
      </c>
      <c r="I52" s="145">
        <v>0.16</v>
      </c>
      <c r="K52" s="145">
        <v>0</v>
      </c>
      <c r="L52" s="145" t="s">
        <v>344</v>
      </c>
      <c r="M52" s="145">
        <v>0</v>
      </c>
      <c r="N52" s="145" t="s">
        <v>344</v>
      </c>
      <c r="O52" s="145">
        <v>0</v>
      </c>
      <c r="P52" s="145" t="s">
        <v>344</v>
      </c>
      <c r="Q52" s="145">
        <v>0</v>
      </c>
      <c r="S52" s="145">
        <v>0</v>
      </c>
      <c r="U52" s="145">
        <v>0</v>
      </c>
      <c r="W52" s="145">
        <v>0</v>
      </c>
      <c r="Y52" s="145">
        <v>0</v>
      </c>
      <c r="AA52" s="145">
        <v>0</v>
      </c>
      <c r="AC52" s="145">
        <v>0</v>
      </c>
      <c r="AE52" s="145">
        <v>0</v>
      </c>
      <c r="AG52" s="145">
        <v>0</v>
      </c>
      <c r="AI52" s="145">
        <v>0</v>
      </c>
      <c r="AK52" s="145">
        <v>0</v>
      </c>
      <c r="AM52" s="145">
        <v>0</v>
      </c>
      <c r="AO52" s="145">
        <v>0</v>
      </c>
      <c r="AQ52" s="145">
        <v>0</v>
      </c>
      <c r="AS52" s="145">
        <v>0</v>
      </c>
      <c r="AU52" s="145">
        <v>0</v>
      </c>
      <c r="AW52" s="145">
        <v>0</v>
      </c>
      <c r="AY52" s="145">
        <v>1.95</v>
      </c>
      <c r="BA52" s="145">
        <v>0</v>
      </c>
      <c r="BC52" s="145">
        <v>0</v>
      </c>
      <c r="BE52" s="145">
        <v>0</v>
      </c>
      <c r="BG52" s="145">
        <v>0.36</v>
      </c>
      <c r="BI52" s="145">
        <v>0</v>
      </c>
      <c r="BK52" s="145">
        <v>0</v>
      </c>
      <c r="BM52" s="145">
        <v>1.89</v>
      </c>
      <c r="BO52" s="145">
        <v>1.88</v>
      </c>
      <c r="BQ52" s="145">
        <v>1.36</v>
      </c>
      <c r="BS52" s="145">
        <v>1.6</v>
      </c>
    </row>
    <row r="53" spans="1:71">
      <c r="A53" s="145" t="s">
        <v>201</v>
      </c>
      <c r="B53" s="145" t="s">
        <v>343</v>
      </c>
      <c r="C53" s="145" t="s">
        <v>225</v>
      </c>
      <c r="D53" s="145">
        <v>37.1</v>
      </c>
      <c r="E53" s="145">
        <v>0</v>
      </c>
      <c r="F53" s="145" t="s">
        <v>344</v>
      </c>
      <c r="G53" s="145">
        <v>0</v>
      </c>
      <c r="H53" s="145" t="s">
        <v>344</v>
      </c>
      <c r="I53" s="145">
        <v>77.91</v>
      </c>
      <c r="K53" s="145">
        <v>0</v>
      </c>
      <c r="L53" s="145" t="s">
        <v>345</v>
      </c>
      <c r="M53" s="145">
        <v>0</v>
      </c>
      <c r="N53" s="145" t="s">
        <v>344</v>
      </c>
      <c r="O53" s="145">
        <v>0</v>
      </c>
      <c r="P53" s="145" t="s">
        <v>344</v>
      </c>
      <c r="Q53" s="145">
        <v>0</v>
      </c>
      <c r="S53" s="145">
        <v>72.48</v>
      </c>
      <c r="U53" s="145">
        <v>139.66</v>
      </c>
      <c r="W53" s="145">
        <v>139.32</v>
      </c>
      <c r="Y53" s="145">
        <v>87.84</v>
      </c>
      <c r="AA53" s="145">
        <v>102.98</v>
      </c>
      <c r="AC53" s="145">
        <v>114.42</v>
      </c>
      <c r="AE53" s="145">
        <v>143.61000000000001</v>
      </c>
      <c r="AG53" s="145">
        <v>156.74</v>
      </c>
      <c r="AI53" s="145">
        <v>66.87</v>
      </c>
      <c r="AK53" s="145">
        <v>93.6</v>
      </c>
      <c r="AM53" s="145">
        <v>8.0399999999999991</v>
      </c>
      <c r="AO53" s="145">
        <v>56.44</v>
      </c>
      <c r="AQ53" s="145">
        <v>14.01</v>
      </c>
      <c r="AS53" s="145">
        <v>96.76</v>
      </c>
      <c r="AU53" s="145">
        <v>182.68</v>
      </c>
      <c r="AW53" s="145">
        <v>163.36000000000001</v>
      </c>
      <c r="AY53" s="145">
        <v>292.75</v>
      </c>
      <c r="BA53" s="145">
        <v>94.95</v>
      </c>
      <c r="BC53" s="145">
        <v>117.85</v>
      </c>
      <c r="BE53" s="145">
        <v>165.87</v>
      </c>
      <c r="BG53" s="145">
        <v>93.55</v>
      </c>
      <c r="BI53" s="145">
        <v>115.44</v>
      </c>
      <c r="BK53" s="145">
        <v>167.91</v>
      </c>
      <c r="BM53" s="145">
        <v>236.86</v>
      </c>
      <c r="BO53" s="145">
        <v>352.54</v>
      </c>
      <c r="BQ53" s="145">
        <v>216.13</v>
      </c>
      <c r="BS53" s="145">
        <v>236.01</v>
      </c>
    </row>
    <row r="54" spans="1:71">
      <c r="A54" s="145" t="s">
        <v>202</v>
      </c>
      <c r="B54" s="145" t="s">
        <v>343</v>
      </c>
      <c r="C54" s="145" t="s">
        <v>226</v>
      </c>
      <c r="D54" s="145">
        <v>37.200000000000003</v>
      </c>
      <c r="E54" s="145">
        <v>0</v>
      </c>
      <c r="F54" s="145" t="s">
        <v>344</v>
      </c>
      <c r="G54" s="145">
        <v>0</v>
      </c>
      <c r="H54" s="145" t="s">
        <v>344</v>
      </c>
      <c r="I54" s="145">
        <v>0</v>
      </c>
      <c r="K54" s="145">
        <v>0</v>
      </c>
      <c r="L54" s="145" t="s">
        <v>344</v>
      </c>
      <c r="M54" s="145">
        <v>0</v>
      </c>
      <c r="N54" s="145" t="s">
        <v>344</v>
      </c>
      <c r="O54" s="145">
        <v>0</v>
      </c>
      <c r="P54" s="145" t="s">
        <v>344</v>
      </c>
      <c r="Q54" s="145">
        <v>0</v>
      </c>
      <c r="S54" s="145">
        <v>0</v>
      </c>
      <c r="U54" s="145">
        <v>0</v>
      </c>
      <c r="W54" s="145">
        <v>0</v>
      </c>
      <c r="Y54" s="145">
        <v>0</v>
      </c>
      <c r="AA54" s="145">
        <v>0</v>
      </c>
      <c r="AC54" s="145">
        <v>0</v>
      </c>
      <c r="AE54" s="145">
        <v>0</v>
      </c>
      <c r="AG54" s="145">
        <v>0</v>
      </c>
      <c r="AI54" s="145">
        <v>0</v>
      </c>
      <c r="AK54" s="145">
        <v>0</v>
      </c>
      <c r="AM54" s="145">
        <v>0</v>
      </c>
      <c r="AO54" s="145">
        <v>0</v>
      </c>
      <c r="AQ54" s="145">
        <v>0</v>
      </c>
      <c r="AS54" s="145">
        <v>0</v>
      </c>
      <c r="AU54" s="145">
        <v>0</v>
      </c>
      <c r="AW54" s="145">
        <v>0</v>
      </c>
      <c r="AY54" s="145">
        <v>1.76</v>
      </c>
      <c r="BA54" s="145">
        <v>0</v>
      </c>
      <c r="BC54" s="145">
        <v>0</v>
      </c>
      <c r="BE54" s="145">
        <v>0</v>
      </c>
      <c r="BG54" s="145">
        <v>0</v>
      </c>
      <c r="BI54" s="145">
        <v>0</v>
      </c>
      <c r="BK54" s="145">
        <v>0</v>
      </c>
      <c r="BM54" s="145">
        <v>0</v>
      </c>
      <c r="BO54" s="145">
        <v>5.22</v>
      </c>
      <c r="BQ54" s="145">
        <v>2.66</v>
      </c>
      <c r="BS54" s="145">
        <v>4.29</v>
      </c>
    </row>
    <row r="55" spans="1:71">
      <c r="A55" s="145" t="s">
        <v>203</v>
      </c>
      <c r="B55" s="145" t="s">
        <v>343</v>
      </c>
      <c r="C55" s="145" t="s">
        <v>227</v>
      </c>
      <c r="D55" s="145">
        <v>38.1</v>
      </c>
      <c r="E55" s="145">
        <v>0</v>
      </c>
      <c r="F55" s="145" t="s">
        <v>344</v>
      </c>
      <c r="G55" s="145">
        <v>0</v>
      </c>
      <c r="H55" s="145" t="s">
        <v>344</v>
      </c>
      <c r="I55" s="145">
        <v>178.84</v>
      </c>
      <c r="K55" s="145">
        <v>0.16</v>
      </c>
      <c r="L55" s="145" t="s">
        <v>345</v>
      </c>
      <c r="M55" s="145">
        <v>0</v>
      </c>
      <c r="N55" s="145" t="s">
        <v>344</v>
      </c>
      <c r="O55" s="145">
        <v>0</v>
      </c>
      <c r="P55" s="145" t="s">
        <v>344</v>
      </c>
      <c r="Q55" s="145">
        <v>0</v>
      </c>
      <c r="S55" s="145">
        <v>147.52000000000001</v>
      </c>
      <c r="U55" s="145">
        <v>166.44</v>
      </c>
      <c r="W55" s="145">
        <v>93.92</v>
      </c>
      <c r="Y55" s="145">
        <v>142.86000000000001</v>
      </c>
      <c r="AA55" s="145">
        <v>127.29</v>
      </c>
      <c r="AC55" s="145">
        <v>175.42</v>
      </c>
      <c r="AE55" s="145">
        <v>175.83</v>
      </c>
      <c r="AG55" s="145">
        <v>185.35</v>
      </c>
      <c r="AI55" s="145">
        <v>161.56</v>
      </c>
      <c r="AK55" s="145">
        <v>179.44</v>
      </c>
      <c r="AM55" s="145">
        <v>87.91</v>
      </c>
      <c r="AO55" s="145">
        <v>143.25</v>
      </c>
      <c r="AQ55" s="145">
        <v>94.35</v>
      </c>
      <c r="AS55" s="145">
        <v>183.15</v>
      </c>
      <c r="AU55" s="145">
        <v>238.34</v>
      </c>
      <c r="AW55" s="145">
        <v>291.68</v>
      </c>
      <c r="AY55" s="145">
        <v>315.73</v>
      </c>
      <c r="BA55" s="145">
        <v>182.29</v>
      </c>
      <c r="BC55" s="145">
        <v>222.19</v>
      </c>
      <c r="BE55" s="145">
        <v>287.48</v>
      </c>
      <c r="BG55" s="145">
        <v>206.94</v>
      </c>
      <c r="BI55" s="145">
        <v>231.26</v>
      </c>
      <c r="BK55" s="145">
        <v>292.31</v>
      </c>
      <c r="BM55" s="145">
        <v>343.72</v>
      </c>
      <c r="BO55" s="145">
        <v>384.13</v>
      </c>
      <c r="BQ55" s="145">
        <v>271.70999999999998</v>
      </c>
      <c r="BS55" s="145">
        <v>305.66000000000003</v>
      </c>
    </row>
    <row r="56" spans="1:71">
      <c r="A56" s="145" t="s">
        <v>204</v>
      </c>
      <c r="B56" s="145" t="s">
        <v>343</v>
      </c>
      <c r="C56" s="145" t="s">
        <v>228</v>
      </c>
      <c r="D56" s="145">
        <v>38.200000000000003</v>
      </c>
      <c r="E56" s="145">
        <v>0</v>
      </c>
      <c r="F56" s="145" t="s">
        <v>344</v>
      </c>
      <c r="G56" s="145">
        <v>0</v>
      </c>
      <c r="H56" s="145" t="s">
        <v>344</v>
      </c>
      <c r="I56" s="145">
        <v>0</v>
      </c>
      <c r="K56" s="145">
        <v>0</v>
      </c>
      <c r="L56" s="145" t="s">
        <v>345</v>
      </c>
      <c r="M56" s="145">
        <v>0</v>
      </c>
      <c r="N56" s="145" t="s">
        <v>344</v>
      </c>
      <c r="O56" s="145">
        <v>0</v>
      </c>
      <c r="P56" s="145" t="s">
        <v>344</v>
      </c>
      <c r="Q56" s="145">
        <v>0</v>
      </c>
      <c r="S56" s="145">
        <v>0</v>
      </c>
      <c r="U56" s="145">
        <v>0</v>
      </c>
      <c r="W56" s="145">
        <v>0</v>
      </c>
      <c r="Y56" s="145">
        <v>0</v>
      </c>
      <c r="AA56" s="145">
        <v>0</v>
      </c>
      <c r="AC56" s="145">
        <v>0</v>
      </c>
      <c r="AE56" s="145">
        <v>0</v>
      </c>
      <c r="AG56" s="145">
        <v>0</v>
      </c>
      <c r="AI56" s="145">
        <v>0</v>
      </c>
      <c r="AK56" s="145">
        <v>0.03</v>
      </c>
      <c r="AM56" s="145">
        <v>0</v>
      </c>
      <c r="AO56" s="145">
        <v>0</v>
      </c>
      <c r="AQ56" s="145">
        <v>0</v>
      </c>
      <c r="AS56" s="145">
        <v>0</v>
      </c>
      <c r="AU56" s="145">
        <v>0</v>
      </c>
      <c r="AW56" s="145">
        <v>0</v>
      </c>
      <c r="AY56" s="145">
        <v>0.74</v>
      </c>
      <c r="BA56" s="145">
        <v>0</v>
      </c>
      <c r="BC56" s="145">
        <v>0</v>
      </c>
      <c r="BE56" s="145">
        <v>0</v>
      </c>
      <c r="BG56" s="145">
        <v>0</v>
      </c>
      <c r="BI56" s="145">
        <v>0</v>
      </c>
      <c r="BK56" s="145">
        <v>0</v>
      </c>
      <c r="BM56" s="145">
        <v>0</v>
      </c>
      <c r="BO56" s="145">
        <v>0</v>
      </c>
      <c r="BQ56" s="145">
        <v>0.47</v>
      </c>
      <c r="BS56" s="145">
        <v>1.58</v>
      </c>
    </row>
    <row r="57" spans="1:71">
      <c r="A57" s="145" t="s">
        <v>106</v>
      </c>
      <c r="B57" s="145" t="s">
        <v>343</v>
      </c>
      <c r="C57" s="145" t="s">
        <v>107</v>
      </c>
      <c r="D57" s="145">
        <v>39</v>
      </c>
      <c r="E57" s="145">
        <v>0</v>
      </c>
      <c r="F57" s="145" t="s">
        <v>344</v>
      </c>
      <c r="G57" s="145">
        <v>0</v>
      </c>
      <c r="H57" s="145" t="s">
        <v>344</v>
      </c>
      <c r="I57" s="145">
        <v>4.34</v>
      </c>
      <c r="K57" s="145">
        <v>9.08</v>
      </c>
      <c r="L57" s="145" t="s">
        <v>345</v>
      </c>
      <c r="M57" s="145">
        <v>0</v>
      </c>
      <c r="N57" s="145" t="s">
        <v>344</v>
      </c>
      <c r="O57" s="145">
        <v>0</v>
      </c>
      <c r="P57" s="145" t="s">
        <v>344</v>
      </c>
      <c r="Q57" s="145">
        <v>36.49</v>
      </c>
      <c r="S57" s="145">
        <v>10.78</v>
      </c>
      <c r="U57" s="145">
        <v>26.44</v>
      </c>
      <c r="W57" s="145">
        <v>22.32</v>
      </c>
      <c r="Y57" s="145">
        <v>38.58</v>
      </c>
      <c r="AA57" s="145">
        <v>23.99</v>
      </c>
      <c r="AC57" s="145">
        <v>23.44</v>
      </c>
      <c r="AE57" s="145">
        <v>28.36</v>
      </c>
      <c r="AG57" s="145">
        <v>27.66</v>
      </c>
      <c r="AI57" s="145">
        <v>20.53</v>
      </c>
      <c r="AK57" s="145">
        <v>21.32</v>
      </c>
      <c r="AM57" s="145">
        <v>15.25</v>
      </c>
      <c r="AO57" s="145">
        <v>11.69</v>
      </c>
      <c r="AQ57" s="145">
        <v>4.0599999999999996</v>
      </c>
      <c r="AS57" s="145">
        <v>15.79</v>
      </c>
      <c r="AU57" s="145">
        <v>24.58</v>
      </c>
      <c r="AW57" s="145">
        <v>23.68</v>
      </c>
      <c r="AY57" s="145">
        <v>39.479999999999997</v>
      </c>
      <c r="BA57" s="145">
        <v>23.57</v>
      </c>
      <c r="BC57" s="145">
        <v>28.05</v>
      </c>
      <c r="BE57" s="145">
        <v>28.1</v>
      </c>
      <c r="BG57" s="145">
        <v>26.86</v>
      </c>
      <c r="BI57" s="145">
        <v>14.51</v>
      </c>
      <c r="BK57" s="145">
        <v>32.46</v>
      </c>
      <c r="BM57" s="145">
        <v>48.5</v>
      </c>
      <c r="BO57" s="145">
        <v>61.29</v>
      </c>
      <c r="BQ57" s="145">
        <v>53.93</v>
      </c>
      <c r="BS57" s="145">
        <v>66.069999999999993</v>
      </c>
    </row>
    <row r="58" spans="1:71">
      <c r="A58" s="145" t="s">
        <v>106</v>
      </c>
      <c r="B58" s="145" t="s">
        <v>348</v>
      </c>
      <c r="C58" s="145" t="s">
        <v>107</v>
      </c>
      <c r="D58" s="145">
        <v>39</v>
      </c>
      <c r="E58" s="145">
        <v>0</v>
      </c>
      <c r="F58" s="145" t="s">
        <v>344</v>
      </c>
      <c r="G58" s="145">
        <v>0</v>
      </c>
      <c r="H58" s="145" t="s">
        <v>344</v>
      </c>
      <c r="I58" s="145">
        <v>82.95</v>
      </c>
      <c r="K58" s="145">
        <v>0</v>
      </c>
      <c r="L58" s="145" t="s">
        <v>345</v>
      </c>
      <c r="M58" s="145">
        <v>112.42</v>
      </c>
      <c r="N58" s="145" t="s">
        <v>345</v>
      </c>
      <c r="O58" s="145">
        <v>250.11</v>
      </c>
      <c r="P58" s="145" t="s">
        <v>345</v>
      </c>
      <c r="Q58" s="145">
        <v>394.66</v>
      </c>
      <c r="S58" s="145">
        <v>373.97</v>
      </c>
      <c r="U58" s="145">
        <v>529.67999999999995</v>
      </c>
      <c r="W58" s="145">
        <v>451.41</v>
      </c>
      <c r="Y58" s="145">
        <v>561.79999999999995</v>
      </c>
      <c r="AA58" s="145">
        <v>571.46</v>
      </c>
      <c r="AC58" s="145">
        <v>708.35</v>
      </c>
      <c r="AE58" s="145">
        <v>690.74</v>
      </c>
      <c r="AG58" s="145">
        <v>747.83</v>
      </c>
      <c r="AI58" s="145">
        <v>644.26</v>
      </c>
      <c r="AK58" s="145">
        <v>633.62</v>
      </c>
      <c r="AM58" s="145">
        <v>636.83000000000004</v>
      </c>
      <c r="AO58" s="145">
        <v>518.14</v>
      </c>
      <c r="AQ58" s="145">
        <v>455.4</v>
      </c>
      <c r="AS58" s="145">
        <v>450.44</v>
      </c>
      <c r="AU58" s="145">
        <v>464.71</v>
      </c>
      <c r="AW58" s="145">
        <v>595.05999999999995</v>
      </c>
      <c r="AY58" s="145">
        <v>693.69</v>
      </c>
      <c r="BA58" s="145">
        <v>650.67999999999995</v>
      </c>
      <c r="BC58" s="145">
        <v>442.9</v>
      </c>
      <c r="BE58" s="145">
        <v>694.6</v>
      </c>
      <c r="BG58" s="145">
        <v>481.08</v>
      </c>
      <c r="BI58" s="145">
        <v>430.1</v>
      </c>
      <c r="BK58" s="145">
        <v>532.84</v>
      </c>
      <c r="BM58" s="145">
        <v>696.41</v>
      </c>
      <c r="BO58" s="145">
        <v>782.04</v>
      </c>
      <c r="BQ58" s="145">
        <v>646.79999999999995</v>
      </c>
      <c r="BS58" s="145">
        <v>492.88</v>
      </c>
    </row>
    <row r="59" spans="1:71">
      <c r="A59" s="145" t="s">
        <v>108</v>
      </c>
      <c r="B59" s="145" t="s">
        <v>343</v>
      </c>
      <c r="C59" s="145" t="s">
        <v>109</v>
      </c>
      <c r="D59" s="145">
        <v>40</v>
      </c>
      <c r="E59" s="145">
        <v>0</v>
      </c>
      <c r="G59" s="145">
        <v>0</v>
      </c>
      <c r="I59" s="145">
        <v>0</v>
      </c>
      <c r="K59" s="145">
        <v>0</v>
      </c>
      <c r="L59" s="145" t="s">
        <v>344</v>
      </c>
      <c r="M59" s="145">
        <v>0</v>
      </c>
      <c r="O59" s="145">
        <v>0</v>
      </c>
      <c r="Q59" s="145">
        <v>0</v>
      </c>
      <c r="S59" s="145">
        <v>0</v>
      </c>
      <c r="U59" s="145">
        <v>0</v>
      </c>
      <c r="W59" s="145">
        <v>0</v>
      </c>
      <c r="Y59" s="145">
        <v>0</v>
      </c>
      <c r="AA59" s="145">
        <v>0</v>
      </c>
      <c r="AC59" s="145">
        <v>0</v>
      </c>
      <c r="AE59" s="145">
        <v>0</v>
      </c>
      <c r="AG59" s="145">
        <v>0</v>
      </c>
      <c r="AI59" s="145">
        <v>0</v>
      </c>
      <c r="AK59" s="145">
        <v>0</v>
      </c>
      <c r="AM59" s="145">
        <v>0</v>
      </c>
      <c r="AO59" s="145">
        <v>0</v>
      </c>
      <c r="AQ59" s="145">
        <v>0</v>
      </c>
      <c r="AS59" s="145">
        <v>0</v>
      </c>
      <c r="AU59" s="145">
        <v>0</v>
      </c>
      <c r="AW59" s="145">
        <v>0</v>
      </c>
      <c r="AY59" s="145">
        <v>0</v>
      </c>
      <c r="BA59" s="145">
        <v>0</v>
      </c>
      <c r="BC59" s="145">
        <v>0</v>
      </c>
      <c r="BE59" s="145">
        <v>0</v>
      </c>
      <c r="BG59" s="145">
        <v>0</v>
      </c>
      <c r="BI59" s="145">
        <v>0</v>
      </c>
      <c r="BK59" s="145">
        <v>0</v>
      </c>
      <c r="BM59" s="145">
        <v>0</v>
      </c>
      <c r="BO59" s="145">
        <v>0</v>
      </c>
      <c r="BQ59" s="145">
        <v>0</v>
      </c>
      <c r="BS59" s="145">
        <v>0</v>
      </c>
    </row>
    <row r="60" spans="1:71">
      <c r="A60" s="145" t="s">
        <v>108</v>
      </c>
      <c r="B60" s="145" t="s">
        <v>348</v>
      </c>
      <c r="C60" s="145" t="s">
        <v>109</v>
      </c>
      <c r="D60" s="145">
        <v>40</v>
      </c>
      <c r="E60" s="145">
        <v>0</v>
      </c>
      <c r="G60" s="145">
        <v>0</v>
      </c>
      <c r="I60" s="145">
        <v>0</v>
      </c>
      <c r="K60" s="145">
        <v>0</v>
      </c>
      <c r="L60" s="145" t="s">
        <v>344</v>
      </c>
      <c r="M60" s="145">
        <v>0</v>
      </c>
      <c r="O60" s="145">
        <v>0</v>
      </c>
      <c r="Q60" s="145">
        <v>0</v>
      </c>
      <c r="S60" s="145">
        <v>0</v>
      </c>
      <c r="U60" s="145">
        <v>0</v>
      </c>
      <c r="W60" s="145">
        <v>0</v>
      </c>
      <c r="Y60" s="145">
        <v>0</v>
      </c>
      <c r="AA60" s="145">
        <v>0</v>
      </c>
      <c r="AC60" s="145">
        <v>0</v>
      </c>
      <c r="AE60" s="145">
        <v>0</v>
      </c>
      <c r="AG60" s="145">
        <v>0</v>
      </c>
      <c r="AI60" s="145">
        <v>0</v>
      </c>
      <c r="AK60" s="145">
        <v>0</v>
      </c>
      <c r="AM60" s="145">
        <v>0</v>
      </c>
      <c r="AO60" s="145">
        <v>0</v>
      </c>
      <c r="AQ60" s="145">
        <v>0</v>
      </c>
      <c r="AS60" s="145">
        <v>0</v>
      </c>
      <c r="AU60" s="145">
        <v>0</v>
      </c>
      <c r="AW60" s="145">
        <v>0</v>
      </c>
      <c r="AY60" s="145">
        <v>0</v>
      </c>
      <c r="BA60" s="145">
        <v>0</v>
      </c>
      <c r="BC60" s="145">
        <v>0</v>
      </c>
      <c r="BE60" s="145">
        <v>0</v>
      </c>
      <c r="BG60" s="145">
        <v>0</v>
      </c>
      <c r="BI60" s="145">
        <v>0</v>
      </c>
      <c r="BK60" s="145">
        <v>0</v>
      </c>
      <c r="BM60" s="145">
        <v>0</v>
      </c>
      <c r="BO60" s="145">
        <v>0</v>
      </c>
      <c r="BQ60" s="145">
        <v>0</v>
      </c>
      <c r="BS60" s="145">
        <v>0</v>
      </c>
    </row>
    <row r="61" spans="1:71">
      <c r="A61" s="145" t="s">
        <v>110</v>
      </c>
      <c r="B61" s="145" t="s">
        <v>343</v>
      </c>
      <c r="C61" s="145" t="s">
        <v>111</v>
      </c>
      <c r="D61" s="145">
        <v>41</v>
      </c>
      <c r="E61" s="145">
        <v>0</v>
      </c>
      <c r="G61" s="145">
        <v>0</v>
      </c>
      <c r="I61" s="145">
        <v>0</v>
      </c>
      <c r="K61" s="145">
        <v>0</v>
      </c>
      <c r="L61" s="145" t="s">
        <v>344</v>
      </c>
      <c r="M61" s="145">
        <v>0</v>
      </c>
      <c r="O61" s="145">
        <v>0</v>
      </c>
      <c r="Q61" s="145">
        <v>0</v>
      </c>
      <c r="S61" s="145">
        <v>0</v>
      </c>
      <c r="U61" s="145">
        <v>0</v>
      </c>
      <c r="W61" s="145">
        <v>0</v>
      </c>
      <c r="Y61" s="145">
        <v>0</v>
      </c>
      <c r="AA61" s="145">
        <v>0</v>
      </c>
      <c r="AC61" s="145">
        <v>0</v>
      </c>
      <c r="AE61" s="145">
        <v>0</v>
      </c>
      <c r="AG61" s="145">
        <v>0</v>
      </c>
      <c r="AI61" s="145">
        <v>0</v>
      </c>
      <c r="AK61" s="145">
        <v>0</v>
      </c>
      <c r="AM61" s="145">
        <v>0</v>
      </c>
      <c r="AO61" s="145">
        <v>0</v>
      </c>
      <c r="AQ61" s="145">
        <v>0</v>
      </c>
      <c r="AS61" s="145">
        <v>0</v>
      </c>
      <c r="AU61" s="145">
        <v>0</v>
      </c>
      <c r="AW61" s="145">
        <v>0</v>
      </c>
      <c r="AY61" s="145">
        <v>0</v>
      </c>
      <c r="BA61" s="145">
        <v>0</v>
      </c>
      <c r="BC61" s="145">
        <v>0</v>
      </c>
      <c r="BE61" s="145">
        <v>0</v>
      </c>
      <c r="BG61" s="145">
        <v>0</v>
      </c>
      <c r="BI61" s="145">
        <v>0</v>
      </c>
      <c r="BK61" s="145">
        <v>0</v>
      </c>
      <c r="BM61" s="145">
        <v>0</v>
      </c>
      <c r="BO61" s="145">
        <v>0</v>
      </c>
      <c r="BQ61" s="145">
        <v>0</v>
      </c>
      <c r="BS61" s="145">
        <v>0</v>
      </c>
    </row>
    <row r="62" spans="1:71">
      <c r="A62" s="145" t="s">
        <v>205</v>
      </c>
      <c r="B62" s="145" t="s">
        <v>343</v>
      </c>
      <c r="C62" s="145" t="s">
        <v>229</v>
      </c>
      <c r="D62" s="145">
        <v>42.1</v>
      </c>
      <c r="E62" s="145">
        <v>0</v>
      </c>
      <c r="F62" s="145" t="s">
        <v>344</v>
      </c>
      <c r="G62" s="145">
        <v>0</v>
      </c>
      <c r="H62" s="145" t="s">
        <v>344</v>
      </c>
      <c r="I62" s="145">
        <v>22.04</v>
      </c>
      <c r="K62" s="145">
        <v>0</v>
      </c>
      <c r="L62" s="145" t="s">
        <v>344</v>
      </c>
      <c r="M62" s="145">
        <v>0</v>
      </c>
      <c r="N62" s="145" t="s">
        <v>344</v>
      </c>
      <c r="O62" s="145">
        <v>0</v>
      </c>
      <c r="P62" s="145" t="s">
        <v>344</v>
      </c>
      <c r="Q62" s="145">
        <v>10.33</v>
      </c>
      <c r="S62" s="145">
        <v>52.95</v>
      </c>
      <c r="U62" s="145">
        <v>10.26</v>
      </c>
      <c r="W62" s="145">
        <v>33.369999999999997</v>
      </c>
      <c r="Y62" s="145">
        <v>3.34</v>
      </c>
      <c r="AA62" s="145">
        <v>0</v>
      </c>
      <c r="AC62" s="145">
        <v>0</v>
      </c>
      <c r="AE62" s="145">
        <v>0</v>
      </c>
      <c r="AG62" s="145">
        <v>0.99</v>
      </c>
      <c r="AI62" s="145">
        <v>0</v>
      </c>
      <c r="AK62" s="145">
        <v>0</v>
      </c>
      <c r="AM62" s="145">
        <v>0</v>
      </c>
      <c r="AO62" s="145">
        <v>1.02</v>
      </c>
      <c r="AQ62" s="145">
        <v>0</v>
      </c>
      <c r="AS62" s="145">
        <v>3.9</v>
      </c>
      <c r="AU62" s="145">
        <v>0</v>
      </c>
      <c r="AW62" s="145">
        <v>8.8699999999999992</v>
      </c>
      <c r="AY62" s="145">
        <v>55.84</v>
      </c>
      <c r="BA62" s="145">
        <v>14.98</v>
      </c>
      <c r="BC62" s="145">
        <v>16.850000000000001</v>
      </c>
      <c r="BE62" s="145">
        <v>0</v>
      </c>
      <c r="BG62" s="145">
        <v>0</v>
      </c>
      <c r="BI62" s="145">
        <v>14.89</v>
      </c>
      <c r="BK62" s="145">
        <v>2.72</v>
      </c>
      <c r="BM62" s="145">
        <v>16.04</v>
      </c>
      <c r="BO62" s="145">
        <v>7.24</v>
      </c>
      <c r="BQ62" s="145">
        <v>8.73</v>
      </c>
      <c r="BS62" s="145">
        <v>4.46</v>
      </c>
    </row>
    <row r="63" spans="1:71">
      <c r="A63" s="145" t="s">
        <v>206</v>
      </c>
      <c r="B63" s="145" t="s">
        <v>343</v>
      </c>
      <c r="C63" s="145" t="s">
        <v>230</v>
      </c>
      <c r="D63" s="145">
        <v>42.2</v>
      </c>
      <c r="E63" s="145">
        <v>0</v>
      </c>
      <c r="F63" s="145" t="s">
        <v>344</v>
      </c>
      <c r="G63" s="145">
        <v>0</v>
      </c>
      <c r="H63" s="145" t="s">
        <v>344</v>
      </c>
      <c r="I63" s="145">
        <v>3.44</v>
      </c>
      <c r="K63" s="145">
        <v>0</v>
      </c>
      <c r="L63" s="145" t="s">
        <v>344</v>
      </c>
      <c r="M63" s="145">
        <v>0</v>
      </c>
      <c r="N63" s="145" t="s">
        <v>344</v>
      </c>
      <c r="O63" s="145">
        <v>0</v>
      </c>
      <c r="P63" s="145" t="s">
        <v>344</v>
      </c>
      <c r="Q63" s="145">
        <v>0</v>
      </c>
      <c r="S63" s="145">
        <v>0</v>
      </c>
      <c r="U63" s="145">
        <v>7.07</v>
      </c>
      <c r="W63" s="145">
        <v>2.76</v>
      </c>
      <c r="Y63" s="145">
        <v>0</v>
      </c>
      <c r="AA63" s="145">
        <v>0</v>
      </c>
      <c r="AC63" s="145">
        <v>0</v>
      </c>
      <c r="AE63" s="145">
        <v>0</v>
      </c>
      <c r="AG63" s="145">
        <v>0</v>
      </c>
      <c r="AI63" s="145">
        <v>1.52</v>
      </c>
      <c r="AK63" s="145">
        <v>0</v>
      </c>
      <c r="AM63" s="145">
        <v>0</v>
      </c>
      <c r="AO63" s="145">
        <v>0</v>
      </c>
      <c r="AQ63" s="145">
        <v>0</v>
      </c>
      <c r="AS63" s="145">
        <v>0</v>
      </c>
      <c r="AU63" s="145">
        <v>0</v>
      </c>
      <c r="AW63" s="145">
        <v>0</v>
      </c>
      <c r="AY63" s="145">
        <v>0</v>
      </c>
      <c r="BA63" s="145">
        <v>0</v>
      </c>
      <c r="BC63" s="145">
        <v>0</v>
      </c>
      <c r="BE63" s="145">
        <v>0</v>
      </c>
      <c r="BG63" s="145">
        <v>0</v>
      </c>
      <c r="BI63" s="145">
        <v>0</v>
      </c>
      <c r="BK63" s="145">
        <v>0</v>
      </c>
      <c r="BM63" s="145">
        <v>0</v>
      </c>
      <c r="BO63" s="145">
        <v>0</v>
      </c>
      <c r="BQ63" s="145">
        <v>0</v>
      </c>
      <c r="BR63" s="145" t="s">
        <v>345</v>
      </c>
      <c r="BS63" s="145">
        <v>0</v>
      </c>
    </row>
    <row r="64" spans="1:71">
      <c r="A64" s="145" t="s">
        <v>207</v>
      </c>
      <c r="B64" s="145" t="s">
        <v>343</v>
      </c>
      <c r="C64" s="145" t="s">
        <v>231</v>
      </c>
      <c r="D64" s="145">
        <v>42.3</v>
      </c>
      <c r="E64" s="145">
        <v>0</v>
      </c>
      <c r="F64" s="145" t="s">
        <v>344</v>
      </c>
      <c r="G64" s="145">
        <v>0</v>
      </c>
      <c r="H64" s="145" t="s">
        <v>344</v>
      </c>
      <c r="I64" s="145">
        <v>0</v>
      </c>
      <c r="K64" s="145">
        <v>0</v>
      </c>
      <c r="L64" s="145" t="s">
        <v>344</v>
      </c>
      <c r="M64" s="145">
        <v>0</v>
      </c>
      <c r="N64" s="145" t="s">
        <v>344</v>
      </c>
      <c r="O64" s="145">
        <v>0</v>
      </c>
      <c r="P64" s="145" t="s">
        <v>344</v>
      </c>
      <c r="Q64" s="145">
        <v>0</v>
      </c>
      <c r="S64" s="145">
        <v>0</v>
      </c>
      <c r="U64" s="145">
        <v>0</v>
      </c>
      <c r="W64" s="145">
        <v>0</v>
      </c>
      <c r="Y64" s="145">
        <v>0</v>
      </c>
      <c r="AA64" s="145">
        <v>0</v>
      </c>
      <c r="AC64" s="145">
        <v>0</v>
      </c>
      <c r="AE64" s="145">
        <v>0</v>
      </c>
      <c r="AG64" s="145">
        <v>0</v>
      </c>
      <c r="AI64" s="145">
        <v>0</v>
      </c>
      <c r="AK64" s="145">
        <v>0</v>
      </c>
      <c r="AM64" s="145">
        <v>0</v>
      </c>
      <c r="AO64" s="145">
        <v>0</v>
      </c>
      <c r="AQ64" s="145">
        <v>0</v>
      </c>
      <c r="AS64" s="145">
        <v>0</v>
      </c>
      <c r="AU64" s="145">
        <v>0</v>
      </c>
      <c r="AW64" s="145">
        <v>0</v>
      </c>
      <c r="AY64" s="145">
        <v>0</v>
      </c>
      <c r="BA64" s="145">
        <v>0</v>
      </c>
      <c r="BC64" s="145">
        <v>0</v>
      </c>
      <c r="BE64" s="145">
        <v>0</v>
      </c>
      <c r="BG64" s="145">
        <v>0</v>
      </c>
      <c r="BI64" s="145">
        <v>0</v>
      </c>
      <c r="BK64" s="145">
        <v>0</v>
      </c>
      <c r="BM64" s="145">
        <v>0</v>
      </c>
      <c r="BO64" s="145">
        <v>0</v>
      </c>
      <c r="BQ64" s="145">
        <v>0</v>
      </c>
      <c r="BS64" s="145">
        <v>0</v>
      </c>
    </row>
    <row r="65" spans="1:71">
      <c r="A65" s="145" t="s">
        <v>208</v>
      </c>
      <c r="B65" s="145" t="s">
        <v>343</v>
      </c>
      <c r="C65" s="145" t="s">
        <v>232</v>
      </c>
      <c r="D65" s="145">
        <v>42.4</v>
      </c>
      <c r="E65" s="145">
        <v>0</v>
      </c>
      <c r="F65" s="145" t="s">
        <v>344</v>
      </c>
      <c r="G65" s="145">
        <v>0</v>
      </c>
      <c r="H65" s="145" t="s">
        <v>344</v>
      </c>
      <c r="I65" s="145">
        <v>0</v>
      </c>
      <c r="K65" s="145">
        <v>0</v>
      </c>
      <c r="L65" s="145" t="s">
        <v>344</v>
      </c>
      <c r="M65" s="145">
        <v>0</v>
      </c>
      <c r="N65" s="145" t="s">
        <v>344</v>
      </c>
      <c r="O65" s="145">
        <v>0</v>
      </c>
      <c r="P65" s="145" t="s">
        <v>344</v>
      </c>
      <c r="Q65" s="145">
        <v>0</v>
      </c>
      <c r="S65" s="145">
        <v>0</v>
      </c>
      <c r="U65" s="145">
        <v>0</v>
      </c>
      <c r="W65" s="145">
        <v>0</v>
      </c>
      <c r="Y65" s="145">
        <v>0</v>
      </c>
      <c r="AA65" s="145">
        <v>0</v>
      </c>
      <c r="AC65" s="145">
        <v>0</v>
      </c>
      <c r="AE65" s="145">
        <v>0</v>
      </c>
      <c r="AG65" s="145">
        <v>0</v>
      </c>
      <c r="AI65" s="145">
        <v>0</v>
      </c>
      <c r="AK65" s="145">
        <v>0</v>
      </c>
      <c r="AM65" s="145">
        <v>0</v>
      </c>
      <c r="AO65" s="145">
        <v>0</v>
      </c>
      <c r="AQ65" s="145">
        <v>0</v>
      </c>
      <c r="AS65" s="145">
        <v>0</v>
      </c>
      <c r="AU65" s="145">
        <v>0</v>
      </c>
      <c r="AW65" s="145">
        <v>0</v>
      </c>
      <c r="AY65" s="145">
        <v>0</v>
      </c>
      <c r="BA65" s="145">
        <v>0</v>
      </c>
      <c r="BC65" s="145">
        <v>0</v>
      </c>
      <c r="BE65" s="145">
        <v>0</v>
      </c>
      <c r="BG65" s="145">
        <v>0</v>
      </c>
      <c r="BI65" s="145">
        <v>0</v>
      </c>
      <c r="BK65" s="145">
        <v>0</v>
      </c>
      <c r="BM65" s="145">
        <v>0</v>
      </c>
      <c r="BO65" s="145">
        <v>0</v>
      </c>
      <c r="BQ65" s="145">
        <v>0</v>
      </c>
      <c r="BS65" s="145">
        <v>0</v>
      </c>
    </row>
    <row r="66" spans="1:71">
      <c r="A66" s="145" t="s">
        <v>209</v>
      </c>
      <c r="B66" s="145" t="s">
        <v>343</v>
      </c>
      <c r="C66" s="145" t="s">
        <v>233</v>
      </c>
      <c r="D66" s="145">
        <v>42.5</v>
      </c>
      <c r="E66" s="145">
        <v>0</v>
      </c>
      <c r="F66" s="145" t="s">
        <v>344</v>
      </c>
      <c r="G66" s="145">
        <v>0</v>
      </c>
      <c r="H66" s="145" t="s">
        <v>344</v>
      </c>
      <c r="I66" s="145">
        <v>2.67</v>
      </c>
      <c r="K66" s="145">
        <v>0</v>
      </c>
      <c r="L66" s="145" t="s">
        <v>344</v>
      </c>
      <c r="M66" s="145">
        <v>0</v>
      </c>
      <c r="N66" s="145" t="s">
        <v>344</v>
      </c>
      <c r="O66" s="145">
        <v>0</v>
      </c>
      <c r="P66" s="145" t="s">
        <v>344</v>
      </c>
      <c r="Q66" s="145">
        <v>3.99</v>
      </c>
      <c r="S66" s="145">
        <v>0.78</v>
      </c>
      <c r="U66" s="145">
        <v>0</v>
      </c>
      <c r="W66" s="145">
        <v>0.42</v>
      </c>
      <c r="Y66" s="145">
        <v>0.05</v>
      </c>
      <c r="AA66" s="145">
        <v>0</v>
      </c>
      <c r="AC66" s="145">
        <v>0</v>
      </c>
      <c r="AE66" s="145">
        <v>0</v>
      </c>
      <c r="AG66" s="145">
        <v>0</v>
      </c>
      <c r="AI66" s="145">
        <v>0</v>
      </c>
      <c r="AK66" s="145">
        <v>0</v>
      </c>
      <c r="AM66" s="145">
        <v>0</v>
      </c>
      <c r="AO66" s="145">
        <v>0</v>
      </c>
      <c r="AQ66" s="145">
        <v>0</v>
      </c>
      <c r="AS66" s="145">
        <v>0</v>
      </c>
      <c r="AU66" s="145">
        <v>0</v>
      </c>
      <c r="AW66" s="145">
        <v>0</v>
      </c>
      <c r="AY66" s="145">
        <v>1.07</v>
      </c>
      <c r="BA66" s="145">
        <v>0</v>
      </c>
      <c r="BC66" s="145">
        <v>0</v>
      </c>
      <c r="BE66" s="145">
        <v>0</v>
      </c>
      <c r="BG66" s="145">
        <v>0</v>
      </c>
      <c r="BI66" s="145">
        <v>0</v>
      </c>
      <c r="BK66" s="145">
        <v>0</v>
      </c>
      <c r="BM66" s="145">
        <v>0</v>
      </c>
      <c r="BO66" s="145">
        <v>0</v>
      </c>
      <c r="BQ66" s="145">
        <v>0</v>
      </c>
      <c r="BS66" s="145">
        <v>0</v>
      </c>
    </row>
    <row r="67" spans="1:71">
      <c r="A67" s="145" t="s">
        <v>210</v>
      </c>
      <c r="B67" s="145" t="s">
        <v>343</v>
      </c>
      <c r="C67" s="145" t="s">
        <v>234</v>
      </c>
      <c r="D67" s="145">
        <v>42.6</v>
      </c>
      <c r="E67" s="145">
        <v>0</v>
      </c>
      <c r="F67" s="145" t="s">
        <v>344</v>
      </c>
      <c r="G67" s="145">
        <v>0</v>
      </c>
      <c r="H67" s="145" t="s">
        <v>344</v>
      </c>
      <c r="I67" s="145">
        <v>0</v>
      </c>
      <c r="K67" s="145">
        <v>0</v>
      </c>
      <c r="L67" s="145" t="s">
        <v>344</v>
      </c>
      <c r="M67" s="145">
        <v>0</v>
      </c>
      <c r="N67" s="145" t="s">
        <v>344</v>
      </c>
      <c r="O67" s="145">
        <v>0</v>
      </c>
      <c r="P67" s="145" t="s">
        <v>344</v>
      </c>
      <c r="Q67" s="145">
        <v>0</v>
      </c>
      <c r="S67" s="145">
        <v>0</v>
      </c>
      <c r="U67" s="145">
        <v>0</v>
      </c>
      <c r="W67" s="145">
        <v>0</v>
      </c>
      <c r="Y67" s="145">
        <v>0</v>
      </c>
      <c r="AA67" s="145">
        <v>0</v>
      </c>
      <c r="AC67" s="145">
        <v>0</v>
      </c>
      <c r="AE67" s="145">
        <v>0</v>
      </c>
      <c r="AG67" s="145">
        <v>0</v>
      </c>
      <c r="AI67" s="145">
        <v>0</v>
      </c>
      <c r="AK67" s="145">
        <v>0</v>
      </c>
      <c r="AM67" s="145">
        <v>0</v>
      </c>
      <c r="AO67" s="145">
        <v>0</v>
      </c>
      <c r="AQ67" s="145">
        <v>0</v>
      </c>
      <c r="AS67" s="145">
        <v>0</v>
      </c>
      <c r="AU67" s="145">
        <v>0</v>
      </c>
      <c r="AW67" s="145">
        <v>0</v>
      </c>
      <c r="AY67" s="145">
        <v>0</v>
      </c>
      <c r="BA67" s="145">
        <v>0</v>
      </c>
      <c r="BC67" s="145">
        <v>0</v>
      </c>
      <c r="BE67" s="145">
        <v>0</v>
      </c>
      <c r="BG67" s="145">
        <v>0</v>
      </c>
      <c r="BI67" s="145">
        <v>0</v>
      </c>
      <c r="BK67" s="145">
        <v>0</v>
      </c>
      <c r="BM67" s="145">
        <v>0</v>
      </c>
      <c r="BO67" s="145">
        <v>0</v>
      </c>
      <c r="BQ67" s="145">
        <v>0</v>
      </c>
      <c r="BS67" s="145">
        <v>0</v>
      </c>
    </row>
    <row r="68" spans="1:71">
      <c r="A68" s="145" t="s">
        <v>112</v>
      </c>
      <c r="B68" s="145" t="s">
        <v>343</v>
      </c>
      <c r="C68" s="145" t="s">
        <v>113</v>
      </c>
      <c r="D68" s="145">
        <v>43</v>
      </c>
      <c r="E68" s="145">
        <v>0</v>
      </c>
      <c r="F68" s="145" t="s">
        <v>344</v>
      </c>
      <c r="G68" s="145">
        <v>0</v>
      </c>
      <c r="H68" s="145" t="s">
        <v>344</v>
      </c>
      <c r="I68" s="145">
        <v>0.83</v>
      </c>
      <c r="K68" s="145">
        <v>0</v>
      </c>
      <c r="L68" s="145" t="s">
        <v>344</v>
      </c>
      <c r="M68" s="145">
        <v>0</v>
      </c>
      <c r="N68" s="145" t="s">
        <v>344</v>
      </c>
      <c r="O68" s="145">
        <v>0</v>
      </c>
      <c r="P68" s="145" t="s">
        <v>344</v>
      </c>
      <c r="Q68" s="145">
        <v>0</v>
      </c>
      <c r="S68" s="145">
        <v>0</v>
      </c>
      <c r="U68" s="145">
        <v>0</v>
      </c>
      <c r="W68" s="145">
        <v>0</v>
      </c>
      <c r="Y68" s="145">
        <v>0</v>
      </c>
      <c r="AA68" s="145">
        <v>0</v>
      </c>
      <c r="AC68" s="145">
        <v>0</v>
      </c>
      <c r="AE68" s="145">
        <v>0</v>
      </c>
      <c r="AG68" s="145">
        <v>0</v>
      </c>
      <c r="AI68" s="145">
        <v>21.46</v>
      </c>
      <c r="AK68" s="145">
        <v>29.93</v>
      </c>
      <c r="AM68" s="145">
        <v>36.020000000000003</v>
      </c>
      <c r="AO68" s="145">
        <v>40.08</v>
      </c>
      <c r="AQ68" s="145">
        <v>43.25</v>
      </c>
      <c r="AS68" s="145">
        <v>0</v>
      </c>
      <c r="AT68" s="145" t="s">
        <v>345</v>
      </c>
      <c r="AU68" s="145">
        <v>46.73</v>
      </c>
      <c r="AW68" s="145">
        <v>42.27</v>
      </c>
      <c r="AY68" s="145">
        <v>8.51</v>
      </c>
      <c r="BA68" s="145">
        <v>43.01</v>
      </c>
      <c r="BC68" s="145">
        <v>42.73</v>
      </c>
      <c r="BE68" s="145">
        <v>50.62</v>
      </c>
      <c r="BG68" s="145">
        <v>28.81</v>
      </c>
      <c r="BI68" s="145">
        <v>11.23</v>
      </c>
      <c r="BK68" s="145">
        <v>41.17</v>
      </c>
      <c r="BM68" s="145">
        <v>37.229999999999997</v>
      </c>
      <c r="BO68" s="145">
        <v>26.77</v>
      </c>
      <c r="BQ68" s="145">
        <v>0</v>
      </c>
      <c r="BR68" s="145" t="s">
        <v>345</v>
      </c>
      <c r="BS68" s="145">
        <v>6.51</v>
      </c>
    </row>
    <row r="69" spans="1:71">
      <c r="A69" s="145" t="s">
        <v>114</v>
      </c>
      <c r="B69" s="145" t="s">
        <v>343</v>
      </c>
      <c r="C69" s="145" t="s">
        <v>115</v>
      </c>
      <c r="D69" s="145">
        <v>44</v>
      </c>
      <c r="E69" s="145">
        <v>0</v>
      </c>
      <c r="F69" s="145" t="s">
        <v>344</v>
      </c>
      <c r="G69" s="145">
        <v>0</v>
      </c>
      <c r="H69" s="145" t="s">
        <v>344</v>
      </c>
      <c r="I69" s="145">
        <v>0</v>
      </c>
      <c r="K69" s="145">
        <v>0</v>
      </c>
      <c r="L69" s="145" t="s">
        <v>344</v>
      </c>
      <c r="M69" s="145">
        <v>0</v>
      </c>
      <c r="N69" s="145" t="s">
        <v>344</v>
      </c>
      <c r="O69" s="145">
        <v>0</v>
      </c>
      <c r="P69" s="145" t="s">
        <v>344</v>
      </c>
      <c r="Q69" s="145">
        <v>0</v>
      </c>
      <c r="S69" s="145">
        <v>5.64</v>
      </c>
      <c r="U69" s="145">
        <v>0</v>
      </c>
      <c r="W69" s="145">
        <v>0</v>
      </c>
      <c r="Y69" s="145">
        <v>0</v>
      </c>
      <c r="AA69" s="145">
        <v>0</v>
      </c>
      <c r="AC69" s="145">
        <v>0</v>
      </c>
      <c r="AE69" s="145">
        <v>0</v>
      </c>
      <c r="AG69" s="145">
        <v>8.7799999999999994</v>
      </c>
      <c r="AI69" s="145">
        <v>53.73</v>
      </c>
      <c r="AK69" s="145">
        <v>45.2</v>
      </c>
      <c r="AM69" s="145">
        <v>63.93</v>
      </c>
      <c r="AO69" s="145">
        <v>53.16</v>
      </c>
      <c r="AQ69" s="145">
        <v>61.3</v>
      </c>
      <c r="AS69" s="145">
        <v>0</v>
      </c>
      <c r="AT69" s="145" t="s">
        <v>344</v>
      </c>
      <c r="AU69" s="145">
        <v>37.299999999999997</v>
      </c>
      <c r="AW69" s="145">
        <v>83.04</v>
      </c>
      <c r="AY69" s="145">
        <v>69.069999999999993</v>
      </c>
      <c r="BA69" s="145">
        <v>87.81</v>
      </c>
      <c r="BC69" s="145">
        <v>88.94</v>
      </c>
      <c r="BE69" s="145">
        <v>131.28</v>
      </c>
      <c r="BG69" s="145">
        <v>82.75</v>
      </c>
      <c r="BI69" s="145">
        <v>47.01</v>
      </c>
      <c r="BK69" s="145">
        <v>53.28</v>
      </c>
      <c r="BM69" s="145">
        <v>66.38</v>
      </c>
      <c r="BO69" s="145">
        <v>59.87</v>
      </c>
      <c r="BQ69" s="145">
        <v>0</v>
      </c>
      <c r="BR69" s="145" t="s">
        <v>344</v>
      </c>
      <c r="BS69" s="145">
        <v>12.12</v>
      </c>
    </row>
    <row r="70" spans="1:71">
      <c r="A70" s="145" t="s">
        <v>116</v>
      </c>
      <c r="B70" s="145" t="s">
        <v>343</v>
      </c>
      <c r="C70" s="145" t="s">
        <v>117</v>
      </c>
      <c r="D70" s="145">
        <v>45</v>
      </c>
      <c r="E70" s="145">
        <v>0</v>
      </c>
      <c r="G70" s="145">
        <v>0</v>
      </c>
      <c r="I70" s="145">
        <v>0</v>
      </c>
      <c r="K70" s="145">
        <v>0</v>
      </c>
      <c r="L70" s="145" t="s">
        <v>344</v>
      </c>
      <c r="M70" s="145">
        <v>0</v>
      </c>
      <c r="O70" s="145">
        <v>0</v>
      </c>
      <c r="Q70" s="145">
        <v>0</v>
      </c>
      <c r="S70" s="145">
        <v>0</v>
      </c>
      <c r="U70" s="145">
        <v>0</v>
      </c>
      <c r="W70" s="145">
        <v>0</v>
      </c>
      <c r="Y70" s="145">
        <v>0</v>
      </c>
      <c r="AA70" s="145">
        <v>0</v>
      </c>
      <c r="AC70" s="145">
        <v>0</v>
      </c>
      <c r="AE70" s="145">
        <v>0</v>
      </c>
      <c r="AG70" s="145">
        <v>0</v>
      </c>
      <c r="AI70" s="145">
        <v>0</v>
      </c>
      <c r="AK70" s="145">
        <v>0</v>
      </c>
      <c r="AM70" s="145">
        <v>0</v>
      </c>
      <c r="AO70" s="145">
        <v>0</v>
      </c>
      <c r="AQ70" s="145">
        <v>0</v>
      </c>
      <c r="AS70" s="145">
        <v>0</v>
      </c>
      <c r="AU70" s="145">
        <v>0</v>
      </c>
      <c r="AW70" s="145">
        <v>0</v>
      </c>
      <c r="AY70" s="145">
        <v>0</v>
      </c>
      <c r="BA70" s="145">
        <v>0</v>
      </c>
      <c r="BC70" s="145">
        <v>0</v>
      </c>
      <c r="BE70" s="145">
        <v>0.06</v>
      </c>
      <c r="BG70" s="145">
        <v>0.03</v>
      </c>
      <c r="BI70" s="145">
        <v>0.01</v>
      </c>
      <c r="BK70" s="145">
        <v>0</v>
      </c>
      <c r="BM70" s="145">
        <v>0</v>
      </c>
      <c r="BO70" s="145">
        <v>0.51</v>
      </c>
      <c r="BQ70" s="145">
        <v>0</v>
      </c>
      <c r="BR70" s="145" t="s">
        <v>344</v>
      </c>
      <c r="BS70" s="145">
        <v>0.22</v>
      </c>
    </row>
    <row r="71" spans="1:71">
      <c r="A71" s="145" t="s">
        <v>118</v>
      </c>
      <c r="B71" s="145" t="s">
        <v>343</v>
      </c>
      <c r="C71" s="145" t="s">
        <v>119</v>
      </c>
      <c r="D71" s="145">
        <v>46</v>
      </c>
      <c r="E71" s="145">
        <v>0</v>
      </c>
      <c r="F71" s="145" t="s">
        <v>345</v>
      </c>
      <c r="G71" s="145">
        <v>0</v>
      </c>
      <c r="H71" s="145" t="s">
        <v>345</v>
      </c>
      <c r="I71" s="145">
        <v>150.29</v>
      </c>
      <c r="K71" s="145">
        <v>0</v>
      </c>
      <c r="L71" s="145" t="s">
        <v>345</v>
      </c>
      <c r="M71" s="145">
        <v>0</v>
      </c>
      <c r="N71" s="145" t="s">
        <v>345</v>
      </c>
      <c r="O71" s="145">
        <v>0</v>
      </c>
      <c r="P71" s="145" t="s">
        <v>345</v>
      </c>
      <c r="Q71" s="145">
        <v>37.61</v>
      </c>
      <c r="R71" s="145" t="s">
        <v>345</v>
      </c>
      <c r="S71" s="145">
        <v>49.98</v>
      </c>
      <c r="U71" s="145">
        <v>35.04</v>
      </c>
      <c r="W71" s="145">
        <v>43.33</v>
      </c>
      <c r="Y71" s="145">
        <v>78.17</v>
      </c>
      <c r="AA71" s="145">
        <v>85.05</v>
      </c>
      <c r="AC71" s="145">
        <v>111.13</v>
      </c>
      <c r="AE71" s="145">
        <v>89.34</v>
      </c>
      <c r="AG71" s="145">
        <v>98.98</v>
      </c>
      <c r="AI71" s="145">
        <v>179.95</v>
      </c>
      <c r="AK71" s="145">
        <v>220.93</v>
      </c>
      <c r="AM71" s="145">
        <v>334.08</v>
      </c>
      <c r="AO71" s="145">
        <v>545.08000000000004</v>
      </c>
      <c r="AQ71" s="145">
        <v>463.63</v>
      </c>
      <c r="AS71" s="145">
        <v>732.02</v>
      </c>
      <c r="AU71" s="145">
        <v>370.52</v>
      </c>
      <c r="AW71" s="145">
        <v>607.44000000000005</v>
      </c>
      <c r="AY71" s="145">
        <v>987.11</v>
      </c>
      <c r="BA71" s="145">
        <v>983.01</v>
      </c>
      <c r="BB71" s="145" t="s">
        <v>345</v>
      </c>
      <c r="BC71" s="145">
        <v>1239.2</v>
      </c>
      <c r="BE71" s="145">
        <v>1170.6600000000001</v>
      </c>
      <c r="BG71" s="145">
        <v>673</v>
      </c>
      <c r="BI71" s="145">
        <v>274.2</v>
      </c>
      <c r="BK71" s="145">
        <v>160.07</v>
      </c>
      <c r="BM71" s="145">
        <v>135.93</v>
      </c>
      <c r="BO71" s="145">
        <v>83.84</v>
      </c>
      <c r="BQ71" s="145">
        <v>147.55000000000001</v>
      </c>
      <c r="BS71" s="216">
        <v>282.40713309326202</v>
      </c>
    </row>
    <row r="72" spans="1:71">
      <c r="A72" s="145" t="s">
        <v>118</v>
      </c>
      <c r="B72" s="145" t="s">
        <v>348</v>
      </c>
      <c r="C72" s="145" t="s">
        <v>119</v>
      </c>
      <c r="D72" s="145">
        <v>46</v>
      </c>
      <c r="E72" s="145">
        <v>0</v>
      </c>
      <c r="F72" s="145" t="s">
        <v>345</v>
      </c>
      <c r="G72" s="145">
        <v>0</v>
      </c>
      <c r="H72" s="145" t="s">
        <v>345</v>
      </c>
      <c r="I72" s="145">
        <v>51.27</v>
      </c>
      <c r="K72" s="145">
        <v>0</v>
      </c>
      <c r="L72" s="145" t="s">
        <v>345</v>
      </c>
      <c r="M72" s="145">
        <v>0</v>
      </c>
      <c r="N72" s="145" t="s">
        <v>345</v>
      </c>
      <c r="O72" s="145">
        <v>0</v>
      </c>
      <c r="P72" s="145" t="s">
        <v>345</v>
      </c>
      <c r="Q72" s="145">
        <v>22.29</v>
      </c>
      <c r="R72" s="145" t="s">
        <v>345</v>
      </c>
      <c r="S72" s="145">
        <v>5.42</v>
      </c>
      <c r="U72" s="145">
        <v>8.08</v>
      </c>
      <c r="W72" s="145">
        <v>6.31</v>
      </c>
      <c r="Y72" s="145">
        <v>22.67</v>
      </c>
      <c r="AA72" s="145">
        <v>23.72</v>
      </c>
      <c r="AC72" s="145">
        <v>25.62</v>
      </c>
      <c r="AE72" s="145">
        <v>7.24</v>
      </c>
      <c r="AG72" s="145">
        <v>11.1</v>
      </c>
      <c r="AI72" s="145">
        <v>14.6</v>
      </c>
      <c r="AK72" s="145">
        <v>18.239999999999998</v>
      </c>
      <c r="AM72" s="145">
        <v>68.319999999999993</v>
      </c>
      <c r="AO72" s="145">
        <v>121.76</v>
      </c>
      <c r="AQ72" s="145">
        <v>228.09</v>
      </c>
      <c r="AS72" s="145">
        <v>219.23</v>
      </c>
      <c r="AU72" s="145">
        <v>52.44</v>
      </c>
      <c r="AW72" s="145">
        <v>96.48</v>
      </c>
      <c r="AY72" s="145">
        <v>72.599999999999994</v>
      </c>
      <c r="BA72" s="145">
        <v>22.1</v>
      </c>
      <c r="BB72" s="145" t="s">
        <v>345</v>
      </c>
      <c r="BC72" s="145">
        <v>137.28</v>
      </c>
      <c r="BE72" s="145">
        <v>179.74</v>
      </c>
      <c r="BG72" s="145">
        <v>10.64</v>
      </c>
      <c r="BI72" s="145">
        <v>0</v>
      </c>
      <c r="BK72" s="145">
        <v>0</v>
      </c>
      <c r="BM72" s="145">
        <v>0</v>
      </c>
      <c r="BO72" s="145">
        <v>0</v>
      </c>
      <c r="BQ72" s="145">
        <v>1.66</v>
      </c>
      <c r="BS72" s="215">
        <v>4.13</v>
      </c>
    </row>
    <row r="73" spans="1:71">
      <c r="A73" s="145" t="s">
        <v>352</v>
      </c>
      <c r="B73" s="145" t="s">
        <v>343</v>
      </c>
      <c r="C73" s="145" t="s">
        <v>353</v>
      </c>
      <c r="D73" s="145">
        <v>47.1</v>
      </c>
      <c r="E73" s="145">
        <v>0</v>
      </c>
      <c r="F73" s="145" t="s">
        <v>344</v>
      </c>
      <c r="G73" s="145">
        <v>0</v>
      </c>
      <c r="H73" s="145" t="s">
        <v>344</v>
      </c>
      <c r="I73" s="145">
        <v>93.82</v>
      </c>
      <c r="K73" s="145">
        <v>36.21</v>
      </c>
      <c r="L73" s="145" t="s">
        <v>345</v>
      </c>
      <c r="M73" s="145">
        <v>0</v>
      </c>
      <c r="N73" s="145" t="s">
        <v>344</v>
      </c>
      <c r="O73" s="145">
        <v>0</v>
      </c>
      <c r="P73" s="145" t="s">
        <v>344</v>
      </c>
      <c r="Q73" s="145">
        <v>72.52</v>
      </c>
      <c r="R73" s="145" t="s">
        <v>345</v>
      </c>
      <c r="S73" s="145">
        <v>197</v>
      </c>
      <c r="U73" s="145">
        <v>145.66999999999999</v>
      </c>
      <c r="W73" s="145">
        <v>192.69</v>
      </c>
      <c r="Y73" s="145">
        <v>617.15</v>
      </c>
      <c r="AA73" s="145">
        <v>670.59</v>
      </c>
      <c r="AC73" s="145">
        <v>697.23</v>
      </c>
      <c r="AE73" s="145">
        <v>660.08</v>
      </c>
      <c r="AG73" s="145">
        <v>698.42</v>
      </c>
      <c r="AI73" s="145">
        <v>622.22</v>
      </c>
      <c r="AK73" s="145">
        <v>455.65</v>
      </c>
      <c r="AM73" s="145">
        <v>397.99</v>
      </c>
      <c r="AO73" s="145">
        <v>308.99</v>
      </c>
      <c r="AQ73" s="145">
        <v>561.38</v>
      </c>
      <c r="AS73" s="145">
        <v>378.48</v>
      </c>
      <c r="AU73" s="145">
        <v>547.41999999999996</v>
      </c>
      <c r="AW73" s="145">
        <v>361.19</v>
      </c>
      <c r="AX73" s="145" t="s">
        <v>345</v>
      </c>
      <c r="AY73" s="145">
        <v>325.02999999999997</v>
      </c>
      <c r="BA73" s="145">
        <v>438.16</v>
      </c>
      <c r="BC73" s="145">
        <v>347.12</v>
      </c>
      <c r="BE73" s="145">
        <v>436.37</v>
      </c>
      <c r="BG73" s="145">
        <v>350.18</v>
      </c>
      <c r="BI73" s="145">
        <v>447.91</v>
      </c>
      <c r="BK73" s="145">
        <v>466.79</v>
      </c>
      <c r="BM73" s="145">
        <v>468.56</v>
      </c>
      <c r="BO73" s="145">
        <v>429.28</v>
      </c>
      <c r="BQ73" s="145">
        <v>294.22000000000003</v>
      </c>
      <c r="BR73" s="145" t="s">
        <v>345</v>
      </c>
      <c r="BS73" s="216">
        <v>220.463317128754</v>
      </c>
    </row>
    <row r="74" spans="1:71">
      <c r="A74" s="145" t="s">
        <v>352</v>
      </c>
      <c r="B74" s="145" t="s">
        <v>348</v>
      </c>
      <c r="C74" s="145" t="s">
        <v>353</v>
      </c>
      <c r="D74" s="145">
        <v>47.1</v>
      </c>
      <c r="E74" s="145">
        <v>0</v>
      </c>
      <c r="F74" s="145" t="s">
        <v>344</v>
      </c>
      <c r="G74" s="145">
        <v>0</v>
      </c>
      <c r="H74" s="145" t="s">
        <v>344</v>
      </c>
      <c r="I74" s="145">
        <v>3.2</v>
      </c>
      <c r="K74" s="145">
        <v>0</v>
      </c>
      <c r="L74" s="145" t="s">
        <v>345</v>
      </c>
      <c r="M74" s="145">
        <v>0</v>
      </c>
      <c r="N74" s="145" t="s">
        <v>344</v>
      </c>
      <c r="O74" s="145">
        <v>0</v>
      </c>
      <c r="P74" s="145" t="s">
        <v>344</v>
      </c>
      <c r="Q74" s="145">
        <v>0</v>
      </c>
      <c r="R74" s="145" t="s">
        <v>345</v>
      </c>
      <c r="S74" s="145">
        <v>7.51</v>
      </c>
      <c r="U74" s="145">
        <v>17.079999999999998</v>
      </c>
      <c r="W74" s="145">
        <v>43.82</v>
      </c>
      <c r="Y74" s="145">
        <v>321.02999999999997</v>
      </c>
      <c r="AA74" s="145">
        <v>420.52</v>
      </c>
      <c r="AC74" s="145">
        <v>466.78</v>
      </c>
      <c r="AE74" s="145">
        <v>566.79999999999995</v>
      </c>
      <c r="AG74" s="145">
        <v>422.95</v>
      </c>
      <c r="AI74" s="145">
        <v>457.22</v>
      </c>
      <c r="AK74" s="145">
        <v>389.1</v>
      </c>
      <c r="AM74" s="145">
        <v>373.31</v>
      </c>
      <c r="AO74" s="145">
        <v>412.96</v>
      </c>
      <c r="AQ74" s="145">
        <v>608.30999999999995</v>
      </c>
      <c r="AS74" s="145">
        <v>291.18</v>
      </c>
      <c r="AU74" s="145">
        <v>635.29999999999995</v>
      </c>
      <c r="AW74" s="145">
        <v>802.46</v>
      </c>
      <c r="AX74" s="145" t="s">
        <v>345</v>
      </c>
      <c r="AY74" s="145">
        <v>355.94</v>
      </c>
      <c r="BA74" s="145">
        <v>677.33</v>
      </c>
      <c r="BC74" s="145">
        <v>819.16</v>
      </c>
      <c r="BE74" s="145">
        <v>932.73</v>
      </c>
      <c r="BG74" s="145">
        <v>1050.82</v>
      </c>
      <c r="BI74" s="145">
        <v>1108.5</v>
      </c>
      <c r="BK74" s="145">
        <v>1143.26</v>
      </c>
      <c r="BM74" s="145">
        <v>1214.52</v>
      </c>
      <c r="BO74" s="145">
        <v>1178.45</v>
      </c>
      <c r="BQ74" s="145">
        <v>850.91</v>
      </c>
      <c r="BR74" s="145" t="s">
        <v>345</v>
      </c>
      <c r="BS74" s="215">
        <v>598.94000000000005</v>
      </c>
    </row>
    <row r="75" spans="1:71">
      <c r="A75" s="145" t="s">
        <v>211</v>
      </c>
      <c r="B75" s="145" t="s">
        <v>343</v>
      </c>
      <c r="C75" s="145" t="s">
        <v>354</v>
      </c>
      <c r="D75" s="145">
        <v>47.2</v>
      </c>
      <c r="E75" s="145">
        <v>0</v>
      </c>
      <c r="F75" s="145" t="s">
        <v>344</v>
      </c>
      <c r="G75" s="145">
        <v>0</v>
      </c>
      <c r="H75" s="145" t="s">
        <v>344</v>
      </c>
      <c r="I75" s="145">
        <v>106.22</v>
      </c>
      <c r="K75" s="145">
        <v>57.47</v>
      </c>
      <c r="L75" s="145" t="s">
        <v>345</v>
      </c>
      <c r="M75" s="145">
        <v>0</v>
      </c>
      <c r="N75" s="145" t="s">
        <v>344</v>
      </c>
      <c r="O75" s="145">
        <v>0</v>
      </c>
      <c r="P75" s="145" t="s">
        <v>344</v>
      </c>
      <c r="Q75" s="145">
        <v>99.66</v>
      </c>
      <c r="S75" s="145">
        <v>87.62</v>
      </c>
      <c r="U75" s="145">
        <v>95.15</v>
      </c>
      <c r="W75" s="145">
        <v>107.67</v>
      </c>
      <c r="Y75" s="145">
        <v>102.25</v>
      </c>
      <c r="AA75" s="145">
        <v>86.84</v>
      </c>
      <c r="AC75" s="145">
        <v>99.56</v>
      </c>
      <c r="AE75" s="145">
        <v>72.48</v>
      </c>
      <c r="AG75" s="145">
        <v>73.75</v>
      </c>
      <c r="AI75" s="145">
        <v>68.989999999999995</v>
      </c>
      <c r="AK75" s="145">
        <v>62.38</v>
      </c>
      <c r="AM75" s="145">
        <v>77.42</v>
      </c>
      <c r="AO75" s="145">
        <v>89.56</v>
      </c>
      <c r="AQ75" s="145">
        <v>106.2</v>
      </c>
      <c r="AS75" s="145">
        <v>146.51</v>
      </c>
      <c r="AU75" s="145">
        <v>74.09</v>
      </c>
      <c r="AW75" s="145">
        <v>47.66</v>
      </c>
      <c r="AX75" s="145" t="s">
        <v>345</v>
      </c>
      <c r="AY75" s="145">
        <v>2.71</v>
      </c>
      <c r="BA75" s="145">
        <v>12.65</v>
      </c>
      <c r="BC75" s="145">
        <v>57.7</v>
      </c>
      <c r="BE75" s="145">
        <v>81.760000000000005</v>
      </c>
      <c r="BG75" s="145">
        <v>73.19</v>
      </c>
      <c r="BI75" s="145">
        <v>62.66</v>
      </c>
      <c r="BK75" s="145">
        <v>70.709999999999994</v>
      </c>
      <c r="BM75" s="145">
        <v>63.03</v>
      </c>
      <c r="BO75" s="145">
        <v>55.41</v>
      </c>
      <c r="BQ75" s="145">
        <v>34.32</v>
      </c>
      <c r="BR75" s="145" t="s">
        <v>345</v>
      </c>
      <c r="BS75" s="145">
        <v>75.56</v>
      </c>
    </row>
    <row r="76" spans="1:71">
      <c r="A76" s="145" t="s">
        <v>212</v>
      </c>
      <c r="B76" s="145" t="s">
        <v>343</v>
      </c>
      <c r="C76" s="145" t="s">
        <v>355</v>
      </c>
      <c r="D76" s="145">
        <v>47.3</v>
      </c>
      <c r="E76" s="145">
        <v>0</v>
      </c>
      <c r="F76" s="145" t="s">
        <v>344</v>
      </c>
      <c r="G76" s="145">
        <v>0</v>
      </c>
      <c r="H76" s="145" t="s">
        <v>344</v>
      </c>
      <c r="I76" s="145">
        <v>52.31</v>
      </c>
      <c r="K76" s="145">
        <v>68.010000000000005</v>
      </c>
      <c r="L76" s="145" t="s">
        <v>345</v>
      </c>
      <c r="M76" s="145">
        <v>0</v>
      </c>
      <c r="N76" s="145" t="s">
        <v>344</v>
      </c>
      <c r="O76" s="145">
        <v>0</v>
      </c>
      <c r="P76" s="145" t="s">
        <v>344</v>
      </c>
      <c r="Q76" s="145">
        <v>44.91</v>
      </c>
      <c r="R76" s="145" t="s">
        <v>345</v>
      </c>
      <c r="S76" s="145">
        <v>139.66</v>
      </c>
      <c r="U76" s="145">
        <v>125.97</v>
      </c>
      <c r="W76" s="145">
        <v>140.76</v>
      </c>
      <c r="Y76" s="145">
        <v>175.73</v>
      </c>
      <c r="AA76" s="145">
        <v>130.22</v>
      </c>
      <c r="AC76" s="145">
        <v>151.28</v>
      </c>
      <c r="AE76" s="145">
        <v>201.78</v>
      </c>
      <c r="AG76" s="145">
        <v>101.6</v>
      </c>
      <c r="AI76" s="145">
        <v>106.73</v>
      </c>
      <c r="AK76" s="145">
        <v>116.39</v>
      </c>
      <c r="AM76" s="145">
        <v>187.93</v>
      </c>
      <c r="AO76" s="145">
        <v>394.76</v>
      </c>
      <c r="AQ76" s="145">
        <v>466.62</v>
      </c>
      <c r="AS76" s="145">
        <v>499.37</v>
      </c>
      <c r="AU76" s="145">
        <v>325.57</v>
      </c>
      <c r="AW76" s="145">
        <v>31.56</v>
      </c>
      <c r="AX76" s="145" t="s">
        <v>345</v>
      </c>
      <c r="AY76" s="145">
        <v>220.81</v>
      </c>
      <c r="BA76" s="145">
        <v>221.26</v>
      </c>
      <c r="BC76" s="145">
        <v>287.04000000000002</v>
      </c>
      <c r="BE76" s="145">
        <v>376.41</v>
      </c>
      <c r="BG76" s="145">
        <v>293.07</v>
      </c>
      <c r="BI76" s="145">
        <v>39.380000000000003</v>
      </c>
      <c r="BK76" s="145">
        <v>42.81</v>
      </c>
      <c r="BM76" s="145">
        <v>33.44</v>
      </c>
      <c r="BO76" s="145">
        <v>33.229999999999997</v>
      </c>
      <c r="BQ76" s="145">
        <v>94.25</v>
      </c>
      <c r="BR76" s="145" t="s">
        <v>345</v>
      </c>
      <c r="BS76" s="183">
        <v>149.6</v>
      </c>
    </row>
    <row r="77" spans="1:71">
      <c r="A77" s="145" t="s">
        <v>120</v>
      </c>
      <c r="B77" s="145" t="s">
        <v>356</v>
      </c>
      <c r="C77" s="145" t="s">
        <v>121</v>
      </c>
      <c r="D77" s="145">
        <v>48</v>
      </c>
      <c r="E77" s="145">
        <v>0</v>
      </c>
      <c r="F77" s="145" t="s">
        <v>344</v>
      </c>
      <c r="G77" s="145">
        <v>0</v>
      </c>
      <c r="H77" s="145" t="s">
        <v>344</v>
      </c>
      <c r="I77" s="145">
        <v>0</v>
      </c>
      <c r="K77" s="145">
        <v>0</v>
      </c>
      <c r="L77" s="145" t="s">
        <v>344</v>
      </c>
      <c r="M77" s="145">
        <v>0</v>
      </c>
      <c r="N77" s="145" t="s">
        <v>344</v>
      </c>
      <c r="O77" s="145">
        <v>0</v>
      </c>
      <c r="P77" s="145" t="s">
        <v>344</v>
      </c>
      <c r="Q77" s="145">
        <v>0.24</v>
      </c>
      <c r="S77" s="145">
        <v>65.540000000000006</v>
      </c>
      <c r="U77" s="145">
        <v>74.34</v>
      </c>
      <c r="W77" s="145">
        <v>58.28</v>
      </c>
      <c r="Y77" s="145">
        <v>83.41</v>
      </c>
      <c r="AA77" s="145">
        <v>118.95</v>
      </c>
      <c r="AC77" s="145">
        <v>155.05000000000001</v>
      </c>
      <c r="AE77" s="145">
        <v>163.19999999999999</v>
      </c>
      <c r="AG77" s="145">
        <v>248.63</v>
      </c>
      <c r="AI77" s="145">
        <v>196.42</v>
      </c>
      <c r="AK77" s="145">
        <v>214.62</v>
      </c>
      <c r="AM77" s="145">
        <v>96.46</v>
      </c>
      <c r="AO77" s="145">
        <v>96.59</v>
      </c>
      <c r="AQ77" s="145">
        <v>167.66</v>
      </c>
      <c r="AS77" s="145">
        <v>302.89</v>
      </c>
      <c r="AU77" s="145">
        <v>408.26</v>
      </c>
      <c r="AW77" s="145">
        <v>240.19</v>
      </c>
      <c r="AY77" s="145">
        <v>220.64</v>
      </c>
      <c r="BA77" s="145">
        <v>0</v>
      </c>
      <c r="BC77" s="145">
        <v>0</v>
      </c>
      <c r="BE77" s="145">
        <v>45.35</v>
      </c>
      <c r="BG77" s="145">
        <v>3.96</v>
      </c>
      <c r="BI77" s="145">
        <v>71.58</v>
      </c>
      <c r="BK77" s="145">
        <v>88.9</v>
      </c>
      <c r="BM77" s="145">
        <v>17.71</v>
      </c>
      <c r="BO77" s="145">
        <v>24.73</v>
      </c>
      <c r="BQ77" s="145">
        <v>0</v>
      </c>
      <c r="BR77" s="145" t="s">
        <v>344</v>
      </c>
      <c r="BS77" s="215">
        <v>20.34</v>
      </c>
    </row>
    <row r="78" spans="1:71">
      <c r="A78" s="145" t="s">
        <v>120</v>
      </c>
      <c r="B78" s="145" t="s">
        <v>343</v>
      </c>
      <c r="C78" s="145" t="s">
        <v>121</v>
      </c>
      <c r="D78" s="145">
        <v>48</v>
      </c>
      <c r="E78" s="145">
        <v>0</v>
      </c>
      <c r="F78" s="145" t="s">
        <v>344</v>
      </c>
      <c r="G78" s="145">
        <v>0</v>
      </c>
      <c r="H78" s="145" t="s">
        <v>344</v>
      </c>
      <c r="I78" s="145">
        <v>0</v>
      </c>
      <c r="K78" s="145">
        <v>0</v>
      </c>
      <c r="L78" s="145" t="s">
        <v>344</v>
      </c>
      <c r="M78" s="145">
        <v>0</v>
      </c>
      <c r="N78" s="145" t="s">
        <v>344</v>
      </c>
      <c r="O78" s="145">
        <v>0</v>
      </c>
      <c r="P78" s="145" t="s">
        <v>344</v>
      </c>
      <c r="Q78" s="145">
        <v>374.24</v>
      </c>
      <c r="S78" s="145">
        <v>749.43</v>
      </c>
      <c r="U78" s="145">
        <v>884.42</v>
      </c>
      <c r="W78" s="145">
        <v>860.1</v>
      </c>
      <c r="Y78" s="145">
        <v>645.17999999999995</v>
      </c>
      <c r="AA78" s="145">
        <v>733.45</v>
      </c>
      <c r="AC78" s="145">
        <v>867.35</v>
      </c>
      <c r="AE78" s="145">
        <v>712.33</v>
      </c>
      <c r="AG78" s="145">
        <v>670.02</v>
      </c>
      <c r="AI78" s="145">
        <v>450.7</v>
      </c>
      <c r="AK78" s="145">
        <v>195.34</v>
      </c>
      <c r="AM78" s="145">
        <v>205.27</v>
      </c>
      <c r="AO78" s="145">
        <v>180.51</v>
      </c>
      <c r="AQ78" s="145">
        <v>536.51</v>
      </c>
      <c r="AS78" s="145">
        <v>631.96</v>
      </c>
      <c r="AU78" s="145">
        <v>736.53</v>
      </c>
      <c r="AW78" s="145">
        <v>348.53</v>
      </c>
      <c r="AX78" s="145" t="s">
        <v>345</v>
      </c>
      <c r="AY78" s="145">
        <v>751.22</v>
      </c>
      <c r="BA78" s="145">
        <v>347.23</v>
      </c>
      <c r="BC78" s="145">
        <v>490.32</v>
      </c>
      <c r="BE78" s="145">
        <v>796.12</v>
      </c>
      <c r="BG78" s="145">
        <v>814.83</v>
      </c>
      <c r="BI78" s="145">
        <v>1111.27</v>
      </c>
      <c r="BK78" s="145">
        <v>1243.56</v>
      </c>
      <c r="BM78" s="145">
        <v>1150.77</v>
      </c>
      <c r="BO78" s="145">
        <v>762.41</v>
      </c>
      <c r="BQ78" s="145">
        <v>189.42</v>
      </c>
      <c r="BR78" s="145" t="s">
        <v>345</v>
      </c>
      <c r="BS78" s="215">
        <v>351</v>
      </c>
    </row>
    <row r="79" spans="1:71">
      <c r="A79" s="145" t="s">
        <v>120</v>
      </c>
      <c r="B79" s="145" t="s">
        <v>348</v>
      </c>
      <c r="C79" s="145" t="s">
        <v>121</v>
      </c>
      <c r="D79" s="145">
        <v>48</v>
      </c>
      <c r="E79" s="145">
        <v>0</v>
      </c>
      <c r="F79" s="145" t="s">
        <v>344</v>
      </c>
      <c r="G79" s="145">
        <v>0</v>
      </c>
      <c r="H79" s="145" t="s">
        <v>344</v>
      </c>
      <c r="I79" s="145">
        <v>0</v>
      </c>
      <c r="K79" s="145">
        <v>0</v>
      </c>
      <c r="L79" s="145" t="s">
        <v>344</v>
      </c>
      <c r="M79" s="145">
        <v>0</v>
      </c>
      <c r="N79" s="145" t="s">
        <v>344</v>
      </c>
      <c r="O79" s="145">
        <v>0</v>
      </c>
      <c r="P79" s="145" t="s">
        <v>344</v>
      </c>
      <c r="Q79" s="145">
        <v>100.81</v>
      </c>
      <c r="S79" s="145">
        <v>345.61</v>
      </c>
      <c r="U79" s="145">
        <v>334.66</v>
      </c>
      <c r="W79" s="145">
        <v>333.8</v>
      </c>
      <c r="Y79" s="145">
        <v>521.13</v>
      </c>
      <c r="AA79" s="145">
        <v>684.11</v>
      </c>
      <c r="AC79" s="145">
        <v>847.28</v>
      </c>
      <c r="AE79" s="145">
        <v>465.71</v>
      </c>
      <c r="AG79" s="145">
        <v>419.68</v>
      </c>
      <c r="AI79" s="145">
        <v>271.45999999999998</v>
      </c>
      <c r="AK79" s="145">
        <v>183.04</v>
      </c>
      <c r="AM79" s="145">
        <v>340.47</v>
      </c>
      <c r="AO79" s="145">
        <v>273.58</v>
      </c>
      <c r="AQ79" s="145">
        <v>382.17</v>
      </c>
      <c r="AS79" s="145">
        <v>388.7</v>
      </c>
      <c r="AU79" s="145">
        <v>420.78</v>
      </c>
      <c r="AW79" s="145">
        <v>206.44</v>
      </c>
      <c r="AX79" s="145" t="s">
        <v>345</v>
      </c>
      <c r="AY79" s="145">
        <v>511.85</v>
      </c>
      <c r="BA79" s="145">
        <v>308.08</v>
      </c>
      <c r="BC79" s="145">
        <v>481.29</v>
      </c>
      <c r="BE79" s="145">
        <v>973.07</v>
      </c>
      <c r="BG79" s="145">
        <v>894.58</v>
      </c>
      <c r="BI79" s="145">
        <v>1347.71</v>
      </c>
      <c r="BK79" s="145">
        <v>1304.82</v>
      </c>
      <c r="BM79" s="145">
        <v>1356.79</v>
      </c>
      <c r="BO79" s="145">
        <v>1528.9</v>
      </c>
      <c r="BQ79" s="145">
        <v>268.5</v>
      </c>
      <c r="BR79" s="145" t="s">
        <v>345</v>
      </c>
      <c r="BS79" s="216">
        <v>720.81231382751503</v>
      </c>
    </row>
    <row r="80" spans="1:71">
      <c r="A80" s="145" t="s">
        <v>122</v>
      </c>
      <c r="B80" s="145" t="s">
        <v>343</v>
      </c>
      <c r="C80" s="145" t="s">
        <v>123</v>
      </c>
      <c r="D80" s="145">
        <v>49</v>
      </c>
      <c r="E80" s="145">
        <v>0</v>
      </c>
      <c r="F80" s="145" t="s">
        <v>345</v>
      </c>
      <c r="G80" s="145">
        <v>0</v>
      </c>
      <c r="H80" s="145" t="s">
        <v>345</v>
      </c>
      <c r="I80" s="145">
        <v>0</v>
      </c>
      <c r="K80" s="145">
        <v>0</v>
      </c>
      <c r="L80" s="145" t="s">
        <v>345</v>
      </c>
      <c r="M80" s="145">
        <v>0</v>
      </c>
      <c r="N80" s="145" t="s">
        <v>345</v>
      </c>
      <c r="O80" s="145">
        <v>0</v>
      </c>
      <c r="P80" s="145" t="s">
        <v>345</v>
      </c>
      <c r="Q80" s="145">
        <v>0</v>
      </c>
      <c r="S80" s="145">
        <v>0</v>
      </c>
      <c r="U80" s="145">
        <v>6.83</v>
      </c>
      <c r="W80" s="145">
        <v>2.87</v>
      </c>
      <c r="Y80" s="145">
        <v>39.29</v>
      </c>
      <c r="AA80" s="145">
        <v>40.590000000000003</v>
      </c>
      <c r="AC80" s="145">
        <v>60.64</v>
      </c>
      <c r="AE80" s="145">
        <v>57.97</v>
      </c>
      <c r="AG80" s="145">
        <v>54.28</v>
      </c>
      <c r="AI80" s="145">
        <v>27.17</v>
      </c>
      <c r="AK80" s="145">
        <v>11.34</v>
      </c>
      <c r="AM80" s="145">
        <v>44.08</v>
      </c>
      <c r="AO80" s="145">
        <v>50.28</v>
      </c>
      <c r="AQ80" s="145">
        <v>65.930000000000007</v>
      </c>
      <c r="AS80" s="145">
        <v>84.96</v>
      </c>
      <c r="AU80" s="145">
        <v>133.84</v>
      </c>
      <c r="AW80" s="145">
        <v>0</v>
      </c>
      <c r="AX80" s="145" t="s">
        <v>345</v>
      </c>
      <c r="AY80" s="145">
        <v>320.76</v>
      </c>
      <c r="BA80" s="145">
        <v>247.62</v>
      </c>
      <c r="BC80" s="145">
        <v>243.04</v>
      </c>
      <c r="BE80" s="145">
        <v>311.5</v>
      </c>
      <c r="BG80" s="145">
        <v>329.41</v>
      </c>
      <c r="BI80" s="145">
        <v>337.25</v>
      </c>
      <c r="BK80" s="145">
        <v>354.91</v>
      </c>
      <c r="BM80" s="145">
        <v>350.35</v>
      </c>
      <c r="BO80" s="145">
        <v>307.52</v>
      </c>
      <c r="BQ80" s="145">
        <v>285.05</v>
      </c>
      <c r="BS80" s="145">
        <v>217.63</v>
      </c>
    </row>
    <row r="81" spans="1:71">
      <c r="A81" s="145" t="s">
        <v>124</v>
      </c>
      <c r="B81" s="145" t="s">
        <v>343</v>
      </c>
      <c r="C81" s="145" t="s">
        <v>125</v>
      </c>
      <c r="D81" s="145">
        <v>50</v>
      </c>
      <c r="E81" s="145">
        <v>0</v>
      </c>
      <c r="F81" s="145" t="s">
        <v>344</v>
      </c>
      <c r="G81" s="145">
        <v>0</v>
      </c>
      <c r="H81" s="145" t="s">
        <v>344</v>
      </c>
      <c r="I81" s="145">
        <v>0</v>
      </c>
      <c r="K81" s="145">
        <v>0</v>
      </c>
      <c r="L81" s="145" t="s">
        <v>344</v>
      </c>
      <c r="M81" s="145">
        <v>0</v>
      </c>
      <c r="N81" s="145" t="s">
        <v>344</v>
      </c>
      <c r="O81" s="145">
        <v>0</v>
      </c>
      <c r="P81" s="145" t="s">
        <v>344</v>
      </c>
      <c r="Q81" s="145">
        <v>139.57</v>
      </c>
      <c r="S81" s="145">
        <v>211.73</v>
      </c>
      <c r="U81" s="145">
        <v>308.27</v>
      </c>
      <c r="W81" s="145">
        <v>319.35000000000002</v>
      </c>
      <c r="Y81" s="145">
        <v>11.11</v>
      </c>
      <c r="AA81" s="145">
        <v>57.7</v>
      </c>
      <c r="AC81" s="145">
        <v>108.87</v>
      </c>
      <c r="AE81" s="145">
        <v>8.32</v>
      </c>
      <c r="AG81" s="145">
        <v>14.97</v>
      </c>
      <c r="AI81" s="145">
        <v>30.8</v>
      </c>
      <c r="AK81" s="145">
        <v>33.01</v>
      </c>
      <c r="AM81" s="145">
        <v>50.89</v>
      </c>
      <c r="AO81" s="145">
        <v>123.25</v>
      </c>
      <c r="AQ81" s="145">
        <v>126.62</v>
      </c>
      <c r="AS81" s="145">
        <v>50.81</v>
      </c>
      <c r="AU81" s="145">
        <v>129.22</v>
      </c>
      <c r="AW81" s="145">
        <v>0</v>
      </c>
      <c r="AX81" s="145" t="s">
        <v>344</v>
      </c>
      <c r="AY81" s="145">
        <v>255.61</v>
      </c>
      <c r="BA81" s="145">
        <v>85.7</v>
      </c>
      <c r="BC81" s="145">
        <v>205.03</v>
      </c>
      <c r="BE81" s="145">
        <v>306.45</v>
      </c>
      <c r="BG81" s="145">
        <v>296.32</v>
      </c>
      <c r="BI81" s="145">
        <v>306.32</v>
      </c>
      <c r="BK81" s="145">
        <v>309.41000000000003</v>
      </c>
      <c r="BM81" s="145">
        <v>110.9</v>
      </c>
      <c r="BO81" s="145">
        <v>211.63</v>
      </c>
      <c r="BQ81" s="145">
        <v>0</v>
      </c>
      <c r="BR81" s="145" t="s">
        <v>344</v>
      </c>
      <c r="BS81" s="145">
        <v>102.08</v>
      </c>
    </row>
    <row r="82" spans="1:71">
      <c r="A82" s="145" t="s">
        <v>126</v>
      </c>
      <c r="B82" s="145" t="s">
        <v>356</v>
      </c>
      <c r="C82" s="145" t="s">
        <v>357</v>
      </c>
      <c r="D82" s="145">
        <v>50.5</v>
      </c>
      <c r="E82" s="145">
        <v>0</v>
      </c>
      <c r="F82" s="145" t="s">
        <v>344</v>
      </c>
      <c r="G82" s="145">
        <v>0</v>
      </c>
      <c r="H82" s="145" t="s">
        <v>344</v>
      </c>
      <c r="I82" s="145">
        <v>0</v>
      </c>
      <c r="K82" s="145">
        <v>0</v>
      </c>
      <c r="L82" s="145" t="s">
        <v>344</v>
      </c>
      <c r="M82" s="145">
        <v>0</v>
      </c>
      <c r="N82" s="145" t="s">
        <v>344</v>
      </c>
      <c r="O82" s="145">
        <v>0</v>
      </c>
      <c r="P82" s="145" t="s">
        <v>344</v>
      </c>
      <c r="Q82" s="145">
        <v>4.66</v>
      </c>
      <c r="S82" s="145">
        <v>3.6</v>
      </c>
      <c r="U82" s="145">
        <v>2.21</v>
      </c>
      <c r="W82" s="145">
        <v>3.81</v>
      </c>
      <c r="Y82" s="145">
        <v>4.2</v>
      </c>
      <c r="AA82" s="145">
        <v>3.97</v>
      </c>
      <c r="AC82" s="145">
        <v>5.01</v>
      </c>
      <c r="AE82" s="145">
        <v>4.8899999999999997</v>
      </c>
      <c r="AG82" s="145">
        <v>5.29</v>
      </c>
      <c r="AI82" s="145">
        <v>5.74</v>
      </c>
      <c r="AK82" s="145">
        <v>6.27</v>
      </c>
      <c r="AM82" s="145">
        <v>5.52</v>
      </c>
      <c r="AO82" s="145">
        <v>3.42</v>
      </c>
      <c r="AQ82" s="145">
        <v>2.37</v>
      </c>
      <c r="AS82" s="145">
        <v>3.54</v>
      </c>
      <c r="AU82" s="145">
        <v>4.2699999999999996</v>
      </c>
      <c r="AW82" s="145">
        <v>1.73</v>
      </c>
      <c r="AY82" s="145">
        <v>2.7</v>
      </c>
      <c r="BA82" s="145">
        <v>0</v>
      </c>
      <c r="BC82" s="145">
        <v>0</v>
      </c>
      <c r="BE82" s="145">
        <v>0</v>
      </c>
      <c r="BG82" s="145">
        <v>0</v>
      </c>
      <c r="BI82" s="145">
        <v>0</v>
      </c>
      <c r="BK82" s="145">
        <v>0</v>
      </c>
      <c r="BM82" s="145">
        <v>0</v>
      </c>
      <c r="BO82" s="145">
        <v>0</v>
      </c>
      <c r="BQ82" s="145">
        <v>0</v>
      </c>
      <c r="BR82" s="145" t="s">
        <v>344</v>
      </c>
      <c r="BS82" s="145">
        <v>0</v>
      </c>
    </row>
    <row r="83" spans="1:71">
      <c r="A83" s="145" t="s">
        <v>126</v>
      </c>
      <c r="B83" s="145" t="s">
        <v>343</v>
      </c>
      <c r="C83" s="145" t="s">
        <v>357</v>
      </c>
      <c r="D83" s="145">
        <v>50.5</v>
      </c>
      <c r="E83" s="145">
        <v>0</v>
      </c>
      <c r="F83" s="145" t="s">
        <v>344</v>
      </c>
      <c r="G83" s="145">
        <v>0</v>
      </c>
      <c r="H83" s="145" t="s">
        <v>344</v>
      </c>
      <c r="I83" s="145">
        <v>0</v>
      </c>
      <c r="K83" s="145">
        <v>0</v>
      </c>
      <c r="L83" s="145" t="s">
        <v>344</v>
      </c>
      <c r="M83" s="145">
        <v>0</v>
      </c>
      <c r="N83" s="145" t="s">
        <v>344</v>
      </c>
      <c r="O83" s="145">
        <v>0</v>
      </c>
      <c r="P83" s="145" t="s">
        <v>344</v>
      </c>
      <c r="Q83" s="145">
        <v>0</v>
      </c>
      <c r="S83" s="145">
        <v>0</v>
      </c>
      <c r="U83" s="145">
        <v>0</v>
      </c>
      <c r="W83" s="145">
        <v>0</v>
      </c>
      <c r="Y83" s="145">
        <v>0</v>
      </c>
      <c r="AA83" s="145">
        <v>0</v>
      </c>
      <c r="AC83" s="145">
        <v>0</v>
      </c>
      <c r="AE83" s="145">
        <v>0</v>
      </c>
      <c r="AG83" s="145">
        <v>0</v>
      </c>
      <c r="AI83" s="145">
        <v>0</v>
      </c>
      <c r="AK83" s="145">
        <v>0</v>
      </c>
      <c r="AM83" s="145">
        <v>0</v>
      </c>
      <c r="AO83" s="145">
        <v>0</v>
      </c>
      <c r="AQ83" s="145">
        <v>0</v>
      </c>
      <c r="AS83" s="145">
        <v>0</v>
      </c>
      <c r="AU83" s="145">
        <v>0</v>
      </c>
      <c r="AW83" s="145">
        <v>0</v>
      </c>
      <c r="AY83" s="145">
        <v>0</v>
      </c>
      <c r="BA83" s="145">
        <v>0</v>
      </c>
      <c r="BC83" s="145">
        <v>0</v>
      </c>
      <c r="BE83" s="145">
        <v>0</v>
      </c>
      <c r="BG83" s="145">
        <v>0</v>
      </c>
      <c r="BI83" s="145">
        <v>0</v>
      </c>
      <c r="BK83" s="145">
        <v>0</v>
      </c>
      <c r="BM83" s="145">
        <v>0</v>
      </c>
      <c r="BO83" s="145">
        <v>0</v>
      </c>
      <c r="BQ83" s="145">
        <v>0</v>
      </c>
      <c r="BR83" s="145" t="s">
        <v>344</v>
      </c>
      <c r="BS83" s="145">
        <v>0</v>
      </c>
    </row>
    <row r="84" spans="1:71">
      <c r="A84" s="145" t="s">
        <v>127</v>
      </c>
      <c r="B84" s="145" t="s">
        <v>348</v>
      </c>
      <c r="C84" s="145" t="s">
        <v>128</v>
      </c>
      <c r="D84" s="145">
        <v>51</v>
      </c>
      <c r="E84" s="145">
        <v>179.69</v>
      </c>
      <c r="G84" s="145">
        <v>221.41</v>
      </c>
      <c r="I84" s="145">
        <v>292.60000000000002</v>
      </c>
      <c r="K84" s="145">
        <v>0</v>
      </c>
      <c r="L84" s="145" t="s">
        <v>344</v>
      </c>
      <c r="M84" s="145">
        <v>178.93</v>
      </c>
      <c r="O84" s="145">
        <v>227.47</v>
      </c>
      <c r="Q84" s="145">
        <v>305.45</v>
      </c>
      <c r="S84" s="145">
        <v>327.51</v>
      </c>
      <c r="U84" s="145">
        <v>321.94</v>
      </c>
      <c r="W84" s="145">
        <v>241.92</v>
      </c>
      <c r="Y84" s="145">
        <v>351.4</v>
      </c>
      <c r="AA84" s="145">
        <v>373.02</v>
      </c>
      <c r="AC84" s="145">
        <v>396.19</v>
      </c>
      <c r="AE84" s="145">
        <v>466.93</v>
      </c>
      <c r="AG84" s="145">
        <v>511.93</v>
      </c>
      <c r="AI84" s="145">
        <v>454.45</v>
      </c>
      <c r="AK84" s="145">
        <v>431.29</v>
      </c>
      <c r="AM84" s="145">
        <v>396.2</v>
      </c>
      <c r="AO84" s="145">
        <v>361.84</v>
      </c>
      <c r="AQ84" s="145">
        <v>312.58</v>
      </c>
      <c r="AS84" s="145">
        <v>267.58999999999997</v>
      </c>
      <c r="AU84" s="145">
        <v>287.94</v>
      </c>
      <c r="AW84" s="145">
        <v>289.41000000000003</v>
      </c>
      <c r="AY84" s="145">
        <v>310.49</v>
      </c>
      <c r="BA84" s="145">
        <v>286.29000000000002</v>
      </c>
      <c r="BC84" s="145">
        <v>197.6</v>
      </c>
      <c r="BE84" s="145">
        <v>259.97000000000003</v>
      </c>
      <c r="BG84" s="145">
        <v>125.86</v>
      </c>
      <c r="BI84" s="145">
        <v>160.31</v>
      </c>
      <c r="BK84" s="145">
        <v>180.59</v>
      </c>
      <c r="BM84" s="145">
        <v>220.81</v>
      </c>
      <c r="BO84" s="145">
        <v>214.73</v>
      </c>
      <c r="BQ84" s="145">
        <v>131.35</v>
      </c>
      <c r="BS84" s="183">
        <v>80.69</v>
      </c>
    </row>
    <row r="85" spans="1:71">
      <c r="A85" s="145" t="s">
        <v>129</v>
      </c>
      <c r="B85" s="145" t="s">
        <v>348</v>
      </c>
      <c r="C85" s="145" t="s">
        <v>130</v>
      </c>
      <c r="D85" s="145">
        <v>52</v>
      </c>
      <c r="E85" s="145">
        <v>0</v>
      </c>
      <c r="F85" s="145" t="s">
        <v>345</v>
      </c>
      <c r="G85" s="145">
        <v>0</v>
      </c>
      <c r="H85" s="145" t="s">
        <v>345</v>
      </c>
      <c r="I85" s="145">
        <v>2452.12</v>
      </c>
      <c r="K85" s="145">
        <v>0</v>
      </c>
      <c r="L85" s="145" t="s">
        <v>344</v>
      </c>
      <c r="M85" s="145">
        <v>1816</v>
      </c>
      <c r="O85" s="145">
        <v>2320.37</v>
      </c>
      <c r="Q85" s="145">
        <v>2822.46</v>
      </c>
      <c r="S85" s="145">
        <v>2899.46</v>
      </c>
      <c r="U85" s="145">
        <v>2989.1</v>
      </c>
      <c r="W85" s="145">
        <v>2941.55</v>
      </c>
      <c r="Y85" s="145">
        <v>3241.13</v>
      </c>
      <c r="AA85" s="145">
        <v>3324.36</v>
      </c>
      <c r="AC85" s="145">
        <v>4007.25</v>
      </c>
      <c r="AE85" s="145">
        <v>4150.59</v>
      </c>
      <c r="AG85" s="145">
        <v>4469.5200000000004</v>
      </c>
      <c r="AI85" s="145">
        <v>4014.43</v>
      </c>
      <c r="AK85" s="145">
        <v>3560.05</v>
      </c>
      <c r="AM85" s="145">
        <v>3831.47</v>
      </c>
      <c r="AO85" s="145">
        <v>3937.2</v>
      </c>
      <c r="AQ85" s="145">
        <v>3616.52</v>
      </c>
      <c r="AS85" s="145">
        <v>3335.41</v>
      </c>
      <c r="AU85" s="145">
        <v>3402.98</v>
      </c>
      <c r="AW85" s="145">
        <v>3711.64</v>
      </c>
      <c r="AY85" s="145">
        <v>3966.28</v>
      </c>
      <c r="BA85" s="145">
        <v>3719.61</v>
      </c>
      <c r="BC85" s="145">
        <v>2896.12</v>
      </c>
      <c r="BE85" s="145">
        <v>3293.78</v>
      </c>
      <c r="BG85" s="145">
        <v>1513.37</v>
      </c>
      <c r="BI85" s="145">
        <v>2078.1999999999998</v>
      </c>
      <c r="BK85" s="145">
        <v>2520.5300000000002</v>
      </c>
      <c r="BM85" s="145">
        <v>3000.27</v>
      </c>
      <c r="BO85" s="145">
        <v>3033.02</v>
      </c>
      <c r="BQ85" s="145">
        <v>1795.61</v>
      </c>
      <c r="BS85" s="183">
        <v>1957.52</v>
      </c>
    </row>
    <row r="86" spans="1:71">
      <c r="A86" s="145" t="s">
        <v>131</v>
      </c>
      <c r="B86" s="145" t="s">
        <v>348</v>
      </c>
      <c r="C86" s="145" t="s">
        <v>132</v>
      </c>
      <c r="D86" s="145">
        <v>53</v>
      </c>
      <c r="E86" s="145">
        <v>684.62</v>
      </c>
      <c r="G86" s="145">
        <v>3.45</v>
      </c>
      <c r="I86" s="145">
        <v>29.78</v>
      </c>
      <c r="K86" s="145">
        <v>0</v>
      </c>
      <c r="L86" s="145" t="s">
        <v>344</v>
      </c>
      <c r="M86" s="145">
        <v>0.43</v>
      </c>
      <c r="O86" s="145">
        <v>0</v>
      </c>
      <c r="Q86" s="145">
        <v>13.46</v>
      </c>
      <c r="S86" s="145">
        <v>9.01</v>
      </c>
      <c r="U86" s="145">
        <v>7.75</v>
      </c>
      <c r="W86" s="145">
        <v>99.12</v>
      </c>
      <c r="Y86" s="145">
        <v>348.69</v>
      </c>
      <c r="AA86" s="145">
        <v>114.81</v>
      </c>
      <c r="AC86" s="145">
        <v>55.76</v>
      </c>
      <c r="AE86" s="145">
        <v>76.27</v>
      </c>
      <c r="AG86" s="145">
        <v>132.94999999999999</v>
      </c>
      <c r="AI86" s="145">
        <v>33.1</v>
      </c>
      <c r="AK86" s="145">
        <v>23.51</v>
      </c>
      <c r="AM86" s="145">
        <v>25.64</v>
      </c>
      <c r="AO86" s="145">
        <v>14.7</v>
      </c>
      <c r="AQ86" s="145">
        <v>8.7899999999999991</v>
      </c>
      <c r="AS86" s="145">
        <v>33.119999999999997</v>
      </c>
      <c r="AU86" s="145">
        <v>72.87</v>
      </c>
      <c r="AW86" s="145">
        <v>193.58</v>
      </c>
      <c r="AY86" s="145">
        <v>407.46</v>
      </c>
      <c r="BA86" s="145">
        <v>8.5500000000000007</v>
      </c>
      <c r="BC86" s="145">
        <v>13.2</v>
      </c>
      <c r="BE86" s="145">
        <v>80.12</v>
      </c>
      <c r="BG86" s="145">
        <v>151.02000000000001</v>
      </c>
      <c r="BI86" s="145">
        <v>170.8</v>
      </c>
      <c r="BK86" s="145">
        <v>246.59</v>
      </c>
      <c r="BM86" s="145">
        <v>591.46</v>
      </c>
      <c r="BO86" s="145">
        <v>595.29999999999995</v>
      </c>
      <c r="BQ86" s="145">
        <v>315.58999999999997</v>
      </c>
      <c r="BS86" s="183">
        <v>165.08</v>
      </c>
    </row>
    <row r="87" spans="1:71">
      <c r="A87" s="145" t="s">
        <v>133</v>
      </c>
      <c r="B87" s="145" t="s">
        <v>348</v>
      </c>
      <c r="C87" s="145" t="s">
        <v>134</v>
      </c>
      <c r="D87" s="145">
        <v>54</v>
      </c>
      <c r="E87" s="145">
        <v>51.14</v>
      </c>
      <c r="G87" s="145">
        <v>0</v>
      </c>
      <c r="I87" s="145">
        <v>1.61</v>
      </c>
      <c r="K87" s="145">
        <v>0</v>
      </c>
      <c r="L87" s="145" t="s">
        <v>344</v>
      </c>
      <c r="M87" s="145">
        <v>0</v>
      </c>
      <c r="O87" s="145">
        <v>0</v>
      </c>
      <c r="Q87" s="145">
        <v>0</v>
      </c>
      <c r="S87" s="145">
        <v>0</v>
      </c>
      <c r="U87" s="145">
        <v>0</v>
      </c>
      <c r="W87" s="145">
        <v>59.88</v>
      </c>
      <c r="Y87" s="145">
        <v>173.85</v>
      </c>
      <c r="AA87" s="145">
        <v>178.46</v>
      </c>
      <c r="AC87" s="145">
        <v>145.52000000000001</v>
      </c>
      <c r="AE87" s="145">
        <v>137.74</v>
      </c>
      <c r="AG87" s="145">
        <v>90.23</v>
      </c>
      <c r="AI87" s="145">
        <v>51.61</v>
      </c>
      <c r="AK87" s="145">
        <v>7.28</v>
      </c>
      <c r="AM87" s="145">
        <v>22.09</v>
      </c>
      <c r="AO87" s="145">
        <v>15.29</v>
      </c>
      <c r="AQ87" s="145">
        <v>17.03</v>
      </c>
      <c r="AS87" s="145">
        <v>72.16</v>
      </c>
      <c r="AU87" s="145">
        <v>107.46</v>
      </c>
      <c r="AW87" s="145">
        <v>157.31</v>
      </c>
      <c r="AY87" s="145">
        <v>311.04000000000002</v>
      </c>
      <c r="BA87" s="145">
        <v>17.59</v>
      </c>
      <c r="BC87" s="145">
        <v>90.82</v>
      </c>
      <c r="BE87" s="145">
        <v>118.15</v>
      </c>
      <c r="BG87" s="145">
        <v>137.71</v>
      </c>
      <c r="BI87" s="145">
        <v>146.09</v>
      </c>
      <c r="BK87" s="145">
        <v>188.14</v>
      </c>
      <c r="BM87" s="145">
        <v>198.46</v>
      </c>
      <c r="BO87" s="145">
        <v>231.16</v>
      </c>
      <c r="BQ87" s="145">
        <v>74.069999999999993</v>
      </c>
      <c r="BS87" s="145">
        <v>40.57</v>
      </c>
    </row>
    <row r="88" spans="1:71">
      <c r="A88" s="145" t="s">
        <v>135</v>
      </c>
      <c r="B88" s="145" t="s">
        <v>348</v>
      </c>
      <c r="C88" s="145" t="s">
        <v>136</v>
      </c>
      <c r="D88" s="145">
        <v>55</v>
      </c>
      <c r="E88" s="145">
        <v>0</v>
      </c>
      <c r="G88" s="145">
        <v>0</v>
      </c>
      <c r="I88" s="145">
        <v>0</v>
      </c>
      <c r="K88" s="145">
        <v>0</v>
      </c>
      <c r="L88" s="145" t="s">
        <v>344</v>
      </c>
      <c r="M88" s="145">
        <v>0</v>
      </c>
      <c r="O88" s="145">
        <v>0</v>
      </c>
      <c r="Q88" s="145">
        <v>0</v>
      </c>
      <c r="S88" s="145">
        <v>0</v>
      </c>
      <c r="U88" s="145">
        <v>0</v>
      </c>
      <c r="W88" s="145">
        <v>0</v>
      </c>
      <c r="Y88" s="145">
        <v>0</v>
      </c>
      <c r="AA88" s="145">
        <v>0</v>
      </c>
      <c r="AC88" s="145">
        <v>0</v>
      </c>
      <c r="AE88" s="145">
        <v>0</v>
      </c>
      <c r="AG88" s="145">
        <v>0</v>
      </c>
      <c r="AI88" s="145">
        <v>0</v>
      </c>
      <c r="AK88" s="145">
        <v>0</v>
      </c>
      <c r="AM88" s="145">
        <v>0</v>
      </c>
      <c r="AO88" s="145">
        <v>0</v>
      </c>
      <c r="AQ88" s="145">
        <v>0</v>
      </c>
      <c r="AS88" s="145">
        <v>0</v>
      </c>
      <c r="AU88" s="145">
        <v>0</v>
      </c>
      <c r="AW88" s="145">
        <v>0</v>
      </c>
      <c r="AY88" s="145">
        <v>0</v>
      </c>
      <c r="BA88" s="145">
        <v>0</v>
      </c>
      <c r="BC88" s="145">
        <v>0</v>
      </c>
      <c r="BE88" s="145">
        <v>1.71</v>
      </c>
      <c r="BG88" s="145">
        <v>0</v>
      </c>
      <c r="BI88" s="145">
        <v>0</v>
      </c>
      <c r="BK88" s="145">
        <v>3.17</v>
      </c>
      <c r="BM88" s="145">
        <v>3.47</v>
      </c>
      <c r="BO88" s="145">
        <v>2.2000000000000002</v>
      </c>
      <c r="BQ88" s="145">
        <v>9.06</v>
      </c>
      <c r="BS88" s="145">
        <v>2.5499999999999998</v>
      </c>
    </row>
    <row r="89" spans="1:71">
      <c r="A89" s="145" t="s">
        <v>137</v>
      </c>
      <c r="B89" s="145" t="s">
        <v>348</v>
      </c>
      <c r="C89" s="145" t="s">
        <v>138</v>
      </c>
      <c r="D89" s="145">
        <v>56</v>
      </c>
      <c r="E89" s="145">
        <v>0</v>
      </c>
      <c r="F89" s="145" t="s">
        <v>345</v>
      </c>
      <c r="G89" s="145">
        <v>0</v>
      </c>
      <c r="H89" s="145" t="s">
        <v>345</v>
      </c>
      <c r="I89" s="145">
        <v>0</v>
      </c>
      <c r="J89" s="145" t="s">
        <v>345</v>
      </c>
      <c r="K89" s="145">
        <v>0</v>
      </c>
      <c r="L89" s="145" t="s">
        <v>344</v>
      </c>
      <c r="M89" s="145">
        <v>0</v>
      </c>
      <c r="N89" s="145" t="s">
        <v>345</v>
      </c>
      <c r="O89" s="145">
        <v>0</v>
      </c>
      <c r="P89" s="145" t="s">
        <v>345</v>
      </c>
      <c r="Q89" s="145">
        <v>0</v>
      </c>
      <c r="R89" s="145" t="s">
        <v>345</v>
      </c>
      <c r="S89" s="145">
        <v>0</v>
      </c>
      <c r="T89" s="145" t="s">
        <v>345</v>
      </c>
      <c r="U89" s="145">
        <v>0</v>
      </c>
      <c r="V89" s="145" t="s">
        <v>345</v>
      </c>
      <c r="W89" s="145">
        <v>0</v>
      </c>
      <c r="X89" s="145" t="s">
        <v>345</v>
      </c>
      <c r="Y89" s="145">
        <v>0</v>
      </c>
      <c r="Z89" s="145" t="s">
        <v>345</v>
      </c>
      <c r="AA89" s="145">
        <v>0</v>
      </c>
      <c r="AB89" s="145" t="s">
        <v>345</v>
      </c>
      <c r="AC89" s="145">
        <v>0</v>
      </c>
      <c r="AD89" s="145" t="s">
        <v>345</v>
      </c>
      <c r="AE89" s="145">
        <v>0</v>
      </c>
      <c r="AF89" s="145" t="s">
        <v>345</v>
      </c>
      <c r="AG89" s="145">
        <v>0</v>
      </c>
      <c r="AH89" s="145" t="s">
        <v>345</v>
      </c>
      <c r="AI89" s="145">
        <v>0</v>
      </c>
      <c r="AJ89" s="145" t="s">
        <v>345</v>
      </c>
      <c r="AK89" s="145">
        <v>0</v>
      </c>
      <c r="AL89" s="145" t="s">
        <v>345</v>
      </c>
      <c r="AM89" s="145">
        <v>0</v>
      </c>
      <c r="AN89" s="145" t="s">
        <v>345</v>
      </c>
      <c r="AO89" s="145">
        <v>0</v>
      </c>
      <c r="AP89" s="145" t="s">
        <v>345</v>
      </c>
      <c r="AQ89" s="145">
        <v>7.29</v>
      </c>
      <c r="AS89" s="145">
        <v>7.42</v>
      </c>
      <c r="AU89" s="145">
        <v>16.190000000000001</v>
      </c>
      <c r="AW89" s="145">
        <v>26.78</v>
      </c>
      <c r="AY89" s="145">
        <v>1.39</v>
      </c>
      <c r="BA89" s="145">
        <v>0</v>
      </c>
      <c r="BC89" s="145">
        <v>9.57</v>
      </c>
      <c r="BE89" s="145">
        <v>32.729999999999997</v>
      </c>
      <c r="BG89" s="145">
        <v>3.12</v>
      </c>
      <c r="BI89" s="145">
        <v>29.68</v>
      </c>
      <c r="BK89" s="145">
        <v>44.13</v>
      </c>
      <c r="BM89" s="145">
        <v>71.27</v>
      </c>
      <c r="BO89" s="145">
        <v>179.75</v>
      </c>
      <c r="BQ89" s="145">
        <v>121.44</v>
      </c>
      <c r="BS89" s="145">
        <v>35.17</v>
      </c>
    </row>
    <row r="90" spans="1:71">
      <c r="A90" s="145" t="s">
        <v>139</v>
      </c>
      <c r="B90" s="145" t="s">
        <v>348</v>
      </c>
      <c r="C90" s="145" t="s">
        <v>140</v>
      </c>
      <c r="D90" s="145">
        <v>57</v>
      </c>
      <c r="E90" s="145">
        <v>580.16999999999996</v>
      </c>
      <c r="G90" s="145">
        <v>61.12</v>
      </c>
      <c r="I90" s="145">
        <v>50.32</v>
      </c>
      <c r="K90" s="145">
        <v>0</v>
      </c>
      <c r="L90" s="145" t="s">
        <v>344</v>
      </c>
      <c r="M90" s="145">
        <v>1.99</v>
      </c>
      <c r="O90" s="145">
        <v>4.0599999999999996</v>
      </c>
      <c r="Q90" s="145">
        <v>10.23</v>
      </c>
      <c r="S90" s="145">
        <v>10.35</v>
      </c>
      <c r="U90" s="145">
        <v>10.25</v>
      </c>
      <c r="W90" s="145">
        <v>43.1</v>
      </c>
      <c r="Y90" s="145">
        <v>142.35</v>
      </c>
      <c r="AA90" s="145">
        <v>242.44</v>
      </c>
      <c r="AC90" s="145">
        <v>270.36</v>
      </c>
      <c r="AE90" s="145">
        <v>323.42</v>
      </c>
      <c r="AG90" s="145">
        <v>435.08</v>
      </c>
      <c r="AI90" s="145">
        <v>249.81</v>
      </c>
      <c r="AK90" s="145">
        <v>143.96</v>
      </c>
      <c r="AM90" s="145">
        <v>142.26</v>
      </c>
      <c r="AO90" s="145">
        <v>175.01</v>
      </c>
      <c r="AQ90" s="145">
        <v>132.11000000000001</v>
      </c>
      <c r="AS90" s="145">
        <v>116.81</v>
      </c>
      <c r="AU90" s="145">
        <v>171.31</v>
      </c>
      <c r="AW90" s="145">
        <v>218.15</v>
      </c>
      <c r="AY90" s="145">
        <v>283.95</v>
      </c>
      <c r="BA90" s="145">
        <v>180.86</v>
      </c>
      <c r="BC90" s="145">
        <v>179.29</v>
      </c>
      <c r="BE90" s="145">
        <v>227.22</v>
      </c>
      <c r="BG90" s="145">
        <v>113.61</v>
      </c>
      <c r="BI90" s="145">
        <v>112.56</v>
      </c>
      <c r="BK90" s="145">
        <v>140.41</v>
      </c>
      <c r="BM90" s="145">
        <v>139.28</v>
      </c>
      <c r="BO90" s="145">
        <v>197.54</v>
      </c>
      <c r="BQ90" s="145">
        <v>78.88</v>
      </c>
      <c r="BS90" s="145">
        <v>41.38</v>
      </c>
    </row>
    <row r="91" spans="1:71">
      <c r="A91" s="145" t="s">
        <v>141</v>
      </c>
      <c r="B91" s="145" t="s">
        <v>348</v>
      </c>
      <c r="C91" s="145" t="s">
        <v>142</v>
      </c>
      <c r="D91" s="145">
        <v>58</v>
      </c>
      <c r="E91" s="145">
        <v>3003.74</v>
      </c>
      <c r="G91" s="145">
        <v>2712.63</v>
      </c>
      <c r="I91" s="145">
        <v>2754.74</v>
      </c>
      <c r="K91" s="145">
        <v>0</v>
      </c>
      <c r="L91" s="145" t="s">
        <v>344</v>
      </c>
      <c r="M91" s="145">
        <v>2361.59</v>
      </c>
      <c r="O91" s="145">
        <v>2445.52</v>
      </c>
      <c r="Q91" s="145">
        <v>2736.2</v>
      </c>
      <c r="S91" s="145">
        <v>2847.35</v>
      </c>
      <c r="U91" s="145">
        <v>2820.68</v>
      </c>
      <c r="W91" s="145">
        <v>2913.01</v>
      </c>
      <c r="Y91" s="145">
        <v>3667.03</v>
      </c>
      <c r="AA91" s="145">
        <v>3983.45</v>
      </c>
      <c r="AC91" s="145">
        <v>4286.53</v>
      </c>
      <c r="AE91" s="145">
        <v>4360.82</v>
      </c>
      <c r="AG91" s="145">
        <v>4430.45</v>
      </c>
      <c r="AI91" s="145">
        <v>4374.95</v>
      </c>
      <c r="AK91" s="145">
        <v>4388.91</v>
      </c>
      <c r="AM91" s="145">
        <v>4302.83</v>
      </c>
      <c r="AO91" s="145">
        <v>4442.49</v>
      </c>
      <c r="AQ91" s="145">
        <v>4082.34</v>
      </c>
      <c r="AS91" s="145">
        <v>3584.49</v>
      </c>
      <c r="AU91" s="145">
        <v>3693.51</v>
      </c>
      <c r="AW91" s="145">
        <v>3849.57</v>
      </c>
      <c r="AY91" s="145">
        <v>3538.29</v>
      </c>
      <c r="BA91" s="145">
        <v>3422.5</v>
      </c>
      <c r="BC91" s="145">
        <v>3054.85</v>
      </c>
      <c r="BE91" s="145">
        <v>2915.76</v>
      </c>
      <c r="BG91" s="145">
        <v>2183.4</v>
      </c>
      <c r="BI91" s="145">
        <v>2502.54</v>
      </c>
      <c r="BK91" s="145">
        <v>3228.18</v>
      </c>
      <c r="BM91" s="145">
        <v>3521.48</v>
      </c>
      <c r="BO91" s="145">
        <v>3287.38</v>
      </c>
      <c r="BQ91" s="145">
        <v>2333.2399999999998</v>
      </c>
      <c r="BS91" s="183">
        <v>2132.7199999999998</v>
      </c>
    </row>
    <row r="92" spans="1:71">
      <c r="A92" s="145" t="s">
        <v>143</v>
      </c>
      <c r="B92" s="145" t="s">
        <v>348</v>
      </c>
      <c r="C92" s="145" t="s">
        <v>144</v>
      </c>
      <c r="D92" s="145">
        <v>59</v>
      </c>
      <c r="E92" s="145">
        <v>406.86</v>
      </c>
      <c r="G92" s="145">
        <v>89.98</v>
      </c>
      <c r="I92" s="145">
        <v>106.68</v>
      </c>
      <c r="K92" s="145">
        <v>0</v>
      </c>
      <c r="L92" s="145" t="s">
        <v>344</v>
      </c>
      <c r="M92" s="145">
        <v>103.58</v>
      </c>
      <c r="O92" s="145">
        <v>112.86</v>
      </c>
      <c r="Q92" s="145">
        <v>178.62</v>
      </c>
      <c r="S92" s="145">
        <v>175.56</v>
      </c>
      <c r="U92" s="145">
        <v>172.79</v>
      </c>
      <c r="W92" s="145">
        <v>190.36</v>
      </c>
      <c r="Y92" s="145">
        <v>232.93</v>
      </c>
      <c r="AA92" s="145">
        <v>271.91000000000003</v>
      </c>
      <c r="AC92" s="145">
        <v>267.44</v>
      </c>
      <c r="AE92" s="145">
        <v>274.08</v>
      </c>
      <c r="AG92" s="145">
        <v>281.5</v>
      </c>
      <c r="AI92" s="145">
        <v>295.97000000000003</v>
      </c>
      <c r="AK92" s="145">
        <v>302.33</v>
      </c>
      <c r="AM92" s="145">
        <v>306.87</v>
      </c>
      <c r="AO92" s="145">
        <v>339.5</v>
      </c>
      <c r="AQ92" s="145">
        <v>302.79000000000002</v>
      </c>
      <c r="AS92" s="145">
        <v>264.55</v>
      </c>
      <c r="AU92" s="145">
        <v>308.39</v>
      </c>
      <c r="AW92" s="145">
        <v>324.20999999999998</v>
      </c>
      <c r="AY92" s="145">
        <v>373.04</v>
      </c>
      <c r="BA92" s="145">
        <v>359.06</v>
      </c>
      <c r="BC92" s="145">
        <v>241.72</v>
      </c>
      <c r="BE92" s="145">
        <v>177.2</v>
      </c>
      <c r="BG92" s="145">
        <v>148.49</v>
      </c>
      <c r="BI92" s="145">
        <v>148.76</v>
      </c>
      <c r="BK92" s="145">
        <v>186.81</v>
      </c>
      <c r="BM92" s="145">
        <v>228.31</v>
      </c>
      <c r="BO92" s="145">
        <v>253.1</v>
      </c>
      <c r="BQ92" s="145">
        <v>139.74</v>
      </c>
      <c r="BS92" s="145">
        <v>138.93</v>
      </c>
    </row>
    <row r="93" spans="1:71">
      <c r="A93" s="145" t="s">
        <v>145</v>
      </c>
      <c r="B93" s="145" t="s">
        <v>348</v>
      </c>
      <c r="C93" s="145" t="s">
        <v>146</v>
      </c>
      <c r="D93" s="145">
        <v>60</v>
      </c>
      <c r="E93" s="145">
        <v>21.97</v>
      </c>
      <c r="G93" s="145">
        <v>0.86</v>
      </c>
      <c r="I93" s="145">
        <v>0</v>
      </c>
      <c r="K93" s="145">
        <v>0</v>
      </c>
      <c r="L93" s="145" t="s">
        <v>344</v>
      </c>
      <c r="M93" s="145">
        <v>0</v>
      </c>
      <c r="O93" s="145">
        <v>0</v>
      </c>
      <c r="Q93" s="145">
        <v>0</v>
      </c>
      <c r="S93" s="145">
        <v>0</v>
      </c>
      <c r="U93" s="145">
        <v>0</v>
      </c>
      <c r="W93" s="145">
        <v>0</v>
      </c>
      <c r="Y93" s="145">
        <v>0</v>
      </c>
      <c r="AA93" s="145">
        <v>0</v>
      </c>
      <c r="AC93" s="145">
        <v>0</v>
      </c>
      <c r="AE93" s="145">
        <v>0</v>
      </c>
      <c r="AG93" s="145">
        <v>0</v>
      </c>
      <c r="AI93" s="145">
        <v>0</v>
      </c>
      <c r="AK93" s="145">
        <v>0</v>
      </c>
      <c r="AM93" s="145">
        <v>0</v>
      </c>
      <c r="AO93" s="145">
        <v>0</v>
      </c>
      <c r="AQ93" s="145">
        <v>0</v>
      </c>
      <c r="AS93" s="145">
        <v>0</v>
      </c>
      <c r="AU93" s="145">
        <v>0</v>
      </c>
      <c r="AW93" s="145">
        <v>0</v>
      </c>
      <c r="AY93" s="145">
        <v>0</v>
      </c>
      <c r="BA93" s="145">
        <v>0</v>
      </c>
      <c r="BC93" s="145">
        <v>0</v>
      </c>
      <c r="BE93" s="145">
        <v>0</v>
      </c>
      <c r="BG93" s="145">
        <v>0</v>
      </c>
      <c r="BI93" s="145">
        <v>0</v>
      </c>
      <c r="BK93" s="145">
        <v>0</v>
      </c>
      <c r="BM93" s="145">
        <v>0</v>
      </c>
      <c r="BO93" s="145">
        <v>0</v>
      </c>
      <c r="BQ93" s="145">
        <v>0</v>
      </c>
      <c r="BS93" s="145">
        <v>0</v>
      </c>
    </row>
    <row r="94" spans="1:71">
      <c r="A94" s="145" t="s">
        <v>147</v>
      </c>
      <c r="B94" s="145" t="s">
        <v>348</v>
      </c>
      <c r="C94" s="145" t="s">
        <v>148</v>
      </c>
      <c r="D94" s="145">
        <v>61</v>
      </c>
      <c r="E94" s="145">
        <v>0</v>
      </c>
      <c r="G94" s="145">
        <v>0</v>
      </c>
      <c r="I94" s="145">
        <v>0</v>
      </c>
      <c r="K94" s="145">
        <v>0</v>
      </c>
      <c r="L94" s="145" t="s">
        <v>344</v>
      </c>
      <c r="M94" s="145">
        <v>0</v>
      </c>
      <c r="O94" s="145">
        <v>0</v>
      </c>
      <c r="Q94" s="145">
        <v>0</v>
      </c>
      <c r="S94" s="145">
        <v>0</v>
      </c>
      <c r="U94" s="145">
        <v>0</v>
      </c>
      <c r="W94" s="145">
        <v>0</v>
      </c>
      <c r="Y94" s="145">
        <v>0</v>
      </c>
      <c r="AA94" s="145">
        <v>0</v>
      </c>
      <c r="AC94" s="145">
        <v>0</v>
      </c>
      <c r="AE94" s="145">
        <v>0</v>
      </c>
      <c r="AG94" s="145">
        <v>0</v>
      </c>
      <c r="AI94" s="145">
        <v>0</v>
      </c>
      <c r="AK94" s="145">
        <v>0</v>
      </c>
      <c r="AM94" s="145">
        <v>0</v>
      </c>
      <c r="AO94" s="145">
        <v>0</v>
      </c>
      <c r="AQ94" s="145">
        <v>0</v>
      </c>
      <c r="AS94" s="145">
        <v>0</v>
      </c>
      <c r="AU94" s="145">
        <v>0</v>
      </c>
      <c r="AW94" s="145">
        <v>0</v>
      </c>
      <c r="AY94" s="145">
        <v>0</v>
      </c>
      <c r="BA94" s="145">
        <v>0</v>
      </c>
      <c r="BC94" s="145">
        <v>0</v>
      </c>
      <c r="BE94" s="145">
        <v>0</v>
      </c>
      <c r="BG94" s="145">
        <v>0</v>
      </c>
      <c r="BI94" s="145">
        <v>0</v>
      </c>
      <c r="BK94" s="145">
        <v>0</v>
      </c>
      <c r="BM94" s="145">
        <v>0</v>
      </c>
      <c r="BO94" s="145">
        <v>0</v>
      </c>
      <c r="BQ94" s="145">
        <v>0</v>
      </c>
      <c r="BS94" s="145">
        <v>0</v>
      </c>
    </row>
    <row r="95" spans="1:71">
      <c r="A95" s="145" t="s">
        <v>149</v>
      </c>
      <c r="B95" s="145" t="s">
        <v>348</v>
      </c>
      <c r="C95" s="145" t="s">
        <v>150</v>
      </c>
      <c r="D95" s="145">
        <v>62</v>
      </c>
      <c r="E95" s="145">
        <v>0</v>
      </c>
      <c r="F95" s="145" t="s">
        <v>345</v>
      </c>
      <c r="G95" s="145">
        <v>0</v>
      </c>
      <c r="H95" s="145" t="s">
        <v>345</v>
      </c>
      <c r="I95" s="145">
        <v>0</v>
      </c>
      <c r="J95" s="145" t="s">
        <v>345</v>
      </c>
      <c r="K95" s="145">
        <v>0</v>
      </c>
      <c r="L95" s="145" t="s">
        <v>345</v>
      </c>
      <c r="M95" s="145">
        <v>0</v>
      </c>
      <c r="N95" s="145" t="s">
        <v>345</v>
      </c>
      <c r="O95" s="145">
        <v>0</v>
      </c>
      <c r="P95" s="145" t="s">
        <v>345</v>
      </c>
      <c r="Q95" s="145">
        <v>0</v>
      </c>
      <c r="R95" s="145" t="s">
        <v>345</v>
      </c>
      <c r="S95" s="145">
        <v>0</v>
      </c>
      <c r="T95" s="145" t="s">
        <v>345</v>
      </c>
      <c r="U95" s="145">
        <v>0</v>
      </c>
      <c r="V95" s="145" t="s">
        <v>345</v>
      </c>
      <c r="W95" s="145">
        <v>0</v>
      </c>
      <c r="X95" s="145" t="s">
        <v>345</v>
      </c>
      <c r="Y95" s="145">
        <v>0</v>
      </c>
      <c r="Z95" s="145" t="s">
        <v>345</v>
      </c>
      <c r="AA95" s="145">
        <v>0</v>
      </c>
      <c r="AB95" s="145" t="s">
        <v>345</v>
      </c>
      <c r="AC95" s="145">
        <v>0</v>
      </c>
      <c r="AD95" s="145" t="s">
        <v>345</v>
      </c>
      <c r="AE95" s="145">
        <v>0</v>
      </c>
      <c r="AF95" s="145" t="s">
        <v>345</v>
      </c>
      <c r="AG95" s="145">
        <v>0</v>
      </c>
      <c r="AH95" s="145" t="s">
        <v>345</v>
      </c>
      <c r="AI95" s="145">
        <v>0</v>
      </c>
      <c r="AJ95" s="145" t="s">
        <v>345</v>
      </c>
      <c r="AK95" s="145">
        <v>0</v>
      </c>
      <c r="AL95" s="145" t="s">
        <v>345</v>
      </c>
      <c r="AM95" s="145">
        <v>0</v>
      </c>
      <c r="AN95" s="145" t="s">
        <v>345</v>
      </c>
      <c r="AO95" s="145">
        <v>0</v>
      </c>
      <c r="AP95" s="145" t="s">
        <v>345</v>
      </c>
      <c r="AQ95" s="145">
        <v>34.380000000000003</v>
      </c>
      <c r="AS95" s="145">
        <v>0</v>
      </c>
      <c r="AT95" s="145" t="s">
        <v>345</v>
      </c>
      <c r="AU95" s="145">
        <v>0</v>
      </c>
      <c r="AW95" s="145">
        <v>0</v>
      </c>
      <c r="AY95" s="145">
        <v>9.14</v>
      </c>
      <c r="BA95" s="145">
        <v>74.34</v>
      </c>
      <c r="BC95" s="145">
        <v>72.45</v>
      </c>
      <c r="BE95" s="145">
        <v>119.81</v>
      </c>
      <c r="BG95" s="145">
        <v>133.61000000000001</v>
      </c>
      <c r="BI95" s="145">
        <v>160.63</v>
      </c>
      <c r="BK95" s="145">
        <v>171.66</v>
      </c>
      <c r="BM95" s="145">
        <v>171.9</v>
      </c>
      <c r="BO95" s="145">
        <v>199.51</v>
      </c>
      <c r="BQ95" s="145">
        <v>202.95</v>
      </c>
      <c r="BS95" s="145">
        <v>204.44</v>
      </c>
    </row>
    <row r="96" spans="1:71">
      <c r="A96" s="145" t="s">
        <v>151</v>
      </c>
      <c r="B96" s="145" t="s">
        <v>348</v>
      </c>
      <c r="C96" s="145" t="s">
        <v>152</v>
      </c>
      <c r="D96" s="145">
        <v>63</v>
      </c>
      <c r="E96" s="145">
        <v>0</v>
      </c>
      <c r="G96" s="145">
        <v>0</v>
      </c>
      <c r="I96" s="145">
        <v>0</v>
      </c>
      <c r="K96" s="145">
        <v>0</v>
      </c>
      <c r="L96" s="145" t="s">
        <v>344</v>
      </c>
      <c r="M96" s="145">
        <v>0</v>
      </c>
      <c r="O96" s="145">
        <v>0</v>
      </c>
      <c r="Q96" s="145">
        <v>0</v>
      </c>
      <c r="S96" s="145">
        <v>0</v>
      </c>
      <c r="U96" s="145">
        <v>0</v>
      </c>
      <c r="W96" s="145">
        <v>0</v>
      </c>
      <c r="Y96" s="145">
        <v>0</v>
      </c>
      <c r="AA96" s="145">
        <v>0</v>
      </c>
      <c r="AC96" s="145">
        <v>0</v>
      </c>
      <c r="AE96" s="145">
        <v>0</v>
      </c>
      <c r="AG96" s="145">
        <v>0</v>
      </c>
      <c r="AI96" s="145">
        <v>0</v>
      </c>
      <c r="AK96" s="145">
        <v>0</v>
      </c>
      <c r="AM96" s="145">
        <v>0</v>
      </c>
      <c r="AO96" s="145">
        <v>0</v>
      </c>
      <c r="AQ96" s="145">
        <v>0</v>
      </c>
      <c r="AS96" s="145">
        <v>0</v>
      </c>
      <c r="AU96" s="145">
        <v>0</v>
      </c>
      <c r="AW96" s="145">
        <v>0</v>
      </c>
      <c r="AY96" s="145">
        <v>0</v>
      </c>
      <c r="BA96" s="145">
        <v>0</v>
      </c>
      <c r="BC96" s="145">
        <v>0</v>
      </c>
      <c r="BE96" s="145">
        <v>0</v>
      </c>
      <c r="BG96" s="145">
        <v>0</v>
      </c>
      <c r="BI96" s="145">
        <v>0</v>
      </c>
      <c r="BK96" s="145">
        <v>0</v>
      </c>
      <c r="BM96" s="145">
        <v>0</v>
      </c>
      <c r="BO96" s="145">
        <v>0</v>
      </c>
      <c r="BQ96" s="145">
        <v>0</v>
      </c>
      <c r="BS96" s="145">
        <v>0</v>
      </c>
    </row>
    <row r="97" spans="1:71">
      <c r="A97" s="145" t="s">
        <v>153</v>
      </c>
      <c r="B97" s="145" t="s">
        <v>348</v>
      </c>
      <c r="C97" s="145" t="s">
        <v>154</v>
      </c>
      <c r="D97" s="145">
        <v>64</v>
      </c>
      <c r="E97" s="145">
        <v>0</v>
      </c>
      <c r="F97" s="145" t="s">
        <v>344</v>
      </c>
      <c r="G97" s="145">
        <v>0</v>
      </c>
      <c r="H97" s="145" t="s">
        <v>344</v>
      </c>
      <c r="I97" s="145">
        <v>0</v>
      </c>
      <c r="J97" s="145" t="s">
        <v>344</v>
      </c>
      <c r="K97" s="145">
        <v>0</v>
      </c>
      <c r="L97" s="145" t="s">
        <v>344</v>
      </c>
      <c r="M97" s="145">
        <v>0</v>
      </c>
      <c r="N97" s="145" t="s">
        <v>344</v>
      </c>
      <c r="O97" s="145">
        <v>0</v>
      </c>
      <c r="P97" s="145" t="s">
        <v>344</v>
      </c>
      <c r="Q97" s="145">
        <v>0</v>
      </c>
      <c r="R97" s="145" t="s">
        <v>344</v>
      </c>
      <c r="S97" s="145">
        <v>0</v>
      </c>
      <c r="T97" s="145" t="s">
        <v>344</v>
      </c>
      <c r="U97" s="145">
        <v>0</v>
      </c>
      <c r="V97" s="145" t="s">
        <v>344</v>
      </c>
      <c r="W97" s="145">
        <v>0</v>
      </c>
      <c r="X97" s="145" t="s">
        <v>344</v>
      </c>
      <c r="Y97" s="145">
        <v>0</v>
      </c>
      <c r="Z97" s="145" t="s">
        <v>344</v>
      </c>
      <c r="AA97" s="145">
        <v>0</v>
      </c>
      <c r="AB97" s="145" t="s">
        <v>344</v>
      </c>
      <c r="AC97" s="145">
        <v>0</v>
      </c>
      <c r="AD97" s="145" t="s">
        <v>344</v>
      </c>
      <c r="AE97" s="145">
        <v>0</v>
      </c>
      <c r="AF97" s="145" t="s">
        <v>344</v>
      </c>
      <c r="AG97" s="145">
        <v>0</v>
      </c>
      <c r="AH97" s="145" t="s">
        <v>344</v>
      </c>
      <c r="AI97" s="145">
        <v>0</v>
      </c>
      <c r="AJ97" s="145" t="s">
        <v>344</v>
      </c>
      <c r="AK97" s="145">
        <v>0</v>
      </c>
      <c r="AL97" s="145" t="s">
        <v>344</v>
      </c>
      <c r="AM97" s="145">
        <v>0</v>
      </c>
      <c r="AN97" s="145" t="s">
        <v>344</v>
      </c>
      <c r="AO97" s="145">
        <v>0</v>
      </c>
      <c r="AP97" s="145" t="s">
        <v>344</v>
      </c>
      <c r="AQ97" s="145">
        <v>75.89</v>
      </c>
      <c r="AS97" s="145">
        <v>0</v>
      </c>
      <c r="AT97" s="145" t="s">
        <v>344</v>
      </c>
      <c r="AU97" s="145">
        <v>70.430000000000007</v>
      </c>
      <c r="AW97" s="145">
        <v>56.52</v>
      </c>
      <c r="AY97" s="145">
        <v>69.19</v>
      </c>
      <c r="BA97" s="145">
        <v>88</v>
      </c>
      <c r="BC97" s="145">
        <v>135.02000000000001</v>
      </c>
      <c r="BE97" s="145">
        <v>236.88</v>
      </c>
      <c r="BG97" s="145">
        <v>298.41000000000003</v>
      </c>
      <c r="BI97" s="145">
        <v>328.45</v>
      </c>
      <c r="BK97" s="145">
        <v>373</v>
      </c>
      <c r="BM97" s="145">
        <v>361.15</v>
      </c>
      <c r="BO97" s="145">
        <v>379.37</v>
      </c>
      <c r="BQ97" s="145">
        <v>363.77</v>
      </c>
      <c r="BS97" s="183">
        <v>351.12</v>
      </c>
    </row>
    <row r="98" spans="1:71">
      <c r="A98" s="145" t="s">
        <v>155</v>
      </c>
      <c r="B98" s="145" t="s">
        <v>348</v>
      </c>
      <c r="C98" s="145" t="s">
        <v>156</v>
      </c>
      <c r="D98" s="145">
        <v>65</v>
      </c>
      <c r="E98" s="145">
        <v>0</v>
      </c>
      <c r="F98" s="145" t="s">
        <v>345</v>
      </c>
      <c r="G98" s="145">
        <v>7.73</v>
      </c>
      <c r="H98" s="145" t="s">
        <v>345</v>
      </c>
      <c r="I98" s="145">
        <v>8.99</v>
      </c>
      <c r="K98" s="145">
        <v>0</v>
      </c>
      <c r="L98" s="145" t="s">
        <v>344</v>
      </c>
      <c r="M98" s="145">
        <v>0</v>
      </c>
      <c r="O98" s="145">
        <v>0</v>
      </c>
      <c r="Q98" s="145">
        <v>0</v>
      </c>
      <c r="S98" s="145">
        <v>0</v>
      </c>
      <c r="U98" s="145">
        <v>0</v>
      </c>
      <c r="W98" s="145">
        <v>2.97</v>
      </c>
      <c r="Y98" s="145">
        <v>3.85</v>
      </c>
      <c r="AA98" s="145">
        <v>2.73</v>
      </c>
      <c r="AC98" s="145">
        <v>2.74</v>
      </c>
      <c r="AE98" s="145">
        <v>3.5</v>
      </c>
      <c r="AG98" s="145">
        <v>4.01</v>
      </c>
      <c r="AI98" s="145">
        <v>6.1</v>
      </c>
      <c r="AK98" s="145">
        <v>15.4</v>
      </c>
      <c r="AM98" s="145">
        <v>18.809999999999999</v>
      </c>
      <c r="AO98" s="145">
        <v>75.739999999999995</v>
      </c>
      <c r="AQ98" s="145">
        <v>52.49</v>
      </c>
      <c r="AS98" s="145">
        <v>31.35</v>
      </c>
      <c r="AU98" s="145">
        <v>38.130000000000003</v>
      </c>
      <c r="AW98" s="145">
        <v>93.98</v>
      </c>
      <c r="AY98" s="145">
        <v>113.51</v>
      </c>
      <c r="BA98" s="145">
        <v>53.22</v>
      </c>
      <c r="BC98" s="145">
        <v>29.75</v>
      </c>
      <c r="BE98" s="145">
        <v>0</v>
      </c>
      <c r="BF98" s="145" t="s">
        <v>345</v>
      </c>
      <c r="BG98" s="145">
        <v>57.99</v>
      </c>
      <c r="BI98" s="145">
        <v>80.67</v>
      </c>
      <c r="BK98" s="145">
        <v>84.32</v>
      </c>
      <c r="BM98" s="145">
        <v>136.06</v>
      </c>
      <c r="BO98" s="145">
        <v>193.13</v>
      </c>
      <c r="BQ98" s="145">
        <v>94.92</v>
      </c>
      <c r="BS98" s="145">
        <v>105.14</v>
      </c>
    </row>
    <row r="99" spans="1:71">
      <c r="A99" s="145" t="s">
        <v>157</v>
      </c>
      <c r="B99" s="145" t="s">
        <v>348</v>
      </c>
      <c r="C99" s="145" t="s">
        <v>158</v>
      </c>
      <c r="D99" s="145">
        <v>66</v>
      </c>
      <c r="E99" s="145">
        <v>0</v>
      </c>
      <c r="F99" s="145" t="s">
        <v>344</v>
      </c>
      <c r="G99" s="145">
        <v>0</v>
      </c>
      <c r="H99" s="145" t="s">
        <v>344</v>
      </c>
      <c r="I99" s="145">
        <v>0</v>
      </c>
      <c r="K99" s="145">
        <v>0</v>
      </c>
      <c r="L99" s="145" t="s">
        <v>344</v>
      </c>
      <c r="M99" s="145">
        <v>0</v>
      </c>
      <c r="O99" s="145">
        <v>0</v>
      </c>
      <c r="Q99" s="145">
        <v>0</v>
      </c>
      <c r="S99" s="145">
        <v>0</v>
      </c>
      <c r="U99" s="145">
        <v>0</v>
      </c>
      <c r="W99" s="145">
        <v>0</v>
      </c>
      <c r="Y99" s="145">
        <v>0</v>
      </c>
      <c r="AA99" s="145">
        <v>0</v>
      </c>
      <c r="AC99" s="145">
        <v>0</v>
      </c>
      <c r="AE99" s="145">
        <v>0</v>
      </c>
      <c r="AG99" s="145">
        <v>0</v>
      </c>
      <c r="AI99" s="145">
        <v>0</v>
      </c>
      <c r="AK99" s="145">
        <v>0</v>
      </c>
      <c r="AM99" s="145">
        <v>0</v>
      </c>
      <c r="AO99" s="145">
        <v>1.05</v>
      </c>
      <c r="AQ99" s="145">
        <v>0.89</v>
      </c>
      <c r="AS99" s="145">
        <v>1.1499999999999999</v>
      </c>
      <c r="AU99" s="145">
        <v>0.97</v>
      </c>
      <c r="AW99" s="145">
        <v>0.96</v>
      </c>
      <c r="AY99" s="145">
        <v>0.6</v>
      </c>
      <c r="BA99" s="145">
        <v>0.66</v>
      </c>
      <c r="BC99" s="145">
        <v>0.89</v>
      </c>
      <c r="BE99" s="145">
        <v>0</v>
      </c>
      <c r="BF99" s="145" t="s">
        <v>344</v>
      </c>
      <c r="BG99" s="145">
        <v>0</v>
      </c>
      <c r="BI99" s="145">
        <v>0</v>
      </c>
      <c r="BK99" s="145">
        <v>0</v>
      </c>
      <c r="BM99" s="145">
        <v>0</v>
      </c>
      <c r="BO99" s="145">
        <v>0</v>
      </c>
      <c r="BQ99" s="145">
        <v>0</v>
      </c>
      <c r="BS99" s="145">
        <v>0</v>
      </c>
    </row>
    <row r="100" spans="1:71">
      <c r="A100" s="145" t="s">
        <v>159</v>
      </c>
      <c r="B100" s="145" t="s">
        <v>348</v>
      </c>
      <c r="C100" s="145" t="s">
        <v>160</v>
      </c>
      <c r="D100" s="145">
        <v>67</v>
      </c>
      <c r="E100" s="145">
        <v>0</v>
      </c>
      <c r="G100" s="145">
        <v>0</v>
      </c>
      <c r="I100" s="145">
        <v>0</v>
      </c>
      <c r="K100" s="145">
        <v>0</v>
      </c>
      <c r="L100" s="145" t="s">
        <v>344</v>
      </c>
      <c r="M100" s="145">
        <v>0</v>
      </c>
      <c r="O100" s="145">
        <v>0</v>
      </c>
      <c r="Q100" s="145">
        <v>0</v>
      </c>
      <c r="S100" s="145">
        <v>0</v>
      </c>
      <c r="U100" s="145">
        <v>0</v>
      </c>
      <c r="W100" s="145">
        <v>0</v>
      </c>
      <c r="Y100" s="145">
        <v>0</v>
      </c>
      <c r="AA100" s="145">
        <v>0</v>
      </c>
      <c r="AC100" s="145">
        <v>0</v>
      </c>
      <c r="AE100" s="145">
        <v>0</v>
      </c>
      <c r="AG100" s="145">
        <v>0</v>
      </c>
      <c r="AI100" s="145">
        <v>0</v>
      </c>
      <c r="AK100" s="145">
        <v>0</v>
      </c>
      <c r="AM100" s="145">
        <v>0</v>
      </c>
      <c r="AO100" s="145">
        <v>0</v>
      </c>
      <c r="AQ100" s="145">
        <v>0</v>
      </c>
      <c r="AS100" s="145">
        <v>0</v>
      </c>
      <c r="AU100" s="145">
        <v>0</v>
      </c>
      <c r="AW100" s="145">
        <v>0</v>
      </c>
      <c r="AY100" s="145">
        <v>0</v>
      </c>
      <c r="BA100" s="145">
        <v>0</v>
      </c>
      <c r="BC100" s="145">
        <v>0</v>
      </c>
      <c r="BE100" s="145">
        <v>0</v>
      </c>
      <c r="BG100" s="145">
        <v>0</v>
      </c>
      <c r="BI100" s="145">
        <v>0</v>
      </c>
      <c r="BK100" s="145">
        <v>0</v>
      </c>
      <c r="BM100" s="145">
        <v>0</v>
      </c>
      <c r="BO100" s="145">
        <v>0</v>
      </c>
      <c r="BQ100" s="145">
        <v>0</v>
      </c>
      <c r="BS100" s="145">
        <v>0</v>
      </c>
    </row>
    <row r="101" spans="1:71">
      <c r="A101" s="145" t="s">
        <v>161</v>
      </c>
      <c r="B101" s="145" t="s">
        <v>348</v>
      </c>
      <c r="C101" s="145" t="s">
        <v>162</v>
      </c>
      <c r="D101" s="145">
        <v>69</v>
      </c>
      <c r="E101" s="145">
        <v>0</v>
      </c>
      <c r="G101" s="145">
        <v>0</v>
      </c>
      <c r="I101" s="145">
        <v>0</v>
      </c>
      <c r="K101" s="145">
        <v>0</v>
      </c>
      <c r="L101" s="145" t="s">
        <v>344</v>
      </c>
      <c r="M101" s="145">
        <v>0</v>
      </c>
      <c r="O101" s="145">
        <v>0</v>
      </c>
      <c r="Q101" s="145">
        <v>0</v>
      </c>
      <c r="S101" s="145">
        <v>0</v>
      </c>
      <c r="U101" s="145">
        <v>0</v>
      </c>
      <c r="W101" s="145">
        <v>0</v>
      </c>
      <c r="Y101" s="145">
        <v>0</v>
      </c>
      <c r="AA101" s="145">
        <v>0</v>
      </c>
      <c r="AC101" s="145">
        <v>0</v>
      </c>
      <c r="AE101" s="145">
        <v>0</v>
      </c>
      <c r="AG101" s="145">
        <v>0</v>
      </c>
      <c r="AI101" s="145">
        <v>0</v>
      </c>
      <c r="AK101" s="145">
        <v>0</v>
      </c>
      <c r="AM101" s="145">
        <v>0</v>
      </c>
      <c r="AO101" s="145">
        <v>0</v>
      </c>
      <c r="AQ101" s="145">
        <v>0</v>
      </c>
      <c r="AS101" s="145">
        <v>0</v>
      </c>
      <c r="AU101" s="145">
        <v>0</v>
      </c>
      <c r="AW101" s="145">
        <v>0</v>
      </c>
      <c r="AY101" s="145">
        <v>0</v>
      </c>
      <c r="BA101" s="145">
        <v>0</v>
      </c>
      <c r="BC101" s="145">
        <v>0</v>
      </c>
      <c r="BE101" s="145">
        <v>0</v>
      </c>
      <c r="BG101" s="145">
        <v>0</v>
      </c>
      <c r="BI101" s="145">
        <v>0</v>
      </c>
      <c r="BK101" s="145">
        <v>0</v>
      </c>
      <c r="BM101" s="145">
        <v>0</v>
      </c>
      <c r="BO101" s="145">
        <v>0</v>
      </c>
      <c r="BQ101" s="145">
        <v>0</v>
      </c>
      <c r="BS101" s="145">
        <v>0</v>
      </c>
    </row>
    <row r="102" spans="1:71">
      <c r="A102" s="145" t="s">
        <v>163</v>
      </c>
      <c r="B102" s="145" t="s">
        <v>348</v>
      </c>
      <c r="C102" s="145" t="s">
        <v>164</v>
      </c>
      <c r="D102" s="145">
        <v>70</v>
      </c>
      <c r="E102" s="145">
        <v>0</v>
      </c>
      <c r="G102" s="145">
        <v>0</v>
      </c>
      <c r="I102" s="145">
        <v>0</v>
      </c>
      <c r="K102" s="145">
        <v>0</v>
      </c>
      <c r="L102" s="145" t="s">
        <v>344</v>
      </c>
      <c r="M102" s="145">
        <v>0</v>
      </c>
      <c r="O102" s="145">
        <v>0</v>
      </c>
      <c r="Q102" s="145">
        <v>0</v>
      </c>
      <c r="S102" s="145">
        <v>0</v>
      </c>
      <c r="U102" s="145">
        <v>0</v>
      </c>
      <c r="W102" s="145">
        <v>0</v>
      </c>
      <c r="Y102" s="145">
        <v>0</v>
      </c>
      <c r="AA102" s="145">
        <v>0</v>
      </c>
      <c r="AC102" s="145">
        <v>0</v>
      </c>
      <c r="AE102" s="145">
        <v>0</v>
      </c>
      <c r="AG102" s="145">
        <v>0</v>
      </c>
      <c r="AI102" s="145">
        <v>0</v>
      </c>
      <c r="AK102" s="145">
        <v>0</v>
      </c>
      <c r="AM102" s="145">
        <v>0</v>
      </c>
      <c r="AO102" s="145">
        <v>0</v>
      </c>
      <c r="AQ102" s="145">
        <v>0</v>
      </c>
      <c r="AS102" s="145">
        <v>0</v>
      </c>
      <c r="AU102" s="145">
        <v>0</v>
      </c>
      <c r="AW102" s="145">
        <v>0</v>
      </c>
      <c r="AY102" s="145">
        <v>0</v>
      </c>
      <c r="BA102" s="145">
        <v>0</v>
      </c>
      <c r="BC102" s="145">
        <v>0</v>
      </c>
      <c r="BE102" s="145">
        <v>0</v>
      </c>
      <c r="BG102" s="145">
        <v>0</v>
      </c>
      <c r="BI102" s="145">
        <v>0</v>
      </c>
      <c r="BK102" s="145">
        <v>0</v>
      </c>
      <c r="BM102" s="145">
        <v>0</v>
      </c>
      <c r="BO102" s="145">
        <v>0</v>
      </c>
      <c r="BQ102" s="145">
        <v>0</v>
      </c>
      <c r="BS102" s="145">
        <v>0</v>
      </c>
    </row>
    <row r="103" spans="1:71">
      <c r="A103" s="145" t="s">
        <v>165</v>
      </c>
      <c r="B103" s="145" t="s">
        <v>348</v>
      </c>
      <c r="C103" s="145" t="s">
        <v>166</v>
      </c>
      <c r="D103" s="145">
        <v>71</v>
      </c>
      <c r="E103" s="145">
        <v>0</v>
      </c>
      <c r="G103" s="145">
        <v>0</v>
      </c>
      <c r="I103" s="145">
        <v>0</v>
      </c>
      <c r="K103" s="145">
        <v>0</v>
      </c>
      <c r="L103" s="145" t="s">
        <v>344</v>
      </c>
      <c r="M103" s="145">
        <v>0</v>
      </c>
      <c r="O103" s="145">
        <v>0</v>
      </c>
      <c r="Q103" s="145">
        <v>0</v>
      </c>
      <c r="S103" s="145">
        <v>0</v>
      </c>
      <c r="U103" s="145">
        <v>0</v>
      </c>
      <c r="W103" s="145">
        <v>0</v>
      </c>
      <c r="Y103" s="145">
        <v>0</v>
      </c>
      <c r="AA103" s="145">
        <v>0</v>
      </c>
      <c r="AC103" s="145">
        <v>0</v>
      </c>
      <c r="AE103" s="145">
        <v>0</v>
      </c>
      <c r="AG103" s="145">
        <v>0</v>
      </c>
      <c r="AI103" s="145">
        <v>0</v>
      </c>
      <c r="AK103" s="145">
        <v>0</v>
      </c>
      <c r="AM103" s="145">
        <v>0</v>
      </c>
      <c r="AO103" s="145">
        <v>0</v>
      </c>
      <c r="AQ103" s="145">
        <v>0</v>
      </c>
      <c r="AS103" s="145">
        <v>0</v>
      </c>
      <c r="AU103" s="145">
        <v>0</v>
      </c>
      <c r="AW103" s="145">
        <v>0</v>
      </c>
      <c r="AY103" s="145">
        <v>0</v>
      </c>
      <c r="BA103" s="145">
        <v>0</v>
      </c>
      <c r="BC103" s="145">
        <v>0</v>
      </c>
      <c r="BE103" s="145">
        <v>0</v>
      </c>
      <c r="BG103" s="145">
        <v>0</v>
      </c>
      <c r="BI103" s="145">
        <v>0</v>
      </c>
      <c r="BK103" s="145">
        <v>0</v>
      </c>
      <c r="BM103" s="145">
        <v>0</v>
      </c>
      <c r="BO103" s="145">
        <v>0</v>
      </c>
      <c r="BQ103" s="145">
        <v>0</v>
      </c>
      <c r="BS103" s="145">
        <v>0</v>
      </c>
    </row>
    <row r="104" spans="1:71">
      <c r="A104" s="145" t="s">
        <v>167</v>
      </c>
      <c r="B104" s="145" t="s">
        <v>348</v>
      </c>
      <c r="C104" s="145" t="s">
        <v>168</v>
      </c>
      <c r="D104" s="145">
        <v>72</v>
      </c>
      <c r="E104" s="145">
        <v>0</v>
      </c>
      <c r="G104" s="145">
        <v>0</v>
      </c>
      <c r="I104" s="145">
        <v>0</v>
      </c>
      <c r="K104" s="145">
        <v>0</v>
      </c>
      <c r="L104" s="145" t="s">
        <v>344</v>
      </c>
      <c r="M104" s="145">
        <v>0</v>
      </c>
      <c r="O104" s="145">
        <v>0</v>
      </c>
      <c r="Q104" s="145">
        <v>0</v>
      </c>
      <c r="S104" s="145">
        <v>0</v>
      </c>
      <c r="U104" s="145">
        <v>0</v>
      </c>
      <c r="W104" s="145">
        <v>0</v>
      </c>
      <c r="Y104" s="145">
        <v>0</v>
      </c>
      <c r="AA104" s="145">
        <v>0</v>
      </c>
      <c r="AC104" s="145">
        <v>0</v>
      </c>
      <c r="AE104" s="145">
        <v>0</v>
      </c>
      <c r="AG104" s="145">
        <v>0</v>
      </c>
      <c r="AI104" s="145">
        <v>0</v>
      </c>
      <c r="AK104" s="145">
        <v>0</v>
      </c>
      <c r="AM104" s="145">
        <v>0</v>
      </c>
      <c r="AO104" s="145">
        <v>0</v>
      </c>
      <c r="AQ104" s="145">
        <v>0</v>
      </c>
      <c r="AS104" s="145">
        <v>0</v>
      </c>
      <c r="AU104" s="145">
        <v>0</v>
      </c>
      <c r="AW104" s="145">
        <v>0</v>
      </c>
      <c r="AY104" s="145">
        <v>0</v>
      </c>
      <c r="BA104" s="145">
        <v>0</v>
      </c>
      <c r="BC104" s="145">
        <v>0</v>
      </c>
      <c r="BE104" s="145">
        <v>0</v>
      </c>
      <c r="BG104" s="145">
        <v>0</v>
      </c>
      <c r="BI104" s="145">
        <v>0</v>
      </c>
      <c r="BK104" s="145">
        <v>0</v>
      </c>
      <c r="BM104" s="145">
        <v>0</v>
      </c>
      <c r="BO104" s="145">
        <v>0</v>
      </c>
      <c r="BQ104" s="145">
        <v>0</v>
      </c>
      <c r="BS104" s="145">
        <v>0</v>
      </c>
    </row>
    <row r="105" spans="1:71">
      <c r="A105" s="145" t="s">
        <v>169</v>
      </c>
      <c r="B105" s="145" t="s">
        <v>348</v>
      </c>
      <c r="C105" s="145" t="s">
        <v>170</v>
      </c>
      <c r="D105" s="145">
        <v>73</v>
      </c>
      <c r="E105" s="145">
        <v>0</v>
      </c>
      <c r="F105" s="145" t="s">
        <v>345</v>
      </c>
      <c r="G105" s="145">
        <v>0</v>
      </c>
      <c r="H105" s="145" t="s">
        <v>345</v>
      </c>
      <c r="I105" s="145">
        <v>89.17</v>
      </c>
      <c r="J105" s="145" t="s">
        <v>345</v>
      </c>
      <c r="K105" s="145">
        <v>0</v>
      </c>
      <c r="L105" s="145" t="s">
        <v>344</v>
      </c>
      <c r="M105" s="145">
        <v>0</v>
      </c>
      <c r="N105" s="145" t="s">
        <v>345</v>
      </c>
      <c r="O105" s="145">
        <v>0</v>
      </c>
      <c r="P105" s="145" t="s">
        <v>345</v>
      </c>
      <c r="Q105" s="145">
        <v>0</v>
      </c>
      <c r="R105" s="145" t="s">
        <v>345</v>
      </c>
      <c r="S105" s="145">
        <v>0</v>
      </c>
      <c r="T105" s="145" t="s">
        <v>345</v>
      </c>
      <c r="U105" s="145">
        <v>13.91</v>
      </c>
      <c r="V105" s="145" t="s">
        <v>345</v>
      </c>
      <c r="W105" s="145">
        <v>0</v>
      </c>
      <c r="X105" s="145" t="s">
        <v>345</v>
      </c>
      <c r="Y105" s="145">
        <v>0</v>
      </c>
      <c r="Z105" s="145" t="s">
        <v>345</v>
      </c>
      <c r="AA105" s="145">
        <v>0</v>
      </c>
      <c r="AB105" s="145" t="s">
        <v>345</v>
      </c>
      <c r="AC105" s="145">
        <v>0</v>
      </c>
      <c r="AD105" s="145" t="s">
        <v>345</v>
      </c>
      <c r="AE105" s="145">
        <v>0</v>
      </c>
      <c r="AF105" s="145" t="s">
        <v>345</v>
      </c>
      <c r="AG105" s="145">
        <v>0</v>
      </c>
      <c r="AH105" s="145" t="s">
        <v>345</v>
      </c>
      <c r="AI105" s="145">
        <v>0</v>
      </c>
      <c r="AJ105" s="145" t="s">
        <v>345</v>
      </c>
      <c r="AK105" s="145">
        <v>0</v>
      </c>
      <c r="AL105" s="145" t="s">
        <v>345</v>
      </c>
      <c r="AM105" s="145">
        <v>0</v>
      </c>
      <c r="AN105" s="145" t="s">
        <v>345</v>
      </c>
      <c r="AO105" s="145">
        <v>0</v>
      </c>
      <c r="AP105" s="145" t="s">
        <v>345</v>
      </c>
      <c r="AQ105" s="145">
        <v>205.32</v>
      </c>
      <c r="AS105" s="145">
        <v>36.82</v>
      </c>
      <c r="AT105" s="145" t="s">
        <v>345</v>
      </c>
      <c r="AU105" s="145">
        <v>216.54</v>
      </c>
      <c r="AW105" s="145">
        <v>108.4</v>
      </c>
      <c r="AY105" s="145">
        <v>75.430000000000007</v>
      </c>
      <c r="BA105" s="145">
        <v>172.03</v>
      </c>
      <c r="BC105" s="145">
        <v>174.77</v>
      </c>
      <c r="BE105" s="145">
        <v>281.98</v>
      </c>
      <c r="BG105" s="145">
        <v>285.52999999999997</v>
      </c>
      <c r="BI105" s="145">
        <v>426.96</v>
      </c>
      <c r="BK105" s="145">
        <v>318.41000000000003</v>
      </c>
      <c r="BM105" s="145">
        <v>388.87</v>
      </c>
      <c r="BO105" s="145">
        <v>309.27999999999997</v>
      </c>
      <c r="BQ105" s="145">
        <v>437.23</v>
      </c>
      <c r="BS105" s="145">
        <v>363.53</v>
      </c>
    </row>
    <row r="106" spans="1:71">
      <c r="A106" s="145" t="s">
        <v>171</v>
      </c>
      <c r="B106" s="145" t="s">
        <v>348</v>
      </c>
      <c r="C106" s="145" t="s">
        <v>172</v>
      </c>
      <c r="D106" s="145">
        <v>74</v>
      </c>
      <c r="E106" s="145">
        <v>0</v>
      </c>
      <c r="F106" s="145" t="s">
        <v>344</v>
      </c>
      <c r="G106" s="145">
        <v>0</v>
      </c>
      <c r="H106" s="145" t="s">
        <v>344</v>
      </c>
      <c r="I106" s="145">
        <v>0</v>
      </c>
      <c r="J106" s="145" t="s">
        <v>344</v>
      </c>
      <c r="K106" s="145">
        <v>0</v>
      </c>
      <c r="L106" s="145" t="s">
        <v>344</v>
      </c>
      <c r="M106" s="145">
        <v>0</v>
      </c>
      <c r="N106" s="145" t="s">
        <v>344</v>
      </c>
      <c r="O106" s="145">
        <v>0</v>
      </c>
      <c r="P106" s="145" t="s">
        <v>344</v>
      </c>
      <c r="Q106" s="145">
        <v>0</v>
      </c>
      <c r="R106" s="145" t="s">
        <v>344</v>
      </c>
      <c r="S106" s="145">
        <v>0</v>
      </c>
      <c r="T106" s="145" t="s">
        <v>344</v>
      </c>
      <c r="U106" s="145">
        <v>0</v>
      </c>
      <c r="V106" s="145" t="s">
        <v>344</v>
      </c>
      <c r="W106" s="145">
        <v>0</v>
      </c>
      <c r="X106" s="145" t="s">
        <v>344</v>
      </c>
      <c r="Y106" s="145">
        <v>0</v>
      </c>
      <c r="Z106" s="145" t="s">
        <v>344</v>
      </c>
      <c r="AA106" s="145">
        <v>0</v>
      </c>
      <c r="AB106" s="145" t="s">
        <v>344</v>
      </c>
      <c r="AC106" s="145">
        <v>0</v>
      </c>
      <c r="AD106" s="145" t="s">
        <v>344</v>
      </c>
      <c r="AE106" s="145">
        <v>0</v>
      </c>
      <c r="AF106" s="145" t="s">
        <v>344</v>
      </c>
      <c r="AG106" s="145">
        <v>0</v>
      </c>
      <c r="AH106" s="145" t="s">
        <v>344</v>
      </c>
      <c r="AI106" s="145">
        <v>0</v>
      </c>
      <c r="AJ106" s="145" t="s">
        <v>344</v>
      </c>
      <c r="AK106" s="145">
        <v>0</v>
      </c>
      <c r="AL106" s="145" t="s">
        <v>344</v>
      </c>
      <c r="AM106" s="145">
        <v>0</v>
      </c>
      <c r="AN106" s="145" t="s">
        <v>344</v>
      </c>
      <c r="AO106" s="145">
        <v>0</v>
      </c>
      <c r="AP106" s="145" t="s">
        <v>344</v>
      </c>
      <c r="AQ106" s="145">
        <v>6.21</v>
      </c>
      <c r="AS106" s="145">
        <v>0</v>
      </c>
      <c r="AT106" s="145" t="s">
        <v>344</v>
      </c>
      <c r="AU106" s="145">
        <v>3.97</v>
      </c>
      <c r="AW106" s="145">
        <v>5.89</v>
      </c>
      <c r="AY106" s="145">
        <v>4.71</v>
      </c>
      <c r="BA106" s="145">
        <v>3.66</v>
      </c>
      <c r="BC106" s="145">
        <v>0</v>
      </c>
      <c r="BE106" s="145">
        <v>0</v>
      </c>
      <c r="BG106" s="145">
        <v>4.54</v>
      </c>
      <c r="BI106" s="145">
        <v>4.2699999999999996</v>
      </c>
      <c r="BK106" s="145">
        <v>13.6</v>
      </c>
      <c r="BM106" s="145">
        <v>17.309999999999999</v>
      </c>
      <c r="BO106" s="145">
        <v>7.63</v>
      </c>
      <c r="BQ106" s="145">
        <v>12.94</v>
      </c>
      <c r="BS106" s="145">
        <v>27.2</v>
      </c>
    </row>
    <row r="107" spans="1:71">
      <c r="A107" s="145" t="s">
        <v>213</v>
      </c>
      <c r="B107" s="145" t="s">
        <v>348</v>
      </c>
      <c r="C107" s="145" t="s">
        <v>235</v>
      </c>
      <c r="D107" s="145">
        <v>75.099999999999994</v>
      </c>
      <c r="E107" s="145">
        <v>0</v>
      </c>
      <c r="F107" s="145" t="s">
        <v>345</v>
      </c>
      <c r="G107" s="145">
        <v>0</v>
      </c>
      <c r="H107" s="145" t="s">
        <v>345</v>
      </c>
      <c r="I107" s="145">
        <v>0</v>
      </c>
      <c r="J107" s="145" t="s">
        <v>345</v>
      </c>
      <c r="K107" s="145">
        <v>0</v>
      </c>
      <c r="L107" s="145" t="s">
        <v>344</v>
      </c>
      <c r="M107" s="145">
        <v>0</v>
      </c>
      <c r="N107" s="145" t="s">
        <v>345</v>
      </c>
      <c r="O107" s="145">
        <v>0</v>
      </c>
      <c r="P107" s="145" t="s">
        <v>345</v>
      </c>
      <c r="Q107" s="145">
        <v>0</v>
      </c>
      <c r="R107" s="145" t="s">
        <v>345</v>
      </c>
      <c r="S107" s="145">
        <v>0</v>
      </c>
      <c r="T107" s="145" t="s">
        <v>345</v>
      </c>
      <c r="U107" s="145">
        <v>0</v>
      </c>
      <c r="V107" s="145" t="s">
        <v>345</v>
      </c>
      <c r="W107" s="145">
        <v>0</v>
      </c>
      <c r="X107" s="145" t="s">
        <v>345</v>
      </c>
      <c r="Y107" s="145">
        <v>0</v>
      </c>
      <c r="Z107" s="145" t="s">
        <v>345</v>
      </c>
      <c r="AA107" s="145">
        <v>0</v>
      </c>
      <c r="AB107" s="145" t="s">
        <v>345</v>
      </c>
      <c r="AC107" s="145">
        <v>0</v>
      </c>
      <c r="AD107" s="145" t="s">
        <v>345</v>
      </c>
      <c r="AE107" s="145">
        <v>0</v>
      </c>
      <c r="AF107" s="145" t="s">
        <v>345</v>
      </c>
      <c r="AG107" s="145">
        <v>0</v>
      </c>
      <c r="AH107" s="145" t="s">
        <v>345</v>
      </c>
      <c r="AI107" s="145">
        <v>0</v>
      </c>
      <c r="AJ107" s="145" t="s">
        <v>345</v>
      </c>
      <c r="AK107" s="145">
        <v>0</v>
      </c>
      <c r="AL107" s="145" t="s">
        <v>345</v>
      </c>
      <c r="AM107" s="145">
        <v>0</v>
      </c>
      <c r="AN107" s="145" t="s">
        <v>345</v>
      </c>
      <c r="AO107" s="145">
        <v>0</v>
      </c>
      <c r="AP107" s="145" t="s">
        <v>345</v>
      </c>
      <c r="AQ107" s="145">
        <v>36</v>
      </c>
      <c r="AS107" s="145">
        <v>0</v>
      </c>
      <c r="AT107" s="145" t="s">
        <v>345</v>
      </c>
      <c r="AU107" s="145">
        <v>26.84</v>
      </c>
      <c r="AW107" s="145">
        <v>38.39</v>
      </c>
      <c r="AY107" s="145">
        <v>33.82</v>
      </c>
      <c r="BA107" s="145">
        <v>30.48</v>
      </c>
      <c r="BC107" s="145">
        <v>4.76</v>
      </c>
      <c r="BE107" s="145">
        <v>21.63</v>
      </c>
      <c r="BG107" s="145">
        <v>90.47</v>
      </c>
      <c r="BI107" s="145">
        <v>123.28</v>
      </c>
      <c r="BK107" s="145">
        <v>142.46</v>
      </c>
      <c r="BM107" s="145">
        <v>135.13999999999999</v>
      </c>
      <c r="BO107" s="145">
        <v>160.61000000000001</v>
      </c>
      <c r="BQ107" s="145">
        <v>217.11</v>
      </c>
      <c r="BS107" s="145">
        <v>253.93</v>
      </c>
    </row>
    <row r="108" spans="1:71">
      <c r="A108" s="145" t="s">
        <v>214</v>
      </c>
      <c r="B108" s="145" t="s">
        <v>348</v>
      </c>
      <c r="C108" s="145" t="s">
        <v>236</v>
      </c>
      <c r="D108" s="145">
        <v>75.2</v>
      </c>
      <c r="E108" s="145">
        <v>0</v>
      </c>
      <c r="G108" s="145">
        <v>0</v>
      </c>
      <c r="I108" s="145">
        <v>0</v>
      </c>
      <c r="K108" s="145">
        <v>0</v>
      </c>
      <c r="L108" s="145" t="s">
        <v>344</v>
      </c>
      <c r="M108" s="145">
        <v>0</v>
      </c>
      <c r="O108" s="145">
        <v>0</v>
      </c>
      <c r="Q108" s="145">
        <v>0</v>
      </c>
      <c r="S108" s="145">
        <v>0</v>
      </c>
      <c r="U108" s="145">
        <v>0</v>
      </c>
      <c r="W108" s="145">
        <v>0</v>
      </c>
      <c r="Y108" s="145">
        <v>0</v>
      </c>
      <c r="AA108" s="145">
        <v>0</v>
      </c>
      <c r="AC108" s="145">
        <v>0</v>
      </c>
      <c r="AE108" s="145">
        <v>0</v>
      </c>
      <c r="AG108" s="145">
        <v>0</v>
      </c>
      <c r="AI108" s="145">
        <v>0</v>
      </c>
      <c r="AK108" s="145">
        <v>0</v>
      </c>
      <c r="AM108" s="145">
        <v>0</v>
      </c>
      <c r="AO108" s="145">
        <v>0</v>
      </c>
      <c r="AQ108" s="145">
        <v>0</v>
      </c>
      <c r="AS108" s="145">
        <v>0</v>
      </c>
      <c r="AU108" s="145">
        <v>0</v>
      </c>
      <c r="AW108" s="145">
        <v>0</v>
      </c>
      <c r="AY108" s="145">
        <v>0</v>
      </c>
      <c r="BA108" s="145">
        <v>0</v>
      </c>
      <c r="BC108" s="145">
        <v>0</v>
      </c>
      <c r="BE108" s="145">
        <v>0</v>
      </c>
      <c r="BG108" s="145">
        <v>0</v>
      </c>
      <c r="BI108" s="145">
        <v>0</v>
      </c>
      <c r="BK108" s="145">
        <v>0</v>
      </c>
      <c r="BM108" s="145">
        <v>0</v>
      </c>
      <c r="BO108" s="145">
        <v>0</v>
      </c>
      <c r="BQ108" s="145">
        <v>0</v>
      </c>
      <c r="BS108" s="145">
        <v>1.87</v>
      </c>
    </row>
    <row r="109" spans="1:71">
      <c r="A109" s="145" t="s">
        <v>173</v>
      </c>
      <c r="B109" s="145" t="s">
        <v>348</v>
      </c>
      <c r="C109" s="145" t="s">
        <v>174</v>
      </c>
      <c r="D109" s="145">
        <v>76</v>
      </c>
      <c r="E109" s="145">
        <v>0</v>
      </c>
      <c r="G109" s="145">
        <v>0</v>
      </c>
      <c r="I109" s="145">
        <v>0</v>
      </c>
      <c r="K109" s="145">
        <v>0</v>
      </c>
      <c r="L109" s="145" t="s">
        <v>344</v>
      </c>
      <c r="M109" s="145">
        <v>0</v>
      </c>
      <c r="O109" s="145">
        <v>0</v>
      </c>
      <c r="Q109" s="145">
        <v>0</v>
      </c>
      <c r="S109" s="145">
        <v>0</v>
      </c>
      <c r="U109" s="145">
        <v>0</v>
      </c>
      <c r="W109" s="145">
        <v>0</v>
      </c>
      <c r="Y109" s="145">
        <v>0</v>
      </c>
      <c r="AA109" s="145">
        <v>0</v>
      </c>
      <c r="AC109" s="145">
        <v>0</v>
      </c>
      <c r="AE109" s="145">
        <v>0</v>
      </c>
      <c r="AG109" s="145">
        <v>0</v>
      </c>
      <c r="AI109" s="145">
        <v>0</v>
      </c>
      <c r="AK109" s="145">
        <v>0</v>
      </c>
      <c r="AM109" s="145">
        <v>0</v>
      </c>
      <c r="AO109" s="145">
        <v>0</v>
      </c>
      <c r="AQ109" s="145">
        <v>0</v>
      </c>
      <c r="AS109" s="145">
        <v>0</v>
      </c>
      <c r="AU109" s="145">
        <v>0</v>
      </c>
      <c r="AW109" s="145">
        <v>0</v>
      </c>
      <c r="AY109" s="145">
        <v>0</v>
      </c>
      <c r="BA109" s="145">
        <v>0</v>
      </c>
      <c r="BC109" s="145">
        <v>0</v>
      </c>
      <c r="BE109" s="145">
        <v>0</v>
      </c>
      <c r="BG109" s="145">
        <v>0</v>
      </c>
      <c r="BI109" s="145">
        <v>0</v>
      </c>
      <c r="BK109" s="145">
        <v>0</v>
      </c>
      <c r="BM109" s="145">
        <v>0</v>
      </c>
      <c r="BO109" s="145">
        <v>0</v>
      </c>
      <c r="BQ109" s="145">
        <v>0</v>
      </c>
      <c r="BS109" s="145">
        <v>0</v>
      </c>
    </row>
    <row r="110" spans="1:71">
      <c r="A110" s="145" t="s">
        <v>175</v>
      </c>
      <c r="B110" s="145" t="s">
        <v>348</v>
      </c>
      <c r="C110" s="145" t="s">
        <v>176</v>
      </c>
      <c r="D110" s="145">
        <v>77</v>
      </c>
      <c r="E110" s="145">
        <v>0</v>
      </c>
      <c r="F110" s="145" t="s">
        <v>344</v>
      </c>
      <c r="G110" s="145">
        <v>0</v>
      </c>
      <c r="H110" s="145" t="s">
        <v>344</v>
      </c>
      <c r="I110" s="145">
        <v>0</v>
      </c>
      <c r="K110" s="145">
        <v>0</v>
      </c>
      <c r="L110" s="145" t="s">
        <v>344</v>
      </c>
      <c r="M110" s="145">
        <v>0</v>
      </c>
      <c r="O110" s="145">
        <v>0</v>
      </c>
      <c r="Q110" s="145">
        <v>0</v>
      </c>
      <c r="S110" s="145">
        <v>0</v>
      </c>
      <c r="U110" s="145">
        <v>0</v>
      </c>
      <c r="W110" s="145">
        <v>0</v>
      </c>
      <c r="Y110" s="145">
        <v>0</v>
      </c>
      <c r="AA110" s="145">
        <v>0</v>
      </c>
      <c r="AC110" s="145">
        <v>0</v>
      </c>
      <c r="AE110" s="145">
        <v>0</v>
      </c>
      <c r="AG110" s="145">
        <v>0</v>
      </c>
      <c r="AI110" s="145">
        <v>0</v>
      </c>
      <c r="AK110" s="145">
        <v>4</v>
      </c>
      <c r="AM110" s="145">
        <v>4.4000000000000004</v>
      </c>
      <c r="AO110" s="145">
        <v>4.37</v>
      </c>
      <c r="AQ110" s="145">
        <v>4.16</v>
      </c>
      <c r="AS110" s="145">
        <v>2.77</v>
      </c>
      <c r="AU110" s="145">
        <v>2.98</v>
      </c>
      <c r="AW110" s="145">
        <v>3.2</v>
      </c>
      <c r="AY110" s="145">
        <v>4.22</v>
      </c>
      <c r="BA110" s="145">
        <v>1.94</v>
      </c>
      <c r="BC110" s="145">
        <v>2.34</v>
      </c>
      <c r="BE110" s="145">
        <v>3.54</v>
      </c>
      <c r="BG110" s="145">
        <v>1.28</v>
      </c>
      <c r="BI110" s="145">
        <v>2.34</v>
      </c>
      <c r="BK110" s="145">
        <v>2.62</v>
      </c>
      <c r="BM110" s="145">
        <v>3.35</v>
      </c>
      <c r="BO110" s="145">
        <v>3.28</v>
      </c>
      <c r="BQ110" s="145">
        <v>1.99</v>
      </c>
      <c r="BS110" s="145">
        <v>2.71</v>
      </c>
    </row>
    <row r="111" spans="1:71">
      <c r="A111" s="145" t="s">
        <v>177</v>
      </c>
      <c r="B111" s="145" t="s">
        <v>348</v>
      </c>
      <c r="C111" s="145" t="s">
        <v>178</v>
      </c>
      <c r="D111" s="145">
        <v>78</v>
      </c>
      <c r="E111" s="145">
        <v>0</v>
      </c>
      <c r="F111" s="145" t="s">
        <v>344</v>
      </c>
      <c r="G111" s="145">
        <v>0</v>
      </c>
      <c r="H111" s="145" t="s">
        <v>344</v>
      </c>
      <c r="I111" s="145">
        <v>0</v>
      </c>
      <c r="K111" s="145">
        <v>0</v>
      </c>
      <c r="L111" s="145" t="s">
        <v>344</v>
      </c>
      <c r="M111" s="145">
        <v>0</v>
      </c>
      <c r="O111" s="145">
        <v>0</v>
      </c>
      <c r="Q111" s="145">
        <v>38.479999999999997</v>
      </c>
      <c r="S111" s="145">
        <v>37.49</v>
      </c>
      <c r="U111" s="145">
        <v>43.2</v>
      </c>
      <c r="W111" s="145">
        <v>40.22</v>
      </c>
      <c r="Y111" s="145">
        <v>37.630000000000003</v>
      </c>
      <c r="AA111" s="145">
        <v>29.03</v>
      </c>
      <c r="AC111" s="145">
        <v>23.66</v>
      </c>
      <c r="AE111" s="145">
        <v>19.55</v>
      </c>
      <c r="AG111" s="145">
        <v>21.22</v>
      </c>
      <c r="AI111" s="145">
        <v>42.65</v>
      </c>
      <c r="AK111" s="145">
        <v>12.99</v>
      </c>
      <c r="AM111" s="145">
        <v>30.26</v>
      </c>
      <c r="AO111" s="145">
        <v>16.14</v>
      </c>
      <c r="AQ111" s="145">
        <v>16.86</v>
      </c>
      <c r="AS111" s="145">
        <v>38.17</v>
      </c>
      <c r="AU111" s="145">
        <v>19.48</v>
      </c>
      <c r="AW111" s="145">
        <v>17.32</v>
      </c>
      <c r="AY111" s="145">
        <v>15.51</v>
      </c>
      <c r="BA111" s="145">
        <v>0</v>
      </c>
      <c r="BC111" s="145">
        <v>3.51</v>
      </c>
      <c r="BE111" s="145">
        <v>7.85</v>
      </c>
      <c r="BG111" s="145">
        <v>0</v>
      </c>
      <c r="BI111" s="145">
        <v>0.74</v>
      </c>
      <c r="BK111" s="145">
        <v>0.43</v>
      </c>
      <c r="BM111" s="145">
        <v>0</v>
      </c>
      <c r="BO111" s="145">
        <v>6.08</v>
      </c>
      <c r="BQ111" s="145">
        <v>4.8600000000000003</v>
      </c>
      <c r="BS111" s="145">
        <v>0</v>
      </c>
    </row>
    <row r="112" spans="1:71">
      <c r="A112" s="145" t="s">
        <v>464</v>
      </c>
      <c r="B112" s="145" t="s">
        <v>347</v>
      </c>
      <c r="C112" s="145" t="s">
        <v>465</v>
      </c>
      <c r="D112" s="145">
        <v>79</v>
      </c>
      <c r="E112" s="145">
        <v>0</v>
      </c>
      <c r="F112" s="145" t="s">
        <v>344</v>
      </c>
      <c r="G112" s="145">
        <v>0</v>
      </c>
      <c r="H112" s="145" t="s">
        <v>344</v>
      </c>
      <c r="I112" s="145">
        <v>0</v>
      </c>
      <c r="J112" s="145" t="s">
        <v>344</v>
      </c>
      <c r="K112" s="145">
        <v>0</v>
      </c>
      <c r="L112" s="145" t="s">
        <v>344</v>
      </c>
      <c r="M112" s="145">
        <v>0</v>
      </c>
      <c r="N112" s="145" t="s">
        <v>344</v>
      </c>
      <c r="O112" s="145">
        <v>0</v>
      </c>
      <c r="P112" s="145" t="s">
        <v>344</v>
      </c>
      <c r="Q112" s="145">
        <v>0</v>
      </c>
      <c r="R112" s="145" t="s">
        <v>344</v>
      </c>
      <c r="S112" s="145">
        <v>0</v>
      </c>
      <c r="T112" s="145" t="s">
        <v>344</v>
      </c>
      <c r="U112" s="145">
        <v>0</v>
      </c>
      <c r="W112" s="145">
        <v>0</v>
      </c>
      <c r="Y112" s="145">
        <v>0</v>
      </c>
      <c r="AA112" s="145">
        <v>0</v>
      </c>
      <c r="AC112" s="145">
        <v>0</v>
      </c>
      <c r="AE112" s="145">
        <v>0</v>
      </c>
      <c r="AG112" s="145">
        <v>0</v>
      </c>
      <c r="AI112" s="145">
        <v>0</v>
      </c>
      <c r="AK112" s="145">
        <v>0</v>
      </c>
      <c r="AM112" s="145">
        <v>0</v>
      </c>
      <c r="AO112" s="145">
        <v>0</v>
      </c>
      <c r="AQ112" s="145">
        <v>0</v>
      </c>
      <c r="AS112" s="145">
        <v>0</v>
      </c>
      <c r="AU112" s="145">
        <v>0</v>
      </c>
      <c r="AW112" s="145">
        <v>0</v>
      </c>
      <c r="AY112" s="145">
        <v>0</v>
      </c>
      <c r="BA112" s="145">
        <v>0</v>
      </c>
      <c r="BC112" s="145">
        <v>0</v>
      </c>
      <c r="BE112" s="145">
        <v>0</v>
      </c>
      <c r="BF112" s="145" t="s">
        <v>344</v>
      </c>
      <c r="BG112" s="145">
        <v>0</v>
      </c>
      <c r="BI112" s="145">
        <v>0</v>
      </c>
      <c r="BK112" s="145">
        <v>0</v>
      </c>
      <c r="BM112" s="145">
        <v>0</v>
      </c>
      <c r="BO112" s="145">
        <v>0</v>
      </c>
      <c r="BQ112" s="145">
        <v>0</v>
      </c>
      <c r="BS112" s="145">
        <v>0</v>
      </c>
    </row>
    <row r="113" spans="1:71">
      <c r="A113" s="145" t="s">
        <v>464</v>
      </c>
      <c r="B113" s="145" t="s">
        <v>343</v>
      </c>
      <c r="C113" s="145" t="s">
        <v>465</v>
      </c>
      <c r="D113" s="145">
        <v>79</v>
      </c>
      <c r="E113" s="145">
        <v>0</v>
      </c>
      <c r="F113" s="145" t="s">
        <v>344</v>
      </c>
      <c r="G113" s="145">
        <v>0</v>
      </c>
      <c r="H113" s="145" t="s">
        <v>344</v>
      </c>
      <c r="I113" s="145">
        <v>0</v>
      </c>
      <c r="J113" s="145" t="s">
        <v>344</v>
      </c>
      <c r="K113" s="145">
        <v>0</v>
      </c>
      <c r="L113" s="145" t="s">
        <v>344</v>
      </c>
      <c r="M113" s="145">
        <v>0</v>
      </c>
      <c r="N113" s="145" t="s">
        <v>344</v>
      </c>
      <c r="O113" s="145">
        <v>0</v>
      </c>
      <c r="P113" s="145" t="s">
        <v>344</v>
      </c>
      <c r="Q113" s="145">
        <v>0</v>
      </c>
      <c r="R113" s="145" t="s">
        <v>344</v>
      </c>
      <c r="S113" s="145">
        <v>0</v>
      </c>
      <c r="T113" s="145" t="s">
        <v>344</v>
      </c>
      <c r="U113" s="145">
        <v>0</v>
      </c>
      <c r="W113" s="145">
        <v>0</v>
      </c>
      <c r="Y113" s="145">
        <v>0</v>
      </c>
      <c r="AA113" s="145">
        <v>0</v>
      </c>
      <c r="AC113" s="145">
        <v>1.23</v>
      </c>
      <c r="AE113" s="145">
        <v>1.75</v>
      </c>
      <c r="AG113" s="145">
        <v>16.690000000000001</v>
      </c>
      <c r="AI113" s="145">
        <v>122.49</v>
      </c>
      <c r="AK113" s="145">
        <v>113.76</v>
      </c>
      <c r="AM113" s="145">
        <v>178.16</v>
      </c>
      <c r="AO113" s="145">
        <v>180.32</v>
      </c>
      <c r="AQ113" s="145">
        <v>174.63</v>
      </c>
      <c r="AS113" s="145">
        <v>264.70999999999998</v>
      </c>
      <c r="AU113" s="145">
        <v>207.6</v>
      </c>
      <c r="AW113" s="145">
        <v>222.43</v>
      </c>
      <c r="AY113" s="145">
        <v>166.96</v>
      </c>
      <c r="BA113" s="145">
        <v>203.93</v>
      </c>
      <c r="BC113" s="145">
        <v>227.67</v>
      </c>
      <c r="BE113" s="145">
        <v>0</v>
      </c>
      <c r="BF113" s="145" t="s">
        <v>344</v>
      </c>
      <c r="BG113" s="145">
        <v>199.38</v>
      </c>
      <c r="BI113" s="145">
        <v>206.59</v>
      </c>
      <c r="BK113" s="145">
        <v>229.72</v>
      </c>
      <c r="BM113" s="145">
        <v>353.43</v>
      </c>
      <c r="BO113" s="145">
        <v>378.34</v>
      </c>
      <c r="BQ113" s="145">
        <v>15.94</v>
      </c>
      <c r="BS113" s="145">
        <v>62.04</v>
      </c>
    </row>
    <row r="114" spans="1:71">
      <c r="A114" s="145" t="s">
        <v>466</v>
      </c>
      <c r="B114" s="145" t="s">
        <v>347</v>
      </c>
      <c r="C114" s="145" t="s">
        <v>467</v>
      </c>
      <c r="D114" s="145">
        <v>80</v>
      </c>
      <c r="E114" s="145">
        <v>0</v>
      </c>
      <c r="G114" s="145">
        <v>0</v>
      </c>
      <c r="I114" s="145">
        <v>0</v>
      </c>
      <c r="K114" s="145">
        <v>0</v>
      </c>
      <c r="L114" s="145" t="s">
        <v>344</v>
      </c>
      <c r="M114" s="145">
        <v>0</v>
      </c>
      <c r="O114" s="145">
        <v>0</v>
      </c>
      <c r="Q114" s="145">
        <v>0</v>
      </c>
      <c r="S114" s="145">
        <v>0</v>
      </c>
      <c r="U114" s="145">
        <v>0</v>
      </c>
      <c r="W114" s="145">
        <v>0</v>
      </c>
      <c r="Y114" s="145">
        <v>0</v>
      </c>
      <c r="AA114" s="145">
        <v>0</v>
      </c>
      <c r="AC114" s="145">
        <v>0</v>
      </c>
      <c r="AE114" s="145">
        <v>0</v>
      </c>
      <c r="AG114" s="145">
        <v>0</v>
      </c>
      <c r="AI114" s="145">
        <v>0</v>
      </c>
      <c r="AK114" s="145">
        <v>0</v>
      </c>
      <c r="AM114" s="145">
        <v>0</v>
      </c>
      <c r="AO114" s="145">
        <v>0</v>
      </c>
      <c r="AQ114" s="145">
        <v>0</v>
      </c>
      <c r="AS114" s="145">
        <v>0</v>
      </c>
      <c r="AU114" s="145">
        <v>0</v>
      </c>
      <c r="AW114" s="145">
        <v>0</v>
      </c>
      <c r="AY114" s="145">
        <v>0</v>
      </c>
      <c r="BA114" s="145">
        <v>0</v>
      </c>
      <c r="BC114" s="145">
        <v>0</v>
      </c>
      <c r="BE114" s="145">
        <v>0</v>
      </c>
      <c r="BG114" s="145">
        <v>0</v>
      </c>
      <c r="BI114" s="145">
        <v>0</v>
      </c>
      <c r="BK114" s="145">
        <v>0</v>
      </c>
      <c r="BM114" s="145">
        <v>0</v>
      </c>
      <c r="BO114" s="145">
        <v>0</v>
      </c>
      <c r="BQ114" s="145">
        <v>0</v>
      </c>
      <c r="BS114" s="145">
        <v>0</v>
      </c>
    </row>
    <row r="115" spans="1:71">
      <c r="A115" s="145" t="s">
        <v>466</v>
      </c>
      <c r="B115" s="145" t="s">
        <v>343</v>
      </c>
      <c r="C115" s="145" t="s">
        <v>467</v>
      </c>
      <c r="D115" s="145">
        <v>80</v>
      </c>
      <c r="E115" s="145">
        <v>0</v>
      </c>
      <c r="F115" s="145" t="s">
        <v>344</v>
      </c>
      <c r="G115" s="145">
        <v>0</v>
      </c>
      <c r="H115" s="145" t="s">
        <v>344</v>
      </c>
      <c r="I115" s="145">
        <v>0</v>
      </c>
      <c r="J115" s="145" t="s">
        <v>344</v>
      </c>
      <c r="K115" s="145">
        <v>0</v>
      </c>
      <c r="L115" s="145" t="s">
        <v>344</v>
      </c>
      <c r="M115" s="145">
        <v>0</v>
      </c>
      <c r="N115" s="145" t="s">
        <v>344</v>
      </c>
      <c r="O115" s="145">
        <v>0</v>
      </c>
      <c r="P115" s="145" t="s">
        <v>344</v>
      </c>
      <c r="Q115" s="145">
        <v>0</v>
      </c>
      <c r="R115" s="145" t="s">
        <v>344</v>
      </c>
      <c r="S115" s="145">
        <v>0</v>
      </c>
      <c r="T115" s="145" t="s">
        <v>344</v>
      </c>
      <c r="U115" s="145">
        <v>0</v>
      </c>
      <c r="W115" s="145">
        <v>0</v>
      </c>
      <c r="Y115" s="145">
        <v>0</v>
      </c>
      <c r="AA115" s="145">
        <v>0</v>
      </c>
      <c r="AC115" s="145">
        <v>0</v>
      </c>
      <c r="AE115" s="145">
        <v>6.19</v>
      </c>
      <c r="AG115" s="145">
        <v>3.67</v>
      </c>
      <c r="AI115" s="145">
        <v>15.74</v>
      </c>
      <c r="AK115" s="145">
        <v>20.79</v>
      </c>
      <c r="AM115" s="145">
        <v>46.34</v>
      </c>
      <c r="AO115" s="145">
        <v>79.87</v>
      </c>
      <c r="AQ115" s="145">
        <v>80.709999999999994</v>
      </c>
      <c r="AS115" s="145">
        <v>99.46</v>
      </c>
      <c r="AU115" s="145">
        <v>106.29</v>
      </c>
      <c r="AW115" s="145">
        <v>124.1</v>
      </c>
      <c r="AY115" s="145">
        <v>92.8</v>
      </c>
      <c r="BA115" s="145">
        <v>135.51</v>
      </c>
      <c r="BC115" s="145">
        <v>126.03</v>
      </c>
      <c r="BE115" s="145">
        <v>0</v>
      </c>
      <c r="BF115" s="145" t="s">
        <v>344</v>
      </c>
      <c r="BG115" s="145">
        <v>145.44</v>
      </c>
      <c r="BI115" s="145">
        <v>138.13</v>
      </c>
      <c r="BK115" s="145">
        <v>184.54</v>
      </c>
      <c r="BM115" s="145">
        <v>180.18</v>
      </c>
      <c r="BO115" s="145">
        <v>209.56</v>
      </c>
      <c r="BQ115" s="145">
        <v>13.2</v>
      </c>
      <c r="BS115" s="145">
        <v>57.25</v>
      </c>
    </row>
    <row r="116" spans="1:71">
      <c r="A116" s="145" t="s">
        <v>468</v>
      </c>
      <c r="B116" s="145" t="s">
        <v>343</v>
      </c>
      <c r="C116" s="145" t="s">
        <v>469</v>
      </c>
      <c r="D116" s="145">
        <v>81</v>
      </c>
      <c r="E116" s="145">
        <v>0</v>
      </c>
      <c r="F116" s="145" t="s">
        <v>344</v>
      </c>
      <c r="G116" s="145">
        <v>0</v>
      </c>
      <c r="H116" s="145" t="s">
        <v>344</v>
      </c>
      <c r="I116" s="145">
        <v>0</v>
      </c>
      <c r="J116" s="145" t="s">
        <v>344</v>
      </c>
      <c r="K116" s="145">
        <v>0</v>
      </c>
      <c r="L116" s="145" t="s">
        <v>344</v>
      </c>
      <c r="M116" s="145">
        <v>0</v>
      </c>
      <c r="N116" s="145" t="s">
        <v>344</v>
      </c>
      <c r="O116" s="145">
        <v>0</v>
      </c>
      <c r="P116" s="145" t="s">
        <v>344</v>
      </c>
      <c r="Q116" s="145">
        <v>0</v>
      </c>
      <c r="R116" s="145" t="s">
        <v>344</v>
      </c>
      <c r="S116" s="145">
        <v>0</v>
      </c>
      <c r="T116" s="145" t="s">
        <v>344</v>
      </c>
      <c r="U116" s="145">
        <v>29.01</v>
      </c>
      <c r="W116" s="145">
        <v>79.36</v>
      </c>
      <c r="Y116" s="145">
        <v>134.69</v>
      </c>
      <c r="AA116" s="145">
        <v>178.58</v>
      </c>
      <c r="AC116" s="145">
        <v>179.04</v>
      </c>
      <c r="AE116" s="145">
        <v>197.86</v>
      </c>
      <c r="AG116" s="145">
        <v>230.89</v>
      </c>
      <c r="AI116" s="145">
        <v>276.36</v>
      </c>
      <c r="AK116" s="145">
        <v>222.93</v>
      </c>
      <c r="AM116" s="145">
        <v>343.73</v>
      </c>
      <c r="AO116" s="145">
        <v>421.4</v>
      </c>
      <c r="AQ116" s="145">
        <v>478.25</v>
      </c>
      <c r="AS116" s="145">
        <v>643.36</v>
      </c>
      <c r="AU116" s="145">
        <v>685.55</v>
      </c>
      <c r="AW116" s="145">
        <v>669.58</v>
      </c>
      <c r="AY116" s="145">
        <v>743.28</v>
      </c>
      <c r="BA116" s="145">
        <v>695.85</v>
      </c>
      <c r="BC116" s="145">
        <v>801.94</v>
      </c>
      <c r="BE116" s="145">
        <v>0</v>
      </c>
      <c r="BF116" s="145" t="s">
        <v>344</v>
      </c>
      <c r="BG116" s="145">
        <v>721.47</v>
      </c>
      <c r="BI116" s="145">
        <v>648</v>
      </c>
      <c r="BK116" s="145">
        <v>656.35</v>
      </c>
      <c r="BM116" s="145">
        <v>744.91</v>
      </c>
      <c r="BO116" s="145">
        <v>753.76</v>
      </c>
      <c r="BQ116" s="145">
        <v>505.18</v>
      </c>
      <c r="BS116" s="145">
        <v>511.81</v>
      </c>
    </row>
    <row r="117" spans="1:71">
      <c r="A117" s="145" t="s">
        <v>470</v>
      </c>
      <c r="B117" s="145" t="s">
        <v>343</v>
      </c>
      <c r="C117" s="145" t="s">
        <v>471</v>
      </c>
      <c r="D117" s="145">
        <v>82</v>
      </c>
      <c r="E117" s="145">
        <v>0</v>
      </c>
      <c r="F117" s="145" t="s">
        <v>345</v>
      </c>
      <c r="G117" s="145">
        <v>0</v>
      </c>
      <c r="H117" s="145" t="s">
        <v>345</v>
      </c>
      <c r="I117" s="145">
        <v>0</v>
      </c>
      <c r="J117" s="145" t="s">
        <v>345</v>
      </c>
      <c r="K117" s="145">
        <v>0</v>
      </c>
      <c r="L117" s="145" t="s">
        <v>344</v>
      </c>
      <c r="M117" s="145">
        <v>0</v>
      </c>
      <c r="N117" s="145" t="s">
        <v>345</v>
      </c>
      <c r="O117" s="145">
        <v>0</v>
      </c>
      <c r="P117" s="145" t="s">
        <v>345</v>
      </c>
      <c r="Q117" s="145">
        <v>0</v>
      </c>
      <c r="R117" s="145" t="s">
        <v>345</v>
      </c>
      <c r="S117" s="145">
        <v>0</v>
      </c>
      <c r="T117" s="145" t="s">
        <v>345</v>
      </c>
      <c r="U117" s="145">
        <v>1310.6400000000001</v>
      </c>
      <c r="W117" s="145">
        <v>1443.26</v>
      </c>
      <c r="Y117" s="145">
        <v>1158.51</v>
      </c>
      <c r="AA117" s="145">
        <v>1391.19</v>
      </c>
      <c r="AC117" s="145">
        <v>1629.28</v>
      </c>
      <c r="AE117" s="145">
        <v>1805.23</v>
      </c>
      <c r="AG117" s="145">
        <v>1848.06</v>
      </c>
      <c r="AI117" s="145">
        <v>1911.31</v>
      </c>
      <c r="AK117" s="145">
        <v>1740.09</v>
      </c>
      <c r="AM117" s="145">
        <v>1966.6</v>
      </c>
      <c r="AO117" s="145">
        <v>2209.83</v>
      </c>
      <c r="AQ117" s="145">
        <v>2499.5300000000002</v>
      </c>
      <c r="AS117" s="145">
        <v>3163.01</v>
      </c>
      <c r="AU117" s="145">
        <v>2924.14</v>
      </c>
      <c r="AW117" s="145">
        <v>3609.04</v>
      </c>
      <c r="AY117" s="145">
        <v>3247.49</v>
      </c>
      <c r="BA117" s="145">
        <v>3437.8</v>
      </c>
      <c r="BC117" s="145">
        <v>3332.98</v>
      </c>
      <c r="BE117" s="145">
        <v>0</v>
      </c>
      <c r="BF117" s="145" t="s">
        <v>345</v>
      </c>
      <c r="BG117" s="145">
        <v>1915.32</v>
      </c>
      <c r="BI117" s="145">
        <v>1766.29</v>
      </c>
      <c r="BK117" s="145">
        <v>1986.37</v>
      </c>
      <c r="BM117" s="145">
        <v>2350.91</v>
      </c>
      <c r="BO117" s="145">
        <v>2313.69</v>
      </c>
      <c r="BQ117" s="145">
        <v>1761.31</v>
      </c>
      <c r="BS117" s="145">
        <v>1453.88</v>
      </c>
    </row>
    <row r="118" spans="1:71">
      <c r="A118" s="145" t="s">
        <v>470</v>
      </c>
      <c r="B118" s="145" t="s">
        <v>348</v>
      </c>
      <c r="C118" s="145" t="s">
        <v>471</v>
      </c>
      <c r="D118" s="145">
        <v>82</v>
      </c>
      <c r="E118" s="145">
        <v>0</v>
      </c>
      <c r="F118" s="145" t="s">
        <v>344</v>
      </c>
      <c r="G118" s="145">
        <v>0</v>
      </c>
      <c r="H118" s="145" t="s">
        <v>344</v>
      </c>
      <c r="I118" s="145">
        <v>0</v>
      </c>
      <c r="J118" s="145" t="s">
        <v>344</v>
      </c>
      <c r="K118" s="145">
        <v>0</v>
      </c>
      <c r="L118" s="145" t="s">
        <v>344</v>
      </c>
      <c r="M118" s="145">
        <v>0</v>
      </c>
      <c r="N118" s="145" t="s">
        <v>344</v>
      </c>
      <c r="O118" s="145">
        <v>0</v>
      </c>
      <c r="P118" s="145" t="s">
        <v>344</v>
      </c>
      <c r="Q118" s="145">
        <v>0</v>
      </c>
      <c r="R118" s="145" t="s">
        <v>344</v>
      </c>
      <c r="S118" s="145">
        <v>0</v>
      </c>
      <c r="T118" s="145" t="s">
        <v>344</v>
      </c>
      <c r="U118" s="145">
        <v>789.2</v>
      </c>
      <c r="W118" s="145">
        <v>782.81</v>
      </c>
      <c r="Y118" s="145">
        <v>1019.29</v>
      </c>
      <c r="AA118" s="145">
        <v>921.22</v>
      </c>
      <c r="AC118" s="145">
        <v>936.12</v>
      </c>
      <c r="AE118" s="145">
        <v>1312.13</v>
      </c>
      <c r="AG118" s="145">
        <v>1477.32</v>
      </c>
      <c r="AI118" s="145">
        <v>1791.69</v>
      </c>
      <c r="AK118" s="145">
        <v>1660.79</v>
      </c>
      <c r="AM118" s="145">
        <v>2021.26</v>
      </c>
      <c r="AO118" s="145">
        <v>2706.94</v>
      </c>
      <c r="AQ118" s="145">
        <v>2921.74</v>
      </c>
      <c r="AS118" s="145">
        <v>3029.88</v>
      </c>
      <c r="AU118" s="145">
        <v>2930.59</v>
      </c>
      <c r="AW118" s="145">
        <v>3185.43</v>
      </c>
      <c r="AY118" s="145">
        <v>2987.23</v>
      </c>
      <c r="BA118" s="145">
        <v>2782.07</v>
      </c>
      <c r="BC118" s="145">
        <v>2398.7600000000002</v>
      </c>
      <c r="BE118" s="145">
        <v>0</v>
      </c>
      <c r="BF118" s="145" t="s">
        <v>344</v>
      </c>
      <c r="BG118" s="145">
        <v>1288.95</v>
      </c>
      <c r="BI118" s="145">
        <v>1012.32</v>
      </c>
      <c r="BK118" s="145">
        <v>1359.37</v>
      </c>
      <c r="BM118" s="145">
        <v>1880.93</v>
      </c>
      <c r="BO118" s="145">
        <v>1954.98</v>
      </c>
      <c r="BQ118" s="145">
        <v>1380.2</v>
      </c>
      <c r="BS118" s="145">
        <v>1024.45</v>
      </c>
    </row>
    <row r="119" spans="1:71">
      <c r="A119" s="145" t="s">
        <v>472</v>
      </c>
      <c r="B119" s="145" t="s">
        <v>348</v>
      </c>
      <c r="C119" s="145" t="s">
        <v>473</v>
      </c>
      <c r="D119" s="145">
        <v>83</v>
      </c>
      <c r="E119" s="145">
        <v>0</v>
      </c>
      <c r="G119" s="145">
        <v>0</v>
      </c>
      <c r="I119" s="145">
        <v>0</v>
      </c>
      <c r="K119" s="145">
        <v>0</v>
      </c>
      <c r="L119" s="145" t="s">
        <v>344</v>
      </c>
      <c r="M119" s="145">
        <v>0</v>
      </c>
      <c r="O119" s="145">
        <v>0</v>
      </c>
      <c r="Q119" s="145">
        <v>0</v>
      </c>
      <c r="S119" s="145">
        <v>0</v>
      </c>
      <c r="U119" s="145">
        <v>0</v>
      </c>
      <c r="W119" s="145">
        <v>0</v>
      </c>
      <c r="Y119" s="145">
        <v>0</v>
      </c>
      <c r="AA119" s="145">
        <v>0</v>
      </c>
      <c r="AC119" s="145">
        <v>0</v>
      </c>
      <c r="AE119" s="145">
        <v>0</v>
      </c>
      <c r="AG119" s="145">
        <v>0</v>
      </c>
      <c r="AI119" s="145">
        <v>0</v>
      </c>
      <c r="AK119" s="145">
        <v>0</v>
      </c>
      <c r="AM119" s="145">
        <v>0</v>
      </c>
      <c r="AO119" s="145">
        <v>0</v>
      </c>
      <c r="AQ119" s="145">
        <v>0</v>
      </c>
      <c r="AS119" s="145">
        <v>0</v>
      </c>
      <c r="AU119" s="145">
        <v>0</v>
      </c>
      <c r="AW119" s="145">
        <v>15.87</v>
      </c>
      <c r="AY119" s="145">
        <v>81.66</v>
      </c>
      <c r="BA119" s="145">
        <v>158.49</v>
      </c>
      <c r="BC119" s="145">
        <v>146</v>
      </c>
      <c r="BE119" s="145">
        <v>0</v>
      </c>
      <c r="BF119" s="145" t="s">
        <v>344</v>
      </c>
      <c r="BG119" s="145">
        <v>253.28</v>
      </c>
      <c r="BI119" s="145">
        <v>591.04999999999995</v>
      </c>
      <c r="BK119" s="145">
        <v>983.55</v>
      </c>
      <c r="BM119" s="145">
        <v>1352.01</v>
      </c>
      <c r="BO119" s="145">
        <v>1715.24</v>
      </c>
      <c r="BQ119" s="145">
        <v>1769.11</v>
      </c>
      <c r="BS119" s="145">
        <v>1878.47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F88"/>
  <sheetViews>
    <sheetView workbookViewId="0">
      <pane xSplit="1" ySplit="3" topLeftCell="B4" activePane="bottomRight" state="frozen"/>
      <selection pane="topRight" activeCell="B1" sqref="B1"/>
      <selection pane="bottomLeft" activeCell="A4" sqref="A4"/>
      <selection pane="bottomRight" activeCell="C45" sqref="C45"/>
    </sheetView>
  </sheetViews>
  <sheetFormatPr defaultRowHeight="13.2"/>
  <cols>
    <col min="1" max="1" width="16" customWidth="1"/>
    <col min="2" max="2" width="10.33203125" bestFit="1" customWidth="1"/>
    <col min="3" max="3" width="12.33203125" customWidth="1"/>
    <col min="4" max="4" width="12.88671875" customWidth="1"/>
    <col min="5" max="5" width="30" customWidth="1"/>
    <col min="6" max="6" width="11" bestFit="1" customWidth="1"/>
  </cols>
  <sheetData>
    <row r="1" spans="1:5" ht="14.4">
      <c r="A1" s="106" t="s">
        <v>443</v>
      </c>
    </row>
    <row r="3" spans="1:5" ht="14.4">
      <c r="A3" s="106" t="s">
        <v>377</v>
      </c>
      <c r="B3" s="106" t="s">
        <v>378</v>
      </c>
      <c r="C3" s="106" t="s">
        <v>379</v>
      </c>
      <c r="D3" s="106" t="s">
        <v>380</v>
      </c>
      <c r="E3" s="112" t="s">
        <v>444</v>
      </c>
    </row>
    <row r="4" spans="1:5">
      <c r="A4" t="s">
        <v>126</v>
      </c>
      <c r="B4" t="s">
        <v>343</v>
      </c>
      <c r="C4">
        <v>28</v>
      </c>
      <c r="D4" s="107">
        <v>0</v>
      </c>
      <c r="E4" s="113">
        <v>0</v>
      </c>
    </row>
    <row r="5" spans="1:5">
      <c r="A5" t="s">
        <v>126</v>
      </c>
      <c r="B5" t="s">
        <v>343</v>
      </c>
      <c r="C5">
        <v>29</v>
      </c>
      <c r="D5" s="107">
        <v>0</v>
      </c>
      <c r="E5" s="113">
        <v>0</v>
      </c>
    </row>
    <row r="6" spans="1:5">
      <c r="A6" t="s">
        <v>126</v>
      </c>
      <c r="B6" t="s">
        <v>343</v>
      </c>
      <c r="C6">
        <v>34</v>
      </c>
      <c r="D6" s="107">
        <v>0</v>
      </c>
      <c r="E6" s="113">
        <v>0</v>
      </c>
    </row>
    <row r="7" spans="1:5">
      <c r="A7" t="s">
        <v>126</v>
      </c>
      <c r="B7" t="s">
        <v>343</v>
      </c>
      <c r="C7">
        <v>176</v>
      </c>
      <c r="D7" s="107">
        <v>0</v>
      </c>
      <c r="E7" s="113">
        <v>0</v>
      </c>
    </row>
    <row r="8" spans="1:5">
      <c r="A8" t="s">
        <v>112</v>
      </c>
      <c r="B8" t="s">
        <v>343</v>
      </c>
      <c r="C8">
        <v>41</v>
      </c>
      <c r="D8" s="107">
        <v>26.7725953857422</v>
      </c>
      <c r="E8" s="113">
        <v>6.5102807128906202</v>
      </c>
    </row>
    <row r="9" spans="1:5">
      <c r="A9" t="s">
        <v>112</v>
      </c>
      <c r="B9" t="s">
        <v>343</v>
      </c>
      <c r="C9">
        <v>49</v>
      </c>
      <c r="D9" s="107">
        <v>0</v>
      </c>
      <c r="E9" s="113"/>
    </row>
    <row r="10" spans="1:5">
      <c r="A10" t="s">
        <v>114</v>
      </c>
      <c r="B10" t="s">
        <v>343</v>
      </c>
      <c r="C10">
        <v>41</v>
      </c>
      <c r="D10" s="107">
        <v>17.9593294921875</v>
      </c>
      <c r="E10" s="113">
        <v>8.5391548828125003</v>
      </c>
    </row>
    <row r="11" spans="1:5">
      <c r="A11" t="s">
        <v>114</v>
      </c>
      <c r="B11" t="s">
        <v>343</v>
      </c>
      <c r="C11">
        <v>159</v>
      </c>
      <c r="D11" s="107">
        <v>41.908570947265602</v>
      </c>
      <c r="E11" s="113">
        <v>3.58126948242188</v>
      </c>
    </row>
    <row r="12" spans="1:5">
      <c r="A12" t="s">
        <v>124</v>
      </c>
      <c r="B12" t="s">
        <v>343</v>
      </c>
      <c r="C12">
        <v>40</v>
      </c>
      <c r="D12" s="107">
        <v>211.63049687500001</v>
      </c>
      <c r="E12" s="113">
        <v>101.340880322266</v>
      </c>
    </row>
    <row r="13" spans="1:5">
      <c r="A13" t="s">
        <v>124</v>
      </c>
      <c r="B13" t="s">
        <v>343</v>
      </c>
      <c r="C13">
        <v>241</v>
      </c>
      <c r="D13" s="107">
        <v>0</v>
      </c>
      <c r="E13" s="113">
        <v>0</v>
      </c>
    </row>
    <row r="14" spans="1:5">
      <c r="A14" t="s">
        <v>352</v>
      </c>
      <c r="B14" t="s">
        <v>343</v>
      </c>
      <c r="C14">
        <v>56</v>
      </c>
      <c r="D14" s="107">
        <v>20.435579687499999</v>
      </c>
      <c r="E14" s="113">
        <v>20.818374218750002</v>
      </c>
    </row>
    <row r="15" spans="1:5">
      <c r="A15" t="s">
        <v>352</v>
      </c>
      <c r="B15" t="s">
        <v>343</v>
      </c>
      <c r="C15">
        <v>57</v>
      </c>
      <c r="D15" s="107">
        <v>0</v>
      </c>
      <c r="E15" s="113">
        <v>8.2723777770996095E-3</v>
      </c>
    </row>
    <row r="16" spans="1:5">
      <c r="A16" t="s">
        <v>352</v>
      </c>
      <c r="B16" t="s">
        <v>343</v>
      </c>
      <c r="C16">
        <v>65</v>
      </c>
      <c r="D16" s="107">
        <v>32.847450000000002</v>
      </c>
      <c r="E16" s="113">
        <v>32.787662500000003</v>
      </c>
    </row>
    <row r="17" spans="1:5">
      <c r="A17" t="s">
        <v>352</v>
      </c>
      <c r="B17" t="s">
        <v>348</v>
      </c>
      <c r="C17">
        <v>65</v>
      </c>
      <c r="D17" s="107">
        <v>3.8242976562500002</v>
      </c>
      <c r="E17" s="113">
        <v>4.3896296875000003</v>
      </c>
    </row>
    <row r="18" spans="1:5">
      <c r="A18" t="s">
        <v>352</v>
      </c>
      <c r="B18" t="s">
        <v>348</v>
      </c>
      <c r="C18">
        <v>66</v>
      </c>
      <c r="D18" s="107">
        <v>21.75251875</v>
      </c>
      <c r="E18" s="113">
        <v>27.833716406250002</v>
      </c>
    </row>
    <row r="19" spans="1:5">
      <c r="A19" t="s">
        <v>211</v>
      </c>
      <c r="B19" t="s">
        <v>343</v>
      </c>
      <c r="C19">
        <v>40</v>
      </c>
      <c r="D19" s="107">
        <v>0</v>
      </c>
      <c r="E19" s="113">
        <v>0</v>
      </c>
    </row>
    <row r="20" spans="1:5">
      <c r="A20" t="s">
        <v>211</v>
      </c>
      <c r="B20" t="s">
        <v>343</v>
      </c>
      <c r="C20">
        <v>57</v>
      </c>
      <c r="D20" s="107">
        <v>54.746189404296899</v>
      </c>
      <c r="E20" s="113">
        <v>71.746267413330102</v>
      </c>
    </row>
    <row r="21" spans="1:5">
      <c r="A21" t="s">
        <v>212</v>
      </c>
      <c r="B21" t="s">
        <v>343</v>
      </c>
      <c r="C21">
        <v>56</v>
      </c>
      <c r="D21" s="107">
        <v>31.030628125</v>
      </c>
      <c r="E21" s="113">
        <v>117.510294067383</v>
      </c>
    </row>
    <row r="22" spans="1:5">
      <c r="A22" t="s">
        <v>120</v>
      </c>
      <c r="B22" t="s">
        <v>356</v>
      </c>
      <c r="C22">
        <v>28</v>
      </c>
      <c r="D22" s="107">
        <v>14.587361035156301</v>
      </c>
      <c r="E22" s="113">
        <v>14.1689869384766</v>
      </c>
    </row>
    <row r="23" spans="1:5">
      <c r="A23" t="s">
        <v>120</v>
      </c>
      <c r="B23" t="s">
        <v>356</v>
      </c>
      <c r="C23">
        <v>34</v>
      </c>
      <c r="D23" s="107">
        <v>10.142907421875</v>
      </c>
      <c r="E23" s="113">
        <v>6.1750070312499998</v>
      </c>
    </row>
    <row r="24" spans="1:5">
      <c r="A24" t="s">
        <v>120</v>
      </c>
      <c r="B24" t="s">
        <v>343</v>
      </c>
      <c r="C24">
        <v>29</v>
      </c>
      <c r="D24" s="107">
        <v>0</v>
      </c>
      <c r="E24" s="113">
        <v>0</v>
      </c>
    </row>
    <row r="25" spans="1:5">
      <c r="A25" t="s">
        <v>120</v>
      </c>
      <c r="B25" t="s">
        <v>343</v>
      </c>
      <c r="C25">
        <v>34</v>
      </c>
      <c r="D25" s="107">
        <v>31.82058125</v>
      </c>
      <c r="E25" s="113">
        <v>2.8234530761718699</v>
      </c>
    </row>
    <row r="26" spans="1:5">
      <c r="A26" t="s">
        <v>120</v>
      </c>
      <c r="B26" t="s">
        <v>343</v>
      </c>
      <c r="C26">
        <v>39</v>
      </c>
      <c r="D26" s="107">
        <v>23.125074999999999</v>
      </c>
      <c r="E26" s="113">
        <v>11.073751513671899</v>
      </c>
    </row>
    <row r="27" spans="1:5">
      <c r="A27" t="s">
        <v>120</v>
      </c>
      <c r="B27" t="s">
        <v>343</v>
      </c>
      <c r="C27">
        <v>40</v>
      </c>
      <c r="D27" s="107">
        <v>465.52769062499999</v>
      </c>
      <c r="E27" s="113">
        <v>141.22168457031299</v>
      </c>
    </row>
    <row r="28" spans="1:5">
      <c r="A28" t="s">
        <v>120</v>
      </c>
      <c r="B28" t="s">
        <v>343</v>
      </c>
      <c r="C28">
        <v>161</v>
      </c>
      <c r="D28" s="107">
        <v>11.921135937500001</v>
      </c>
      <c r="E28" s="113">
        <v>8.0294282714843792</v>
      </c>
    </row>
    <row r="29" spans="1:5">
      <c r="A29" t="s">
        <v>120</v>
      </c>
      <c r="B29" t="s">
        <v>348</v>
      </c>
      <c r="C29">
        <v>28</v>
      </c>
      <c r="D29" s="107">
        <v>2.5650197982788098E-3</v>
      </c>
      <c r="E29" s="113">
        <v>1.51512298583984E-2</v>
      </c>
    </row>
    <row r="30" spans="1:5">
      <c r="A30" t="s">
        <v>120</v>
      </c>
      <c r="B30" t="s">
        <v>348</v>
      </c>
      <c r="C30">
        <v>34</v>
      </c>
      <c r="D30" s="107">
        <v>191.92903867187499</v>
      </c>
      <c r="E30" s="113">
        <v>21.595837890624999</v>
      </c>
    </row>
    <row r="31" spans="1:5">
      <c r="A31" t="s">
        <v>120</v>
      </c>
      <c r="B31" t="s">
        <v>348</v>
      </c>
      <c r="C31">
        <v>39</v>
      </c>
      <c r="D31" s="107">
        <v>840.43926538085896</v>
      </c>
      <c r="E31" s="113">
        <v>413.84061789550799</v>
      </c>
    </row>
    <row r="32" spans="1:5">
      <c r="A32" t="s">
        <v>120</v>
      </c>
      <c r="B32" t="s">
        <v>348</v>
      </c>
      <c r="C32">
        <v>40</v>
      </c>
      <c r="D32" s="107">
        <v>129.62241992187501</v>
      </c>
      <c r="E32" s="113">
        <v>12.246192089843801</v>
      </c>
    </row>
    <row r="33" spans="1:5">
      <c r="A33" t="s">
        <v>120</v>
      </c>
      <c r="B33" t="s">
        <v>348</v>
      </c>
      <c r="C33">
        <v>176</v>
      </c>
      <c r="D33" s="107">
        <v>0</v>
      </c>
      <c r="E33" s="113">
        <v>0</v>
      </c>
    </row>
    <row r="34" spans="1:5">
      <c r="A34" t="s">
        <v>116</v>
      </c>
      <c r="B34" t="s">
        <v>343</v>
      </c>
      <c r="C34">
        <v>29</v>
      </c>
      <c r="D34" s="107">
        <v>0</v>
      </c>
      <c r="E34" s="113">
        <v>0</v>
      </c>
    </row>
    <row r="35" spans="1:5">
      <c r="A35" t="s">
        <v>116</v>
      </c>
      <c r="B35" t="s">
        <v>343</v>
      </c>
      <c r="C35">
        <v>159</v>
      </c>
      <c r="D35" s="107">
        <v>0.51088969726562505</v>
      </c>
      <c r="E35" s="113">
        <v>0.22034401855468699</v>
      </c>
    </row>
    <row r="36" spans="1:5">
      <c r="A36" t="s">
        <v>116</v>
      </c>
      <c r="B36" t="s">
        <v>343</v>
      </c>
      <c r="C36">
        <v>176</v>
      </c>
      <c r="D36" s="107">
        <v>0</v>
      </c>
      <c r="E36" s="113">
        <v>0</v>
      </c>
    </row>
    <row r="37" spans="1:5">
      <c r="D37" s="107">
        <f>SUM(D4:D36)</f>
        <v>2182.5365862844465</v>
      </c>
      <c r="E37" s="113">
        <f>SUM(E4:E36)</f>
        <v>1026.4762565971387</v>
      </c>
    </row>
    <row r="38" spans="1:5">
      <c r="D38" s="107"/>
    </row>
    <row r="39" spans="1:5">
      <c r="A39" t="s">
        <v>381</v>
      </c>
      <c r="D39" s="107"/>
    </row>
    <row r="40" spans="1:5" ht="14.4">
      <c r="A40" s="106" t="s">
        <v>377</v>
      </c>
      <c r="B40" s="106" t="s">
        <v>378</v>
      </c>
      <c r="C40" s="106" t="s">
        <v>379</v>
      </c>
      <c r="D40" s="106" t="s">
        <v>382</v>
      </c>
    </row>
    <row r="41" spans="1:5">
      <c r="A41" t="s">
        <v>211</v>
      </c>
      <c r="B41" t="s">
        <v>343</v>
      </c>
      <c r="C41">
        <v>57</v>
      </c>
      <c r="D41" s="107">
        <v>31.359365820312501</v>
      </c>
    </row>
    <row r="42" spans="1:5">
      <c r="A42" t="s">
        <v>212</v>
      </c>
      <c r="B42" t="s">
        <v>343</v>
      </c>
      <c r="C42">
        <v>56</v>
      </c>
      <c r="D42" s="107">
        <v>79.771199218749999</v>
      </c>
    </row>
    <row r="43" spans="1:5">
      <c r="C43" t="s">
        <v>22</v>
      </c>
      <c r="D43" s="107">
        <f>SUM(D41:D42)</f>
        <v>111.1305650390625</v>
      </c>
    </row>
    <row r="45" spans="1:5">
      <c r="A45" t="s">
        <v>383</v>
      </c>
    </row>
    <row r="46" spans="1:5" ht="14.4">
      <c r="A46" s="106" t="s">
        <v>275</v>
      </c>
      <c r="B46" s="106" t="s">
        <v>348</v>
      </c>
      <c r="C46" s="106" t="s">
        <v>343</v>
      </c>
      <c r="D46" s="106" t="s">
        <v>356</v>
      </c>
      <c r="E46" s="106" t="s">
        <v>22</v>
      </c>
    </row>
    <row r="47" spans="1:5">
      <c r="A47" t="s">
        <v>126</v>
      </c>
      <c r="B47" s="107">
        <v>0</v>
      </c>
      <c r="C47" s="107">
        <v>0</v>
      </c>
      <c r="D47" s="107">
        <v>0</v>
      </c>
      <c r="E47" s="33">
        <f>SUM(B47:D47)</f>
        <v>0</v>
      </c>
    </row>
    <row r="48" spans="1:5">
      <c r="A48" t="s">
        <v>112</v>
      </c>
      <c r="B48" s="107">
        <v>0</v>
      </c>
      <c r="C48" s="107">
        <v>26.7725953857422</v>
      </c>
      <c r="D48" s="107">
        <v>0</v>
      </c>
      <c r="E48" s="33">
        <f t="shared" ref="E48:E57" si="0">SUM(B48:D48)</f>
        <v>26.7725953857422</v>
      </c>
    </row>
    <row r="49" spans="1:6">
      <c r="A49" t="s">
        <v>114</v>
      </c>
      <c r="B49" s="107">
        <v>0</v>
      </c>
      <c r="C49" s="107">
        <v>59.867900439453102</v>
      </c>
      <c r="D49" s="107">
        <v>0</v>
      </c>
      <c r="E49" s="33">
        <f t="shared" si="0"/>
        <v>59.867900439453102</v>
      </c>
    </row>
    <row r="50" spans="1:6">
      <c r="A50" t="s">
        <v>124</v>
      </c>
      <c r="B50" s="107">
        <v>0</v>
      </c>
      <c r="C50" s="107">
        <v>211.63049687500001</v>
      </c>
      <c r="D50" s="107">
        <v>0</v>
      </c>
      <c r="E50" s="33">
        <f t="shared" si="0"/>
        <v>211.63049687500001</v>
      </c>
    </row>
    <row r="51" spans="1:6">
      <c r="A51" t="s">
        <v>352</v>
      </c>
      <c r="B51" s="107">
        <v>25.57681640625</v>
      </c>
      <c r="C51" s="107">
        <v>53.283029687499997</v>
      </c>
      <c r="D51" s="107">
        <v>0</v>
      </c>
      <c r="E51" s="33">
        <f t="shared" si="0"/>
        <v>78.859846093749994</v>
      </c>
    </row>
    <row r="52" spans="1:6">
      <c r="A52" t="s">
        <v>211</v>
      </c>
      <c r="B52" s="107">
        <v>0</v>
      </c>
      <c r="C52" s="107">
        <v>54.746189404296899</v>
      </c>
      <c r="D52" s="107">
        <v>0</v>
      </c>
      <c r="E52" s="33">
        <f t="shared" si="0"/>
        <v>54.746189404296899</v>
      </c>
    </row>
    <row r="53" spans="1:6">
      <c r="A53" t="s">
        <v>212</v>
      </c>
      <c r="B53" s="107">
        <v>0</v>
      </c>
      <c r="C53" s="107">
        <v>31.030628125</v>
      </c>
      <c r="D53" s="107">
        <v>0</v>
      </c>
      <c r="E53" s="33">
        <f t="shared" si="0"/>
        <v>31.030628125</v>
      </c>
    </row>
    <row r="54" spans="1:6">
      <c r="A54" t="s">
        <v>120</v>
      </c>
      <c r="B54" s="107">
        <v>0</v>
      </c>
      <c r="C54" s="107">
        <v>532.39448281249997</v>
      </c>
      <c r="D54" s="107">
        <v>24.7302684570313</v>
      </c>
      <c r="E54" s="33">
        <f t="shared" si="0"/>
        <v>557.12475126953132</v>
      </c>
    </row>
    <row r="55" spans="1:6">
      <c r="A55" t="s">
        <v>120</v>
      </c>
      <c r="B55" s="107">
        <v>1161.99328899441</v>
      </c>
      <c r="C55" s="107">
        <v>0</v>
      </c>
      <c r="D55" s="107">
        <v>0</v>
      </c>
      <c r="E55" s="33">
        <f t="shared" si="0"/>
        <v>1161.99328899441</v>
      </c>
    </row>
    <row r="56" spans="1:6">
      <c r="A56" t="s">
        <v>116</v>
      </c>
      <c r="B56" s="107">
        <v>0</v>
      </c>
      <c r="C56" s="107">
        <v>0.51088969726562505</v>
      </c>
      <c r="D56" s="107">
        <v>0</v>
      </c>
      <c r="E56" s="33">
        <f t="shared" si="0"/>
        <v>0.51088969726562505</v>
      </c>
    </row>
    <row r="57" spans="1:6">
      <c r="B57" s="107">
        <f>SUM(B47:B56)</f>
        <v>1187.5701054006599</v>
      </c>
      <c r="C57" s="107">
        <f>SUM(C47:C56)</f>
        <v>970.23621242675779</v>
      </c>
      <c r="D57" s="107">
        <f>SUM(D47:D56)</f>
        <v>24.7302684570313</v>
      </c>
      <c r="E57" s="33">
        <f t="shared" si="0"/>
        <v>2182.5365862844492</v>
      </c>
    </row>
    <row r="59" spans="1:6">
      <c r="A59" t="s">
        <v>384</v>
      </c>
    </row>
    <row r="60" spans="1:6">
      <c r="A60" t="s">
        <v>385</v>
      </c>
    </row>
    <row r="62" spans="1:6">
      <c r="A62" t="s">
        <v>386</v>
      </c>
    </row>
    <row r="63" spans="1:6">
      <c r="A63" t="s">
        <v>387</v>
      </c>
      <c r="E63" t="s">
        <v>388</v>
      </c>
    </row>
    <row r="64" spans="1:6">
      <c r="B64" s="108" t="s">
        <v>389</v>
      </c>
      <c r="C64" t="s">
        <v>390</v>
      </c>
      <c r="E64" t="s">
        <v>389</v>
      </c>
      <c r="F64" t="s">
        <v>390</v>
      </c>
    </row>
    <row r="65" spans="1:6">
      <c r="A65" t="s">
        <v>391</v>
      </c>
      <c r="B65" s="107">
        <v>23453.3783632866</v>
      </c>
      <c r="C65" s="107">
        <v>11745.1090231499</v>
      </c>
      <c r="E65" s="33">
        <f>B65</f>
        <v>23453.3783632866</v>
      </c>
      <c r="F65" s="107">
        <v>11633.978472173299</v>
      </c>
    </row>
    <row r="66" spans="1:6">
      <c r="A66" t="s">
        <v>392</v>
      </c>
      <c r="B66" s="107">
        <f>D43</f>
        <v>111.1305650390625</v>
      </c>
      <c r="C66" s="107">
        <f>B66</f>
        <v>111.1305650390625</v>
      </c>
      <c r="E66" s="33">
        <f>B66</f>
        <v>111.1305650390625</v>
      </c>
      <c r="F66" s="33">
        <f>C66</f>
        <v>111.1305650390625</v>
      </c>
    </row>
    <row r="67" spans="1:6">
      <c r="A67" t="s">
        <v>393</v>
      </c>
      <c r="B67" s="33">
        <f>E57</f>
        <v>2182.5365862844492</v>
      </c>
      <c r="C67" s="107">
        <f>B67</f>
        <v>2182.5365862844492</v>
      </c>
      <c r="E67" s="33">
        <f>B67*0.75</f>
        <v>1636.9024397133369</v>
      </c>
      <c r="F67" s="33">
        <f>C67*0.75</f>
        <v>1636.9024397133369</v>
      </c>
    </row>
    <row r="68" spans="1:6">
      <c r="A68" t="s">
        <v>394</v>
      </c>
      <c r="B68" s="33">
        <f>B65-B66+B67</f>
        <v>25524.784384531984</v>
      </c>
      <c r="C68" s="33">
        <f>C65-C66+C67</f>
        <v>13816.515044395288</v>
      </c>
      <c r="E68" s="33">
        <f>E65-E66+E67</f>
        <v>24979.150237960872</v>
      </c>
      <c r="F68" s="33">
        <f>F65-F66+F67</f>
        <v>13159.750346847573</v>
      </c>
    </row>
    <row r="69" spans="1:6">
      <c r="B69" s="33">
        <f>B68*2.4711</f>
        <v>63074.294692616983</v>
      </c>
      <c r="C69" s="33">
        <f>C68*2.4711</f>
        <v>34141.990326205196</v>
      </c>
    </row>
    <row r="70" spans="1:6">
      <c r="A70" t="s">
        <v>395</v>
      </c>
    </row>
    <row r="71" spans="1:6">
      <c r="A71" t="s">
        <v>396</v>
      </c>
    </row>
    <row r="72" spans="1:6">
      <c r="A72" t="s">
        <v>397</v>
      </c>
    </row>
    <row r="75" spans="1:6">
      <c r="B75" s="8">
        <f>SUM(B68-B65)</f>
        <v>2071.4060212453842</v>
      </c>
      <c r="C75" t="s">
        <v>432</v>
      </c>
    </row>
    <row r="77" spans="1:6">
      <c r="A77" s="114" t="s">
        <v>445</v>
      </c>
      <c r="B77" s="114"/>
      <c r="C77" s="114"/>
      <c r="D77" s="114"/>
      <c r="E77" s="114"/>
    </row>
    <row r="78" spans="1:6" ht="14.4">
      <c r="A78" s="112" t="s">
        <v>275</v>
      </c>
      <c r="B78" s="112" t="s">
        <v>348</v>
      </c>
      <c r="C78" s="112" t="s">
        <v>343</v>
      </c>
      <c r="D78" s="112" t="s">
        <v>356</v>
      </c>
      <c r="E78" s="112" t="s">
        <v>22</v>
      </c>
    </row>
    <row r="79" spans="1:6">
      <c r="A79" s="114" t="s">
        <v>126</v>
      </c>
      <c r="B79" s="113">
        <v>0</v>
      </c>
      <c r="C79" s="113">
        <v>0</v>
      </c>
      <c r="D79" s="113">
        <v>0</v>
      </c>
      <c r="E79" s="115">
        <f>SUM(B79:D79)</f>
        <v>0</v>
      </c>
    </row>
    <row r="80" spans="1:6">
      <c r="A80" s="114" t="s">
        <v>112</v>
      </c>
      <c r="B80" s="113">
        <v>0</v>
      </c>
      <c r="C80" s="113">
        <v>6.5102807128906202</v>
      </c>
      <c r="D80" s="113">
        <v>0</v>
      </c>
      <c r="E80" s="115">
        <f t="shared" ref="E80:E88" si="1">SUM(B80:D80)</f>
        <v>6.5102807128906202</v>
      </c>
    </row>
    <row r="81" spans="1:5">
      <c r="A81" s="114" t="s">
        <v>114</v>
      </c>
      <c r="B81" s="113">
        <v>0</v>
      </c>
      <c r="C81" s="113">
        <v>12.120424365234401</v>
      </c>
      <c r="D81" s="113">
        <v>0</v>
      </c>
      <c r="E81" s="115">
        <f t="shared" si="1"/>
        <v>12.120424365234401</v>
      </c>
    </row>
    <row r="82" spans="1:5">
      <c r="A82" s="114" t="s">
        <v>124</v>
      </c>
      <c r="B82" s="113">
        <v>0</v>
      </c>
      <c r="C82" s="113">
        <v>101.340880322266</v>
      </c>
      <c r="D82" s="113">
        <v>0</v>
      </c>
      <c r="E82" s="115">
        <f t="shared" si="1"/>
        <v>101.340880322266</v>
      </c>
    </row>
    <row r="83" spans="1:5">
      <c r="A83" s="114" t="s">
        <v>352</v>
      </c>
      <c r="B83" s="113">
        <v>32.223346093750003</v>
      </c>
      <c r="C83" s="113">
        <v>53.614309096527101</v>
      </c>
      <c r="D83" s="113">
        <v>0</v>
      </c>
      <c r="E83" s="115">
        <f>SUM(B83:D83)</f>
        <v>85.837655190277104</v>
      </c>
    </row>
    <row r="84" spans="1:5">
      <c r="A84" s="114" t="s">
        <v>211</v>
      </c>
      <c r="B84" s="113">
        <v>0</v>
      </c>
      <c r="C84" s="113">
        <v>71.746267413330102</v>
      </c>
      <c r="D84" s="113">
        <v>0</v>
      </c>
      <c r="E84" s="115">
        <f t="shared" si="1"/>
        <v>71.746267413330102</v>
      </c>
    </row>
    <row r="85" spans="1:5">
      <c r="A85" s="114" t="s">
        <v>212</v>
      </c>
      <c r="B85" s="113">
        <v>0</v>
      </c>
      <c r="C85" s="113">
        <v>117.510294067383</v>
      </c>
      <c r="D85" s="113">
        <v>0</v>
      </c>
      <c r="E85" s="115">
        <f t="shared" si="1"/>
        <v>117.510294067383</v>
      </c>
    </row>
    <row r="86" spans="1:5">
      <c r="A86" s="114" t="s">
        <v>120</v>
      </c>
      <c r="B86" s="113">
        <v>447.69779910583497</v>
      </c>
      <c r="C86" s="113">
        <v>163.148317431641</v>
      </c>
      <c r="D86" s="113">
        <v>20.343993969726601</v>
      </c>
      <c r="E86" s="115">
        <f>SUM(B86:D86)</f>
        <v>631.19011050720258</v>
      </c>
    </row>
    <row r="87" spans="1:5">
      <c r="A87" s="114" t="s">
        <v>116</v>
      </c>
      <c r="B87" s="113">
        <v>0</v>
      </c>
      <c r="C87" s="113">
        <v>0.22034401855468699</v>
      </c>
      <c r="D87" s="113">
        <v>0</v>
      </c>
      <c r="E87" s="115">
        <f t="shared" si="1"/>
        <v>0.22034401855468699</v>
      </c>
    </row>
    <row r="88" spans="1:5">
      <c r="A88" s="114"/>
      <c r="B88" s="113">
        <f>SUM(B79:B87)</f>
        <v>479.921145199585</v>
      </c>
      <c r="C88" s="113">
        <f>SUM(C79:C87)</f>
        <v>526.21111742782682</v>
      </c>
      <c r="D88" s="113">
        <f>SUM(D79:D87)</f>
        <v>20.343993969726601</v>
      </c>
      <c r="E88" s="115">
        <f t="shared" si="1"/>
        <v>1026.4762565971384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bay grass summary</vt:lpstr>
      <vt:lpstr>SAV</vt:lpstr>
      <vt:lpstr>zonetots</vt:lpstr>
      <vt:lpstr>density details</vt:lpstr>
      <vt:lpstr>segment totals howard</vt:lpstr>
      <vt:lpstr>SAV Area by CBP Segment by Stat</vt:lpstr>
      <vt:lpstr>areas for segs not fully mapped</vt:lpstr>
      <vt:lpstr>zonetots!Print_Area</vt:lpstr>
    </vt:vector>
  </TitlesOfParts>
  <Company>EPA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CBPOStaff</dc:creator>
  <cp:lastModifiedBy>nsylvest</cp:lastModifiedBy>
  <cp:lastPrinted>2013-11-07T17:05:22Z</cp:lastPrinted>
  <dcterms:created xsi:type="dcterms:W3CDTF">2001-12-20T19:31:16Z</dcterms:created>
  <dcterms:modified xsi:type="dcterms:W3CDTF">2013-11-13T21:28:48Z</dcterms:modified>
</cp:coreProperties>
</file>