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paulopassos/PycharmProjects/ControleFinanceiro/"/>
    </mc:Choice>
  </mc:AlternateContent>
  <xr:revisionPtr revIDLastSave="0" documentId="13_ncr:1_{638BF2CF-344F-994D-B97D-F1FE3A98C48A}" xr6:coauthVersionLast="46" xr6:coauthVersionMax="46" xr10:uidLastSave="{00000000-0000-0000-0000-000000000000}"/>
  <bookViews>
    <workbookView xWindow="0" yWindow="460" windowWidth="51200" windowHeight="21140" xr2:uid="{00000000-000D-0000-FFFF-FFFF00000000}"/>
  </bookViews>
  <sheets>
    <sheet name="Orçamento" sheetId="1" r:id="rId1"/>
    <sheet name="Fluxo_Caixa" sheetId="2" r:id="rId2"/>
    <sheet name="Saldos" sheetId="5" r:id="rId3"/>
    <sheet name="Investimentos" sheetId="4" r:id="rId4"/>
  </sheets>
  <definedNames>
    <definedName name="_xlnm.Print_Area" localSheetId="0">Orçamento!$B$4:$R$213</definedName>
    <definedName name="_xlnm.Print_Titles" localSheetId="0">Orçamento!$4:$6,Orçamento!$B:$B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5" l="1"/>
  <c r="E27" i="1"/>
  <c r="F27" i="1"/>
  <c r="G27" i="1"/>
  <c r="H27" i="1"/>
  <c r="I27" i="1"/>
  <c r="J27" i="1"/>
  <c r="K27" i="1"/>
  <c r="L27" i="1"/>
  <c r="M27" i="1"/>
  <c r="N27" i="1"/>
  <c r="O27" i="1"/>
  <c r="P27" i="1"/>
  <c r="E28" i="1"/>
  <c r="F28" i="1"/>
  <c r="G28" i="1"/>
  <c r="H28" i="1"/>
  <c r="I28" i="1"/>
  <c r="J28" i="1"/>
  <c r="K28" i="1"/>
  <c r="L28" i="1"/>
  <c r="M28" i="1"/>
  <c r="N28" i="1"/>
  <c r="O28" i="1"/>
  <c r="P28" i="1"/>
  <c r="P26" i="1"/>
  <c r="O26" i="1"/>
  <c r="N26" i="1"/>
  <c r="M26" i="1"/>
  <c r="L26" i="1"/>
  <c r="K26" i="1"/>
  <c r="J26" i="1"/>
  <c r="I26" i="1"/>
  <c r="H26" i="1"/>
  <c r="G26" i="1"/>
  <c r="F26" i="1"/>
  <c r="E26" i="1"/>
  <c r="E21" i="1"/>
  <c r="F21" i="1"/>
  <c r="G21" i="1"/>
  <c r="H21" i="1"/>
  <c r="I21" i="1"/>
  <c r="J21" i="1"/>
  <c r="K21" i="1"/>
  <c r="L21" i="1"/>
  <c r="M21" i="1"/>
  <c r="N21" i="1"/>
  <c r="O21" i="1"/>
  <c r="P21" i="1"/>
  <c r="E22" i="1"/>
  <c r="F22" i="1"/>
  <c r="G22" i="1"/>
  <c r="H22" i="1"/>
  <c r="I22" i="1"/>
  <c r="J22" i="1"/>
  <c r="K22" i="1"/>
  <c r="L22" i="1"/>
  <c r="M22" i="1"/>
  <c r="N22" i="1"/>
  <c r="O22" i="1"/>
  <c r="P22" i="1"/>
  <c r="P20" i="1"/>
  <c r="O20" i="1"/>
  <c r="N20" i="1"/>
  <c r="M20" i="1"/>
  <c r="L20" i="1"/>
  <c r="K20" i="1"/>
  <c r="J20" i="1"/>
  <c r="I20" i="1"/>
  <c r="H20" i="1"/>
  <c r="G20" i="1"/>
  <c r="F20" i="1"/>
  <c r="E20" i="1"/>
  <c r="E13" i="1"/>
  <c r="F13" i="1"/>
  <c r="G13" i="1"/>
  <c r="H13" i="1"/>
  <c r="I13" i="1"/>
  <c r="J13" i="1"/>
  <c r="K13" i="1"/>
  <c r="L13" i="1"/>
  <c r="M13" i="1"/>
  <c r="N13" i="1"/>
  <c r="O13" i="1"/>
  <c r="P13" i="1"/>
  <c r="E14" i="1"/>
  <c r="F14" i="1"/>
  <c r="G14" i="1"/>
  <c r="H14" i="1"/>
  <c r="I14" i="1"/>
  <c r="J14" i="1"/>
  <c r="K14" i="1"/>
  <c r="L14" i="1"/>
  <c r="M14" i="1"/>
  <c r="N14" i="1"/>
  <c r="O14" i="1"/>
  <c r="P14" i="1"/>
  <c r="P12" i="1"/>
  <c r="O12" i="1"/>
  <c r="N12" i="1"/>
  <c r="M12" i="1"/>
  <c r="L12" i="1"/>
  <c r="K12" i="1"/>
  <c r="J12" i="1"/>
  <c r="I12" i="1"/>
  <c r="H12" i="1"/>
  <c r="G12" i="1"/>
  <c r="F12" i="1"/>
  <c r="E12" i="1"/>
  <c r="E144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P144" i="1"/>
  <c r="O144" i="1"/>
  <c r="N144" i="1"/>
  <c r="M144" i="1"/>
  <c r="L144" i="1"/>
  <c r="K144" i="1"/>
  <c r="J144" i="1"/>
  <c r="I144" i="1"/>
  <c r="H144" i="1"/>
  <c r="G144" i="1"/>
  <c r="F144" i="1"/>
  <c r="E137" i="1"/>
  <c r="R27" i="1" l="1"/>
  <c r="R20" i="1"/>
  <c r="R14" i="1"/>
  <c r="R13" i="1"/>
  <c r="R28" i="1"/>
  <c r="R21" i="1"/>
  <c r="R22" i="1"/>
  <c r="R12" i="1"/>
  <c r="R26" i="1"/>
  <c r="R149" i="1"/>
  <c r="R148" i="1"/>
  <c r="R151" i="1"/>
  <c r="R145" i="1"/>
  <c r="R146" i="1"/>
  <c r="R147" i="1"/>
  <c r="R144" i="1"/>
  <c r="R150" i="1"/>
  <c r="R152" i="1"/>
  <c r="E166" i="1" l="1"/>
  <c r="F166" i="1"/>
  <c r="G166" i="1"/>
  <c r="H166" i="1"/>
  <c r="I166" i="1"/>
  <c r="J166" i="1"/>
  <c r="K166" i="1"/>
  <c r="L166" i="1"/>
  <c r="M166" i="1"/>
  <c r="N166" i="1"/>
  <c r="O166" i="1"/>
  <c r="P166" i="1"/>
  <c r="F157" i="1"/>
  <c r="G157" i="1"/>
  <c r="H157" i="1"/>
  <c r="I157" i="1"/>
  <c r="J157" i="1"/>
  <c r="K157" i="1"/>
  <c r="L157" i="1"/>
  <c r="M157" i="1"/>
  <c r="N157" i="1"/>
  <c r="O157" i="1"/>
  <c r="P157" i="1"/>
  <c r="F158" i="1"/>
  <c r="G158" i="1"/>
  <c r="H158" i="1"/>
  <c r="I158" i="1"/>
  <c r="J158" i="1"/>
  <c r="K158" i="1"/>
  <c r="L158" i="1"/>
  <c r="M158" i="1"/>
  <c r="N158" i="1"/>
  <c r="O158" i="1"/>
  <c r="P158" i="1"/>
  <c r="F159" i="1"/>
  <c r="G159" i="1"/>
  <c r="H159" i="1"/>
  <c r="I159" i="1"/>
  <c r="J159" i="1"/>
  <c r="K159" i="1"/>
  <c r="L159" i="1"/>
  <c r="M159" i="1"/>
  <c r="N159" i="1"/>
  <c r="O159" i="1"/>
  <c r="P159" i="1"/>
  <c r="F160" i="1"/>
  <c r="G160" i="1"/>
  <c r="H160" i="1"/>
  <c r="I160" i="1"/>
  <c r="J160" i="1"/>
  <c r="K160" i="1"/>
  <c r="L160" i="1"/>
  <c r="M160" i="1"/>
  <c r="N160" i="1"/>
  <c r="O160" i="1"/>
  <c r="P160" i="1"/>
  <c r="F161" i="1"/>
  <c r="G161" i="1"/>
  <c r="H161" i="1"/>
  <c r="I161" i="1"/>
  <c r="J161" i="1"/>
  <c r="K161" i="1"/>
  <c r="L161" i="1"/>
  <c r="M161" i="1"/>
  <c r="N161" i="1"/>
  <c r="O161" i="1"/>
  <c r="P161" i="1"/>
  <c r="F162" i="1"/>
  <c r="G162" i="1"/>
  <c r="H162" i="1"/>
  <c r="I162" i="1"/>
  <c r="J162" i="1"/>
  <c r="K162" i="1"/>
  <c r="L162" i="1"/>
  <c r="M162" i="1"/>
  <c r="N162" i="1"/>
  <c r="O162" i="1"/>
  <c r="P162" i="1"/>
  <c r="F163" i="1"/>
  <c r="G163" i="1"/>
  <c r="H163" i="1"/>
  <c r="I163" i="1"/>
  <c r="J163" i="1"/>
  <c r="K163" i="1"/>
  <c r="L163" i="1"/>
  <c r="M163" i="1"/>
  <c r="N163" i="1"/>
  <c r="O163" i="1"/>
  <c r="P163" i="1"/>
  <c r="F164" i="1"/>
  <c r="G164" i="1"/>
  <c r="H164" i="1"/>
  <c r="I164" i="1"/>
  <c r="J164" i="1"/>
  <c r="K164" i="1"/>
  <c r="L164" i="1"/>
  <c r="M164" i="1"/>
  <c r="N164" i="1"/>
  <c r="O164" i="1"/>
  <c r="P164" i="1"/>
  <c r="F165" i="1"/>
  <c r="G165" i="1"/>
  <c r="H165" i="1"/>
  <c r="I165" i="1"/>
  <c r="J165" i="1"/>
  <c r="K165" i="1"/>
  <c r="L165" i="1"/>
  <c r="M165" i="1"/>
  <c r="N165" i="1"/>
  <c r="O165" i="1"/>
  <c r="P165" i="1"/>
  <c r="F167" i="1"/>
  <c r="G167" i="1"/>
  <c r="H167" i="1"/>
  <c r="I167" i="1"/>
  <c r="J167" i="1"/>
  <c r="K167" i="1"/>
  <c r="L167" i="1"/>
  <c r="M167" i="1"/>
  <c r="N167" i="1"/>
  <c r="O167" i="1"/>
  <c r="P167" i="1"/>
  <c r="P156" i="1"/>
  <c r="O156" i="1"/>
  <c r="N156" i="1"/>
  <c r="M156" i="1"/>
  <c r="L156" i="1"/>
  <c r="K156" i="1"/>
  <c r="J156" i="1"/>
  <c r="I156" i="1"/>
  <c r="H156" i="1"/>
  <c r="G156" i="1"/>
  <c r="F156" i="1"/>
  <c r="F121" i="1"/>
  <c r="G121" i="1"/>
  <c r="H121" i="1"/>
  <c r="I121" i="1"/>
  <c r="J121" i="1"/>
  <c r="K121" i="1"/>
  <c r="L121" i="1"/>
  <c r="M121" i="1"/>
  <c r="N121" i="1"/>
  <c r="O121" i="1"/>
  <c r="P121" i="1"/>
  <c r="F122" i="1"/>
  <c r="G122" i="1"/>
  <c r="H122" i="1"/>
  <c r="I122" i="1"/>
  <c r="J122" i="1"/>
  <c r="K122" i="1"/>
  <c r="L122" i="1"/>
  <c r="M122" i="1"/>
  <c r="N122" i="1"/>
  <c r="O122" i="1"/>
  <c r="P122" i="1"/>
  <c r="F123" i="1"/>
  <c r="G123" i="1"/>
  <c r="H123" i="1"/>
  <c r="I123" i="1"/>
  <c r="J123" i="1"/>
  <c r="K123" i="1"/>
  <c r="L123" i="1"/>
  <c r="M123" i="1"/>
  <c r="N123" i="1"/>
  <c r="O123" i="1"/>
  <c r="P123" i="1"/>
  <c r="F124" i="1"/>
  <c r="G124" i="1"/>
  <c r="H124" i="1"/>
  <c r="I124" i="1"/>
  <c r="J124" i="1"/>
  <c r="K124" i="1"/>
  <c r="L124" i="1"/>
  <c r="M124" i="1"/>
  <c r="N124" i="1"/>
  <c r="O124" i="1"/>
  <c r="P124" i="1"/>
  <c r="F125" i="1"/>
  <c r="G125" i="1"/>
  <c r="H125" i="1"/>
  <c r="I125" i="1"/>
  <c r="J125" i="1"/>
  <c r="K125" i="1"/>
  <c r="L125" i="1"/>
  <c r="M125" i="1"/>
  <c r="N125" i="1"/>
  <c r="O125" i="1"/>
  <c r="P125" i="1"/>
  <c r="F126" i="1"/>
  <c r="G126" i="1"/>
  <c r="H126" i="1"/>
  <c r="I126" i="1"/>
  <c r="J126" i="1"/>
  <c r="K126" i="1"/>
  <c r="L126" i="1"/>
  <c r="M126" i="1"/>
  <c r="N126" i="1"/>
  <c r="O126" i="1"/>
  <c r="P126" i="1"/>
  <c r="F127" i="1"/>
  <c r="G127" i="1"/>
  <c r="H127" i="1"/>
  <c r="I127" i="1"/>
  <c r="J127" i="1"/>
  <c r="K127" i="1"/>
  <c r="L127" i="1"/>
  <c r="M127" i="1"/>
  <c r="N127" i="1"/>
  <c r="O127" i="1"/>
  <c r="P127" i="1"/>
  <c r="P120" i="1"/>
  <c r="O120" i="1"/>
  <c r="N120" i="1"/>
  <c r="M120" i="1"/>
  <c r="L120" i="1"/>
  <c r="K120" i="1"/>
  <c r="J120" i="1"/>
  <c r="I120" i="1"/>
  <c r="H120" i="1"/>
  <c r="G120" i="1"/>
  <c r="F120" i="1"/>
  <c r="F109" i="1"/>
  <c r="G109" i="1"/>
  <c r="H109" i="1"/>
  <c r="I109" i="1"/>
  <c r="J109" i="1"/>
  <c r="K109" i="1"/>
  <c r="L109" i="1"/>
  <c r="M109" i="1"/>
  <c r="N109" i="1"/>
  <c r="O109" i="1"/>
  <c r="P109" i="1"/>
  <c r="F110" i="1"/>
  <c r="G110" i="1"/>
  <c r="H110" i="1"/>
  <c r="I110" i="1"/>
  <c r="J110" i="1"/>
  <c r="K110" i="1"/>
  <c r="L110" i="1"/>
  <c r="M110" i="1"/>
  <c r="N110" i="1"/>
  <c r="O110" i="1"/>
  <c r="P110" i="1"/>
  <c r="F111" i="1"/>
  <c r="G111" i="1"/>
  <c r="H111" i="1"/>
  <c r="I111" i="1"/>
  <c r="J111" i="1"/>
  <c r="K111" i="1"/>
  <c r="L111" i="1"/>
  <c r="M111" i="1"/>
  <c r="N111" i="1"/>
  <c r="O111" i="1"/>
  <c r="P111" i="1"/>
  <c r="F112" i="1"/>
  <c r="G112" i="1"/>
  <c r="H112" i="1"/>
  <c r="I112" i="1"/>
  <c r="J112" i="1"/>
  <c r="K112" i="1"/>
  <c r="L112" i="1"/>
  <c r="M112" i="1"/>
  <c r="N112" i="1"/>
  <c r="O112" i="1"/>
  <c r="P112" i="1"/>
  <c r="F113" i="1"/>
  <c r="G113" i="1"/>
  <c r="H113" i="1"/>
  <c r="I113" i="1"/>
  <c r="J113" i="1"/>
  <c r="K113" i="1"/>
  <c r="L113" i="1"/>
  <c r="M113" i="1"/>
  <c r="N113" i="1"/>
  <c r="O113" i="1"/>
  <c r="P113" i="1"/>
  <c r="F114" i="1"/>
  <c r="G114" i="1"/>
  <c r="H114" i="1"/>
  <c r="I114" i="1"/>
  <c r="J114" i="1"/>
  <c r="K114" i="1"/>
  <c r="L114" i="1"/>
  <c r="M114" i="1"/>
  <c r="N114" i="1"/>
  <c r="O114" i="1"/>
  <c r="P114" i="1"/>
  <c r="F115" i="1"/>
  <c r="G115" i="1"/>
  <c r="H115" i="1"/>
  <c r="I115" i="1"/>
  <c r="J115" i="1"/>
  <c r="K115" i="1"/>
  <c r="L115" i="1"/>
  <c r="M115" i="1"/>
  <c r="N115" i="1"/>
  <c r="O115" i="1"/>
  <c r="P115" i="1"/>
  <c r="F116" i="1"/>
  <c r="G116" i="1"/>
  <c r="H116" i="1"/>
  <c r="I116" i="1"/>
  <c r="J116" i="1"/>
  <c r="K116" i="1"/>
  <c r="L116" i="1"/>
  <c r="M116" i="1"/>
  <c r="N116" i="1"/>
  <c r="O116" i="1"/>
  <c r="P116" i="1"/>
  <c r="P108" i="1"/>
  <c r="O108" i="1"/>
  <c r="N108" i="1"/>
  <c r="M108" i="1"/>
  <c r="L108" i="1"/>
  <c r="K108" i="1"/>
  <c r="J108" i="1"/>
  <c r="I108" i="1"/>
  <c r="H108" i="1"/>
  <c r="G108" i="1"/>
  <c r="F108" i="1"/>
  <c r="F100" i="1"/>
  <c r="G100" i="1"/>
  <c r="H100" i="1"/>
  <c r="I100" i="1"/>
  <c r="J100" i="1"/>
  <c r="K100" i="1"/>
  <c r="L100" i="1"/>
  <c r="M100" i="1"/>
  <c r="N100" i="1"/>
  <c r="O100" i="1"/>
  <c r="P100" i="1"/>
  <c r="F101" i="1"/>
  <c r="G101" i="1"/>
  <c r="H101" i="1"/>
  <c r="I101" i="1"/>
  <c r="J101" i="1"/>
  <c r="K101" i="1"/>
  <c r="L101" i="1"/>
  <c r="M101" i="1"/>
  <c r="N101" i="1"/>
  <c r="O101" i="1"/>
  <c r="P101" i="1"/>
  <c r="F102" i="1"/>
  <c r="G102" i="1"/>
  <c r="H102" i="1"/>
  <c r="I102" i="1"/>
  <c r="J102" i="1"/>
  <c r="K102" i="1"/>
  <c r="L102" i="1"/>
  <c r="M102" i="1"/>
  <c r="N102" i="1"/>
  <c r="O102" i="1"/>
  <c r="P102" i="1"/>
  <c r="F103" i="1"/>
  <c r="G103" i="1"/>
  <c r="H103" i="1"/>
  <c r="I103" i="1"/>
  <c r="J103" i="1"/>
  <c r="K103" i="1"/>
  <c r="L103" i="1"/>
  <c r="M103" i="1"/>
  <c r="N103" i="1"/>
  <c r="O103" i="1"/>
  <c r="P103" i="1"/>
  <c r="F104" i="1"/>
  <c r="G104" i="1"/>
  <c r="H104" i="1"/>
  <c r="I104" i="1"/>
  <c r="J104" i="1"/>
  <c r="K104" i="1"/>
  <c r="L104" i="1"/>
  <c r="M104" i="1"/>
  <c r="N104" i="1"/>
  <c r="O104" i="1"/>
  <c r="P104" i="1"/>
  <c r="P99" i="1"/>
  <c r="O99" i="1"/>
  <c r="N99" i="1"/>
  <c r="M99" i="1"/>
  <c r="L99" i="1"/>
  <c r="K99" i="1"/>
  <c r="J99" i="1"/>
  <c r="I99" i="1"/>
  <c r="H99" i="1"/>
  <c r="G99" i="1"/>
  <c r="F99" i="1"/>
  <c r="F85" i="1"/>
  <c r="G85" i="1"/>
  <c r="H85" i="1"/>
  <c r="I85" i="1"/>
  <c r="J85" i="1"/>
  <c r="K85" i="1"/>
  <c r="L85" i="1"/>
  <c r="M85" i="1"/>
  <c r="N85" i="1"/>
  <c r="O85" i="1"/>
  <c r="P85" i="1"/>
  <c r="F86" i="1"/>
  <c r="G86" i="1"/>
  <c r="H86" i="1"/>
  <c r="I86" i="1"/>
  <c r="J86" i="1"/>
  <c r="K86" i="1"/>
  <c r="L86" i="1"/>
  <c r="M86" i="1"/>
  <c r="N86" i="1"/>
  <c r="O86" i="1"/>
  <c r="P86" i="1"/>
  <c r="F87" i="1"/>
  <c r="G87" i="1"/>
  <c r="H87" i="1"/>
  <c r="I87" i="1"/>
  <c r="J87" i="1"/>
  <c r="K87" i="1"/>
  <c r="L87" i="1"/>
  <c r="M87" i="1"/>
  <c r="N87" i="1"/>
  <c r="O87" i="1"/>
  <c r="P87" i="1"/>
  <c r="F88" i="1"/>
  <c r="G88" i="1"/>
  <c r="H88" i="1"/>
  <c r="I88" i="1"/>
  <c r="J88" i="1"/>
  <c r="K88" i="1"/>
  <c r="L88" i="1"/>
  <c r="M88" i="1"/>
  <c r="N88" i="1"/>
  <c r="O88" i="1"/>
  <c r="P88" i="1"/>
  <c r="F89" i="1"/>
  <c r="G89" i="1"/>
  <c r="H89" i="1"/>
  <c r="I89" i="1"/>
  <c r="J89" i="1"/>
  <c r="K89" i="1"/>
  <c r="L89" i="1"/>
  <c r="M89" i="1"/>
  <c r="N89" i="1"/>
  <c r="O89" i="1"/>
  <c r="P89" i="1"/>
  <c r="F90" i="1"/>
  <c r="G90" i="1"/>
  <c r="H90" i="1"/>
  <c r="I90" i="1"/>
  <c r="J90" i="1"/>
  <c r="K90" i="1"/>
  <c r="L90" i="1"/>
  <c r="M90" i="1"/>
  <c r="N90" i="1"/>
  <c r="O90" i="1"/>
  <c r="P90" i="1"/>
  <c r="F91" i="1"/>
  <c r="G91" i="1"/>
  <c r="H91" i="1"/>
  <c r="I91" i="1"/>
  <c r="J91" i="1"/>
  <c r="K91" i="1"/>
  <c r="L91" i="1"/>
  <c r="M91" i="1"/>
  <c r="N91" i="1"/>
  <c r="O91" i="1"/>
  <c r="P91" i="1"/>
  <c r="F92" i="1"/>
  <c r="G92" i="1"/>
  <c r="H92" i="1"/>
  <c r="I92" i="1"/>
  <c r="J92" i="1"/>
  <c r="K92" i="1"/>
  <c r="L92" i="1"/>
  <c r="M92" i="1"/>
  <c r="N92" i="1"/>
  <c r="O92" i="1"/>
  <c r="P92" i="1"/>
  <c r="F93" i="1"/>
  <c r="G93" i="1"/>
  <c r="H93" i="1"/>
  <c r="I93" i="1"/>
  <c r="J93" i="1"/>
  <c r="K93" i="1"/>
  <c r="L93" i="1"/>
  <c r="M93" i="1"/>
  <c r="N93" i="1"/>
  <c r="O93" i="1"/>
  <c r="P93" i="1"/>
  <c r="F94" i="1"/>
  <c r="G94" i="1"/>
  <c r="H94" i="1"/>
  <c r="I94" i="1"/>
  <c r="J94" i="1"/>
  <c r="K94" i="1"/>
  <c r="L94" i="1"/>
  <c r="M94" i="1"/>
  <c r="N94" i="1"/>
  <c r="O94" i="1"/>
  <c r="P94" i="1"/>
  <c r="F95" i="1"/>
  <c r="G95" i="1"/>
  <c r="H95" i="1"/>
  <c r="I95" i="1"/>
  <c r="J95" i="1"/>
  <c r="K95" i="1"/>
  <c r="L95" i="1"/>
  <c r="M95" i="1"/>
  <c r="N95" i="1"/>
  <c r="O95" i="1"/>
  <c r="P95" i="1"/>
  <c r="P84" i="1"/>
  <c r="O84" i="1"/>
  <c r="N84" i="1"/>
  <c r="M84" i="1"/>
  <c r="L84" i="1"/>
  <c r="K84" i="1"/>
  <c r="J84" i="1"/>
  <c r="I84" i="1"/>
  <c r="H84" i="1"/>
  <c r="G84" i="1"/>
  <c r="F84" i="1"/>
  <c r="F69" i="1"/>
  <c r="G69" i="1"/>
  <c r="H69" i="1"/>
  <c r="I69" i="1"/>
  <c r="J69" i="1"/>
  <c r="K69" i="1"/>
  <c r="L69" i="1"/>
  <c r="M69" i="1"/>
  <c r="N69" i="1"/>
  <c r="O69" i="1"/>
  <c r="P69" i="1"/>
  <c r="F70" i="1"/>
  <c r="G70" i="1"/>
  <c r="H70" i="1"/>
  <c r="I70" i="1"/>
  <c r="J70" i="1"/>
  <c r="K70" i="1"/>
  <c r="L70" i="1"/>
  <c r="M70" i="1"/>
  <c r="N70" i="1"/>
  <c r="O70" i="1"/>
  <c r="P70" i="1"/>
  <c r="F71" i="1"/>
  <c r="G71" i="1"/>
  <c r="H71" i="1"/>
  <c r="I71" i="1"/>
  <c r="J71" i="1"/>
  <c r="K71" i="1"/>
  <c r="L71" i="1"/>
  <c r="M71" i="1"/>
  <c r="N71" i="1"/>
  <c r="O71" i="1"/>
  <c r="P71" i="1"/>
  <c r="F72" i="1"/>
  <c r="G72" i="1"/>
  <c r="H72" i="1"/>
  <c r="I72" i="1"/>
  <c r="J72" i="1"/>
  <c r="K72" i="1"/>
  <c r="L72" i="1"/>
  <c r="M72" i="1"/>
  <c r="N72" i="1"/>
  <c r="O72" i="1"/>
  <c r="P72" i="1"/>
  <c r="F73" i="1"/>
  <c r="G73" i="1"/>
  <c r="H73" i="1"/>
  <c r="I73" i="1"/>
  <c r="J73" i="1"/>
  <c r="K73" i="1"/>
  <c r="L73" i="1"/>
  <c r="M73" i="1"/>
  <c r="N73" i="1"/>
  <c r="O73" i="1"/>
  <c r="P73" i="1"/>
  <c r="F74" i="1"/>
  <c r="G74" i="1"/>
  <c r="H74" i="1"/>
  <c r="I74" i="1"/>
  <c r="J74" i="1"/>
  <c r="K74" i="1"/>
  <c r="L74" i="1"/>
  <c r="M74" i="1"/>
  <c r="N74" i="1"/>
  <c r="O74" i="1"/>
  <c r="P74" i="1"/>
  <c r="F75" i="1"/>
  <c r="G75" i="1"/>
  <c r="H75" i="1"/>
  <c r="I75" i="1"/>
  <c r="J75" i="1"/>
  <c r="K75" i="1"/>
  <c r="L75" i="1"/>
  <c r="M75" i="1"/>
  <c r="N75" i="1"/>
  <c r="O75" i="1"/>
  <c r="P75" i="1"/>
  <c r="F76" i="1"/>
  <c r="G76" i="1"/>
  <c r="H76" i="1"/>
  <c r="I76" i="1"/>
  <c r="J76" i="1"/>
  <c r="K76" i="1"/>
  <c r="L76" i="1"/>
  <c r="M76" i="1"/>
  <c r="N76" i="1"/>
  <c r="O76" i="1"/>
  <c r="P76" i="1"/>
  <c r="F77" i="1"/>
  <c r="G77" i="1"/>
  <c r="H77" i="1"/>
  <c r="I77" i="1"/>
  <c r="J77" i="1"/>
  <c r="K77" i="1"/>
  <c r="L77" i="1"/>
  <c r="M77" i="1"/>
  <c r="N77" i="1"/>
  <c r="O77" i="1"/>
  <c r="P77" i="1"/>
  <c r="F78" i="1"/>
  <c r="G78" i="1"/>
  <c r="H78" i="1"/>
  <c r="I78" i="1"/>
  <c r="J78" i="1"/>
  <c r="K78" i="1"/>
  <c r="L78" i="1"/>
  <c r="M78" i="1"/>
  <c r="N78" i="1"/>
  <c r="O78" i="1"/>
  <c r="P78" i="1"/>
  <c r="F79" i="1"/>
  <c r="G79" i="1"/>
  <c r="H79" i="1"/>
  <c r="I79" i="1"/>
  <c r="J79" i="1"/>
  <c r="K79" i="1"/>
  <c r="L79" i="1"/>
  <c r="M79" i="1"/>
  <c r="N79" i="1"/>
  <c r="O79" i="1"/>
  <c r="P79" i="1"/>
  <c r="F80" i="1"/>
  <c r="G80" i="1"/>
  <c r="H80" i="1"/>
  <c r="I80" i="1"/>
  <c r="J80" i="1"/>
  <c r="K80" i="1"/>
  <c r="L80" i="1"/>
  <c r="M80" i="1"/>
  <c r="N80" i="1"/>
  <c r="O80" i="1"/>
  <c r="P80" i="1"/>
  <c r="P68" i="1"/>
  <c r="O68" i="1"/>
  <c r="N68" i="1"/>
  <c r="M68" i="1"/>
  <c r="L68" i="1"/>
  <c r="K68" i="1"/>
  <c r="J68" i="1"/>
  <c r="I68" i="1"/>
  <c r="H68" i="1"/>
  <c r="G68" i="1"/>
  <c r="F68" i="1"/>
  <c r="F58" i="1"/>
  <c r="G58" i="1"/>
  <c r="H58" i="1"/>
  <c r="I58" i="1"/>
  <c r="J58" i="1"/>
  <c r="K58" i="1"/>
  <c r="L58" i="1"/>
  <c r="M58" i="1"/>
  <c r="N58" i="1"/>
  <c r="O58" i="1"/>
  <c r="P58" i="1"/>
  <c r="F59" i="1"/>
  <c r="G59" i="1"/>
  <c r="H59" i="1"/>
  <c r="I59" i="1"/>
  <c r="J59" i="1"/>
  <c r="K59" i="1"/>
  <c r="L59" i="1"/>
  <c r="M59" i="1"/>
  <c r="N59" i="1"/>
  <c r="O59" i="1"/>
  <c r="P59" i="1"/>
  <c r="F60" i="1"/>
  <c r="G60" i="1"/>
  <c r="H60" i="1"/>
  <c r="I60" i="1"/>
  <c r="J60" i="1"/>
  <c r="K60" i="1"/>
  <c r="L60" i="1"/>
  <c r="M60" i="1"/>
  <c r="N60" i="1"/>
  <c r="O60" i="1"/>
  <c r="P60" i="1"/>
  <c r="F61" i="1"/>
  <c r="G61" i="1"/>
  <c r="H61" i="1"/>
  <c r="I61" i="1"/>
  <c r="J61" i="1"/>
  <c r="K61" i="1"/>
  <c r="L61" i="1"/>
  <c r="M61" i="1"/>
  <c r="N61" i="1"/>
  <c r="O61" i="1"/>
  <c r="P61" i="1"/>
  <c r="F62" i="1"/>
  <c r="G62" i="1"/>
  <c r="H62" i="1"/>
  <c r="I62" i="1"/>
  <c r="J62" i="1"/>
  <c r="K62" i="1"/>
  <c r="L62" i="1"/>
  <c r="M62" i="1"/>
  <c r="N62" i="1"/>
  <c r="O62" i="1"/>
  <c r="P62" i="1"/>
  <c r="F63" i="1"/>
  <c r="G63" i="1"/>
  <c r="H63" i="1"/>
  <c r="I63" i="1"/>
  <c r="J63" i="1"/>
  <c r="K63" i="1"/>
  <c r="L63" i="1"/>
  <c r="M63" i="1"/>
  <c r="N63" i="1"/>
  <c r="O63" i="1"/>
  <c r="P63" i="1"/>
  <c r="F64" i="1"/>
  <c r="G64" i="1"/>
  <c r="H64" i="1"/>
  <c r="I64" i="1"/>
  <c r="J64" i="1"/>
  <c r="K64" i="1"/>
  <c r="L64" i="1"/>
  <c r="M64" i="1"/>
  <c r="N64" i="1"/>
  <c r="O64" i="1"/>
  <c r="P64" i="1"/>
  <c r="P57" i="1"/>
  <c r="O57" i="1"/>
  <c r="N57" i="1"/>
  <c r="M57" i="1"/>
  <c r="L57" i="1"/>
  <c r="K57" i="1"/>
  <c r="J57" i="1"/>
  <c r="I57" i="1"/>
  <c r="H57" i="1"/>
  <c r="G57" i="1"/>
  <c r="F57" i="1"/>
  <c r="F39" i="1"/>
  <c r="G39" i="1"/>
  <c r="H39" i="1"/>
  <c r="I39" i="1"/>
  <c r="J39" i="1"/>
  <c r="K39" i="1"/>
  <c r="L39" i="1"/>
  <c r="M39" i="1"/>
  <c r="N39" i="1"/>
  <c r="O39" i="1"/>
  <c r="P39" i="1"/>
  <c r="F40" i="1"/>
  <c r="G40" i="1"/>
  <c r="H40" i="1"/>
  <c r="I40" i="1"/>
  <c r="J40" i="1"/>
  <c r="K40" i="1"/>
  <c r="L40" i="1"/>
  <c r="M40" i="1"/>
  <c r="N40" i="1"/>
  <c r="O40" i="1"/>
  <c r="P40" i="1"/>
  <c r="F41" i="1"/>
  <c r="G41" i="1"/>
  <c r="H41" i="1"/>
  <c r="I41" i="1"/>
  <c r="J41" i="1"/>
  <c r="K41" i="1"/>
  <c r="L41" i="1"/>
  <c r="M41" i="1"/>
  <c r="N41" i="1"/>
  <c r="O41" i="1"/>
  <c r="P41" i="1"/>
  <c r="F42" i="1"/>
  <c r="G42" i="1"/>
  <c r="H42" i="1"/>
  <c r="I42" i="1"/>
  <c r="J42" i="1"/>
  <c r="K42" i="1"/>
  <c r="L42" i="1"/>
  <c r="M42" i="1"/>
  <c r="N42" i="1"/>
  <c r="O42" i="1"/>
  <c r="P42" i="1"/>
  <c r="F43" i="1"/>
  <c r="G43" i="1"/>
  <c r="H43" i="1"/>
  <c r="I43" i="1"/>
  <c r="J43" i="1"/>
  <c r="K43" i="1"/>
  <c r="L43" i="1"/>
  <c r="M43" i="1"/>
  <c r="N43" i="1"/>
  <c r="O43" i="1"/>
  <c r="P43" i="1"/>
  <c r="F44" i="1"/>
  <c r="G44" i="1"/>
  <c r="H44" i="1"/>
  <c r="I44" i="1"/>
  <c r="J44" i="1"/>
  <c r="K44" i="1"/>
  <c r="L44" i="1"/>
  <c r="M44" i="1"/>
  <c r="N44" i="1"/>
  <c r="O44" i="1"/>
  <c r="P44" i="1"/>
  <c r="F45" i="1"/>
  <c r="G45" i="1"/>
  <c r="H45" i="1"/>
  <c r="I45" i="1"/>
  <c r="J45" i="1"/>
  <c r="K45" i="1"/>
  <c r="L45" i="1"/>
  <c r="M45" i="1"/>
  <c r="N45" i="1"/>
  <c r="O45" i="1"/>
  <c r="P45" i="1"/>
  <c r="F46" i="1"/>
  <c r="G46" i="1"/>
  <c r="H46" i="1"/>
  <c r="I46" i="1"/>
  <c r="J46" i="1"/>
  <c r="K46" i="1"/>
  <c r="L46" i="1"/>
  <c r="M46" i="1"/>
  <c r="N46" i="1"/>
  <c r="O46" i="1"/>
  <c r="P46" i="1"/>
  <c r="F47" i="1"/>
  <c r="G47" i="1"/>
  <c r="H47" i="1"/>
  <c r="I47" i="1"/>
  <c r="J47" i="1"/>
  <c r="K47" i="1"/>
  <c r="L47" i="1"/>
  <c r="M47" i="1"/>
  <c r="N47" i="1"/>
  <c r="O47" i="1"/>
  <c r="P47" i="1"/>
  <c r="F48" i="1"/>
  <c r="G48" i="1"/>
  <c r="H48" i="1"/>
  <c r="I48" i="1"/>
  <c r="J48" i="1"/>
  <c r="K48" i="1"/>
  <c r="L48" i="1"/>
  <c r="M48" i="1"/>
  <c r="N48" i="1"/>
  <c r="O48" i="1"/>
  <c r="P48" i="1"/>
  <c r="F49" i="1"/>
  <c r="G49" i="1"/>
  <c r="H49" i="1"/>
  <c r="I49" i="1"/>
  <c r="J49" i="1"/>
  <c r="K49" i="1"/>
  <c r="L49" i="1"/>
  <c r="M49" i="1"/>
  <c r="N49" i="1"/>
  <c r="O49" i="1"/>
  <c r="P49" i="1"/>
  <c r="F50" i="1"/>
  <c r="G50" i="1"/>
  <c r="H50" i="1"/>
  <c r="I50" i="1"/>
  <c r="J50" i="1"/>
  <c r="K50" i="1"/>
  <c r="L50" i="1"/>
  <c r="M50" i="1"/>
  <c r="N50" i="1"/>
  <c r="O50" i="1"/>
  <c r="P50" i="1"/>
  <c r="F51" i="1"/>
  <c r="G51" i="1"/>
  <c r="H51" i="1"/>
  <c r="I51" i="1"/>
  <c r="J51" i="1"/>
  <c r="K51" i="1"/>
  <c r="L51" i="1"/>
  <c r="M51" i="1"/>
  <c r="N51" i="1"/>
  <c r="O51" i="1"/>
  <c r="P51" i="1"/>
  <c r="F52" i="1"/>
  <c r="G52" i="1"/>
  <c r="H52" i="1"/>
  <c r="I52" i="1"/>
  <c r="J52" i="1"/>
  <c r="K52" i="1"/>
  <c r="L52" i="1"/>
  <c r="M52" i="1"/>
  <c r="N52" i="1"/>
  <c r="O52" i="1"/>
  <c r="P52" i="1"/>
  <c r="F53" i="1"/>
  <c r="G53" i="1"/>
  <c r="H53" i="1"/>
  <c r="I53" i="1"/>
  <c r="J53" i="1"/>
  <c r="K53" i="1"/>
  <c r="L53" i="1"/>
  <c r="M53" i="1"/>
  <c r="N53" i="1"/>
  <c r="O53" i="1"/>
  <c r="P53" i="1"/>
  <c r="P38" i="1"/>
  <c r="O38" i="1"/>
  <c r="N38" i="1"/>
  <c r="M38" i="1"/>
  <c r="L38" i="1"/>
  <c r="K38" i="1"/>
  <c r="J38" i="1"/>
  <c r="I38" i="1"/>
  <c r="H38" i="1"/>
  <c r="G38" i="1"/>
  <c r="F38" i="1"/>
  <c r="E38" i="1"/>
  <c r="E164" i="1"/>
  <c r="E165" i="1"/>
  <c r="E92" i="1"/>
  <c r="E93" i="1"/>
  <c r="E94" i="1"/>
  <c r="E95" i="1"/>
  <c r="E61" i="1"/>
  <c r="E62" i="1"/>
  <c r="E63" i="1"/>
  <c r="E157" i="1"/>
  <c r="E158" i="1"/>
  <c r="E159" i="1"/>
  <c r="E160" i="1"/>
  <c r="E161" i="1"/>
  <c r="E162" i="1"/>
  <c r="E163" i="1"/>
  <c r="E167" i="1"/>
  <c r="E156" i="1"/>
  <c r="E121" i="1"/>
  <c r="E122" i="1"/>
  <c r="E123" i="1"/>
  <c r="E124" i="1"/>
  <c r="E127" i="1"/>
  <c r="E120" i="1"/>
  <c r="E109" i="1"/>
  <c r="E110" i="1"/>
  <c r="E111" i="1"/>
  <c r="E112" i="1"/>
  <c r="E113" i="1"/>
  <c r="E114" i="1"/>
  <c r="E115" i="1"/>
  <c r="E116" i="1"/>
  <c r="E108" i="1"/>
  <c r="E100" i="1"/>
  <c r="E101" i="1"/>
  <c r="E102" i="1"/>
  <c r="E103" i="1"/>
  <c r="E104" i="1"/>
  <c r="E99" i="1"/>
  <c r="E85" i="1"/>
  <c r="E86" i="1"/>
  <c r="E87" i="1"/>
  <c r="E88" i="1"/>
  <c r="E89" i="1"/>
  <c r="E90" i="1"/>
  <c r="E91" i="1"/>
  <c r="E84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58" i="1"/>
  <c r="E59" i="1"/>
  <c r="E60" i="1"/>
  <c r="E64" i="1"/>
  <c r="E57" i="1"/>
  <c r="E53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B9" i="5"/>
  <c r="B5" i="5"/>
  <c r="B6" i="5"/>
  <c r="B7" i="5"/>
  <c r="B8" i="5"/>
  <c r="B3" i="5"/>
  <c r="B4" i="5"/>
  <c r="B2" i="5"/>
  <c r="I362" i="2"/>
  <c r="M362" i="2"/>
  <c r="F204" i="1"/>
  <c r="F203" i="1"/>
  <c r="F202" i="1"/>
  <c r="F201" i="1"/>
  <c r="F193" i="1"/>
  <c r="G204" i="1" s="1"/>
  <c r="B193" i="1"/>
  <c r="B204" i="1" s="1"/>
  <c r="F192" i="1"/>
  <c r="G203" i="1" s="1"/>
  <c r="B192" i="1"/>
  <c r="B203" i="1" s="1"/>
  <c r="F191" i="1"/>
  <c r="G202" i="1" s="1"/>
  <c r="B191" i="1"/>
  <c r="B202" i="1" s="1"/>
  <c r="F190" i="1"/>
  <c r="G201" i="1" s="1"/>
  <c r="B190" i="1"/>
  <c r="B201" i="1" s="1"/>
  <c r="E186" i="1"/>
  <c r="F206" i="1" s="1"/>
  <c r="P175" i="1"/>
  <c r="O175" i="1"/>
  <c r="N175" i="1"/>
  <c r="M175" i="1"/>
  <c r="L175" i="1"/>
  <c r="K175" i="1"/>
  <c r="J175" i="1"/>
  <c r="I175" i="1"/>
  <c r="H175" i="1"/>
  <c r="G175" i="1"/>
  <c r="F175" i="1"/>
  <c r="E175" i="1"/>
  <c r="R173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P137" i="1"/>
  <c r="O137" i="1"/>
  <c r="N137" i="1"/>
  <c r="M137" i="1"/>
  <c r="L137" i="1"/>
  <c r="K137" i="1"/>
  <c r="J137" i="1"/>
  <c r="I137" i="1"/>
  <c r="H137" i="1"/>
  <c r="G137" i="1"/>
  <c r="F137" i="1"/>
  <c r="R136" i="1"/>
  <c r="R135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R131" i="1"/>
  <c r="R128" i="1"/>
  <c r="P24" i="1"/>
  <c r="O24" i="1"/>
  <c r="N24" i="1"/>
  <c r="M24" i="1"/>
  <c r="L24" i="1"/>
  <c r="K24" i="1"/>
  <c r="J24" i="1"/>
  <c r="I24" i="1"/>
  <c r="H24" i="1"/>
  <c r="G24" i="1"/>
  <c r="F24" i="1"/>
  <c r="E24" i="1"/>
  <c r="P18" i="1"/>
  <c r="O18" i="1"/>
  <c r="N18" i="1"/>
  <c r="M18" i="1"/>
  <c r="L18" i="1"/>
  <c r="K18" i="1"/>
  <c r="J18" i="1"/>
  <c r="I18" i="1"/>
  <c r="H18" i="1"/>
  <c r="G18" i="1"/>
  <c r="F18" i="1"/>
  <c r="E18" i="1"/>
  <c r="P10" i="1"/>
  <c r="O10" i="1"/>
  <c r="N10" i="1"/>
  <c r="M10" i="1"/>
  <c r="L10" i="1"/>
  <c r="K10" i="1"/>
  <c r="J10" i="1"/>
  <c r="I10" i="1"/>
  <c r="H10" i="1"/>
  <c r="G10" i="1"/>
  <c r="F10" i="1"/>
  <c r="E10" i="1"/>
  <c r="O154" i="1" l="1"/>
  <c r="J97" i="1"/>
  <c r="G97" i="1"/>
  <c r="R163" i="1"/>
  <c r="R162" i="1"/>
  <c r="N154" i="1"/>
  <c r="M154" i="1"/>
  <c r="L154" i="1"/>
  <c r="I154" i="1"/>
  <c r="J154" i="1"/>
  <c r="R157" i="1"/>
  <c r="R165" i="1"/>
  <c r="R158" i="1"/>
  <c r="M97" i="1"/>
  <c r="P97" i="1"/>
  <c r="J118" i="1"/>
  <c r="R86" i="1"/>
  <c r="R109" i="1"/>
  <c r="R164" i="1"/>
  <c r="L118" i="1"/>
  <c r="R159" i="1"/>
  <c r="R160" i="1"/>
  <c r="M82" i="1"/>
  <c r="K82" i="1"/>
  <c r="L82" i="1"/>
  <c r="G106" i="1"/>
  <c r="J106" i="1"/>
  <c r="M106" i="1"/>
  <c r="R72" i="1"/>
  <c r="R89" i="1"/>
  <c r="R102" i="1"/>
  <c r="R112" i="1"/>
  <c r="R90" i="1"/>
  <c r="R48" i="1"/>
  <c r="R71" i="1"/>
  <c r="R88" i="1"/>
  <c r="R101" i="1"/>
  <c r="R92" i="1"/>
  <c r="J36" i="1"/>
  <c r="J55" i="1"/>
  <c r="M55" i="1"/>
  <c r="N82" i="1"/>
  <c r="G82" i="1"/>
  <c r="J82" i="1"/>
  <c r="I82" i="1"/>
  <c r="O97" i="1"/>
  <c r="N97" i="1"/>
  <c r="R47" i="1"/>
  <c r="R87" i="1"/>
  <c r="R100" i="1"/>
  <c r="R110" i="1"/>
  <c r="L97" i="1"/>
  <c r="H97" i="1"/>
  <c r="R115" i="1"/>
  <c r="K36" i="1"/>
  <c r="P118" i="1"/>
  <c r="R70" i="1"/>
  <c r="R69" i="1"/>
  <c r="L66" i="1"/>
  <c r="O66" i="1"/>
  <c r="M66" i="1"/>
  <c r="F82" i="1"/>
  <c r="R46" i="1"/>
  <c r="R76" i="1"/>
  <c r="R75" i="1"/>
  <c r="K55" i="1"/>
  <c r="F55" i="1"/>
  <c r="L55" i="1"/>
  <c r="K66" i="1"/>
  <c r="I106" i="1"/>
  <c r="P106" i="1"/>
  <c r="H106" i="1"/>
  <c r="K106" i="1"/>
  <c r="N106" i="1"/>
  <c r="L106" i="1"/>
  <c r="O106" i="1"/>
  <c r="K118" i="1"/>
  <c r="N118" i="1"/>
  <c r="O118" i="1"/>
  <c r="M118" i="1"/>
  <c r="F154" i="1"/>
  <c r="K154" i="1"/>
  <c r="R85" i="1"/>
  <c r="M36" i="1"/>
  <c r="R60" i="1"/>
  <c r="N55" i="1"/>
  <c r="O55" i="1"/>
  <c r="F66" i="1"/>
  <c r="N66" i="1"/>
  <c r="R74" i="1"/>
  <c r="R91" i="1"/>
  <c r="R161" i="1"/>
  <c r="J66" i="1"/>
  <c r="P66" i="1"/>
  <c r="H82" i="1"/>
  <c r="G154" i="1"/>
  <c r="R49" i="1"/>
  <c r="R73" i="1"/>
  <c r="R94" i="1"/>
  <c r="H36" i="1"/>
  <c r="H55" i="1"/>
  <c r="P82" i="1"/>
  <c r="H118" i="1"/>
  <c r="R93" i="1"/>
  <c r="I36" i="1"/>
  <c r="I66" i="1"/>
  <c r="O82" i="1"/>
  <c r="F97" i="1"/>
  <c r="K97" i="1"/>
  <c r="P154" i="1"/>
  <c r="R167" i="1"/>
  <c r="H154" i="1"/>
  <c r="R156" i="1"/>
  <c r="F118" i="1"/>
  <c r="R127" i="1"/>
  <c r="G118" i="1"/>
  <c r="R123" i="1"/>
  <c r="R124" i="1"/>
  <c r="R122" i="1"/>
  <c r="I118" i="1"/>
  <c r="R114" i="1"/>
  <c r="R113" i="1"/>
  <c r="R111" i="1"/>
  <c r="F106" i="1"/>
  <c r="R116" i="1"/>
  <c r="R108" i="1"/>
  <c r="I97" i="1"/>
  <c r="R104" i="1"/>
  <c r="R103" i="1"/>
  <c r="R99" i="1"/>
  <c r="R95" i="1"/>
  <c r="G66" i="1"/>
  <c r="H66" i="1"/>
  <c r="R80" i="1"/>
  <c r="R79" i="1"/>
  <c r="R78" i="1"/>
  <c r="R77" i="1"/>
  <c r="R59" i="1"/>
  <c r="R58" i="1"/>
  <c r="P55" i="1"/>
  <c r="G55" i="1"/>
  <c r="I55" i="1"/>
  <c r="R64" i="1"/>
  <c r="R61" i="1"/>
  <c r="R63" i="1"/>
  <c r="R62" i="1"/>
  <c r="R57" i="1"/>
  <c r="R51" i="1"/>
  <c r="N36" i="1"/>
  <c r="R50" i="1"/>
  <c r="G36" i="1"/>
  <c r="O36" i="1"/>
  <c r="P36" i="1"/>
  <c r="R52" i="1"/>
  <c r="R53" i="1"/>
  <c r="L36" i="1"/>
  <c r="R42" i="1"/>
  <c r="R41" i="1"/>
  <c r="R40" i="1"/>
  <c r="R39" i="1"/>
  <c r="R45" i="1"/>
  <c r="R44" i="1"/>
  <c r="R43" i="1"/>
  <c r="F36" i="1"/>
  <c r="I16" i="1"/>
  <c r="I8" i="1" s="1"/>
  <c r="G16" i="1"/>
  <c r="G8" i="1" s="1"/>
  <c r="G191" i="1"/>
  <c r="H202" i="1" s="1"/>
  <c r="E16" i="1"/>
  <c r="E8" i="1" s="1"/>
  <c r="M16" i="1"/>
  <c r="M8" i="1" s="1"/>
  <c r="K16" i="1"/>
  <c r="K8" i="1" s="1"/>
  <c r="G129" i="1"/>
  <c r="L129" i="1"/>
  <c r="F129" i="1"/>
  <c r="K129" i="1"/>
  <c r="G193" i="1"/>
  <c r="H193" i="1" s="1"/>
  <c r="R133" i="1"/>
  <c r="N129" i="1"/>
  <c r="O16" i="1"/>
  <c r="O8" i="1" s="1"/>
  <c r="O129" i="1"/>
  <c r="H16" i="1"/>
  <c r="H8" i="1" s="1"/>
  <c r="P16" i="1"/>
  <c r="P8" i="1" s="1"/>
  <c r="R10" i="1"/>
  <c r="L16" i="1"/>
  <c r="L8" i="1" s="1"/>
  <c r="H129" i="1"/>
  <c r="P129" i="1"/>
  <c r="R18" i="1"/>
  <c r="I129" i="1"/>
  <c r="R138" i="1"/>
  <c r="F16" i="1"/>
  <c r="F8" i="1" s="1"/>
  <c r="N16" i="1"/>
  <c r="N8" i="1" s="1"/>
  <c r="F186" i="1"/>
  <c r="G206" i="1" s="1"/>
  <c r="R24" i="1"/>
  <c r="R137" i="1"/>
  <c r="E129" i="1"/>
  <c r="M129" i="1"/>
  <c r="R134" i="1"/>
  <c r="R175" i="1"/>
  <c r="J16" i="1"/>
  <c r="J8" i="1" s="1"/>
  <c r="J129" i="1"/>
  <c r="E154" i="1"/>
  <c r="E118" i="1"/>
  <c r="R120" i="1"/>
  <c r="E106" i="1"/>
  <c r="E97" i="1"/>
  <c r="E82" i="1"/>
  <c r="R84" i="1"/>
  <c r="E66" i="1"/>
  <c r="R68" i="1"/>
  <c r="E55" i="1"/>
  <c r="E36" i="1"/>
  <c r="R38" i="1"/>
  <c r="B11" i="5"/>
  <c r="R132" i="1"/>
  <c r="G190" i="1"/>
  <c r="G192" i="1"/>
  <c r="R106" i="1" l="1"/>
  <c r="M34" i="1"/>
  <c r="M30" i="1" s="1"/>
  <c r="M169" i="1" s="1"/>
  <c r="N34" i="1"/>
  <c r="O32" i="1" s="1"/>
  <c r="K34" i="1"/>
  <c r="K30" i="1" s="1"/>
  <c r="K169" i="1" s="1"/>
  <c r="R154" i="1"/>
  <c r="J34" i="1"/>
  <c r="J30" i="1" s="1"/>
  <c r="J169" i="1" s="1"/>
  <c r="R55" i="1"/>
  <c r="P34" i="1"/>
  <c r="P197" i="1" s="1"/>
  <c r="R66" i="1"/>
  <c r="R82" i="1"/>
  <c r="H34" i="1"/>
  <c r="H30" i="1" s="1"/>
  <c r="H169" i="1" s="1"/>
  <c r="R97" i="1"/>
  <c r="L34" i="1"/>
  <c r="L197" i="1" s="1"/>
  <c r="I34" i="1"/>
  <c r="I197" i="1" s="1"/>
  <c r="R118" i="1"/>
  <c r="O34" i="1"/>
  <c r="O30" i="1" s="1"/>
  <c r="O169" i="1" s="1"/>
  <c r="G34" i="1"/>
  <c r="F34" i="1"/>
  <c r="F30" i="1" s="1"/>
  <c r="F169" i="1" s="1"/>
  <c r="R36" i="1"/>
  <c r="H191" i="1"/>
  <c r="I191" i="1" s="1"/>
  <c r="H204" i="1"/>
  <c r="I193" i="1" s="1"/>
  <c r="R129" i="1"/>
  <c r="F195" i="1"/>
  <c r="R8" i="1"/>
  <c r="R16" i="1"/>
  <c r="E34" i="1"/>
  <c r="E197" i="1" s="1"/>
  <c r="H203" i="1"/>
  <c r="H192" i="1"/>
  <c r="G186" i="1"/>
  <c r="H201" i="1"/>
  <c r="H190" i="1"/>
  <c r="I204" i="1"/>
  <c r="N32" i="1" l="1"/>
  <c r="K197" i="1"/>
  <c r="M197" i="1"/>
  <c r="N197" i="1"/>
  <c r="J197" i="1"/>
  <c r="P32" i="1"/>
  <c r="K32" i="1"/>
  <c r="O197" i="1"/>
  <c r="N30" i="1"/>
  <c r="N169" i="1" s="1"/>
  <c r="L32" i="1"/>
  <c r="P30" i="1"/>
  <c r="P169" i="1" s="1"/>
  <c r="I32" i="1"/>
  <c r="M32" i="1"/>
  <c r="H32" i="1"/>
  <c r="L30" i="1"/>
  <c r="L169" i="1" s="1"/>
  <c r="I30" i="1"/>
  <c r="I169" i="1" s="1"/>
  <c r="J32" i="1"/>
  <c r="H197" i="1"/>
  <c r="G30" i="1"/>
  <c r="G169" i="1" s="1"/>
  <c r="I202" i="1"/>
  <c r="J191" i="1" s="1"/>
  <c r="G32" i="1"/>
  <c r="F197" i="1"/>
  <c r="F32" i="1"/>
  <c r="R34" i="1"/>
  <c r="E30" i="1"/>
  <c r="H186" i="1"/>
  <c r="I201" i="1"/>
  <c r="I190" i="1"/>
  <c r="H206" i="1"/>
  <c r="G195" i="1"/>
  <c r="G197" i="1" s="1"/>
  <c r="J202" i="1"/>
  <c r="J204" i="1"/>
  <c r="J193" i="1"/>
  <c r="I203" i="1"/>
  <c r="I192" i="1"/>
  <c r="R32" i="1" l="1"/>
  <c r="E169" i="1"/>
  <c r="E173" i="1" s="1"/>
  <c r="E184" i="1" s="1"/>
  <c r="F171" i="1" s="1"/>
  <c r="F173" i="1" s="1"/>
  <c r="F184" i="1" s="1"/>
  <c r="G171" i="1" s="1"/>
  <c r="G173" i="1" s="1"/>
  <c r="G184" i="1" s="1"/>
  <c r="H171" i="1" s="1"/>
  <c r="H173" i="1" s="1"/>
  <c r="H184" i="1" s="1"/>
  <c r="I171" i="1" s="1"/>
  <c r="I173" i="1" s="1"/>
  <c r="I184" i="1" s="1"/>
  <c r="J171" i="1" s="1"/>
  <c r="J173" i="1" s="1"/>
  <c r="J184" i="1" s="1"/>
  <c r="K171" i="1" s="1"/>
  <c r="K173" i="1" s="1"/>
  <c r="K184" i="1" s="1"/>
  <c r="L171" i="1" s="1"/>
  <c r="L173" i="1" s="1"/>
  <c r="L184" i="1" s="1"/>
  <c r="M171" i="1" s="1"/>
  <c r="M173" i="1" s="1"/>
  <c r="M184" i="1" s="1"/>
  <c r="N171" i="1" s="1"/>
  <c r="N173" i="1" s="1"/>
  <c r="N184" i="1" s="1"/>
  <c r="O171" i="1" s="1"/>
  <c r="O173" i="1" s="1"/>
  <c r="O184" i="1" s="1"/>
  <c r="P171" i="1" s="1"/>
  <c r="P173" i="1" s="1"/>
  <c r="P184" i="1" s="1"/>
  <c r="R30" i="1"/>
  <c r="K204" i="1"/>
  <c r="K193" i="1"/>
  <c r="J201" i="1"/>
  <c r="J190" i="1"/>
  <c r="I186" i="1"/>
  <c r="J203" i="1"/>
  <c r="J192" i="1"/>
  <c r="K202" i="1"/>
  <c r="K191" i="1"/>
  <c r="I206" i="1"/>
  <c r="H195" i="1"/>
  <c r="L204" i="1" l="1"/>
  <c r="L193" i="1"/>
  <c r="L202" i="1"/>
  <c r="L191" i="1"/>
  <c r="K192" i="1"/>
  <c r="K203" i="1"/>
  <c r="I195" i="1"/>
  <c r="J206" i="1"/>
  <c r="K201" i="1"/>
  <c r="K190" i="1"/>
  <c r="J186" i="1"/>
  <c r="J195" i="1" l="1"/>
  <c r="K206" i="1"/>
  <c r="L201" i="1"/>
  <c r="L190" i="1"/>
  <c r="K186" i="1"/>
  <c r="L192" i="1"/>
  <c r="L203" i="1"/>
  <c r="M202" i="1"/>
  <c r="M191" i="1"/>
  <c r="M204" i="1"/>
  <c r="M193" i="1"/>
  <c r="K195" i="1" l="1"/>
  <c r="L206" i="1"/>
  <c r="N202" i="1"/>
  <c r="N191" i="1"/>
  <c r="M203" i="1"/>
  <c r="M192" i="1"/>
  <c r="N193" i="1"/>
  <c r="N204" i="1"/>
  <c r="L186" i="1"/>
  <c r="M201" i="1"/>
  <c r="M190" i="1"/>
  <c r="L195" i="1" l="1"/>
  <c r="M206" i="1"/>
  <c r="O193" i="1"/>
  <c r="O204" i="1"/>
  <c r="M186" i="1"/>
  <c r="N201" i="1"/>
  <c r="N190" i="1"/>
  <c r="O202" i="1"/>
  <c r="O191" i="1"/>
  <c r="N203" i="1"/>
  <c r="N192" i="1"/>
  <c r="M195" i="1" l="1"/>
  <c r="N206" i="1"/>
  <c r="O203" i="1"/>
  <c r="O192" i="1"/>
  <c r="P193" i="1"/>
  <c r="P204" i="1"/>
  <c r="R204" i="1" s="1"/>
  <c r="P191" i="1"/>
  <c r="P202" i="1"/>
  <c r="R202" i="1" s="1"/>
  <c r="N186" i="1"/>
  <c r="O201" i="1"/>
  <c r="O190" i="1"/>
  <c r="P203" i="1" l="1"/>
  <c r="R203" i="1" s="1"/>
  <c r="P192" i="1"/>
  <c r="O186" i="1"/>
  <c r="P201" i="1"/>
  <c r="R201" i="1" s="1"/>
  <c r="P190" i="1"/>
  <c r="O206" i="1"/>
  <c r="N195" i="1"/>
  <c r="P186" i="1" l="1"/>
  <c r="P195" i="1" s="1"/>
  <c r="P206" i="1"/>
  <c r="R206" i="1" s="1"/>
  <c r="O195" i="1"/>
  <c r="R19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Petrasunas Cerbasi</author>
  </authors>
  <commentList>
    <comment ref="B197" authorId="0" shapeId="0" xr:uid="{00000000-0006-0000-0000-000002000000}">
      <text>
        <r>
          <rPr>
            <sz val="10"/>
            <rFont val="Arial"/>
            <family val="2"/>
          </rPr>
          <t>Gustavo Cerbasi:
Quando a renda de suas aplicações for maior que seu total de gastos, você está financeiramente independente!</t>
        </r>
      </text>
    </comment>
  </commentList>
</comments>
</file>

<file path=xl/sharedStrings.xml><?xml version="1.0" encoding="utf-8"?>
<sst xmlns="http://schemas.openxmlformats.org/spreadsheetml/2006/main" count="269" uniqueCount="208">
  <si>
    <t>Preencha as células desta cor</t>
  </si>
  <si>
    <t>ORÇAMENTO DOMÉSTICO</t>
  </si>
  <si>
    <t>MESES DO ANO</t>
  </si>
  <si>
    <t>SIGNIFICADO</t>
  </si>
  <si>
    <t>RANK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</si>
  <si>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</si>
  <si>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</si>
  <si>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</si>
  <si>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</si>
  <si>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</si>
  <si>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</si>
  <si>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</si>
  <si>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</si>
  <si>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</si>
  <si>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</si>
  <si>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</si>
  <si>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</si>
  <si>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ANO</t>
  </si>
  <si>
    <t>RENDA FAMILIAR TOTAL</t>
  </si>
  <si>
    <t xml:space="preserve">Receitas Fixas </t>
  </si>
  <si>
    <t>Aluguéis</t>
  </si>
  <si>
    <t>Receitas Variáveis</t>
  </si>
  <si>
    <t>Tributadas</t>
  </si>
  <si>
    <t>Não Tributadas</t>
  </si>
  <si>
    <t>Férias</t>
  </si>
  <si>
    <t>Bônus e extras</t>
  </si>
  <si>
    <t>DESPESAS (FIXAS + VARIÁVEIS) FAMILIAR TOTAL</t>
  </si>
  <si>
    <t>INFLAÇÃO FAMILIAR NO ANO</t>
  </si>
  <si>
    <t>Despesas Fixas</t>
  </si>
  <si>
    <t>Habitação</t>
  </si>
  <si>
    <t>Aluguel / Prestação</t>
  </si>
  <si>
    <t>Condomínio</t>
  </si>
  <si>
    <t>IPTU + Taxas Municipais</t>
  </si>
  <si>
    <t>Conta de energia</t>
  </si>
  <si>
    <t>Conta de água</t>
  </si>
  <si>
    <t>Conta de gás</t>
  </si>
  <si>
    <t>Telefones celulares</t>
  </si>
  <si>
    <t>Internet</t>
  </si>
  <si>
    <t>Supermercado</t>
  </si>
  <si>
    <t>Feira</t>
  </si>
  <si>
    <t>Padaria</t>
  </si>
  <si>
    <t>Empregados</t>
  </si>
  <si>
    <t>Lavanderia</t>
  </si>
  <si>
    <t>Outros</t>
  </si>
  <si>
    <t>Saúde</t>
  </si>
  <si>
    <t>Plano de Saúde</t>
  </si>
  <si>
    <t>Médicos e terapeutas</t>
  </si>
  <si>
    <t>Dentista</t>
  </si>
  <si>
    <t>Medicamentos</t>
  </si>
  <si>
    <t>Transporte</t>
  </si>
  <si>
    <t>IPVA + Seguro Obrigatório</t>
  </si>
  <si>
    <t>Combustível</t>
  </si>
  <si>
    <t>Estacionamentos</t>
  </si>
  <si>
    <t>Lavagens</t>
  </si>
  <si>
    <t>Mecânico</t>
  </si>
  <si>
    <t>Multas</t>
  </si>
  <si>
    <t>Ônibus</t>
  </si>
  <si>
    <t>Metrô</t>
  </si>
  <si>
    <t>Trem</t>
  </si>
  <si>
    <t>Táxi/Uber</t>
  </si>
  <si>
    <t>Despesas Pessoais</t>
  </si>
  <si>
    <t>Higiene Pessoal (unha, depilação etc.)</t>
  </si>
  <si>
    <t>Cosméticos</t>
  </si>
  <si>
    <t>Cabeleireiro</t>
  </si>
  <si>
    <t>Vestuário</t>
  </si>
  <si>
    <t>Academia</t>
  </si>
  <si>
    <t>Esportes</t>
  </si>
  <si>
    <t>Cartões de Crédito (anuidades)</t>
  </si>
  <si>
    <t>Educação</t>
  </si>
  <si>
    <t>Escola / Faculdade</t>
  </si>
  <si>
    <t>Cursos</t>
  </si>
  <si>
    <t>Ensino à Distância</t>
  </si>
  <si>
    <t>Material escolar</t>
  </si>
  <si>
    <t>Uniformes</t>
  </si>
  <si>
    <t>Lazer</t>
  </si>
  <si>
    <t>Restaurantes</t>
  </si>
  <si>
    <t>Cafés, bares e boates</t>
  </si>
  <si>
    <t>Livraria, jornais e revistas</t>
  </si>
  <si>
    <t>Games</t>
  </si>
  <si>
    <t>Midias e acessórios</t>
  </si>
  <si>
    <t>Passagens</t>
  </si>
  <si>
    <t>Hospedagens</t>
  </si>
  <si>
    <t>Passeios</t>
  </si>
  <si>
    <t>Tarifas Bancárias</t>
  </si>
  <si>
    <t>Carnê Leão</t>
  </si>
  <si>
    <t>Pensões</t>
  </si>
  <si>
    <t>Gorjetas / caixinhas</t>
  </si>
  <si>
    <t>Doações e dízimos</t>
  </si>
  <si>
    <t>Extras diários</t>
  </si>
  <si>
    <t>Empresa - Despesas Fixas</t>
  </si>
  <si>
    <t>Alíquota</t>
  </si>
  <si>
    <t>INSS</t>
  </si>
  <si>
    <t>COFINS</t>
  </si>
  <si>
    <t>ISS</t>
  </si>
  <si>
    <t>PIS</t>
  </si>
  <si>
    <t>Mensalidade Contador</t>
  </si>
  <si>
    <t>Despesas Gerais Médias</t>
  </si>
  <si>
    <t>IR</t>
  </si>
  <si>
    <t>CSLL</t>
  </si>
  <si>
    <t>Despesas Temporárias / Variáveis</t>
  </si>
  <si>
    <t>Curso de  Idiomas</t>
  </si>
  <si>
    <t>Manutenção e reparos</t>
  </si>
  <si>
    <t>Médicos e terapeutas esporádicos</t>
  </si>
  <si>
    <t>Dedetização</t>
  </si>
  <si>
    <t>Fundo para Viagens / Gastos de férias</t>
  </si>
  <si>
    <t>Correio</t>
  </si>
  <si>
    <t>Presentes do Mês</t>
  </si>
  <si>
    <t>Manutenção Veículo</t>
  </si>
  <si>
    <t>Prestações</t>
  </si>
  <si>
    <t>Saldo Disponível no mês</t>
  </si>
  <si>
    <t>Sobra do mês anterior (saldo em conta)</t>
  </si>
  <si>
    <t>Fluxo de Caixa Livre para aplicar</t>
  </si>
  <si>
    <t>Aplicação Total no Mês</t>
  </si>
  <si>
    <t>Aplicações feitas dentro do mês</t>
  </si>
  <si>
    <t>Investimento A</t>
  </si>
  <si>
    <t>Investimento B</t>
  </si>
  <si>
    <t>Investimento C</t>
  </si>
  <si>
    <t>Investimento D</t>
  </si>
  <si>
    <t>Fluxo de Caixa Líquido</t>
  </si>
  <si>
    <t>Saldo Total Investimentos</t>
  </si>
  <si>
    <t>Saldos dos Investimentos</t>
  </si>
  <si>
    <t>Renda dos Investimentos</t>
  </si>
  <si>
    <t>Grau de Independência Financeira</t>
  </si>
  <si>
    <t>Rentabilidade Mensal Aplicação</t>
  </si>
  <si>
    <t>Rentabilidade média dos investimentos</t>
  </si>
  <si>
    <t>Desenvolvido por Gustavo Cerbasi</t>
  </si>
  <si>
    <t>Nome</t>
  </si>
  <si>
    <t>Saldo atual</t>
  </si>
  <si>
    <t>Conta</t>
  </si>
  <si>
    <t>Transferências</t>
  </si>
  <si>
    <t>Descrição</t>
  </si>
  <si>
    <t>Beneficiário</t>
  </si>
  <si>
    <t>Categoria</t>
  </si>
  <si>
    <t>Data</t>
  </si>
  <si>
    <t>Tempo</t>
  </si>
  <si>
    <t>Valor</t>
  </si>
  <si>
    <t>Câmbio</t>
  </si>
  <si>
    <t>Número do cheque</t>
  </si>
  <si>
    <t>Saldo</t>
  </si>
  <si>
    <t>BB CC</t>
  </si>
  <si>
    <t>BRL</t>
  </si>
  <si>
    <t>Pagto cartão crédito - PLATINUM ESTILO VISA</t>
  </si>
  <si>
    <t>PIX - Recebido - 00360305 00000235269123 CYBELLE OLIVEI</t>
  </si>
  <si>
    <t>BB CP</t>
  </si>
  <si>
    <t>Juros</t>
  </si>
  <si>
    <t>Transferência de Crédito</t>
  </si>
  <si>
    <t>Proventos TED - 070 0203    72176032187 PAULO DA CUNHA</t>
  </si>
  <si>
    <t>Cobrança de Juros</t>
  </si>
  <si>
    <t>Banco 24 Horas - 04/03 09:47 DONA DE CASA GUARA ATMR</t>
  </si>
  <si>
    <t>Pagto via Auto-Atend.BB - GRU-GUIA RECOLHIM. UNIAO</t>
  </si>
  <si>
    <t>Aplicação Poupança - 07/03 3603  510032679-0 PAULO DA CUNHA</t>
  </si>
  <si>
    <t>PIX - Enviado - 10/03 18:06 Paula De Oliveira Gomes</t>
  </si>
  <si>
    <t>PIX - Recebido - 00360305 00072176032187 PAULO DA CUNHA</t>
  </si>
  <si>
    <t>PIX - Enviado - 24/03 17:06 Leonardo Melo Dos Santos</t>
  </si>
  <si>
    <t>BB Visa</t>
  </si>
  <si>
    <t>Amazon.com.br PARC 09/10 SAO PAULO   BR</t>
  </si>
  <si>
    <t>CX CC</t>
  </si>
  <si>
    <t>DEB CESTA</t>
  </si>
  <si>
    <t>RESG POUP</t>
  </si>
  <si>
    <t>ENVIO PIX</t>
  </si>
  <si>
    <t>Nu CC</t>
  </si>
  <si>
    <t>Prestação carro</t>
  </si>
  <si>
    <t>Telefone fixo e internet</t>
  </si>
  <si>
    <t>BB VI</t>
  </si>
  <si>
    <t>Seguro carro</t>
  </si>
  <si>
    <t>Livros</t>
  </si>
  <si>
    <t>Nutricionista</t>
  </si>
  <si>
    <t>Farmácia</t>
  </si>
  <si>
    <t>Dividendos</t>
  </si>
  <si>
    <t>IOF</t>
  </si>
  <si>
    <t>CT SA</t>
  </si>
  <si>
    <t>CT BOLSO</t>
  </si>
  <si>
    <t>Juros Pagos</t>
  </si>
  <si>
    <t>Juros pagos</t>
  </si>
  <si>
    <t>Oftamologista</t>
  </si>
  <si>
    <t>Oticas</t>
  </si>
  <si>
    <t>Aporte Pequeno Sorridente</t>
  </si>
  <si>
    <t>Assinatura stream</t>
  </si>
  <si>
    <t>Digital Músicas</t>
  </si>
  <si>
    <t>Digital Armazenamentos</t>
  </si>
  <si>
    <t>Despesas com  bebê</t>
  </si>
  <si>
    <t>CX CP</t>
  </si>
  <si>
    <t>Outros digitais</t>
  </si>
  <si>
    <t>Viagem</t>
  </si>
  <si>
    <t xml:space="preserve">PP          * PARC 12/12 Eden Prarie BR </t>
  </si>
  <si>
    <t>Alura</t>
  </si>
  <si>
    <t>Papelaria</t>
  </si>
  <si>
    <t>Mycap</t>
  </si>
  <si>
    <t>XPI</t>
  </si>
  <si>
    <t>Total</t>
  </si>
  <si>
    <t>Ajuste de Solado</t>
  </si>
  <si>
    <t xml:space="preserve"> 28/03/2021</t>
  </si>
  <si>
    <t>CONTA</t>
  </si>
  <si>
    <t>SALDO</t>
  </si>
  <si>
    <t>TOTAL</t>
  </si>
  <si>
    <t>???</t>
  </si>
  <si>
    <t>??</t>
  </si>
  <si>
    <t>Juros Ganhos</t>
  </si>
  <si>
    <t>Receitas Fixas 1</t>
  </si>
  <si>
    <t>Receitas Fixas 2</t>
  </si>
  <si>
    <t>Gratificações e indenizações</t>
  </si>
  <si>
    <t>ASOF</t>
  </si>
  <si>
    <t>Pensão Militar</t>
  </si>
  <si>
    <t>Despesas de Contracheque</t>
  </si>
  <si>
    <t>Fundo de Saúde</t>
  </si>
  <si>
    <t>IRPF</t>
  </si>
  <si>
    <t>Adiantamento de Gratificação de Natal</t>
  </si>
  <si>
    <t>13o. 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</si>
</sst>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yyyy\-mm\-dd\ h:mm:ss"/>
    <numFmt numFmtId="166" formatCode="&quot;R$&quot;\ #,##0.00"/>
    <numFmt numFmtId="167" formatCode="_(&quot;R$&quot;* #,##0.00_);_(&quot;R$&quot;* \(#,##0.00\);_(&quot;R$&quot;* &quot;-&quot;??_);_(@_)"/>
  </numFmts>
  <fonts count="27" x14ac:knownFonts="1">
    <font>
      <sz val="10"/>
      <name val="Arial"/>
    </font>
    <font>
      <sz val="10"/>
      <name val="Arial"/>
      <family val="2"/>
    </font>
    <font>
      <sz val="9"/>
      <color indexed="16"/>
      <name val="Arial"/>
      <family val="2"/>
    </font>
    <font>
      <b/>
      <sz val="9"/>
      <color indexed="16"/>
      <name val="Arial"/>
      <family val="2"/>
    </font>
    <font>
      <b/>
      <sz val="20"/>
      <color indexed="62"/>
      <name val="Arial"/>
      <family val="2"/>
    </font>
    <font>
      <sz val="9"/>
      <color indexed="62"/>
      <name val="Arial"/>
      <family val="2"/>
    </font>
    <font>
      <b/>
      <sz val="9"/>
      <color indexed="62"/>
      <name val="Arial"/>
      <family val="2"/>
    </font>
    <font>
      <sz val="9"/>
      <name val="Arial"/>
      <family val="2"/>
    </font>
    <font>
      <i/>
      <sz val="9"/>
      <color indexed="62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sz val="9"/>
      <color rgb="FF0070C0"/>
      <name val="Arial"/>
      <family val="2"/>
    </font>
    <font>
      <sz val="9"/>
      <color theme="0"/>
      <name val="Arial"/>
      <family val="2"/>
    </font>
    <font>
      <b/>
      <sz val="20"/>
      <color theme="0"/>
      <name val="Arial"/>
      <family val="2"/>
    </font>
    <font>
      <sz val="9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theme="1"/>
      <name val="Arial"/>
      <family val="2"/>
    </font>
    <font>
      <u/>
      <sz val="10"/>
      <name val="Arial"/>
      <family val="2"/>
    </font>
    <font>
      <u/>
      <sz val="10"/>
      <color rgb="FFFF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4" tint="-0.249977111117893"/>
      <name val="Arial"/>
      <family val="2"/>
    </font>
    <font>
      <u/>
      <sz val="10"/>
      <color rgb="FF366092"/>
      <name val="Arial"/>
      <family val="2"/>
    </font>
    <font>
      <sz val="10"/>
      <name val="Calibri"/>
      <family val="2"/>
      <scheme val="minor"/>
    </font>
    <font>
      <sz val="8"/>
      <name val="Arial"/>
      <family val="2"/>
    </font>
    <font>
      <sz val="9"/>
      <color rgb="FF00206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8EA4E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tted">
        <color theme="0" tint="-0.1498764000366222"/>
      </top>
      <bottom style="dotted">
        <color theme="0" tint="-0.1498764000366222"/>
      </bottom>
      <diagonal/>
    </border>
    <border>
      <left style="medium">
        <color indexed="64"/>
      </left>
      <right style="thick">
        <color theme="0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/>
      <top style="medium">
        <color indexed="64"/>
      </top>
      <bottom style="medium">
        <color indexed="64"/>
      </bottom>
      <diagonal/>
    </border>
    <border>
      <left/>
      <right/>
      <top style="dotted">
        <color theme="0" tint="-0.1498764000366222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dotted">
        <color theme="0" tint="-0.1498764000366222"/>
      </top>
      <bottom style="dotted">
        <color theme="0" tint="-0.1498764000366222"/>
      </bottom>
      <diagonal/>
    </border>
    <border>
      <left style="medium">
        <color indexed="64"/>
      </left>
      <right style="medium">
        <color indexed="64"/>
      </right>
      <top style="dotted">
        <color theme="0" tint="-0.1498764000366222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theme="0" tint="-0.1498764000366222"/>
      </top>
      <bottom/>
      <diagonal/>
    </border>
    <border>
      <left style="thin">
        <color rgb="FF95B3D7"/>
      </left>
      <right style="thin">
        <color rgb="FF95B3D7"/>
      </right>
      <top style="thin">
        <color rgb="FF9BBB59"/>
      </top>
      <bottom style="thin">
        <color rgb="FF9BBB59"/>
      </bottom>
      <diagonal/>
    </border>
  </borders>
  <cellStyleXfs count="5">
    <xf numFmtId="0" fontId="0" fillId="0" borderId="0"/>
    <xf numFmtId="0" fontId="9" fillId="0" borderId="0">
      <alignment vertical="top"/>
      <protection locked="0"/>
    </xf>
    <xf numFmtId="9" fontId="1" fillId="0" borderId="0"/>
    <xf numFmtId="43" fontId="1" fillId="0" borderId="0"/>
    <xf numFmtId="44" fontId="1" fillId="0" borderId="0" applyFont="0" applyFill="0" applyBorder="0" applyAlignment="0" applyProtection="0"/>
  </cellStyleXfs>
  <cellXfs count="158">
    <xf numFmtId="0" fontId="0" fillId="0" borderId="0" xfId="0"/>
    <xf numFmtId="0" fontId="2" fillId="2" borderId="0" xfId="0" applyFont="1" applyFill="1"/>
    <xf numFmtId="10" fontId="2" fillId="0" borderId="0" xfId="0" applyNumberFormat="1" applyFont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0" fontId="5" fillId="0" borderId="1" xfId="0" applyFont="1" applyBorder="1"/>
    <xf numFmtId="0" fontId="5" fillId="3" borderId="0" xfId="0" applyFont="1" applyFill="1"/>
    <xf numFmtId="0" fontId="2" fillId="3" borderId="0" xfId="0" applyFont="1" applyFill="1"/>
    <xf numFmtId="0" fontId="6" fillId="3" borderId="0" xfId="0" applyFont="1" applyFill="1"/>
    <xf numFmtId="0" fontId="4" fillId="0" borderId="0" xfId="0" applyFont="1"/>
    <xf numFmtId="0" fontId="5" fillId="0" borderId="0" xfId="0" applyFont="1" applyAlignment="1" applyProtection="1">
      <alignment horizontal="left" indent="4"/>
      <protection locked="0"/>
    </xf>
    <xf numFmtId="0" fontId="2" fillId="0" borderId="11" xfId="0" applyFont="1" applyBorder="1"/>
    <xf numFmtId="0" fontId="6" fillId="4" borderId="0" xfId="0" applyFont="1" applyFill="1"/>
    <xf numFmtId="0" fontId="3" fillId="4" borderId="0" xfId="0" applyFont="1" applyFill="1"/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8" fillId="0" borderId="0" xfId="0" applyFont="1"/>
    <xf numFmtId="0" fontId="9" fillId="0" borderId="0" xfId="1" applyAlignment="1" applyProtection="1"/>
    <xf numFmtId="0" fontId="6" fillId="4" borderId="0" xfId="0" applyFont="1" applyFill="1" applyAlignment="1">
      <alignment horizontal="left" indent="4"/>
    </xf>
    <xf numFmtId="0" fontId="5" fillId="0" borderId="0" xfId="0" applyFont="1" applyAlignment="1" applyProtection="1">
      <alignment horizontal="left" indent="6"/>
      <protection locked="0"/>
    </xf>
    <xf numFmtId="0" fontId="5" fillId="0" borderId="11" xfId="0" applyFont="1" applyBorder="1" applyAlignment="1" applyProtection="1">
      <alignment horizontal="left" indent="6"/>
      <protection locked="0"/>
    </xf>
    <xf numFmtId="0" fontId="6" fillId="5" borderId="2" xfId="0" applyFont="1" applyFill="1" applyBorder="1" applyAlignment="1">
      <alignment horizontal="left" indent="2"/>
    </xf>
    <xf numFmtId="0" fontId="6" fillId="5" borderId="2" xfId="0" applyFont="1" applyFill="1" applyBorder="1"/>
    <xf numFmtId="0" fontId="3" fillId="5" borderId="2" xfId="0" applyFont="1" applyFill="1" applyBorder="1"/>
    <xf numFmtId="0" fontId="6" fillId="6" borderId="3" xfId="0" applyFont="1" applyFill="1" applyBorder="1" applyAlignment="1">
      <alignment horizontal="right"/>
    </xf>
    <xf numFmtId="0" fontId="6" fillId="6" borderId="4" xfId="0" applyFont="1" applyFill="1" applyBorder="1"/>
    <xf numFmtId="0" fontId="11" fillId="7" borderId="3" xfId="0" applyFont="1" applyFill="1" applyBorder="1"/>
    <xf numFmtId="0" fontId="6" fillId="7" borderId="4" xfId="0" applyFont="1" applyFill="1" applyBorder="1" applyAlignment="1">
      <alignment horizontal="center"/>
    </xf>
    <xf numFmtId="0" fontId="2" fillId="0" borderId="0" xfId="0" applyFont="1" applyAlignment="1">
      <alignment horizontal="left" indent="6"/>
    </xf>
    <xf numFmtId="0" fontId="5" fillId="0" borderId="0" xfId="0" applyFont="1" applyAlignment="1">
      <alignment horizontal="left" indent="6"/>
    </xf>
    <xf numFmtId="0" fontId="6" fillId="0" borderId="2" xfId="0" applyFont="1" applyBorder="1" applyAlignment="1">
      <alignment horizontal="left" indent="6"/>
    </xf>
    <xf numFmtId="0" fontId="2" fillId="0" borderId="2" xfId="0" applyFont="1" applyBorder="1" applyAlignment="1">
      <alignment horizontal="left" indent="6"/>
    </xf>
    <xf numFmtId="0" fontId="6" fillId="0" borderId="2" xfId="0" applyFont="1" applyBorder="1" applyAlignment="1">
      <alignment horizontal="left" indent="4"/>
    </xf>
    <xf numFmtId="0" fontId="5" fillId="0" borderId="11" xfId="0" applyFont="1" applyBorder="1"/>
    <xf numFmtId="10" fontId="5" fillId="0" borderId="11" xfId="0" applyNumberFormat="1" applyFont="1" applyBorder="1" applyAlignment="1">
      <alignment horizontal="center"/>
    </xf>
    <xf numFmtId="10" fontId="12" fillId="0" borderId="11" xfId="2" applyNumberFormat="1" applyFont="1" applyBorder="1" applyAlignment="1">
      <alignment horizontal="center"/>
    </xf>
    <xf numFmtId="0" fontId="13" fillId="8" borderId="3" xfId="0" applyFont="1" applyFill="1" applyBorder="1"/>
    <xf numFmtId="0" fontId="14" fillId="8" borderId="4" xfId="0" applyFont="1" applyFill="1" applyBorder="1"/>
    <xf numFmtId="0" fontId="13" fillId="8" borderId="4" xfId="0" applyFont="1" applyFill="1" applyBorder="1"/>
    <xf numFmtId="0" fontId="11" fillId="9" borderId="12" xfId="0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  <xf numFmtId="17" fontId="11" fillId="9" borderId="13" xfId="0" quotePrefix="1" applyNumberFormat="1" applyFont="1" applyFill="1" applyBorder="1" applyAlignment="1" applyProtection="1">
      <alignment horizontal="center"/>
      <protection locked="0"/>
    </xf>
    <xf numFmtId="17" fontId="11" fillId="9" borderId="14" xfId="0" applyNumberFormat="1" applyFont="1" applyFill="1" applyBorder="1" applyAlignment="1">
      <alignment horizontal="center"/>
    </xf>
    <xf numFmtId="0" fontId="5" fillId="3" borderId="0" xfId="0" applyFont="1" applyFill="1" applyAlignment="1" applyProtection="1">
      <alignment horizontal="left" indent="6"/>
      <protection locked="0"/>
    </xf>
    <xf numFmtId="0" fontId="5" fillId="3" borderId="0" xfId="0" applyFont="1" applyFill="1" applyProtection="1">
      <protection locked="0"/>
    </xf>
    <xf numFmtId="0" fontId="6" fillId="3" borderId="0" xfId="0" applyFont="1" applyFill="1" applyAlignment="1">
      <alignment horizontal="left" indent="4"/>
    </xf>
    <xf numFmtId="0" fontId="3" fillId="3" borderId="0" xfId="0" applyFont="1" applyFill="1"/>
    <xf numFmtId="0" fontId="6" fillId="3" borderId="0" xfId="0" applyFont="1" applyFill="1" applyAlignment="1">
      <alignment horizontal="left" indent="2"/>
    </xf>
    <xf numFmtId="17" fontId="11" fillId="9" borderId="15" xfId="0" quotePrefix="1" applyNumberFormat="1" applyFont="1" applyFill="1" applyBorder="1" applyAlignment="1" applyProtection="1">
      <alignment horizontal="center"/>
      <protection locked="0"/>
    </xf>
    <xf numFmtId="0" fontId="11" fillId="8" borderId="7" xfId="0" applyFont="1" applyFill="1" applyBorder="1"/>
    <xf numFmtId="0" fontId="6" fillId="0" borderId="0" xfId="0" applyFont="1"/>
    <xf numFmtId="0" fontId="6" fillId="0" borderId="0" xfId="0" applyFont="1" applyAlignment="1">
      <alignment horizontal="left" indent="6"/>
    </xf>
    <xf numFmtId="10" fontId="6" fillId="0" borderId="0" xfId="0" applyNumberFormat="1" applyFont="1" applyAlignment="1">
      <alignment horizontal="center"/>
    </xf>
    <xf numFmtId="0" fontId="15" fillId="0" borderId="0" xfId="0" applyFont="1"/>
    <xf numFmtId="0" fontId="16" fillId="4" borderId="0" xfId="0" applyFont="1" applyFill="1"/>
    <xf numFmtId="0" fontId="10" fillId="0" borderId="0" xfId="0" applyFont="1"/>
    <xf numFmtId="0" fontId="10" fillId="0" borderId="9" xfId="0" applyFont="1" applyBorder="1"/>
    <xf numFmtId="10" fontId="10" fillId="6" borderId="6" xfId="2" applyNumberFormat="1" applyFont="1" applyFill="1" applyBorder="1"/>
    <xf numFmtId="0" fontId="6" fillId="0" borderId="0" xfId="0" applyFont="1" applyAlignment="1">
      <alignment horizontal="left" indent="4"/>
    </xf>
    <xf numFmtId="0" fontId="10" fillId="0" borderId="0" xfId="0" applyFont="1" applyAlignment="1">
      <alignment horizontal="left" indent="6"/>
    </xf>
    <xf numFmtId="0" fontId="10" fillId="0" borderId="9" xfId="0" applyFont="1" applyBorder="1" applyAlignment="1">
      <alignment horizontal="left" indent="6"/>
    </xf>
    <xf numFmtId="10" fontId="10" fillId="0" borderId="18" xfId="0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0" fontId="10" fillId="0" borderId="1" xfId="0" applyFont="1" applyBorder="1"/>
    <xf numFmtId="0" fontId="6" fillId="11" borderId="3" xfId="0" applyFont="1" applyFill="1" applyBorder="1"/>
    <xf numFmtId="0" fontId="6" fillId="11" borderId="4" xfId="0" applyFont="1" applyFill="1" applyBorder="1"/>
    <xf numFmtId="9" fontId="10" fillId="11" borderId="7" xfId="2" applyFont="1" applyFill="1" applyBorder="1"/>
    <xf numFmtId="9" fontId="6" fillId="11" borderId="4" xfId="2" applyFont="1" applyFill="1" applyBorder="1"/>
    <xf numFmtId="0" fontId="6" fillId="12" borderId="3" xfId="0" applyFont="1" applyFill="1" applyBorder="1"/>
    <xf numFmtId="0" fontId="6" fillId="12" borderId="4" xfId="0" applyFont="1" applyFill="1" applyBorder="1"/>
    <xf numFmtId="0" fontId="10" fillId="12" borderId="7" xfId="0" applyFont="1" applyFill="1" applyBorder="1"/>
    <xf numFmtId="9" fontId="6" fillId="12" borderId="4" xfId="2" applyFont="1" applyFill="1" applyBorder="1"/>
    <xf numFmtId="9" fontId="10" fillId="12" borderId="7" xfId="2" applyFont="1" applyFill="1" applyBorder="1"/>
    <xf numFmtId="0" fontId="18" fillId="0" borderId="0" xfId="0" applyFont="1"/>
    <xf numFmtId="0" fontId="5" fillId="0" borderId="11" xfId="0" applyFont="1" applyBorder="1" applyProtection="1">
      <protection locked="0"/>
    </xf>
    <xf numFmtId="0" fontId="5" fillId="0" borderId="0" xfId="0" applyFont="1" applyProtection="1">
      <protection locked="0"/>
    </xf>
    <xf numFmtId="0" fontId="0" fillId="0" borderId="0" xfId="0"/>
    <xf numFmtId="0" fontId="2" fillId="0" borderId="0" xfId="0" applyFont="1"/>
    <xf numFmtId="43" fontId="15" fillId="3" borderId="17" xfId="3" applyFont="1" applyFill="1" applyBorder="1" applyProtection="1">
      <protection locked="0"/>
    </xf>
    <xf numFmtId="43" fontId="15" fillId="10" borderId="17" xfId="3" applyFont="1" applyFill="1" applyBorder="1" applyProtection="1">
      <protection locked="0"/>
    </xf>
    <xf numFmtId="43" fontId="7" fillId="0" borderId="0" xfId="3" applyFont="1" applyProtection="1">
      <protection locked="0"/>
    </xf>
    <xf numFmtId="43" fontId="6" fillId="0" borderId="0" xfId="3" applyFont="1"/>
    <xf numFmtId="43" fontId="15" fillId="5" borderId="2" xfId="0" applyNumberFormat="1" applyFont="1" applyFill="1" applyBorder="1"/>
    <xf numFmtId="43" fontId="2" fillId="5" borderId="2" xfId="0" applyNumberFormat="1" applyFont="1" applyFill="1" applyBorder="1"/>
    <xf numFmtId="43" fontId="10" fillId="5" borderId="8" xfId="3" applyFont="1" applyFill="1" applyBorder="1"/>
    <xf numFmtId="43" fontId="15" fillId="3" borderId="0" xfId="0" applyNumberFormat="1" applyFont="1" applyFill="1"/>
    <xf numFmtId="43" fontId="2" fillId="3" borderId="0" xfId="0" applyNumberFormat="1" applyFont="1" applyFill="1"/>
    <xf numFmtId="43" fontId="10" fillId="3" borderId="9" xfId="3" applyFont="1" applyFill="1" applyBorder="1"/>
    <xf numFmtId="43" fontId="7" fillId="10" borderId="0" xfId="3" applyFont="1" applyFill="1" applyProtection="1">
      <protection locked="0"/>
    </xf>
    <xf numFmtId="43" fontId="10" fillId="0" borderId="18" xfId="3" applyFont="1" applyBorder="1"/>
    <xf numFmtId="43" fontId="10" fillId="0" borderId="19" xfId="3" applyFont="1" applyBorder="1"/>
    <xf numFmtId="43" fontId="15" fillId="0" borderId="0" xfId="3" applyFont="1" applyProtection="1">
      <protection locked="0"/>
    </xf>
    <xf numFmtId="43" fontId="10" fillId="0" borderId="0" xfId="3" applyFont="1"/>
    <xf numFmtId="43" fontId="10" fillId="5" borderId="6" xfId="0" applyNumberFormat="1" applyFont="1" applyFill="1" applyBorder="1"/>
    <xf numFmtId="43" fontId="15" fillId="4" borderId="0" xfId="3" applyFont="1" applyFill="1"/>
    <xf numFmtId="43" fontId="2" fillId="4" borderId="0" xfId="3" applyFont="1" applyFill="1"/>
    <xf numFmtId="43" fontId="10" fillId="4" borderId="6" xfId="3" applyFont="1" applyFill="1" applyBorder="1"/>
    <xf numFmtId="43" fontId="15" fillId="3" borderId="0" xfId="3" applyFont="1" applyFill="1"/>
    <xf numFmtId="43" fontId="2" fillId="3" borderId="0" xfId="3" applyFont="1" applyFill="1"/>
    <xf numFmtId="43" fontId="15" fillId="3" borderId="0" xfId="3" applyFont="1" applyFill="1" applyProtection="1">
      <protection locked="0"/>
    </xf>
    <xf numFmtId="43" fontId="7" fillId="3" borderId="0" xfId="3" applyFont="1" applyFill="1" applyProtection="1">
      <protection locked="0"/>
    </xf>
    <xf numFmtId="43" fontId="10" fillId="3" borderId="0" xfId="3" applyFont="1" applyFill="1"/>
    <xf numFmtId="43" fontId="5" fillId="0" borderId="0" xfId="3" applyFont="1"/>
    <xf numFmtId="43" fontId="15" fillId="6" borderId="4" xfId="3" applyFont="1" applyFill="1" applyBorder="1"/>
    <xf numFmtId="164" fontId="15" fillId="6" borderId="4" xfId="2" applyNumberFormat="1" applyFont="1" applyFill="1" applyBorder="1"/>
    <xf numFmtId="164" fontId="5" fillId="6" borderId="4" xfId="2" applyNumberFormat="1" applyFont="1" applyFill="1" applyBorder="1"/>
    <xf numFmtId="43" fontId="15" fillId="0" borderId="0" xfId="3" applyFont="1"/>
    <xf numFmtId="43" fontId="10" fillId="5" borderId="6" xfId="3" applyFont="1" applyFill="1" applyBorder="1"/>
    <xf numFmtId="43" fontId="10" fillId="0" borderId="9" xfId="3" applyFont="1" applyBorder="1"/>
    <xf numFmtId="43" fontId="10" fillId="0" borderId="10" xfId="3" applyFont="1" applyBorder="1"/>
    <xf numFmtId="43" fontId="15" fillId="0" borderId="11" xfId="3" applyFont="1" applyBorder="1" applyProtection="1">
      <protection locked="0"/>
    </xf>
    <xf numFmtId="43" fontId="7" fillId="0" borderId="11" xfId="3" applyFont="1" applyBorder="1" applyProtection="1">
      <protection locked="0"/>
    </xf>
    <xf numFmtId="43" fontId="7" fillId="0" borderId="16" xfId="3" applyFont="1" applyBorder="1" applyProtection="1">
      <protection locked="0"/>
    </xf>
    <xf numFmtId="43" fontId="6" fillId="12" borderId="4" xfId="3" applyFont="1" applyFill="1" applyBorder="1"/>
    <xf numFmtId="43" fontId="7" fillId="0" borderId="0" xfId="3" applyFont="1"/>
    <xf numFmtId="43" fontId="10" fillId="12" borderId="6" xfId="3" applyFont="1" applyFill="1" applyBorder="1"/>
    <xf numFmtId="43" fontId="2" fillId="0" borderId="2" xfId="3" applyFont="1" applyBorder="1" applyAlignment="1">
      <alignment horizontal="left" indent="6"/>
    </xf>
    <xf numFmtId="43" fontId="2" fillId="0" borderId="0" xfId="3" applyFont="1" applyAlignment="1">
      <alignment horizontal="left" indent="6"/>
    </xf>
    <xf numFmtId="43" fontId="15" fillId="10" borderId="20" xfId="3" applyFont="1" applyFill="1" applyBorder="1" applyProtection="1">
      <protection locked="0"/>
    </xf>
    <xf numFmtId="43" fontId="7" fillId="0" borderId="5" xfId="3" applyFont="1" applyBorder="1" applyAlignment="1" applyProtection="1">
      <alignment horizontal="left" indent="6"/>
      <protection locked="0"/>
    </xf>
    <xf numFmtId="43" fontId="7" fillId="0" borderId="0" xfId="3" applyFont="1" applyAlignment="1">
      <alignment horizontal="left" indent="6"/>
    </xf>
    <xf numFmtId="43" fontId="10" fillId="3" borderId="6" xfId="3" applyFont="1" applyFill="1" applyBorder="1"/>
    <xf numFmtId="164" fontId="2" fillId="0" borderId="0" xfId="2" applyNumberFormat="1" applyFont="1" applyAlignment="1">
      <alignment horizontal="left" indent="6"/>
    </xf>
    <xf numFmtId="164" fontId="5" fillId="0" borderId="11" xfId="2" applyNumberFormat="1" applyFont="1" applyBorder="1"/>
    <xf numFmtId="165" fontId="18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5" fillId="0" borderId="0" xfId="0" applyFont="1" applyBorder="1" applyProtection="1">
      <protection locked="0"/>
    </xf>
    <xf numFmtId="166" fontId="0" fillId="0" borderId="0" xfId="0" applyNumberFormat="1"/>
    <xf numFmtId="0" fontId="23" fillId="0" borderId="0" xfId="0" applyFont="1"/>
    <xf numFmtId="0" fontId="22" fillId="0" borderId="0" xfId="0" applyFont="1"/>
    <xf numFmtId="0" fontId="22" fillId="13" borderId="0" xfId="0" applyFont="1" applyFill="1"/>
    <xf numFmtId="43" fontId="15" fillId="10" borderId="17" xfId="3" applyFont="1" applyFill="1" applyBorder="1" applyProtection="1"/>
    <xf numFmtId="43" fontId="10" fillId="0" borderId="23" xfId="3" applyFont="1" applyBorder="1"/>
    <xf numFmtId="0" fontId="5" fillId="0" borderId="0" xfId="0" applyFont="1" applyBorder="1" applyAlignment="1" applyProtection="1">
      <alignment horizontal="left" indent="6"/>
      <protection locked="0"/>
    </xf>
    <xf numFmtId="43" fontId="10" fillId="0" borderId="0" xfId="3" applyFont="1" applyBorder="1"/>
    <xf numFmtId="10" fontId="12" fillId="0" borderId="0" xfId="2" applyNumberFormat="1" applyFont="1" applyBorder="1" applyAlignment="1">
      <alignment horizontal="center"/>
    </xf>
    <xf numFmtId="43" fontId="15" fillId="0" borderId="0" xfId="3" applyFont="1" applyBorder="1" applyProtection="1">
      <protection locked="0"/>
    </xf>
    <xf numFmtId="43" fontId="7" fillId="0" borderId="0" xfId="3" applyFont="1" applyBorder="1" applyProtection="1">
      <protection locked="0"/>
    </xf>
    <xf numFmtId="43" fontId="11" fillId="7" borderId="4" xfId="0" quotePrefix="1" applyNumberFormat="1" applyFont="1" applyFill="1" applyBorder="1" applyAlignment="1" applyProtection="1">
      <alignment horizontal="center"/>
    </xf>
    <xf numFmtId="43" fontId="11" fillId="7" borderId="6" xfId="3" applyFont="1" applyFill="1" applyBorder="1" applyAlignment="1" applyProtection="1">
      <alignment horizontal="center"/>
    </xf>
    <xf numFmtId="167" fontId="24" fillId="0" borderId="24" xfId="0" applyNumberFormat="1" applyFont="1" applyFill="1" applyBorder="1" applyAlignment="1">
      <alignment horizontal="right"/>
    </xf>
    <xf numFmtId="167" fontId="24" fillId="0" borderId="0" xfId="0" applyNumberFormat="1" applyFont="1" applyFill="1" applyBorder="1" applyAlignment="1">
      <alignment horizontal="right"/>
    </xf>
    <xf numFmtId="0" fontId="5" fillId="0" borderId="11" xfId="0" applyFont="1" applyBorder="1" applyAlignment="1" applyProtection="1">
      <alignment horizontal="center"/>
      <protection locked="0"/>
    </xf>
    <xf numFmtId="167" fontId="24" fillId="0" borderId="0" xfId="0" applyNumberFormat="1" applyFont="1" applyBorder="1" applyAlignment="1">
      <alignment horizontal="right"/>
    </xf>
    <xf numFmtId="0" fontId="23" fillId="0" borderId="0" xfId="0" applyFont="1" applyFill="1" applyBorder="1"/>
    <xf numFmtId="0" fontId="24" fillId="0" borderId="0" xfId="0" applyFont="1" applyFill="1" applyBorder="1" applyAlignment="1">
      <alignment shrinkToFit="1"/>
    </xf>
    <xf numFmtId="0" fontId="0" fillId="0" borderId="0" xfId="0" applyFill="1" applyBorder="1"/>
    <xf numFmtId="14" fontId="20" fillId="0" borderId="0" xfId="0" applyNumberFormat="1" applyFont="1"/>
    <xf numFmtId="14" fontId="20" fillId="0" borderId="0" xfId="0" applyNumberFormat="1" applyFont="1" applyAlignment="1">
      <alignment horizontal="right"/>
    </xf>
    <xf numFmtId="0" fontId="5" fillId="0" borderId="0" xfId="0" applyFont="1" applyBorder="1" applyAlignment="1" applyProtection="1">
      <alignment horizontal="center"/>
      <protection locked="0"/>
    </xf>
    <xf numFmtId="0" fontId="26" fillId="0" borderId="11" xfId="0" applyFont="1" applyBorder="1" applyAlignment="1">
      <alignment horizontal="center"/>
    </xf>
    <xf numFmtId="44" fontId="0" fillId="0" borderId="0" xfId="4" applyFont="1"/>
    <xf numFmtId="0" fontId="17" fillId="0" borderId="22" xfId="0" applyFont="1" applyBorder="1" applyAlignment="1">
      <alignment horizontal="center" vertical="center"/>
    </xf>
    <xf numFmtId="0" fontId="2" fillId="0" borderId="0" xfId="0" applyFont="1"/>
    <xf numFmtId="0" fontId="0" fillId="0" borderId="21" xfId="0" applyBorder="1"/>
  </cellXfs>
  <cellStyles count="5">
    <cellStyle name="Hiperlink" xfId="1" builtinId="8"/>
    <cellStyle name="Moeda" xfId="4" builtinId="4"/>
    <cellStyle name="Normal" xfId="0" builtinId="0"/>
    <cellStyle name="Porcentagem" xfId="2" builtinId="5"/>
    <cellStyle name="Vírgula" xfId="3" builtinId="3"/>
  </cellStyles>
  <dxfs count="5">
    <dxf>
      <numFmt numFmtId="166" formatCode="&quot;R$&quot;\ #,##0.00"/>
    </dxf>
    <dxf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2"/>
        <name val="Arial"/>
        <family val="2"/>
        <scheme val="none"/>
      </font>
      <alignment horizontal="left" vertical="bottom" textRotation="0" wrapText="0" indent="6" justifyLastLine="0" shrinkToFit="0" readingOrder="0"/>
      <border diagonalUp="0" diagonalDown="0" outline="0">
        <left/>
        <right/>
        <top style="dotted">
          <color theme="0" tint="-0.1498764000366222"/>
        </top>
        <bottom style="dotted">
          <color theme="0" tint="-0.149876400036622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auto="1"/>
        <name val="Arial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64AD2A-7125-EC44-BDC8-9B43B647075F}" name="Tabela1" displayName="Tabela1" ref="A1:M362" totalsRowCount="1" headerRowDxfId="4">
  <autoFilter ref="A1:M361" xr:uid="{FF4B0E4E-4AFD-384B-AF28-FB16606E3A73}"/>
  <sortState xmlns:xlrd2="http://schemas.microsoft.com/office/spreadsheetml/2017/richdata2" ref="A2:M361">
    <sortCondition ref="C1:C361"/>
  </sortState>
  <tableColumns count="13">
    <tableColumn id="1" xr3:uid="{40A210BD-21B2-B44C-B448-8641E8DE3D15}" name="Nome" totalsRowLabel="Total"/>
    <tableColumn id="2" xr3:uid="{29B3F3EA-15D7-DB45-9E87-BC4C8C1B46C1}" name="Saldo atual"/>
    <tableColumn id="3" xr3:uid="{0FD93F3C-178F-0945-9DBB-BB3D23090E46}" name="Conta"/>
    <tableColumn id="4" xr3:uid="{35A8A901-301E-6745-9422-1760AA4DA74A}" name="Transferências"/>
    <tableColumn id="5" xr3:uid="{9AE2B6E5-9F2C-FA40-8069-0197F75FBF3B}" name="Descrição"/>
    <tableColumn id="6" xr3:uid="{32B4140E-3AF4-4D4B-90A8-03643ABB65AB}" name="Beneficiário"/>
    <tableColumn id="7" xr3:uid="{9AEE1464-559F-E441-8DF4-AAFF9D725F1A}" name="Categoria" dataDxfId="3"/>
    <tableColumn id="8" xr3:uid="{9F856142-F64C-3642-BA24-FE80D1834568}" name="Data" dataDxfId="2"/>
    <tableColumn id="9" xr3:uid="{8E00DF99-DB65-AC48-B4F6-EB07BD64511A}" name="Valor" totalsRowFunction="sum" dataDxfId="1" totalsRowDxfId="0"/>
    <tableColumn id="10" xr3:uid="{98BF33FA-8BDD-8248-888F-99C114E95B07}" name="Tempo"/>
    <tableColumn id="11" xr3:uid="{C4134584-0F6D-0440-898E-EBB423E24AC6}" name="Câmbio"/>
    <tableColumn id="12" xr3:uid="{6E88F12A-6134-B349-B814-F5F097F4FE92}" name="Número do cheque"/>
    <tableColumn id="13" xr3:uid="{69A3C318-48B2-A845-80C3-807B6228C86A}" name="Saldo" totalsRowFunction="coun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0"/>
  <sheetViews>
    <sheetView showGridLines="0" tabSelected="1" zoomScale="130" zoomScaleNormal="13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48" sqref="G48"/>
    </sheetView>
  </sheetViews>
  <sheetFormatPr baseColWidth="10" defaultColWidth="0" defaultRowHeight="12" outlineLevelRow="1" x14ac:dyDescent="0.15"/>
  <cols>
    <col min="1" max="1" width="2.5" style="78" customWidth="1"/>
    <col min="2" max="2" width="43.5" style="16" bestFit="1" customWidth="1"/>
    <col min="3" max="3" width="22" style="16" customWidth="1"/>
    <col min="4" max="4" width="8.5" style="78" customWidth="1"/>
    <col min="5" max="5" width="11.33203125" style="78" customWidth="1"/>
    <col min="6" max="6" width="10.5" style="78" customWidth="1"/>
    <col min="7" max="10" width="12.33203125" style="78" bestFit="1" customWidth="1"/>
    <col min="11" max="16" width="12.6640625" style="78" bestFit="1" customWidth="1"/>
    <col min="17" max="17" width="0.5" style="78" customWidth="1"/>
    <col min="18" max="18" width="12.6640625" style="51" customWidth="1"/>
    <col min="19" max="19" width="5.6640625" style="8" customWidth="1"/>
    <col min="20" max="25" width="13" style="78" hidden="1" customWidth="1"/>
    <col min="26" max="16384" width="13" style="78" hidden="1"/>
  </cols>
  <sheetData>
    <row r="1" spans="2:20" ht="12.75" customHeight="1" thickBot="1" x14ac:dyDescent="0.2"/>
    <row r="2" spans="2:20" ht="18.75" customHeight="1" thickTop="1" thickBot="1" x14ac:dyDescent="0.2">
      <c r="E2" s="79"/>
      <c r="F2" s="155" t="s">
        <v>0</v>
      </c>
      <c r="G2" s="156"/>
      <c r="H2" s="157"/>
      <c r="I2" s="80"/>
    </row>
    <row r="3" spans="2:20" ht="9.75" customHeight="1" thickTop="1" thickBot="1" x14ac:dyDescent="0.2"/>
    <row r="4" spans="2:20" s="16" customFormat="1" ht="24" customHeight="1" thickBot="1" x14ac:dyDescent="0.3">
      <c r="B4" s="37"/>
      <c r="C4" s="38"/>
      <c r="D4" s="38" t="s">
        <v>1</v>
      </c>
      <c r="E4" s="38"/>
      <c r="F4" s="39"/>
      <c r="G4" s="38"/>
      <c r="H4" s="38"/>
      <c r="I4" s="38"/>
      <c r="J4" s="38"/>
      <c r="K4" s="38"/>
      <c r="L4" s="39"/>
      <c r="M4" s="39"/>
      <c r="N4" s="39"/>
      <c r="O4" s="39"/>
      <c r="P4" s="39"/>
      <c r="Q4" s="39"/>
      <c r="R4" s="50"/>
      <c r="S4" s="7"/>
    </row>
    <row r="5" spans="2:20" s="16" customFormat="1" ht="10.5" customHeight="1" thickBot="1" x14ac:dyDescent="0.3">
      <c r="C5" s="10"/>
      <c r="D5" s="10"/>
      <c r="E5" s="10"/>
      <c r="F5" s="10"/>
      <c r="G5" s="10"/>
      <c r="H5" s="10"/>
      <c r="I5" s="10"/>
      <c r="J5" s="10"/>
      <c r="K5" s="10"/>
      <c r="R5" s="51"/>
      <c r="S5" s="7"/>
    </row>
    <row r="6" spans="2:20" s="16" customFormat="1" ht="12.75" customHeight="1" thickBot="1" x14ac:dyDescent="0.2">
      <c r="B6" s="40" t="s">
        <v>2</v>
      </c>
      <c r="C6" s="41" t="s">
        <v>3</v>
      </c>
      <c r="D6" s="41" t="s">
        <v>4</v>
      </c>
      <c r="E6" s="42" t="s">
        <v>5</v>
      </c>
      <c r="F6" s="42" t="s">
        <v>6</v>
      </c>
      <c r="G6" s="42" t="s">
        <v>7</v>
      </c>
      <c r="H6" s="42" t="s">
        <v>8</v>
      </c>
      <c r="I6" s="42" t="s">
        <v>9</v>
      </c>
      <c r="J6" s="42" t="s">
        <v>10</v>
      </c>
      <c r="K6" s="42" t="s">
        <v>11</v>
      </c>
      <c r="L6" s="42" t="s">
        <v>12</v>
      </c>
      <c r="M6" s="42" t="s">
        <v>13</v>
      </c>
      <c r="N6" s="42" t="s">
        <v>14</v>
      </c>
      <c r="O6" s="42" t="s">
        <v>15</v>
      </c>
      <c r="P6" s="42" t="s">
        <v>16</v>
      </c>
      <c r="Q6" s="49"/>
      <c r="R6" s="43" t="s">
        <v>17</v>
      </c>
      <c r="S6" s="7"/>
      <c r="T6" s="3"/>
    </row>
    <row r="7" spans="2:20" ht="12.75" customHeight="1" thickBot="1" x14ac:dyDescent="0.2">
      <c r="B7" s="11"/>
      <c r="C7" s="76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2"/>
      <c r="T7" s="1"/>
    </row>
    <row r="8" spans="2:20" s="16" customFormat="1" ht="12.75" customHeight="1" thickBot="1" x14ac:dyDescent="0.2">
      <c r="B8" s="27" t="s">
        <v>18</v>
      </c>
      <c r="C8" s="28"/>
      <c r="D8" s="28"/>
      <c r="E8" s="141">
        <f t="shared" ref="E8:P8" si="0">E16+E10</f>
        <v>0</v>
      </c>
      <c r="F8" s="141">
        <f t="shared" si="0"/>
        <v>0</v>
      </c>
      <c r="G8" s="141">
        <f t="shared" si="0"/>
        <v>260</v>
      </c>
      <c r="H8" s="141">
        <f t="shared" si="0"/>
        <v>0</v>
      </c>
      <c r="I8" s="141">
        <f t="shared" si="0"/>
        <v>0</v>
      </c>
      <c r="J8" s="141">
        <f t="shared" si="0"/>
        <v>0</v>
      </c>
      <c r="K8" s="141">
        <f t="shared" si="0"/>
        <v>0</v>
      </c>
      <c r="L8" s="141">
        <f t="shared" si="0"/>
        <v>0</v>
      </c>
      <c r="M8" s="141">
        <f t="shared" si="0"/>
        <v>0</v>
      </c>
      <c r="N8" s="141">
        <f t="shared" si="0"/>
        <v>0</v>
      </c>
      <c r="O8" s="141">
        <f t="shared" si="0"/>
        <v>0</v>
      </c>
      <c r="P8" s="141">
        <f t="shared" si="0"/>
        <v>0</v>
      </c>
      <c r="Q8" s="141"/>
      <c r="R8" s="142">
        <f>SUM(E8:P8)</f>
        <v>260</v>
      </c>
      <c r="S8" s="7"/>
      <c r="T8" s="3"/>
    </row>
    <row r="9" spans="2:20" ht="12.75" customHeight="1" thickBot="1" x14ac:dyDescent="0.2">
      <c r="B9" s="11"/>
      <c r="C9" s="76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2"/>
      <c r="T9" s="1"/>
    </row>
    <row r="10" spans="2:20" x14ac:dyDescent="0.15">
      <c r="B10" s="22" t="s">
        <v>19</v>
      </c>
      <c r="C10" s="23"/>
      <c r="D10" s="24"/>
      <c r="E10" s="83">
        <f t="shared" ref="E10:P10" si="1">SUM(E12:E14)</f>
        <v>0</v>
      </c>
      <c r="F10" s="83">
        <f t="shared" si="1"/>
        <v>0</v>
      </c>
      <c r="G10" s="83">
        <f t="shared" si="1"/>
        <v>0</v>
      </c>
      <c r="H10" s="83">
        <f t="shared" si="1"/>
        <v>0</v>
      </c>
      <c r="I10" s="83">
        <f t="shared" si="1"/>
        <v>0</v>
      </c>
      <c r="J10" s="83">
        <f t="shared" si="1"/>
        <v>0</v>
      </c>
      <c r="K10" s="83">
        <f t="shared" si="1"/>
        <v>0</v>
      </c>
      <c r="L10" s="83">
        <f t="shared" si="1"/>
        <v>0</v>
      </c>
      <c r="M10" s="83">
        <f t="shared" si="1"/>
        <v>0</v>
      </c>
      <c r="N10" s="83">
        <f t="shared" si="1"/>
        <v>0</v>
      </c>
      <c r="O10" s="83">
        <f t="shared" si="1"/>
        <v>0</v>
      </c>
      <c r="P10" s="83">
        <f t="shared" si="1"/>
        <v>0</v>
      </c>
      <c r="Q10" s="84"/>
      <c r="R10" s="85">
        <f>SUM(E10:P10)</f>
        <v>0</v>
      </c>
      <c r="T10" s="1"/>
    </row>
    <row r="11" spans="2:20" s="8" customFormat="1" ht="12.75" customHeight="1" outlineLevel="1" thickBot="1" x14ac:dyDescent="0.2">
      <c r="B11" s="48"/>
      <c r="C11" s="9"/>
      <c r="D11" s="47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7"/>
      <c r="R11" s="88"/>
    </row>
    <row r="12" spans="2:20" ht="13.5" customHeight="1" outlineLevel="1" thickTop="1" thickBot="1" x14ac:dyDescent="0.2">
      <c r="B12" s="21" t="s">
        <v>198</v>
      </c>
      <c r="C12" s="75"/>
      <c r="D12" s="12"/>
      <c r="E12" s="134">
        <f>SUMIFS(Tabela1[Valor],Tabela1[Categoria],Orçamento!$B12,Tabela1[Data],"&gt;=44197",Tabela1[Data],"&lt;=44227")</f>
        <v>0</v>
      </c>
      <c r="F12" s="134">
        <f>SUMIFS(Tabela1[Valor],Tabela1[Categoria],Orçamento!$B12,Tabela1[Data],"&gt;=44228",Tabela1[Data],"&lt;=44255")</f>
        <v>0</v>
      </c>
      <c r="G12" s="134">
        <f>SUMIFS(Tabela1[Valor],Tabela1[Categoria],Orçamento!$B12,Tabela1[Data],"&gt;=44256",Tabela1[Data],"&lt;=44286")</f>
        <v>0</v>
      </c>
      <c r="H12" s="134">
        <f>SUMIFS(Tabela1[Valor],Tabela1[Categoria],Orçamento!$B12,Tabela1[Data],"&gt;=44287",Tabela1[Data],"&lt;=44316")</f>
        <v>0</v>
      </c>
      <c r="I12" s="134">
        <f>SUMIFS(Tabela1[Valor],Tabela1[Categoria],Orçamento!$B12,Tabela1[Data],"&gt;=44317",Tabela1[Data],"&lt;=44347")</f>
        <v>0</v>
      </c>
      <c r="J12" s="134">
        <f>SUMIFS(Tabela1[Valor],Tabela1[Categoria],Orçamento!$B12,Tabela1[Data],"&gt;=44348",Tabela1[Data],"&lt;=44377")</f>
        <v>0</v>
      </c>
      <c r="K12" s="134">
        <f>SUMIFS(Tabela1[Valor],Tabela1[Categoria],Orçamento!$B12,Tabela1[Data],"&gt;=44378",Tabela1[Data],"&lt;=44408")</f>
        <v>0</v>
      </c>
      <c r="L12" s="134">
        <f>SUMIFS(Tabela1[Valor],Tabela1[Categoria],Orçamento!$B12,Tabela1[Data],"&gt;=44409",Tabela1[Data],"&lt;=44439")</f>
        <v>0</v>
      </c>
      <c r="M12" s="134">
        <f>SUMIFS(Tabela1[Valor],Tabela1[Categoria],Orçamento!$B12,Tabela1[Data],"&gt;=44440",Tabela1[Data],"&lt;=44469")</f>
        <v>0</v>
      </c>
      <c r="N12" s="134">
        <f>SUMIFS(Tabela1[Valor],Tabela1[Categoria],Orçamento!$B12,Tabela1[Data],"&gt;=44470",Tabela1[Data],"&lt;=44500")</f>
        <v>0</v>
      </c>
      <c r="O12" s="134">
        <f>SUMIFS(Tabela1[Valor],Tabela1[Categoria],Orçamento!$B12,Tabela1[Data],"&gt;=44501",Tabela1[Data],"&lt;=44530")</f>
        <v>0</v>
      </c>
      <c r="P12" s="134">
        <f>SUMIFS(Tabela1[Valor],Tabela1[Categoria],Orçamento!$B12,Tabela1[Data],"&gt;=44531",Tabela1[Data],"&lt;=44561")</f>
        <v>0</v>
      </c>
      <c r="Q12" s="89"/>
      <c r="R12" s="90">
        <f t="shared" ref="R12" si="2">SUM(E12:P12)</f>
        <v>0</v>
      </c>
      <c r="T12" s="1"/>
    </row>
    <row r="13" spans="2:20" ht="13.5" customHeight="1" outlineLevel="1" thickTop="1" thickBot="1" x14ac:dyDescent="0.2">
      <c r="B13" s="21" t="s">
        <v>199</v>
      </c>
      <c r="C13" s="75"/>
      <c r="D13" s="12"/>
      <c r="E13" s="134">
        <f>SUMIFS(Tabela1[Valor],Tabela1[Categoria],Orçamento!$B13,Tabela1[Data],"&gt;=44197",Tabela1[Data],"&lt;=44227")</f>
        <v>0</v>
      </c>
      <c r="F13" s="134">
        <f>SUMIFS(Tabela1[Valor],Tabela1[Categoria],Orçamento!$B13,Tabela1[Data],"&gt;=44228",Tabela1[Data],"&lt;=44255")</f>
        <v>0</v>
      </c>
      <c r="G13" s="134">
        <f>SUMIFS(Tabela1[Valor],Tabela1[Categoria],Orçamento!$B13,Tabela1[Data],"&gt;=44256",Tabela1[Data],"&lt;=44286")</f>
        <v>0</v>
      </c>
      <c r="H13" s="134">
        <f>SUMIFS(Tabela1[Valor],Tabela1[Categoria],Orçamento!$B13,Tabela1[Data],"&gt;=44287",Tabela1[Data],"&lt;=44316")</f>
        <v>0</v>
      </c>
      <c r="I13" s="134">
        <f>SUMIFS(Tabela1[Valor],Tabela1[Categoria],Orçamento!$B13,Tabela1[Data],"&gt;=44317",Tabela1[Data],"&lt;=44347")</f>
        <v>0</v>
      </c>
      <c r="J13" s="134">
        <f>SUMIFS(Tabela1[Valor],Tabela1[Categoria],Orçamento!$B13,Tabela1[Data],"&gt;=44348",Tabela1[Data],"&lt;=44377")</f>
        <v>0</v>
      </c>
      <c r="K13" s="134">
        <f>SUMIFS(Tabela1[Valor],Tabela1[Categoria],Orçamento!$B13,Tabela1[Data],"&gt;=44378",Tabela1[Data],"&lt;=44408")</f>
        <v>0</v>
      </c>
      <c r="L13" s="134">
        <f>SUMIFS(Tabela1[Valor],Tabela1[Categoria],Orçamento!$B13,Tabela1[Data],"&gt;=44409",Tabela1[Data],"&lt;=44439")</f>
        <v>0</v>
      </c>
      <c r="M13" s="134">
        <f>SUMIFS(Tabela1[Valor],Tabela1[Categoria],Orçamento!$B13,Tabela1[Data],"&gt;=44440",Tabela1[Data],"&lt;=44469")</f>
        <v>0</v>
      </c>
      <c r="N13" s="134">
        <f>SUMIFS(Tabela1[Valor],Tabela1[Categoria],Orçamento!$B13,Tabela1[Data],"&gt;=44470",Tabela1[Data],"&lt;=44500")</f>
        <v>0</v>
      </c>
      <c r="O13" s="134">
        <f>SUMIFS(Tabela1[Valor],Tabela1[Categoria],Orçamento!$B13,Tabela1[Data],"&gt;=44501",Tabela1[Data],"&lt;=44530")</f>
        <v>0</v>
      </c>
      <c r="P13" s="134">
        <f>SUMIFS(Tabela1[Valor],Tabela1[Categoria],Orçamento!$B13,Tabela1[Data],"&gt;=44531",Tabela1[Data],"&lt;=44561")</f>
        <v>0</v>
      </c>
      <c r="Q13" s="89"/>
      <c r="R13" s="90">
        <f t="shared" ref="R13:R14" si="3">SUM(E13:P13)</f>
        <v>0</v>
      </c>
      <c r="T13" s="1"/>
    </row>
    <row r="14" spans="2:20" ht="13.5" customHeight="1" outlineLevel="1" thickTop="1" thickBot="1" x14ac:dyDescent="0.2">
      <c r="B14" s="21" t="s">
        <v>20</v>
      </c>
      <c r="C14" s="75"/>
      <c r="D14" s="12"/>
      <c r="E14" s="134">
        <f>SUMIFS(Tabela1[Valor],Tabela1[Categoria],Orçamento!$B14,Tabela1[Data],"&gt;=44197",Tabela1[Data],"&lt;=44227")</f>
        <v>0</v>
      </c>
      <c r="F14" s="134">
        <f>SUMIFS(Tabela1[Valor],Tabela1[Categoria],Orçamento!$B14,Tabela1[Data],"&gt;=44228",Tabela1[Data],"&lt;=44255")</f>
        <v>0</v>
      </c>
      <c r="G14" s="134">
        <f>SUMIFS(Tabela1[Valor],Tabela1[Categoria],Orçamento!$B14,Tabela1[Data],"&gt;=44256",Tabela1[Data],"&lt;=44286")</f>
        <v>0</v>
      </c>
      <c r="H14" s="134">
        <f>SUMIFS(Tabela1[Valor],Tabela1[Categoria],Orçamento!$B14,Tabela1[Data],"&gt;=44287",Tabela1[Data],"&lt;=44316")</f>
        <v>0</v>
      </c>
      <c r="I14" s="134">
        <f>SUMIFS(Tabela1[Valor],Tabela1[Categoria],Orçamento!$B14,Tabela1[Data],"&gt;=44317",Tabela1[Data],"&lt;=44347")</f>
        <v>0</v>
      </c>
      <c r="J14" s="134">
        <f>SUMIFS(Tabela1[Valor],Tabela1[Categoria],Orçamento!$B14,Tabela1[Data],"&gt;=44348",Tabela1[Data],"&lt;=44377")</f>
        <v>0</v>
      </c>
      <c r="K14" s="134">
        <f>SUMIFS(Tabela1[Valor],Tabela1[Categoria],Orçamento!$B14,Tabela1[Data],"&gt;=44378",Tabela1[Data],"&lt;=44408")</f>
        <v>0</v>
      </c>
      <c r="L14" s="134">
        <f>SUMIFS(Tabela1[Valor],Tabela1[Categoria],Orçamento!$B14,Tabela1[Data],"&gt;=44409",Tabela1[Data],"&lt;=44439")</f>
        <v>0</v>
      </c>
      <c r="M14" s="134">
        <f>SUMIFS(Tabela1[Valor],Tabela1[Categoria],Orçamento!$B14,Tabela1[Data],"&gt;=44440",Tabela1[Data],"&lt;=44469")</f>
        <v>0</v>
      </c>
      <c r="N14" s="134">
        <f>SUMIFS(Tabela1[Valor],Tabela1[Categoria],Orçamento!$B14,Tabela1[Data],"&gt;=44470",Tabela1[Data],"&lt;=44500")</f>
        <v>0</v>
      </c>
      <c r="O14" s="134">
        <f>SUMIFS(Tabela1[Valor],Tabela1[Categoria],Orçamento!$B14,Tabela1[Data],"&gt;=44501",Tabela1[Data],"&lt;=44530")</f>
        <v>0</v>
      </c>
      <c r="P14" s="134">
        <f>SUMIFS(Tabela1[Valor],Tabela1[Categoria],Orçamento!$B14,Tabela1[Data],"&gt;=44531",Tabela1[Data],"&lt;=44561")</f>
        <v>0</v>
      </c>
      <c r="Q14" s="89"/>
      <c r="R14" s="91">
        <f t="shared" si="3"/>
        <v>0</v>
      </c>
      <c r="T14" s="1"/>
    </row>
    <row r="15" spans="2:20" ht="13.5" customHeight="1" thickTop="1" thickBot="1" x14ac:dyDescent="0.2">
      <c r="B15" s="20"/>
      <c r="C15" s="76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81"/>
      <c r="R15" s="93"/>
      <c r="T15" s="1"/>
    </row>
    <row r="16" spans="2:20" ht="12.75" customHeight="1" thickBot="1" x14ac:dyDescent="0.2">
      <c r="B16" s="22" t="s">
        <v>21</v>
      </c>
      <c r="C16" s="23"/>
      <c r="D16" s="24"/>
      <c r="E16" s="83">
        <f t="shared" ref="E16:P16" si="4">E18+E24</f>
        <v>0</v>
      </c>
      <c r="F16" s="83">
        <f t="shared" si="4"/>
        <v>0</v>
      </c>
      <c r="G16" s="83">
        <f t="shared" si="4"/>
        <v>260</v>
      </c>
      <c r="H16" s="83">
        <f t="shared" si="4"/>
        <v>0</v>
      </c>
      <c r="I16" s="83">
        <f t="shared" si="4"/>
        <v>0</v>
      </c>
      <c r="J16" s="83">
        <f t="shared" si="4"/>
        <v>0</v>
      </c>
      <c r="K16" s="83">
        <f t="shared" si="4"/>
        <v>0</v>
      </c>
      <c r="L16" s="83">
        <f t="shared" si="4"/>
        <v>0</v>
      </c>
      <c r="M16" s="83">
        <f t="shared" si="4"/>
        <v>0</v>
      </c>
      <c r="N16" s="83">
        <f t="shared" si="4"/>
        <v>0</v>
      </c>
      <c r="O16" s="83">
        <f t="shared" si="4"/>
        <v>0</v>
      </c>
      <c r="P16" s="83">
        <f t="shared" si="4"/>
        <v>0</v>
      </c>
      <c r="Q16" s="84"/>
      <c r="R16" s="94">
        <f>SUM(E16:P16)</f>
        <v>260</v>
      </c>
      <c r="T16" s="1"/>
    </row>
    <row r="17" spans="2:20" ht="12.75" customHeight="1" outlineLevel="1" thickBot="1" x14ac:dyDescent="0.2"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R17" s="56"/>
    </row>
    <row r="18" spans="2:20" ht="12.75" customHeight="1" outlineLevel="1" thickBot="1" x14ac:dyDescent="0.2">
      <c r="B18" s="19" t="s">
        <v>22</v>
      </c>
      <c r="C18" s="13"/>
      <c r="D18" s="14"/>
      <c r="E18" s="95">
        <f t="shared" ref="E18:P18" si="5">E22</f>
        <v>0</v>
      </c>
      <c r="F18" s="95">
        <f t="shared" si="5"/>
        <v>0</v>
      </c>
      <c r="G18" s="95">
        <f t="shared" si="5"/>
        <v>0</v>
      </c>
      <c r="H18" s="95">
        <f t="shared" si="5"/>
        <v>0</v>
      </c>
      <c r="I18" s="95">
        <f t="shared" si="5"/>
        <v>0</v>
      </c>
      <c r="J18" s="95">
        <f t="shared" si="5"/>
        <v>0</v>
      </c>
      <c r="K18" s="95">
        <f t="shared" si="5"/>
        <v>0</v>
      </c>
      <c r="L18" s="95">
        <f t="shared" si="5"/>
        <v>0</v>
      </c>
      <c r="M18" s="95">
        <f t="shared" si="5"/>
        <v>0</v>
      </c>
      <c r="N18" s="95">
        <f t="shared" si="5"/>
        <v>0</v>
      </c>
      <c r="O18" s="95">
        <f t="shared" si="5"/>
        <v>0</v>
      </c>
      <c r="P18" s="95">
        <f t="shared" si="5"/>
        <v>0</v>
      </c>
      <c r="Q18" s="96"/>
      <c r="R18" s="97">
        <f>SUM(E18:P18)</f>
        <v>0</v>
      </c>
      <c r="T18" s="1"/>
    </row>
    <row r="19" spans="2:20" s="8" customFormat="1" ht="12.75" customHeight="1" outlineLevel="1" thickBot="1" x14ac:dyDescent="0.2">
      <c r="B19" s="46"/>
      <c r="C19" s="9"/>
      <c r="D19" s="47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9"/>
      <c r="R19" s="88"/>
    </row>
    <row r="20" spans="2:20" s="8" customFormat="1" ht="12.75" customHeight="1" outlineLevel="1" thickTop="1" thickBot="1" x14ac:dyDescent="0.2">
      <c r="B20" s="21" t="s">
        <v>197</v>
      </c>
      <c r="C20" s="9"/>
      <c r="D20" s="47"/>
      <c r="E20" s="134">
        <f>SUMIFS(Tabela1[Valor],Tabela1[Categoria],Orçamento!$B20,Tabela1[Data],"&gt;=44197",Tabela1[Data],"&lt;=44227")</f>
        <v>0</v>
      </c>
      <c r="F20" s="134">
        <f>SUMIFS(Tabela1[Valor],Tabela1[Categoria],Orçamento!$B20,Tabela1[Data],"&gt;=44228",Tabela1[Data],"&lt;=44255")</f>
        <v>0</v>
      </c>
      <c r="G20" s="134">
        <f>SUMIFS(Tabela1[Valor],Tabela1[Categoria],Orçamento!$B20,Tabela1[Data],"&gt;=44256",Tabela1[Data],"&lt;=44286")</f>
        <v>0</v>
      </c>
      <c r="H20" s="134">
        <f>SUMIFS(Tabela1[Valor],Tabela1[Categoria],Orçamento!$B20,Tabela1[Data],"&gt;=44287",Tabela1[Data],"&lt;=44316")</f>
        <v>0</v>
      </c>
      <c r="I20" s="134">
        <f>SUMIFS(Tabela1[Valor],Tabela1[Categoria],Orçamento!$B20,Tabela1[Data],"&gt;=44317",Tabela1[Data],"&lt;=44347")</f>
        <v>0</v>
      </c>
      <c r="J20" s="134">
        <f>SUMIFS(Tabela1[Valor],Tabela1[Categoria],Orçamento!$B20,Tabela1[Data],"&gt;=44348",Tabela1[Data],"&lt;=44377")</f>
        <v>0</v>
      </c>
      <c r="K20" s="134">
        <f>SUMIFS(Tabela1[Valor],Tabela1[Categoria],Orçamento!$B20,Tabela1[Data],"&gt;=44378",Tabela1[Data],"&lt;=44408")</f>
        <v>0</v>
      </c>
      <c r="L20" s="134">
        <f>SUMIFS(Tabela1[Valor],Tabela1[Categoria],Orçamento!$B20,Tabela1[Data],"&gt;=44409",Tabela1[Data],"&lt;=44439")</f>
        <v>0</v>
      </c>
      <c r="M20" s="134">
        <f>SUMIFS(Tabela1[Valor],Tabela1[Categoria],Orçamento!$B20,Tabela1[Data],"&gt;=44440",Tabela1[Data],"&lt;=44469")</f>
        <v>0</v>
      </c>
      <c r="N20" s="134">
        <f>SUMIFS(Tabela1[Valor],Tabela1[Categoria],Orçamento!$B20,Tabela1[Data],"&gt;=44470",Tabela1[Data],"&lt;=44500")</f>
        <v>0</v>
      </c>
      <c r="O20" s="134">
        <f>SUMIFS(Tabela1[Valor],Tabela1[Categoria],Orçamento!$B20,Tabela1[Data],"&gt;=44501",Tabela1[Data],"&lt;=44530")</f>
        <v>0</v>
      </c>
      <c r="P20" s="134">
        <f>SUMIFS(Tabela1[Valor],Tabela1[Categoria],Orçamento!$B20,Tabela1[Data],"&gt;=44531",Tabela1[Data],"&lt;=44561")</f>
        <v>0</v>
      </c>
      <c r="Q20" s="89"/>
      <c r="R20" s="90">
        <f t="shared" ref="R20" si="6">SUM(E20:P20)</f>
        <v>0</v>
      </c>
    </row>
    <row r="21" spans="2:20" s="8" customFormat="1" ht="12.75" customHeight="1" outlineLevel="1" thickTop="1" thickBot="1" x14ac:dyDescent="0.2">
      <c r="B21" s="21" t="s">
        <v>168</v>
      </c>
      <c r="C21" s="9"/>
      <c r="D21" s="47"/>
      <c r="E21" s="134">
        <f>SUMIFS(Tabela1[Valor],Tabela1[Categoria],Orçamento!$B21,Tabela1[Data],"&gt;=44197",Tabela1[Data],"&lt;=44227")</f>
        <v>0</v>
      </c>
      <c r="F21" s="134">
        <f>SUMIFS(Tabela1[Valor],Tabela1[Categoria],Orçamento!$B21,Tabela1[Data],"&gt;=44228",Tabela1[Data],"&lt;=44255")</f>
        <v>0</v>
      </c>
      <c r="G21" s="134">
        <f>SUMIFS(Tabela1[Valor],Tabela1[Categoria],Orçamento!$B21,Tabela1[Data],"&gt;=44256",Tabela1[Data],"&lt;=44286")</f>
        <v>0</v>
      </c>
      <c r="H21" s="134">
        <f>SUMIFS(Tabela1[Valor],Tabela1[Categoria],Orçamento!$B21,Tabela1[Data],"&gt;=44287",Tabela1[Data],"&lt;=44316")</f>
        <v>0</v>
      </c>
      <c r="I21" s="134">
        <f>SUMIFS(Tabela1[Valor],Tabela1[Categoria],Orçamento!$B21,Tabela1[Data],"&gt;=44317",Tabela1[Data],"&lt;=44347")</f>
        <v>0</v>
      </c>
      <c r="J21" s="134">
        <f>SUMIFS(Tabela1[Valor],Tabela1[Categoria],Orçamento!$B21,Tabela1[Data],"&gt;=44348",Tabela1[Data],"&lt;=44377")</f>
        <v>0</v>
      </c>
      <c r="K21" s="134">
        <f>SUMIFS(Tabela1[Valor],Tabela1[Categoria],Orçamento!$B21,Tabela1[Data],"&gt;=44378",Tabela1[Data],"&lt;=44408")</f>
        <v>0</v>
      </c>
      <c r="L21" s="134">
        <f>SUMIFS(Tabela1[Valor],Tabela1[Categoria],Orçamento!$B21,Tabela1[Data],"&gt;=44409",Tabela1[Data],"&lt;=44439")</f>
        <v>0</v>
      </c>
      <c r="M21" s="134">
        <f>SUMIFS(Tabela1[Valor],Tabela1[Categoria],Orçamento!$B21,Tabela1[Data],"&gt;=44440",Tabela1[Data],"&lt;=44469")</f>
        <v>0</v>
      </c>
      <c r="N21" s="134">
        <f>SUMIFS(Tabela1[Valor],Tabela1[Categoria],Orçamento!$B21,Tabela1[Data],"&gt;=44470",Tabela1[Data],"&lt;=44500")</f>
        <v>0</v>
      </c>
      <c r="O21" s="134">
        <f>SUMIFS(Tabela1[Valor],Tabela1[Categoria],Orçamento!$B21,Tabela1[Data],"&gt;=44501",Tabela1[Data],"&lt;=44530")</f>
        <v>0</v>
      </c>
      <c r="P21" s="134">
        <f>SUMIFS(Tabela1[Valor],Tabela1[Categoria],Orçamento!$B21,Tabela1[Data],"&gt;=44531",Tabela1[Data],"&lt;=44561")</f>
        <v>0</v>
      </c>
      <c r="Q21" s="89"/>
      <c r="R21" s="90">
        <f t="shared" ref="R21:R22" si="7">SUM(E21:P21)</f>
        <v>0</v>
      </c>
    </row>
    <row r="22" spans="2:20" ht="13.5" customHeight="1" outlineLevel="1" thickTop="1" thickBot="1" x14ac:dyDescent="0.2">
      <c r="B22" s="21" t="s">
        <v>200</v>
      </c>
      <c r="C22" s="75"/>
      <c r="D22" s="12"/>
      <c r="E22" s="134">
        <f>SUMIFS(Tabela1[Valor],Tabela1[Categoria],Orçamento!$B22,Tabela1[Data],"&gt;=44197",Tabela1[Data],"&lt;=44227")</f>
        <v>0</v>
      </c>
      <c r="F22" s="134">
        <f>SUMIFS(Tabela1[Valor],Tabela1[Categoria],Orçamento!$B22,Tabela1[Data],"&gt;=44228",Tabela1[Data],"&lt;=44255")</f>
        <v>0</v>
      </c>
      <c r="G22" s="134">
        <f>SUMIFS(Tabela1[Valor],Tabela1[Categoria],Orçamento!$B22,Tabela1[Data],"&gt;=44256",Tabela1[Data],"&lt;=44286")</f>
        <v>0</v>
      </c>
      <c r="H22" s="134">
        <f>SUMIFS(Tabela1[Valor],Tabela1[Categoria],Orçamento!$B22,Tabela1[Data],"&gt;=44287",Tabela1[Data],"&lt;=44316")</f>
        <v>0</v>
      </c>
      <c r="I22" s="134">
        <f>SUMIFS(Tabela1[Valor],Tabela1[Categoria],Orçamento!$B22,Tabela1[Data],"&gt;=44317",Tabela1[Data],"&lt;=44347")</f>
        <v>0</v>
      </c>
      <c r="J22" s="134">
        <f>SUMIFS(Tabela1[Valor],Tabela1[Categoria],Orçamento!$B22,Tabela1[Data],"&gt;=44348",Tabela1[Data],"&lt;=44377")</f>
        <v>0</v>
      </c>
      <c r="K22" s="134">
        <f>SUMIFS(Tabela1[Valor],Tabela1[Categoria],Orçamento!$B22,Tabela1[Data],"&gt;=44378",Tabela1[Data],"&lt;=44408")</f>
        <v>0</v>
      </c>
      <c r="L22" s="134">
        <f>SUMIFS(Tabela1[Valor],Tabela1[Categoria],Orçamento!$B22,Tabela1[Data],"&gt;=44409",Tabela1[Data],"&lt;=44439")</f>
        <v>0</v>
      </c>
      <c r="M22" s="134">
        <f>SUMIFS(Tabela1[Valor],Tabela1[Categoria],Orçamento!$B22,Tabela1[Data],"&gt;=44440",Tabela1[Data],"&lt;=44469")</f>
        <v>0</v>
      </c>
      <c r="N22" s="134">
        <f>SUMIFS(Tabela1[Valor],Tabela1[Categoria],Orçamento!$B22,Tabela1[Data],"&gt;=44470",Tabela1[Data],"&lt;=44500")</f>
        <v>0</v>
      </c>
      <c r="O22" s="134">
        <f>SUMIFS(Tabela1[Valor],Tabela1[Categoria],Orçamento!$B22,Tabela1[Data],"&gt;=44501",Tabela1[Data],"&lt;=44530")</f>
        <v>0</v>
      </c>
      <c r="P22" s="134">
        <f>SUMIFS(Tabela1[Valor],Tabela1[Categoria],Orçamento!$B22,Tabela1[Data],"&gt;=44531",Tabela1[Data],"&lt;=44561")</f>
        <v>0</v>
      </c>
      <c r="Q22" s="89"/>
      <c r="R22" s="91">
        <f t="shared" si="7"/>
        <v>0</v>
      </c>
      <c r="T22" s="1"/>
    </row>
    <row r="23" spans="2:20" s="8" customFormat="1" ht="13.5" customHeight="1" outlineLevel="1" thickTop="1" thickBot="1" x14ac:dyDescent="0.2">
      <c r="B23" s="44"/>
      <c r="C23" s="45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1"/>
      <c r="R23" s="102"/>
    </row>
    <row r="24" spans="2:20" ht="12.75" customHeight="1" outlineLevel="1" thickBot="1" x14ac:dyDescent="0.2">
      <c r="B24" s="19" t="s">
        <v>23</v>
      </c>
      <c r="C24" s="13"/>
      <c r="D24" s="14"/>
      <c r="E24" s="95">
        <f t="shared" ref="E24:P24" si="8">SUM(E26:E28)</f>
        <v>0</v>
      </c>
      <c r="F24" s="95">
        <f t="shared" si="8"/>
        <v>0</v>
      </c>
      <c r="G24" s="95">
        <f t="shared" si="8"/>
        <v>260</v>
      </c>
      <c r="H24" s="95">
        <f t="shared" si="8"/>
        <v>0</v>
      </c>
      <c r="I24" s="95">
        <f t="shared" si="8"/>
        <v>0</v>
      </c>
      <c r="J24" s="95">
        <f t="shared" si="8"/>
        <v>0</v>
      </c>
      <c r="K24" s="95">
        <f t="shared" si="8"/>
        <v>0</v>
      </c>
      <c r="L24" s="95">
        <f t="shared" si="8"/>
        <v>0</v>
      </c>
      <c r="M24" s="95">
        <f t="shared" si="8"/>
        <v>0</v>
      </c>
      <c r="N24" s="95">
        <f t="shared" si="8"/>
        <v>0</v>
      </c>
      <c r="O24" s="95">
        <f t="shared" si="8"/>
        <v>0</v>
      </c>
      <c r="P24" s="95">
        <f t="shared" si="8"/>
        <v>0</v>
      </c>
      <c r="Q24" s="96"/>
      <c r="R24" s="97">
        <f>SUM(E24:P24)</f>
        <v>260</v>
      </c>
      <c r="T24" s="1"/>
    </row>
    <row r="25" spans="2:20" s="8" customFormat="1" ht="12.75" customHeight="1" outlineLevel="1" thickBot="1" x14ac:dyDescent="0.2">
      <c r="B25" s="46"/>
      <c r="C25" s="9"/>
      <c r="D25" s="47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9"/>
      <c r="R25" s="88"/>
    </row>
    <row r="26" spans="2:20" ht="13.5" customHeight="1" outlineLevel="1" thickTop="1" thickBot="1" x14ac:dyDescent="0.2">
      <c r="B26" s="21" t="s">
        <v>207</v>
      </c>
      <c r="C26" s="75"/>
      <c r="D26" s="12"/>
      <c r="E26" s="134">
        <f>SUMIFS(Tabela1[Valor],Tabela1[Categoria],Orçamento!$B26,Tabela1[Data],"&gt;=44197",Tabela1[Data],"&lt;=44227")</f>
        <v>0</v>
      </c>
      <c r="F26" s="134">
        <f>SUMIFS(Tabela1[Valor],Tabela1[Categoria],Orçamento!$B26,Tabela1[Data],"&gt;=44228",Tabela1[Data],"&lt;=44255")</f>
        <v>0</v>
      </c>
      <c r="G26" s="134">
        <f>SUMIFS(Tabela1[Valor],Tabela1[Categoria],Orçamento!$B26,Tabela1[Data],"&gt;=44256",Tabela1[Data],"&lt;=44286")</f>
        <v>0</v>
      </c>
      <c r="H26" s="134">
        <f>SUMIFS(Tabela1[Valor],Tabela1[Categoria],Orçamento!$B26,Tabela1[Data],"&gt;=44287",Tabela1[Data],"&lt;=44316")</f>
        <v>0</v>
      </c>
      <c r="I26" s="134">
        <f>SUMIFS(Tabela1[Valor],Tabela1[Categoria],Orçamento!$B26,Tabela1[Data],"&gt;=44317",Tabela1[Data],"&lt;=44347")</f>
        <v>0</v>
      </c>
      <c r="J26" s="134">
        <f>SUMIFS(Tabela1[Valor],Tabela1[Categoria],Orçamento!$B26,Tabela1[Data],"&gt;=44348",Tabela1[Data],"&lt;=44377")</f>
        <v>0</v>
      </c>
      <c r="K26" s="134">
        <f>SUMIFS(Tabela1[Valor],Tabela1[Categoria],Orçamento!$B26,Tabela1[Data],"&gt;=44378",Tabela1[Data],"&lt;=44408")</f>
        <v>0</v>
      </c>
      <c r="L26" s="134">
        <f>SUMIFS(Tabela1[Valor],Tabela1[Categoria],Orçamento!$B26,Tabela1[Data],"&gt;=44409",Tabela1[Data],"&lt;=44439")</f>
        <v>0</v>
      </c>
      <c r="M26" s="134">
        <f>SUMIFS(Tabela1[Valor],Tabela1[Categoria],Orçamento!$B26,Tabela1[Data],"&gt;=44440",Tabela1[Data],"&lt;=44469")</f>
        <v>0</v>
      </c>
      <c r="N26" s="134">
        <f>SUMIFS(Tabela1[Valor],Tabela1[Categoria],Orçamento!$B26,Tabela1[Data],"&gt;=44470",Tabela1[Data],"&lt;=44500")</f>
        <v>0</v>
      </c>
      <c r="O26" s="134">
        <f>SUMIFS(Tabela1[Valor],Tabela1[Categoria],Orçamento!$B26,Tabela1[Data],"&gt;=44501",Tabela1[Data],"&lt;=44530")</f>
        <v>0</v>
      </c>
      <c r="P26" s="134">
        <f>SUMIFS(Tabela1[Valor],Tabela1[Categoria],Orçamento!$B26,Tabela1[Data],"&gt;=44531",Tabela1[Data],"&lt;=44561")</f>
        <v>0</v>
      </c>
      <c r="Q26" s="89"/>
      <c r="R26" s="90">
        <f t="shared" ref="R26" si="9">SUM(E26:P26)</f>
        <v>0</v>
      </c>
      <c r="T26" s="1"/>
    </row>
    <row r="27" spans="2:20" ht="13.5" customHeight="1" outlineLevel="1" thickTop="1" thickBot="1" x14ac:dyDescent="0.2">
      <c r="B27" s="21" t="s">
        <v>24</v>
      </c>
      <c r="C27" s="75"/>
      <c r="D27" s="12"/>
      <c r="E27" s="134">
        <f>SUMIFS(Tabela1[Valor],Tabela1[Categoria],Orçamento!$B27,Tabela1[Data],"&gt;=44197",Tabela1[Data],"&lt;=44227")</f>
        <v>0</v>
      </c>
      <c r="F27" s="134">
        <f>SUMIFS(Tabela1[Valor],Tabela1[Categoria],Orçamento!$B27,Tabela1[Data],"&gt;=44228",Tabela1[Data],"&lt;=44255")</f>
        <v>0</v>
      </c>
      <c r="G27" s="134">
        <f>SUMIFS(Tabela1[Valor],Tabela1[Categoria],Orçamento!$B27,Tabela1[Data],"&gt;=44256",Tabela1[Data],"&lt;=44286")</f>
        <v>0</v>
      </c>
      <c r="H27" s="134">
        <f>SUMIFS(Tabela1[Valor],Tabela1[Categoria],Orçamento!$B27,Tabela1[Data],"&gt;=44287",Tabela1[Data],"&lt;=44316")</f>
        <v>0</v>
      </c>
      <c r="I27" s="134">
        <f>SUMIFS(Tabela1[Valor],Tabela1[Categoria],Orçamento!$B27,Tabela1[Data],"&gt;=44317",Tabela1[Data],"&lt;=44347")</f>
        <v>0</v>
      </c>
      <c r="J27" s="134">
        <f>SUMIFS(Tabela1[Valor],Tabela1[Categoria],Orçamento!$B27,Tabela1[Data],"&gt;=44348",Tabela1[Data],"&lt;=44377")</f>
        <v>0</v>
      </c>
      <c r="K27" s="134">
        <f>SUMIFS(Tabela1[Valor],Tabela1[Categoria],Orçamento!$B27,Tabela1[Data],"&gt;=44378",Tabela1[Data],"&lt;=44408")</f>
        <v>0</v>
      </c>
      <c r="L27" s="134">
        <f>SUMIFS(Tabela1[Valor],Tabela1[Categoria],Orçamento!$B27,Tabela1[Data],"&gt;=44409",Tabela1[Data],"&lt;=44439")</f>
        <v>0</v>
      </c>
      <c r="M27" s="134">
        <f>SUMIFS(Tabela1[Valor],Tabela1[Categoria],Orçamento!$B27,Tabela1[Data],"&gt;=44440",Tabela1[Data],"&lt;=44469")</f>
        <v>0</v>
      </c>
      <c r="N27" s="134">
        <f>SUMIFS(Tabela1[Valor],Tabela1[Categoria],Orçamento!$B27,Tabela1[Data],"&gt;=44470",Tabela1[Data],"&lt;=44500")</f>
        <v>0</v>
      </c>
      <c r="O27" s="134">
        <f>SUMIFS(Tabela1[Valor],Tabela1[Categoria],Orçamento!$B27,Tabela1[Data],"&gt;=44501",Tabela1[Data],"&lt;=44530")</f>
        <v>0</v>
      </c>
      <c r="P27" s="134">
        <f>SUMIFS(Tabela1[Valor],Tabela1[Categoria],Orçamento!$B27,Tabela1[Data],"&gt;=44531",Tabela1[Data],"&lt;=44561")</f>
        <v>0</v>
      </c>
      <c r="Q27" s="89"/>
      <c r="R27" s="90">
        <f t="shared" ref="R27:R28" si="10">SUM(E27:P27)</f>
        <v>0</v>
      </c>
      <c r="T27" s="1"/>
    </row>
    <row r="28" spans="2:20" ht="13.5" customHeight="1" outlineLevel="1" thickTop="1" thickBot="1" x14ac:dyDescent="0.2">
      <c r="B28" s="21" t="s">
        <v>25</v>
      </c>
      <c r="C28" s="75"/>
      <c r="D28" s="12"/>
      <c r="E28" s="134">
        <f>SUMIFS(Tabela1[Valor],Tabela1[Categoria],Orçamento!$B28,Tabela1[Data],"&gt;=44197",Tabela1[Data],"&lt;=44227")</f>
        <v>0</v>
      </c>
      <c r="F28" s="134">
        <f>SUMIFS(Tabela1[Valor],Tabela1[Categoria],Orçamento!$B28,Tabela1[Data],"&gt;=44228",Tabela1[Data],"&lt;=44255")</f>
        <v>0</v>
      </c>
      <c r="G28" s="134">
        <f>SUMIFS(Tabela1[Valor],Tabela1[Categoria],Orçamento!$B28,Tabela1[Data],"&gt;=44256",Tabela1[Data],"&lt;=44286")</f>
        <v>260</v>
      </c>
      <c r="H28" s="134">
        <f>SUMIFS(Tabela1[Valor],Tabela1[Categoria],Orçamento!$B28,Tabela1[Data],"&gt;=44287",Tabela1[Data],"&lt;=44316")</f>
        <v>0</v>
      </c>
      <c r="I28" s="134">
        <f>SUMIFS(Tabela1[Valor],Tabela1[Categoria],Orçamento!$B28,Tabela1[Data],"&gt;=44317",Tabela1[Data],"&lt;=44347")</f>
        <v>0</v>
      </c>
      <c r="J28" s="134">
        <f>SUMIFS(Tabela1[Valor],Tabela1[Categoria],Orçamento!$B28,Tabela1[Data],"&gt;=44348",Tabela1[Data],"&lt;=44377")</f>
        <v>0</v>
      </c>
      <c r="K28" s="134">
        <f>SUMIFS(Tabela1[Valor],Tabela1[Categoria],Orçamento!$B28,Tabela1[Data],"&gt;=44378",Tabela1[Data],"&lt;=44408")</f>
        <v>0</v>
      </c>
      <c r="L28" s="134">
        <f>SUMIFS(Tabela1[Valor],Tabela1[Categoria],Orçamento!$B28,Tabela1[Data],"&gt;=44409",Tabela1[Data],"&lt;=44439")</f>
        <v>0</v>
      </c>
      <c r="M28" s="134">
        <f>SUMIFS(Tabela1[Valor],Tabela1[Categoria],Orçamento!$B28,Tabela1[Data],"&gt;=44440",Tabela1[Data],"&lt;=44469")</f>
        <v>0</v>
      </c>
      <c r="N28" s="134">
        <f>SUMIFS(Tabela1[Valor],Tabela1[Categoria],Orçamento!$B28,Tabela1[Data],"&gt;=44470",Tabela1[Data],"&lt;=44500")</f>
        <v>0</v>
      </c>
      <c r="O28" s="134">
        <f>SUMIFS(Tabela1[Valor],Tabela1[Categoria],Orçamento!$B28,Tabela1[Data],"&gt;=44501",Tabela1[Data],"&lt;=44530")</f>
        <v>0</v>
      </c>
      <c r="P28" s="134">
        <f>SUMIFS(Tabela1[Valor],Tabela1[Categoria],Orçamento!$B28,Tabela1[Data],"&gt;=44531",Tabela1[Data],"&lt;=44561")</f>
        <v>0</v>
      </c>
      <c r="Q28" s="89"/>
      <c r="R28" s="91">
        <f t="shared" si="10"/>
        <v>260</v>
      </c>
      <c r="T28" s="1"/>
    </row>
    <row r="29" spans="2:20" ht="13.5" customHeight="1" thickTop="1" thickBot="1" x14ac:dyDescent="0.2">
      <c r="B29" s="11"/>
      <c r="C29" s="76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2"/>
      <c r="T29" s="1"/>
    </row>
    <row r="30" spans="2:20" s="16" customFormat="1" ht="12.75" customHeight="1" thickBot="1" x14ac:dyDescent="0.2">
      <c r="B30" s="27" t="s">
        <v>26</v>
      </c>
      <c r="C30" s="28"/>
      <c r="D30" s="28"/>
      <c r="E30" s="141">
        <f t="shared" ref="E30:P30" si="11">E34+E154</f>
        <v>0</v>
      </c>
      <c r="F30" s="141">
        <f t="shared" si="11"/>
        <v>0</v>
      </c>
      <c r="G30" s="141">
        <f t="shared" si="11"/>
        <v>-79.599999999999994</v>
      </c>
      <c r="H30" s="141">
        <f t="shared" si="11"/>
        <v>0</v>
      </c>
      <c r="I30" s="141">
        <f t="shared" si="11"/>
        <v>0</v>
      </c>
      <c r="J30" s="141">
        <f t="shared" si="11"/>
        <v>0</v>
      </c>
      <c r="K30" s="141">
        <f t="shared" si="11"/>
        <v>0</v>
      </c>
      <c r="L30" s="141">
        <f t="shared" si="11"/>
        <v>0</v>
      </c>
      <c r="M30" s="141">
        <f t="shared" si="11"/>
        <v>0</v>
      </c>
      <c r="N30" s="141">
        <f t="shared" si="11"/>
        <v>0</v>
      </c>
      <c r="O30" s="141">
        <f t="shared" si="11"/>
        <v>0</v>
      </c>
      <c r="P30" s="141">
        <f t="shared" si="11"/>
        <v>0</v>
      </c>
      <c r="Q30" s="141"/>
      <c r="R30" s="142">
        <f>SUM(E30:P30)</f>
        <v>-79.599999999999994</v>
      </c>
      <c r="S30" s="7"/>
      <c r="T30" s="3"/>
    </row>
    <row r="31" spans="2:20" s="16" customFormat="1" ht="12.75" customHeight="1" thickBot="1" x14ac:dyDescent="0.2"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51"/>
      <c r="S31" s="7"/>
      <c r="T31" s="3"/>
    </row>
    <row r="32" spans="2:20" s="16" customFormat="1" ht="12.75" customHeight="1" thickBot="1" x14ac:dyDescent="0.2">
      <c r="B32" s="25" t="s">
        <v>27</v>
      </c>
      <c r="C32" s="26"/>
      <c r="D32" s="26"/>
      <c r="E32" s="104"/>
      <c r="F32" s="105">
        <f>IF($E$34&lt;&gt;0,F34/$E$34-1,0)</f>
        <v>0</v>
      </c>
      <c r="G32" s="105">
        <f>IF($F$34&lt;&gt;0,G34/$F$34-1,0)</f>
        <v>0</v>
      </c>
      <c r="H32" s="105">
        <f>IF($G$34&lt;&gt;0,H34/$G$34-1,0)</f>
        <v>-1</v>
      </c>
      <c r="I32" s="105">
        <f>IF($H$34&lt;&gt;0,I34/$H$34-1,0)</f>
        <v>0</v>
      </c>
      <c r="J32" s="105">
        <f>IF($I$34&lt;&gt;0,J34/$I$34-1,0)</f>
        <v>0</v>
      </c>
      <c r="K32" s="105">
        <f>IF($J$34&lt;&gt;0,K34/$J$34-1,0)</f>
        <v>0</v>
      </c>
      <c r="L32" s="105">
        <f>IF($K$34&lt;&gt;0,L34/$K$34-1,0)</f>
        <v>0</v>
      </c>
      <c r="M32" s="105">
        <f>IF($L$34&lt;&gt;0,M34/$L$34-1,0)</f>
        <v>0</v>
      </c>
      <c r="N32" s="105">
        <f>IF($M$34&lt;&gt;0,N34/$M$34-1,0)</f>
        <v>0</v>
      </c>
      <c r="O32" s="105">
        <f>IF($N$34&lt;&gt;0,O34/$N$34-1,0)</f>
        <v>0</v>
      </c>
      <c r="P32" s="105">
        <f>IF($O$34&lt;&gt;0,P34/$O$34-1,0)</f>
        <v>0</v>
      </c>
      <c r="Q32" s="106"/>
      <c r="R32" s="58">
        <f>-1+(1+F32)*(1+G32)*(1+H32)*(1+I32)*(1+J32)*(1+K32)*(1+L32)*(1+M32)*(1+N32)*(1+O32)*(1+P32)</f>
        <v>-1</v>
      </c>
      <c r="S32" s="7"/>
      <c r="T32" s="3"/>
    </row>
    <row r="33" spans="2:20" s="16" customFormat="1" ht="12.75" customHeight="1" thickBot="1" x14ac:dyDescent="0.2"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3"/>
      <c r="R33" s="56"/>
      <c r="S33" s="7"/>
      <c r="T33" s="3"/>
    </row>
    <row r="34" spans="2:20" ht="12.75" customHeight="1" thickBot="1" x14ac:dyDescent="0.2">
      <c r="B34" s="22" t="s">
        <v>28</v>
      </c>
      <c r="C34" s="23"/>
      <c r="D34" s="24"/>
      <c r="E34" s="83">
        <f t="shared" ref="E34:P34" si="12">SUM(E36,E55,E66,E82,E97,E106,E118,E129)</f>
        <v>0</v>
      </c>
      <c r="F34" s="83">
        <f t="shared" si="12"/>
        <v>0</v>
      </c>
      <c r="G34" s="83">
        <f t="shared" si="12"/>
        <v>-27.3</v>
      </c>
      <c r="H34" s="83">
        <f t="shared" si="12"/>
        <v>0</v>
      </c>
      <c r="I34" s="83">
        <f t="shared" si="12"/>
        <v>0</v>
      </c>
      <c r="J34" s="83">
        <f t="shared" si="12"/>
        <v>0</v>
      </c>
      <c r="K34" s="83">
        <f t="shared" si="12"/>
        <v>0</v>
      </c>
      <c r="L34" s="83">
        <f t="shared" si="12"/>
        <v>0</v>
      </c>
      <c r="M34" s="83">
        <f t="shared" si="12"/>
        <v>0</v>
      </c>
      <c r="N34" s="83">
        <f t="shared" si="12"/>
        <v>0</v>
      </c>
      <c r="O34" s="83">
        <f t="shared" si="12"/>
        <v>0</v>
      </c>
      <c r="P34" s="83">
        <f t="shared" si="12"/>
        <v>0</v>
      </c>
      <c r="Q34" s="84"/>
      <c r="R34" s="108">
        <f>SUM(E34:P34)</f>
        <v>-27.3</v>
      </c>
      <c r="T34" s="1"/>
    </row>
    <row r="35" spans="2:20" ht="12.75" customHeight="1" thickBot="1" x14ac:dyDescent="0.2"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R35" s="56"/>
    </row>
    <row r="36" spans="2:20" ht="12.75" customHeight="1" thickBot="1" x14ac:dyDescent="0.2">
      <c r="B36" s="19" t="s">
        <v>29</v>
      </c>
      <c r="C36" s="13"/>
      <c r="D36" s="14"/>
      <c r="E36" s="95">
        <f t="shared" ref="E36:P36" si="13">SUM(E38:E53)</f>
        <v>0</v>
      </c>
      <c r="F36" s="95">
        <f t="shared" si="13"/>
        <v>0</v>
      </c>
      <c r="G36" s="95">
        <f t="shared" si="13"/>
        <v>0</v>
      </c>
      <c r="H36" s="95">
        <f t="shared" si="13"/>
        <v>0</v>
      </c>
      <c r="I36" s="95">
        <f t="shared" si="13"/>
        <v>0</v>
      </c>
      <c r="J36" s="95">
        <f t="shared" si="13"/>
        <v>0</v>
      </c>
      <c r="K36" s="95">
        <f t="shared" si="13"/>
        <v>0</v>
      </c>
      <c r="L36" s="95">
        <f t="shared" si="13"/>
        <v>0</v>
      </c>
      <c r="M36" s="95">
        <f t="shared" si="13"/>
        <v>0</v>
      </c>
      <c r="N36" s="95">
        <f t="shared" si="13"/>
        <v>0</v>
      </c>
      <c r="O36" s="95">
        <f t="shared" si="13"/>
        <v>0</v>
      </c>
      <c r="P36" s="95">
        <f t="shared" si="13"/>
        <v>0</v>
      </c>
      <c r="Q36" s="96"/>
      <c r="R36" s="97">
        <f>SUM(E36:P36)</f>
        <v>0</v>
      </c>
      <c r="T36" s="1"/>
    </row>
    <row r="37" spans="2:20" ht="12.75" customHeight="1" outlineLevel="1" thickBot="1" x14ac:dyDescent="0.2"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R37" s="57"/>
    </row>
    <row r="38" spans="2:20" ht="13.5" customHeight="1" outlineLevel="1" thickTop="1" thickBot="1" x14ac:dyDescent="0.2">
      <c r="B38" s="21" t="s">
        <v>30</v>
      </c>
      <c r="C38" s="75"/>
      <c r="D38" s="12"/>
      <c r="E38" s="134">
        <f>SUMIFS(Tabela1[Valor],Tabela1[Categoria],Orçamento!$B38,Tabela1[Data],"&gt;=44197",Tabela1[Data],"&lt;=44227")</f>
        <v>0</v>
      </c>
      <c r="F38" s="134">
        <f>SUMIFS(Tabela1[Valor],Tabela1[Categoria],Orçamento!$B38,Tabela1[Data],"&gt;=44228",Tabela1[Data],"&lt;=44255")</f>
        <v>0</v>
      </c>
      <c r="G38" s="134">
        <f>SUMIFS(Tabela1[Valor],Tabela1[Categoria],Orçamento!$B38,Tabela1[Data],"&gt;=44256",Tabela1[Data],"&lt;=44286")</f>
        <v>0</v>
      </c>
      <c r="H38" s="134">
        <f>SUMIFS(Tabela1[Valor],Tabela1[Categoria],Orçamento!$B38,Tabela1[Data],"&gt;=44287",Tabela1[Data],"&lt;=44316")</f>
        <v>0</v>
      </c>
      <c r="I38" s="134">
        <f>SUMIFS(Tabela1[Valor],Tabela1[Categoria],Orçamento!$B38,Tabela1[Data],"&gt;=44317",Tabela1[Data],"&lt;=44347")</f>
        <v>0</v>
      </c>
      <c r="J38" s="134">
        <f>SUMIFS(Tabela1[Valor],Tabela1[Categoria],Orçamento!$B38,Tabela1[Data],"&gt;=44348",Tabela1[Data],"&lt;=44377")</f>
        <v>0</v>
      </c>
      <c r="K38" s="134">
        <f>SUMIFS(Tabela1[Valor],Tabela1[Categoria],Orçamento!$B38,Tabela1[Data],"&gt;=44378",Tabela1[Data],"&lt;=44408")</f>
        <v>0</v>
      </c>
      <c r="L38" s="134">
        <f>SUMIFS(Tabela1[Valor],Tabela1[Categoria],Orçamento!$B38,Tabela1[Data],"&gt;=44409",Tabela1[Data],"&lt;=44439")</f>
        <v>0</v>
      </c>
      <c r="M38" s="134">
        <f>SUMIFS(Tabela1[Valor],Tabela1[Categoria],Orçamento!$B38,Tabela1[Data],"&gt;=44440",Tabela1[Data],"&lt;=44469")</f>
        <v>0</v>
      </c>
      <c r="N38" s="134">
        <f>SUMIFS(Tabela1[Valor],Tabela1[Categoria],Orçamento!$B38,Tabela1[Data],"&gt;=44470",Tabela1[Data],"&lt;=44500")</f>
        <v>0</v>
      </c>
      <c r="O38" s="134">
        <f>SUMIFS(Tabela1[Valor],Tabela1[Categoria],Orçamento!$B38,Tabela1[Data],"&gt;=44501",Tabela1[Data],"&lt;=44530")</f>
        <v>0</v>
      </c>
      <c r="P38" s="134">
        <f>SUMIFS(Tabela1[Valor],Tabela1[Categoria],Orçamento!$B38,Tabela1[Data],"&gt;=44531",Tabela1[Data],"&lt;=44561")</f>
        <v>0</v>
      </c>
      <c r="Q38" s="89"/>
      <c r="R38" s="90">
        <f t="shared" ref="R38:R53" si="14">SUM(E38:P38)</f>
        <v>0</v>
      </c>
      <c r="T38" s="1"/>
    </row>
    <row r="39" spans="2:20" ht="13.5" customHeight="1" outlineLevel="1" thickTop="1" thickBot="1" x14ac:dyDescent="0.2">
      <c r="B39" s="21" t="s">
        <v>31</v>
      </c>
      <c r="C39" s="75"/>
      <c r="D39" s="12"/>
      <c r="E39" s="134">
        <f>SUMIFS(Tabela1[Valor],Tabela1[Categoria],Orçamento!B39,Tabela1[Data],"&gt;=44197",Tabela1[Data],"&lt;=44227")</f>
        <v>0</v>
      </c>
      <c r="F39" s="134">
        <f>SUMIFS(Tabela1[Valor],Tabela1[Categoria],Orçamento!$B39,Tabela1[Data],"&gt;=44228",Tabela1[Data],"&lt;=44255")</f>
        <v>0</v>
      </c>
      <c r="G39" s="134">
        <f>SUMIFS(Tabela1[Valor],Tabela1[Categoria],Orçamento!$B39,Tabela1[Data],"&gt;=44256",Tabela1[Data],"&lt;=44286")</f>
        <v>0</v>
      </c>
      <c r="H39" s="134">
        <f>SUMIFS(Tabela1[Valor],Tabela1[Categoria],Orçamento!$B39,Tabela1[Data],"&gt;=44287",Tabela1[Data],"&lt;=44316")</f>
        <v>0</v>
      </c>
      <c r="I39" s="134">
        <f>SUMIFS(Tabela1[Valor],Tabela1[Categoria],Orçamento!$B39,Tabela1[Data],"&gt;=44317",Tabela1[Data],"&lt;=44347")</f>
        <v>0</v>
      </c>
      <c r="J39" s="134">
        <f>SUMIFS(Tabela1[Valor],Tabela1[Categoria],Orçamento!$B39,Tabela1[Data],"&gt;=44348",Tabela1[Data],"&lt;=44377")</f>
        <v>0</v>
      </c>
      <c r="K39" s="134">
        <f>SUMIFS(Tabela1[Valor],Tabela1[Categoria],Orçamento!$B39,Tabela1[Data],"&gt;=44378",Tabela1[Data],"&lt;=44408")</f>
        <v>0</v>
      </c>
      <c r="L39" s="134">
        <f>SUMIFS(Tabela1[Valor],Tabela1[Categoria],Orçamento!$B39,Tabela1[Data],"&gt;=44409",Tabela1[Data],"&lt;=44439")</f>
        <v>0</v>
      </c>
      <c r="M39" s="134">
        <f>SUMIFS(Tabela1[Valor],Tabela1[Categoria],Orçamento!$B39,Tabela1[Data],"&gt;=44440",Tabela1[Data],"&lt;=44469")</f>
        <v>0</v>
      </c>
      <c r="N39" s="134">
        <f>SUMIFS(Tabela1[Valor],Tabela1[Categoria],Orçamento!$B39,Tabela1[Data],"&gt;=44470",Tabela1[Data],"&lt;=44500")</f>
        <v>0</v>
      </c>
      <c r="O39" s="134">
        <f>SUMIFS(Tabela1[Valor],Tabela1[Categoria],Orçamento!$B39,Tabela1[Data],"&gt;=44501",Tabela1[Data],"&lt;=44530")</f>
        <v>0</v>
      </c>
      <c r="P39" s="134">
        <f>SUMIFS(Tabela1[Valor],Tabela1[Categoria],Orçamento!$B39,Tabela1[Data],"&gt;=44531",Tabela1[Data],"&lt;=44561")</f>
        <v>0</v>
      </c>
      <c r="Q39" s="89"/>
      <c r="R39" s="90">
        <f t="shared" si="14"/>
        <v>0</v>
      </c>
      <c r="T39" s="1"/>
    </row>
    <row r="40" spans="2:20" ht="13.5" customHeight="1" outlineLevel="1" thickTop="1" thickBot="1" x14ac:dyDescent="0.2">
      <c r="B40" s="20" t="s">
        <v>32</v>
      </c>
      <c r="C40" s="76"/>
      <c r="E40" s="134">
        <f>SUMIFS(Tabela1[Valor],Tabela1[Categoria],Orçamento!B40,Tabela1[Data],"&gt;=44197",Tabela1[Data],"&lt;=44227")</f>
        <v>0</v>
      </c>
      <c r="F40" s="134">
        <f>SUMIFS(Tabela1[Valor],Tabela1[Categoria],Orçamento!$B40,Tabela1[Data],"&gt;=44228",Tabela1[Data],"&lt;=44255")</f>
        <v>0</v>
      </c>
      <c r="G40" s="134">
        <f>SUMIFS(Tabela1[Valor],Tabela1[Categoria],Orçamento!$B40,Tabela1[Data],"&gt;=44256",Tabela1[Data],"&lt;=44286")</f>
        <v>0</v>
      </c>
      <c r="H40" s="134">
        <f>SUMIFS(Tabela1[Valor],Tabela1[Categoria],Orçamento!$B40,Tabela1[Data],"&gt;=44287",Tabela1[Data],"&lt;=44316")</f>
        <v>0</v>
      </c>
      <c r="I40" s="134">
        <f>SUMIFS(Tabela1[Valor],Tabela1[Categoria],Orçamento!$B40,Tabela1[Data],"&gt;=44317",Tabela1[Data],"&lt;=44347")</f>
        <v>0</v>
      </c>
      <c r="J40" s="134">
        <f>SUMIFS(Tabela1[Valor],Tabela1[Categoria],Orçamento!$B40,Tabela1[Data],"&gt;=44348",Tabela1[Data],"&lt;=44377")</f>
        <v>0</v>
      </c>
      <c r="K40" s="134">
        <f>SUMIFS(Tabela1[Valor],Tabela1[Categoria],Orçamento!$B40,Tabela1[Data],"&gt;=44378",Tabela1[Data],"&lt;=44408")</f>
        <v>0</v>
      </c>
      <c r="L40" s="134">
        <f>SUMIFS(Tabela1[Valor],Tabela1[Categoria],Orçamento!$B40,Tabela1[Data],"&gt;=44409",Tabela1[Data],"&lt;=44439")</f>
        <v>0</v>
      </c>
      <c r="M40" s="134">
        <f>SUMIFS(Tabela1[Valor],Tabela1[Categoria],Orçamento!$B40,Tabela1[Data],"&gt;=44440",Tabela1[Data],"&lt;=44469")</f>
        <v>0</v>
      </c>
      <c r="N40" s="134">
        <f>SUMIFS(Tabela1[Valor],Tabela1[Categoria],Orçamento!$B40,Tabela1[Data],"&gt;=44470",Tabela1[Data],"&lt;=44500")</f>
        <v>0</v>
      </c>
      <c r="O40" s="134">
        <f>SUMIFS(Tabela1[Valor],Tabela1[Categoria],Orçamento!$B40,Tabela1[Data],"&gt;=44501",Tabela1[Data],"&lt;=44530")</f>
        <v>0</v>
      </c>
      <c r="P40" s="134">
        <f>SUMIFS(Tabela1[Valor],Tabela1[Categoria],Orçamento!$B40,Tabela1[Data],"&gt;=44531",Tabela1[Data],"&lt;=44561")</f>
        <v>0</v>
      </c>
      <c r="Q40" s="89"/>
      <c r="R40" s="109">
        <f t="shared" si="14"/>
        <v>0</v>
      </c>
      <c r="T40" s="1"/>
    </row>
    <row r="41" spans="2:20" ht="13.5" customHeight="1" outlineLevel="1" thickTop="1" thickBot="1" x14ac:dyDescent="0.2">
      <c r="B41" s="21" t="s">
        <v>33</v>
      </c>
      <c r="C41" s="75"/>
      <c r="D41" s="12"/>
      <c r="E41" s="134">
        <f>SUMIFS(Tabela1[Valor],Tabela1[Categoria],Orçamento!B41,Tabela1[Data],"&gt;=44197",Tabela1[Data],"&lt;=44227")</f>
        <v>0</v>
      </c>
      <c r="F41" s="134">
        <f>SUMIFS(Tabela1[Valor],Tabela1[Categoria],Orçamento!$B41,Tabela1[Data],"&gt;=44228",Tabela1[Data],"&lt;=44255")</f>
        <v>0</v>
      </c>
      <c r="G41" s="134">
        <f>SUMIFS(Tabela1[Valor],Tabela1[Categoria],Orçamento!$B41,Tabela1[Data],"&gt;=44256",Tabela1[Data],"&lt;=44286")</f>
        <v>0</v>
      </c>
      <c r="H41" s="134">
        <f>SUMIFS(Tabela1[Valor],Tabela1[Categoria],Orçamento!$B41,Tabela1[Data],"&gt;=44287",Tabela1[Data],"&lt;=44316")</f>
        <v>0</v>
      </c>
      <c r="I41" s="134">
        <f>SUMIFS(Tabela1[Valor],Tabela1[Categoria],Orçamento!$B41,Tabela1[Data],"&gt;=44317",Tabela1[Data],"&lt;=44347")</f>
        <v>0</v>
      </c>
      <c r="J41" s="134">
        <f>SUMIFS(Tabela1[Valor],Tabela1[Categoria],Orçamento!$B41,Tabela1[Data],"&gt;=44348",Tabela1[Data],"&lt;=44377")</f>
        <v>0</v>
      </c>
      <c r="K41" s="134">
        <f>SUMIFS(Tabela1[Valor],Tabela1[Categoria],Orçamento!$B41,Tabela1[Data],"&gt;=44378",Tabela1[Data],"&lt;=44408")</f>
        <v>0</v>
      </c>
      <c r="L41" s="134">
        <f>SUMIFS(Tabela1[Valor],Tabela1[Categoria],Orçamento!$B41,Tabela1[Data],"&gt;=44409",Tabela1[Data],"&lt;=44439")</f>
        <v>0</v>
      </c>
      <c r="M41" s="134">
        <f>SUMIFS(Tabela1[Valor],Tabela1[Categoria],Orçamento!$B41,Tabela1[Data],"&gt;=44440",Tabela1[Data],"&lt;=44469")</f>
        <v>0</v>
      </c>
      <c r="N41" s="134">
        <f>SUMIFS(Tabela1[Valor],Tabela1[Categoria],Orçamento!$B41,Tabela1[Data],"&gt;=44470",Tabela1[Data],"&lt;=44500")</f>
        <v>0</v>
      </c>
      <c r="O41" s="134">
        <f>SUMIFS(Tabela1[Valor],Tabela1[Categoria],Orçamento!$B41,Tabela1[Data],"&gt;=44501",Tabela1[Data],"&lt;=44530")</f>
        <v>0</v>
      </c>
      <c r="P41" s="134">
        <f>SUMIFS(Tabela1[Valor],Tabela1[Categoria],Orçamento!$B41,Tabela1[Data],"&gt;=44531",Tabela1[Data],"&lt;=44561")</f>
        <v>0</v>
      </c>
      <c r="Q41" s="89"/>
      <c r="R41" s="90">
        <f t="shared" si="14"/>
        <v>0</v>
      </c>
      <c r="T41" s="1"/>
    </row>
    <row r="42" spans="2:20" ht="13.5" customHeight="1" outlineLevel="1" thickTop="1" thickBot="1" x14ac:dyDescent="0.2">
      <c r="B42" s="20" t="s">
        <v>34</v>
      </c>
      <c r="C42" s="76"/>
      <c r="E42" s="134">
        <f>SUMIFS(Tabela1[Valor],Tabela1[Categoria],Orçamento!B42,Tabela1[Data],"&gt;=44197",Tabela1[Data],"&lt;=44227")</f>
        <v>0</v>
      </c>
      <c r="F42" s="134">
        <f>SUMIFS(Tabela1[Valor],Tabela1[Categoria],Orçamento!$B42,Tabela1[Data],"&gt;=44228",Tabela1[Data],"&lt;=44255")</f>
        <v>0</v>
      </c>
      <c r="G42" s="134">
        <f>SUMIFS(Tabela1[Valor],Tabela1[Categoria],Orçamento!$B42,Tabela1[Data],"&gt;=44256",Tabela1[Data],"&lt;=44286")</f>
        <v>0</v>
      </c>
      <c r="H42" s="134">
        <f>SUMIFS(Tabela1[Valor],Tabela1[Categoria],Orçamento!$B42,Tabela1[Data],"&gt;=44287",Tabela1[Data],"&lt;=44316")</f>
        <v>0</v>
      </c>
      <c r="I42" s="134">
        <f>SUMIFS(Tabela1[Valor],Tabela1[Categoria],Orçamento!$B42,Tabela1[Data],"&gt;=44317",Tabela1[Data],"&lt;=44347")</f>
        <v>0</v>
      </c>
      <c r="J42" s="134">
        <f>SUMIFS(Tabela1[Valor],Tabela1[Categoria],Orçamento!$B42,Tabela1[Data],"&gt;=44348",Tabela1[Data],"&lt;=44377")</f>
        <v>0</v>
      </c>
      <c r="K42" s="134">
        <f>SUMIFS(Tabela1[Valor],Tabela1[Categoria],Orçamento!$B42,Tabela1[Data],"&gt;=44378",Tabela1[Data],"&lt;=44408")</f>
        <v>0</v>
      </c>
      <c r="L42" s="134">
        <f>SUMIFS(Tabela1[Valor],Tabela1[Categoria],Orçamento!$B42,Tabela1[Data],"&gt;=44409",Tabela1[Data],"&lt;=44439")</f>
        <v>0</v>
      </c>
      <c r="M42" s="134">
        <f>SUMIFS(Tabela1[Valor],Tabela1[Categoria],Orçamento!$B42,Tabela1[Data],"&gt;=44440",Tabela1[Data],"&lt;=44469")</f>
        <v>0</v>
      </c>
      <c r="N42" s="134">
        <f>SUMIFS(Tabela1[Valor],Tabela1[Categoria],Orçamento!$B42,Tabela1[Data],"&gt;=44470",Tabela1[Data],"&lt;=44500")</f>
        <v>0</v>
      </c>
      <c r="O42" s="134">
        <f>SUMIFS(Tabela1[Valor],Tabela1[Categoria],Orçamento!$B42,Tabela1[Data],"&gt;=44501",Tabela1[Data],"&lt;=44530")</f>
        <v>0</v>
      </c>
      <c r="P42" s="134">
        <f>SUMIFS(Tabela1[Valor],Tabela1[Categoria],Orçamento!$B42,Tabela1[Data],"&gt;=44531",Tabela1[Data],"&lt;=44561")</f>
        <v>0</v>
      </c>
      <c r="Q42" s="89"/>
      <c r="R42" s="109">
        <f t="shared" si="14"/>
        <v>0</v>
      </c>
      <c r="T42" s="1"/>
    </row>
    <row r="43" spans="2:20" ht="13.5" customHeight="1" outlineLevel="1" thickTop="1" thickBot="1" x14ac:dyDescent="0.2">
      <c r="B43" s="21" t="s">
        <v>35</v>
      </c>
      <c r="C43" s="75"/>
      <c r="D43" s="12"/>
      <c r="E43" s="134">
        <f>SUMIFS(Tabela1[Valor],Tabela1[Categoria],Orçamento!B43,Tabela1[Data],"&gt;=44197",Tabela1[Data],"&lt;=44227")</f>
        <v>0</v>
      </c>
      <c r="F43" s="134">
        <f>SUMIFS(Tabela1[Valor],Tabela1[Categoria],Orçamento!$B43,Tabela1[Data],"&gt;=44228",Tabela1[Data],"&lt;=44255")</f>
        <v>0</v>
      </c>
      <c r="G43" s="134">
        <f>SUMIFS(Tabela1[Valor],Tabela1[Categoria],Orçamento!$B43,Tabela1[Data],"&gt;=44256",Tabela1[Data],"&lt;=44286")</f>
        <v>0</v>
      </c>
      <c r="H43" s="134">
        <f>SUMIFS(Tabela1[Valor],Tabela1[Categoria],Orçamento!$B43,Tabela1[Data],"&gt;=44287",Tabela1[Data],"&lt;=44316")</f>
        <v>0</v>
      </c>
      <c r="I43" s="134">
        <f>SUMIFS(Tabela1[Valor],Tabela1[Categoria],Orçamento!$B43,Tabela1[Data],"&gt;=44317",Tabela1[Data],"&lt;=44347")</f>
        <v>0</v>
      </c>
      <c r="J43" s="134">
        <f>SUMIFS(Tabela1[Valor],Tabela1[Categoria],Orçamento!$B43,Tabela1[Data],"&gt;=44348",Tabela1[Data],"&lt;=44377")</f>
        <v>0</v>
      </c>
      <c r="K43" s="134">
        <f>SUMIFS(Tabela1[Valor],Tabela1[Categoria],Orçamento!$B43,Tabela1[Data],"&gt;=44378",Tabela1[Data],"&lt;=44408")</f>
        <v>0</v>
      </c>
      <c r="L43" s="134">
        <f>SUMIFS(Tabela1[Valor],Tabela1[Categoria],Orçamento!$B43,Tabela1[Data],"&gt;=44409",Tabela1[Data],"&lt;=44439")</f>
        <v>0</v>
      </c>
      <c r="M43" s="134">
        <f>SUMIFS(Tabela1[Valor],Tabela1[Categoria],Orçamento!$B43,Tabela1[Data],"&gt;=44440",Tabela1[Data],"&lt;=44469")</f>
        <v>0</v>
      </c>
      <c r="N43" s="134">
        <f>SUMIFS(Tabela1[Valor],Tabela1[Categoria],Orçamento!$B43,Tabela1[Data],"&gt;=44470",Tabela1[Data],"&lt;=44500")</f>
        <v>0</v>
      </c>
      <c r="O43" s="134">
        <f>SUMIFS(Tabela1[Valor],Tabela1[Categoria],Orçamento!$B43,Tabela1[Data],"&gt;=44501",Tabela1[Data],"&lt;=44530")</f>
        <v>0</v>
      </c>
      <c r="P43" s="134">
        <f>SUMIFS(Tabela1[Valor],Tabela1[Categoria],Orçamento!$B43,Tabela1[Data],"&gt;=44531",Tabela1[Data],"&lt;=44561")</f>
        <v>0</v>
      </c>
      <c r="Q43" s="89"/>
      <c r="R43" s="90">
        <f t="shared" si="14"/>
        <v>0</v>
      </c>
      <c r="T43" s="1"/>
    </row>
    <row r="44" spans="2:20" ht="13.5" customHeight="1" outlineLevel="1" thickTop="1" thickBot="1" x14ac:dyDescent="0.2">
      <c r="B44" s="20" t="s">
        <v>162</v>
      </c>
      <c r="C44" s="76"/>
      <c r="E44" s="134">
        <f>SUMIFS(Tabela1[Valor],Tabela1[Categoria],Orçamento!B44,Tabela1[Data],"&gt;=44197",Tabela1[Data],"&lt;=44227")</f>
        <v>0</v>
      </c>
      <c r="F44" s="134">
        <f>SUMIFS(Tabela1[Valor],Tabela1[Categoria],Orçamento!$B44,Tabela1[Data],"&gt;=44228",Tabela1[Data],"&lt;=44255")</f>
        <v>0</v>
      </c>
      <c r="G44" s="134">
        <f>SUMIFS(Tabela1[Valor],Tabela1[Categoria],Orçamento!$B44,Tabela1[Data],"&gt;=44256",Tabela1[Data],"&lt;=44286")</f>
        <v>0</v>
      </c>
      <c r="H44" s="134">
        <f>SUMIFS(Tabela1[Valor],Tabela1[Categoria],Orçamento!$B44,Tabela1[Data],"&gt;=44287",Tabela1[Data],"&lt;=44316")</f>
        <v>0</v>
      </c>
      <c r="I44" s="134">
        <f>SUMIFS(Tabela1[Valor],Tabela1[Categoria],Orçamento!$B44,Tabela1[Data],"&gt;=44317",Tabela1[Data],"&lt;=44347")</f>
        <v>0</v>
      </c>
      <c r="J44" s="134">
        <f>SUMIFS(Tabela1[Valor],Tabela1[Categoria],Orçamento!$B44,Tabela1[Data],"&gt;=44348",Tabela1[Data],"&lt;=44377")</f>
        <v>0</v>
      </c>
      <c r="K44" s="134">
        <f>SUMIFS(Tabela1[Valor],Tabela1[Categoria],Orçamento!$B44,Tabela1[Data],"&gt;=44378",Tabela1[Data],"&lt;=44408")</f>
        <v>0</v>
      </c>
      <c r="L44" s="134">
        <f>SUMIFS(Tabela1[Valor],Tabela1[Categoria],Orçamento!$B44,Tabela1[Data],"&gt;=44409",Tabela1[Data],"&lt;=44439")</f>
        <v>0</v>
      </c>
      <c r="M44" s="134">
        <f>SUMIFS(Tabela1[Valor],Tabela1[Categoria],Orçamento!$B44,Tabela1[Data],"&gt;=44440",Tabela1[Data],"&lt;=44469")</f>
        <v>0</v>
      </c>
      <c r="N44" s="134">
        <f>SUMIFS(Tabela1[Valor],Tabela1[Categoria],Orçamento!$B44,Tabela1[Data],"&gt;=44470",Tabela1[Data],"&lt;=44500")</f>
        <v>0</v>
      </c>
      <c r="O44" s="134">
        <f>SUMIFS(Tabela1[Valor],Tabela1[Categoria],Orçamento!$B44,Tabela1[Data],"&gt;=44501",Tabela1[Data],"&lt;=44530")</f>
        <v>0</v>
      </c>
      <c r="P44" s="134">
        <f>SUMIFS(Tabela1[Valor],Tabela1[Categoria],Orçamento!$B44,Tabela1[Data],"&gt;=44531",Tabela1[Data],"&lt;=44561")</f>
        <v>0</v>
      </c>
      <c r="Q44" s="89"/>
      <c r="R44" s="109">
        <f t="shared" si="14"/>
        <v>0</v>
      </c>
      <c r="T44" s="1"/>
    </row>
    <row r="45" spans="2:20" ht="13.5" customHeight="1" outlineLevel="1" thickTop="1" thickBot="1" x14ac:dyDescent="0.2">
      <c r="B45" s="21" t="s">
        <v>36</v>
      </c>
      <c r="C45" s="75"/>
      <c r="D45" s="12"/>
      <c r="E45" s="134">
        <f>SUMIFS(Tabela1[Valor],Tabela1[Categoria],Orçamento!B45,Tabela1[Data],"&gt;=44197",Tabela1[Data],"&lt;=44227")</f>
        <v>0</v>
      </c>
      <c r="F45" s="134">
        <f>SUMIFS(Tabela1[Valor],Tabela1[Categoria],Orçamento!$B45,Tabela1[Data],"&gt;=44228",Tabela1[Data],"&lt;=44255")</f>
        <v>0</v>
      </c>
      <c r="G45" s="134">
        <f>SUMIFS(Tabela1[Valor],Tabela1[Categoria],Orçamento!$B45,Tabela1[Data],"&gt;=44256",Tabela1[Data],"&lt;=44286")</f>
        <v>0</v>
      </c>
      <c r="H45" s="134">
        <f>SUMIFS(Tabela1[Valor],Tabela1[Categoria],Orçamento!$B45,Tabela1[Data],"&gt;=44287",Tabela1[Data],"&lt;=44316")</f>
        <v>0</v>
      </c>
      <c r="I45" s="134">
        <f>SUMIFS(Tabela1[Valor],Tabela1[Categoria],Orçamento!$B45,Tabela1[Data],"&gt;=44317",Tabela1[Data],"&lt;=44347")</f>
        <v>0</v>
      </c>
      <c r="J45" s="134">
        <f>SUMIFS(Tabela1[Valor],Tabela1[Categoria],Orçamento!$B45,Tabela1[Data],"&gt;=44348",Tabela1[Data],"&lt;=44377")</f>
        <v>0</v>
      </c>
      <c r="K45" s="134">
        <f>SUMIFS(Tabela1[Valor],Tabela1[Categoria],Orçamento!$B45,Tabela1[Data],"&gt;=44378",Tabela1[Data],"&lt;=44408")</f>
        <v>0</v>
      </c>
      <c r="L45" s="134">
        <f>SUMIFS(Tabela1[Valor],Tabela1[Categoria],Orçamento!$B45,Tabela1[Data],"&gt;=44409",Tabela1[Data],"&lt;=44439")</f>
        <v>0</v>
      </c>
      <c r="M45" s="134">
        <f>SUMIFS(Tabela1[Valor],Tabela1[Categoria],Orçamento!$B45,Tabela1[Data],"&gt;=44440",Tabela1[Data],"&lt;=44469")</f>
        <v>0</v>
      </c>
      <c r="N45" s="134">
        <f>SUMIFS(Tabela1[Valor],Tabela1[Categoria],Orçamento!$B45,Tabela1[Data],"&gt;=44470",Tabela1[Data],"&lt;=44500")</f>
        <v>0</v>
      </c>
      <c r="O45" s="134">
        <f>SUMIFS(Tabela1[Valor],Tabela1[Categoria],Orçamento!$B45,Tabela1[Data],"&gt;=44501",Tabela1[Data],"&lt;=44530")</f>
        <v>0</v>
      </c>
      <c r="P45" s="134">
        <f>SUMIFS(Tabela1[Valor],Tabela1[Categoria],Orçamento!$B45,Tabela1[Data],"&gt;=44531",Tabela1[Data],"&lt;=44561")</f>
        <v>0</v>
      </c>
      <c r="Q45" s="89"/>
      <c r="R45" s="90">
        <f t="shared" si="14"/>
        <v>0</v>
      </c>
      <c r="T45" s="1"/>
    </row>
    <row r="46" spans="2:20" ht="13.5" customHeight="1" outlineLevel="1" thickTop="1" thickBot="1" x14ac:dyDescent="0.2">
      <c r="B46" s="20" t="s">
        <v>37</v>
      </c>
      <c r="C46" s="76"/>
      <c r="E46" s="134">
        <f>SUMIFS(Tabela1[Valor],Tabela1[Categoria],Orçamento!B46,Tabela1[Data],"&gt;=44197",Tabela1[Data],"&lt;=44227")</f>
        <v>0</v>
      </c>
      <c r="F46" s="134">
        <f>SUMIFS(Tabela1[Valor],Tabela1[Categoria],Orçamento!$B46,Tabela1[Data],"&gt;=44228",Tabela1[Data],"&lt;=44255")</f>
        <v>0</v>
      </c>
      <c r="G46" s="134">
        <f>SUMIFS(Tabela1[Valor],Tabela1[Categoria],Orçamento!$B46,Tabela1[Data],"&gt;=44256",Tabela1[Data],"&lt;=44286")</f>
        <v>0</v>
      </c>
      <c r="H46" s="134">
        <f>SUMIFS(Tabela1[Valor],Tabela1[Categoria],Orçamento!$B46,Tabela1[Data],"&gt;=44287",Tabela1[Data],"&lt;=44316")</f>
        <v>0</v>
      </c>
      <c r="I46" s="134">
        <f>SUMIFS(Tabela1[Valor],Tabela1[Categoria],Orçamento!$B46,Tabela1[Data],"&gt;=44317",Tabela1[Data],"&lt;=44347")</f>
        <v>0</v>
      </c>
      <c r="J46" s="134">
        <f>SUMIFS(Tabela1[Valor],Tabela1[Categoria],Orçamento!$B46,Tabela1[Data],"&gt;=44348",Tabela1[Data],"&lt;=44377")</f>
        <v>0</v>
      </c>
      <c r="K46" s="134">
        <f>SUMIFS(Tabela1[Valor],Tabela1[Categoria],Orçamento!$B46,Tabela1[Data],"&gt;=44378",Tabela1[Data],"&lt;=44408")</f>
        <v>0</v>
      </c>
      <c r="L46" s="134">
        <f>SUMIFS(Tabela1[Valor],Tabela1[Categoria],Orçamento!$B46,Tabela1[Data],"&gt;=44409",Tabela1[Data],"&lt;=44439")</f>
        <v>0</v>
      </c>
      <c r="M46" s="134">
        <f>SUMIFS(Tabela1[Valor],Tabela1[Categoria],Orçamento!$B46,Tabela1[Data],"&gt;=44440",Tabela1[Data],"&lt;=44469")</f>
        <v>0</v>
      </c>
      <c r="N46" s="134">
        <f>SUMIFS(Tabela1[Valor],Tabela1[Categoria],Orçamento!$B46,Tabela1[Data],"&gt;=44470",Tabela1[Data],"&lt;=44500")</f>
        <v>0</v>
      </c>
      <c r="O46" s="134">
        <f>SUMIFS(Tabela1[Valor],Tabela1[Categoria],Orçamento!$B46,Tabela1[Data],"&gt;=44501",Tabela1[Data],"&lt;=44530")</f>
        <v>0</v>
      </c>
      <c r="P46" s="134">
        <f>SUMIFS(Tabela1[Valor],Tabela1[Categoria],Orçamento!$B46,Tabela1[Data],"&gt;=44531",Tabela1[Data],"&lt;=44561")</f>
        <v>0</v>
      </c>
      <c r="Q46" s="89"/>
      <c r="R46" s="109">
        <f t="shared" si="14"/>
        <v>0</v>
      </c>
      <c r="T46" s="1"/>
    </row>
    <row r="47" spans="2:20" ht="13.5" customHeight="1" outlineLevel="1" thickTop="1" thickBot="1" x14ac:dyDescent="0.2">
      <c r="B47" s="21" t="s">
        <v>177</v>
      </c>
      <c r="C47" s="75"/>
      <c r="D47" s="12"/>
      <c r="E47" s="134">
        <f>SUMIFS(Tabela1[Valor],Tabela1[Categoria],Orçamento!B47,Tabela1[Data],"&gt;=44197",Tabela1[Data],"&lt;=44227")</f>
        <v>0</v>
      </c>
      <c r="F47" s="134">
        <f>SUMIFS(Tabela1[Valor],Tabela1[Categoria],Orçamento!$B47,Tabela1[Data],"&gt;=44228",Tabela1[Data],"&lt;=44255")</f>
        <v>0</v>
      </c>
      <c r="G47" s="134">
        <f>SUMIFS(Tabela1[Valor],Tabela1[Categoria],Orçamento!$B47,Tabela1[Data],"&gt;=44256",Tabela1[Data],"&lt;=44286")</f>
        <v>0</v>
      </c>
      <c r="H47" s="134">
        <f>SUMIFS(Tabela1[Valor],Tabela1[Categoria],Orçamento!$B47,Tabela1[Data],"&gt;=44287",Tabela1[Data],"&lt;=44316")</f>
        <v>0</v>
      </c>
      <c r="I47" s="134">
        <f>SUMIFS(Tabela1[Valor],Tabela1[Categoria],Orçamento!$B47,Tabela1[Data],"&gt;=44317",Tabela1[Data],"&lt;=44347")</f>
        <v>0</v>
      </c>
      <c r="J47" s="134">
        <f>SUMIFS(Tabela1[Valor],Tabela1[Categoria],Orçamento!$B47,Tabela1[Data],"&gt;=44348",Tabela1[Data],"&lt;=44377")</f>
        <v>0</v>
      </c>
      <c r="K47" s="134">
        <f>SUMIFS(Tabela1[Valor],Tabela1[Categoria],Orçamento!$B47,Tabela1[Data],"&gt;=44378",Tabela1[Data],"&lt;=44408")</f>
        <v>0</v>
      </c>
      <c r="L47" s="134">
        <f>SUMIFS(Tabela1[Valor],Tabela1[Categoria],Orçamento!$B47,Tabela1[Data],"&gt;=44409",Tabela1[Data],"&lt;=44439")</f>
        <v>0</v>
      </c>
      <c r="M47" s="134">
        <f>SUMIFS(Tabela1[Valor],Tabela1[Categoria],Orçamento!$B47,Tabela1[Data],"&gt;=44440",Tabela1[Data],"&lt;=44469")</f>
        <v>0</v>
      </c>
      <c r="N47" s="134">
        <f>SUMIFS(Tabela1[Valor],Tabela1[Categoria],Orçamento!$B47,Tabela1[Data],"&gt;=44470",Tabela1[Data],"&lt;=44500")</f>
        <v>0</v>
      </c>
      <c r="O47" s="134">
        <f>SUMIFS(Tabela1[Valor],Tabela1[Categoria],Orçamento!$B47,Tabela1[Data],"&gt;=44501",Tabela1[Data],"&lt;=44530")</f>
        <v>0</v>
      </c>
      <c r="P47" s="134">
        <f>SUMIFS(Tabela1[Valor],Tabela1[Categoria],Orçamento!$B47,Tabela1[Data],"&gt;=44531",Tabela1[Data],"&lt;=44561")</f>
        <v>0</v>
      </c>
      <c r="Q47" s="89"/>
      <c r="R47" s="90">
        <f t="shared" si="14"/>
        <v>0</v>
      </c>
      <c r="T47" s="1"/>
    </row>
    <row r="48" spans="2:20" ht="13.5" customHeight="1" outlineLevel="1" thickTop="1" thickBot="1" x14ac:dyDescent="0.2">
      <c r="B48" s="20" t="s">
        <v>38</v>
      </c>
      <c r="C48" s="76"/>
      <c r="E48" s="134">
        <f>SUMIFS(Tabela1[Valor],Tabela1[Categoria],Orçamento!B48,Tabela1[Data],"&gt;=44197",Tabela1[Data],"&lt;=44227")</f>
        <v>0</v>
      </c>
      <c r="F48" s="134">
        <f>SUMIFS(Tabela1[Valor],Tabela1[Categoria],Orçamento!$B48,Tabela1[Data],"&gt;=44228",Tabela1[Data],"&lt;=44255")</f>
        <v>0</v>
      </c>
      <c r="G48" s="134">
        <f>SUMIFS(Tabela1[Valor],Tabela1[Categoria],Orçamento!$B48,Tabela1[Data],"&gt;=44256",Tabela1[Data],"&lt;=44286")</f>
        <v>0</v>
      </c>
      <c r="H48" s="134">
        <f>SUMIFS(Tabela1[Valor],Tabela1[Categoria],Orçamento!$B48,Tabela1[Data],"&gt;=44287",Tabela1[Data],"&lt;=44316")</f>
        <v>0</v>
      </c>
      <c r="I48" s="134">
        <f>SUMIFS(Tabela1[Valor],Tabela1[Categoria],Orçamento!$B48,Tabela1[Data],"&gt;=44317",Tabela1[Data],"&lt;=44347")</f>
        <v>0</v>
      </c>
      <c r="J48" s="134">
        <f>SUMIFS(Tabela1[Valor],Tabela1[Categoria],Orçamento!$B48,Tabela1[Data],"&gt;=44348",Tabela1[Data],"&lt;=44377")</f>
        <v>0</v>
      </c>
      <c r="K48" s="134">
        <f>SUMIFS(Tabela1[Valor],Tabela1[Categoria],Orçamento!$B48,Tabela1[Data],"&gt;=44378",Tabela1[Data],"&lt;=44408")</f>
        <v>0</v>
      </c>
      <c r="L48" s="134">
        <f>SUMIFS(Tabela1[Valor],Tabela1[Categoria],Orçamento!$B48,Tabela1[Data],"&gt;=44409",Tabela1[Data],"&lt;=44439")</f>
        <v>0</v>
      </c>
      <c r="M48" s="134">
        <f>SUMIFS(Tabela1[Valor],Tabela1[Categoria],Orçamento!$B48,Tabela1[Data],"&gt;=44440",Tabela1[Data],"&lt;=44469")</f>
        <v>0</v>
      </c>
      <c r="N48" s="134">
        <f>SUMIFS(Tabela1[Valor],Tabela1[Categoria],Orçamento!$B48,Tabela1[Data],"&gt;=44470",Tabela1[Data],"&lt;=44500")</f>
        <v>0</v>
      </c>
      <c r="O48" s="134">
        <f>SUMIFS(Tabela1[Valor],Tabela1[Categoria],Orçamento!$B48,Tabela1[Data],"&gt;=44501",Tabela1[Data],"&lt;=44530")</f>
        <v>0</v>
      </c>
      <c r="P48" s="134">
        <f>SUMIFS(Tabela1[Valor],Tabela1[Categoria],Orçamento!$B48,Tabela1[Data],"&gt;=44531",Tabela1[Data],"&lt;=44561")</f>
        <v>0</v>
      </c>
      <c r="Q48" s="89"/>
      <c r="R48" s="109">
        <f t="shared" si="14"/>
        <v>0</v>
      </c>
      <c r="T48" s="1"/>
    </row>
    <row r="49" spans="2:20" ht="13.5" customHeight="1" outlineLevel="1" thickTop="1" thickBot="1" x14ac:dyDescent="0.2">
      <c r="B49" s="21" t="s">
        <v>39</v>
      </c>
      <c r="C49" s="75"/>
      <c r="D49" s="12"/>
      <c r="E49" s="134">
        <f>SUMIFS(Tabela1[Valor],Tabela1[Categoria],Orçamento!B49,Tabela1[Data],"&gt;=44197",Tabela1[Data],"&lt;=44227")</f>
        <v>0</v>
      </c>
      <c r="F49" s="134">
        <f>SUMIFS(Tabela1[Valor],Tabela1[Categoria],Orçamento!$B49,Tabela1[Data],"&gt;=44228",Tabela1[Data],"&lt;=44255")</f>
        <v>0</v>
      </c>
      <c r="G49" s="134">
        <f>SUMIFS(Tabela1[Valor],Tabela1[Categoria],Orçamento!$B49,Tabela1[Data],"&gt;=44256",Tabela1[Data],"&lt;=44286")</f>
        <v>0</v>
      </c>
      <c r="H49" s="134">
        <f>SUMIFS(Tabela1[Valor],Tabela1[Categoria],Orçamento!$B49,Tabela1[Data],"&gt;=44287",Tabela1[Data],"&lt;=44316")</f>
        <v>0</v>
      </c>
      <c r="I49" s="134">
        <f>SUMIFS(Tabela1[Valor],Tabela1[Categoria],Orçamento!$B49,Tabela1[Data],"&gt;=44317",Tabela1[Data],"&lt;=44347")</f>
        <v>0</v>
      </c>
      <c r="J49" s="134">
        <f>SUMIFS(Tabela1[Valor],Tabela1[Categoria],Orçamento!$B49,Tabela1[Data],"&gt;=44348",Tabela1[Data],"&lt;=44377")</f>
        <v>0</v>
      </c>
      <c r="K49" s="134">
        <f>SUMIFS(Tabela1[Valor],Tabela1[Categoria],Orçamento!$B49,Tabela1[Data],"&gt;=44378",Tabela1[Data],"&lt;=44408")</f>
        <v>0</v>
      </c>
      <c r="L49" s="134">
        <f>SUMIFS(Tabela1[Valor],Tabela1[Categoria],Orçamento!$B49,Tabela1[Data],"&gt;=44409",Tabela1[Data],"&lt;=44439")</f>
        <v>0</v>
      </c>
      <c r="M49" s="134">
        <f>SUMIFS(Tabela1[Valor],Tabela1[Categoria],Orçamento!$B49,Tabela1[Data],"&gt;=44440",Tabela1[Data],"&lt;=44469")</f>
        <v>0</v>
      </c>
      <c r="N49" s="134">
        <f>SUMIFS(Tabela1[Valor],Tabela1[Categoria],Orçamento!$B49,Tabela1[Data],"&gt;=44470",Tabela1[Data],"&lt;=44500")</f>
        <v>0</v>
      </c>
      <c r="O49" s="134">
        <f>SUMIFS(Tabela1[Valor],Tabela1[Categoria],Orçamento!$B49,Tabela1[Data],"&gt;=44501",Tabela1[Data],"&lt;=44530")</f>
        <v>0</v>
      </c>
      <c r="P49" s="134">
        <f>SUMIFS(Tabela1[Valor],Tabela1[Categoria],Orçamento!$B49,Tabela1[Data],"&gt;=44531",Tabela1[Data],"&lt;=44561")</f>
        <v>0</v>
      </c>
      <c r="Q49" s="89"/>
      <c r="R49" s="90">
        <f t="shared" si="14"/>
        <v>0</v>
      </c>
      <c r="T49" s="1"/>
    </row>
    <row r="50" spans="2:20" ht="13.5" customHeight="1" outlineLevel="1" thickTop="1" thickBot="1" x14ac:dyDescent="0.2">
      <c r="B50" s="20" t="s">
        <v>40</v>
      </c>
      <c r="C50" s="76"/>
      <c r="E50" s="134">
        <f>SUMIFS(Tabela1[Valor],Tabela1[Categoria],Orçamento!B50,Tabela1[Data],"&gt;=44197",Tabela1[Data],"&lt;=44227")</f>
        <v>0</v>
      </c>
      <c r="F50" s="134">
        <f>SUMIFS(Tabela1[Valor],Tabela1[Categoria],Orçamento!$B50,Tabela1[Data],"&gt;=44228",Tabela1[Data],"&lt;=44255")</f>
        <v>0</v>
      </c>
      <c r="G50" s="134">
        <f>SUMIFS(Tabela1[Valor],Tabela1[Categoria],Orçamento!$B50,Tabela1[Data],"&gt;=44256",Tabela1[Data],"&lt;=44286")</f>
        <v>0</v>
      </c>
      <c r="H50" s="134">
        <f>SUMIFS(Tabela1[Valor],Tabela1[Categoria],Orçamento!$B50,Tabela1[Data],"&gt;=44287",Tabela1[Data],"&lt;=44316")</f>
        <v>0</v>
      </c>
      <c r="I50" s="134">
        <f>SUMIFS(Tabela1[Valor],Tabela1[Categoria],Orçamento!$B50,Tabela1[Data],"&gt;=44317",Tabela1[Data],"&lt;=44347")</f>
        <v>0</v>
      </c>
      <c r="J50" s="134">
        <f>SUMIFS(Tabela1[Valor],Tabela1[Categoria],Orçamento!$B50,Tabela1[Data],"&gt;=44348",Tabela1[Data],"&lt;=44377")</f>
        <v>0</v>
      </c>
      <c r="K50" s="134">
        <f>SUMIFS(Tabela1[Valor],Tabela1[Categoria],Orçamento!$B50,Tabela1[Data],"&gt;=44378",Tabela1[Data],"&lt;=44408")</f>
        <v>0</v>
      </c>
      <c r="L50" s="134">
        <f>SUMIFS(Tabela1[Valor],Tabela1[Categoria],Orçamento!$B50,Tabela1[Data],"&gt;=44409",Tabela1[Data],"&lt;=44439")</f>
        <v>0</v>
      </c>
      <c r="M50" s="134">
        <f>SUMIFS(Tabela1[Valor],Tabela1[Categoria],Orçamento!$B50,Tabela1[Data],"&gt;=44440",Tabela1[Data],"&lt;=44469")</f>
        <v>0</v>
      </c>
      <c r="N50" s="134">
        <f>SUMIFS(Tabela1[Valor],Tabela1[Categoria],Orçamento!$B50,Tabela1[Data],"&gt;=44470",Tabela1[Data],"&lt;=44500")</f>
        <v>0</v>
      </c>
      <c r="O50" s="134">
        <f>SUMIFS(Tabela1[Valor],Tabela1[Categoria],Orçamento!$B50,Tabela1[Data],"&gt;=44501",Tabela1[Data],"&lt;=44530")</f>
        <v>0</v>
      </c>
      <c r="P50" s="134">
        <f>SUMIFS(Tabela1[Valor],Tabela1[Categoria],Orçamento!$B50,Tabela1[Data],"&gt;=44531",Tabela1[Data],"&lt;=44561")</f>
        <v>0</v>
      </c>
      <c r="Q50" s="89"/>
      <c r="R50" s="109">
        <f t="shared" si="14"/>
        <v>0</v>
      </c>
      <c r="T50" s="1"/>
    </row>
    <row r="51" spans="2:20" ht="13.5" customHeight="1" outlineLevel="1" thickTop="1" thickBot="1" x14ac:dyDescent="0.2">
      <c r="B51" s="21" t="s">
        <v>41</v>
      </c>
      <c r="C51" s="75"/>
      <c r="D51" s="12"/>
      <c r="E51" s="134">
        <f>SUMIFS(Tabela1[Valor],Tabela1[Categoria],Orçamento!B51,Tabela1[Data],"&gt;=44197",Tabela1[Data],"&lt;=44227")</f>
        <v>0</v>
      </c>
      <c r="F51" s="134">
        <f>SUMIFS(Tabela1[Valor],Tabela1[Categoria],Orçamento!$B51,Tabela1[Data],"&gt;=44228",Tabela1[Data],"&lt;=44255")</f>
        <v>0</v>
      </c>
      <c r="G51" s="134">
        <f>SUMIFS(Tabela1[Valor],Tabela1[Categoria],Orçamento!$B51,Tabela1[Data],"&gt;=44256",Tabela1[Data],"&lt;=44286")</f>
        <v>0</v>
      </c>
      <c r="H51" s="134">
        <f>SUMIFS(Tabela1[Valor],Tabela1[Categoria],Orçamento!$B51,Tabela1[Data],"&gt;=44287",Tabela1[Data],"&lt;=44316")</f>
        <v>0</v>
      </c>
      <c r="I51" s="134">
        <f>SUMIFS(Tabela1[Valor],Tabela1[Categoria],Orçamento!$B51,Tabela1[Data],"&gt;=44317",Tabela1[Data],"&lt;=44347")</f>
        <v>0</v>
      </c>
      <c r="J51" s="134">
        <f>SUMIFS(Tabela1[Valor],Tabela1[Categoria],Orçamento!$B51,Tabela1[Data],"&gt;=44348",Tabela1[Data],"&lt;=44377")</f>
        <v>0</v>
      </c>
      <c r="K51" s="134">
        <f>SUMIFS(Tabela1[Valor],Tabela1[Categoria],Orçamento!$B51,Tabela1[Data],"&gt;=44378",Tabela1[Data],"&lt;=44408")</f>
        <v>0</v>
      </c>
      <c r="L51" s="134">
        <f>SUMIFS(Tabela1[Valor],Tabela1[Categoria],Orçamento!$B51,Tabela1[Data],"&gt;=44409",Tabela1[Data],"&lt;=44439")</f>
        <v>0</v>
      </c>
      <c r="M51" s="134">
        <f>SUMIFS(Tabela1[Valor],Tabela1[Categoria],Orçamento!$B51,Tabela1[Data],"&gt;=44440",Tabela1[Data],"&lt;=44469")</f>
        <v>0</v>
      </c>
      <c r="N51" s="134">
        <f>SUMIFS(Tabela1[Valor],Tabela1[Categoria],Orçamento!$B51,Tabela1[Data],"&gt;=44470",Tabela1[Data],"&lt;=44500")</f>
        <v>0</v>
      </c>
      <c r="O51" s="134">
        <f>SUMIFS(Tabela1[Valor],Tabela1[Categoria],Orçamento!$B51,Tabela1[Data],"&gt;=44501",Tabela1[Data],"&lt;=44530")</f>
        <v>0</v>
      </c>
      <c r="P51" s="134">
        <f>SUMIFS(Tabela1[Valor],Tabela1[Categoria],Orçamento!$B51,Tabela1[Data],"&gt;=44531",Tabela1[Data],"&lt;=44561")</f>
        <v>0</v>
      </c>
      <c r="Q51" s="89"/>
      <c r="R51" s="90">
        <f t="shared" si="14"/>
        <v>0</v>
      </c>
      <c r="T51" s="1"/>
    </row>
    <row r="52" spans="2:20" ht="13.5" customHeight="1" outlineLevel="1" thickTop="1" thickBot="1" x14ac:dyDescent="0.2">
      <c r="B52" s="21" t="s">
        <v>42</v>
      </c>
      <c r="C52" s="75"/>
      <c r="D52" s="12"/>
      <c r="E52" s="134">
        <f>SUMIFS(Tabela1[Valor],Tabela1[Categoria],Orçamento!B52,Tabela1[Data],"&gt;=44197",Tabela1[Data],"&lt;=44227")</f>
        <v>0</v>
      </c>
      <c r="F52" s="134">
        <f>SUMIFS(Tabela1[Valor],Tabela1[Categoria],Orçamento!$B52,Tabela1[Data],"&gt;=44228",Tabela1[Data],"&lt;=44255")</f>
        <v>0</v>
      </c>
      <c r="G52" s="134">
        <f>SUMIFS(Tabela1[Valor],Tabela1[Categoria],Orçamento!$B52,Tabela1[Data],"&gt;=44256",Tabela1[Data],"&lt;=44286")</f>
        <v>0</v>
      </c>
      <c r="H52" s="134">
        <f>SUMIFS(Tabela1[Valor],Tabela1[Categoria],Orçamento!$B52,Tabela1[Data],"&gt;=44287",Tabela1[Data],"&lt;=44316")</f>
        <v>0</v>
      </c>
      <c r="I52" s="134">
        <f>SUMIFS(Tabela1[Valor],Tabela1[Categoria],Orçamento!$B52,Tabela1[Data],"&gt;=44317",Tabela1[Data],"&lt;=44347")</f>
        <v>0</v>
      </c>
      <c r="J52" s="134">
        <f>SUMIFS(Tabela1[Valor],Tabela1[Categoria],Orçamento!$B52,Tabela1[Data],"&gt;=44348",Tabela1[Data],"&lt;=44377")</f>
        <v>0</v>
      </c>
      <c r="K52" s="134">
        <f>SUMIFS(Tabela1[Valor],Tabela1[Categoria],Orçamento!$B52,Tabela1[Data],"&gt;=44378",Tabela1[Data],"&lt;=44408")</f>
        <v>0</v>
      </c>
      <c r="L52" s="134">
        <f>SUMIFS(Tabela1[Valor],Tabela1[Categoria],Orçamento!$B52,Tabela1[Data],"&gt;=44409",Tabela1[Data],"&lt;=44439")</f>
        <v>0</v>
      </c>
      <c r="M52" s="134">
        <f>SUMIFS(Tabela1[Valor],Tabela1[Categoria],Orçamento!$B52,Tabela1[Data],"&gt;=44440",Tabela1[Data],"&lt;=44469")</f>
        <v>0</v>
      </c>
      <c r="N52" s="134">
        <f>SUMIFS(Tabela1[Valor],Tabela1[Categoria],Orçamento!$B52,Tabela1[Data],"&gt;=44470",Tabela1[Data],"&lt;=44500")</f>
        <v>0</v>
      </c>
      <c r="O52" s="134">
        <f>SUMIFS(Tabela1[Valor],Tabela1[Categoria],Orçamento!$B52,Tabela1[Data],"&gt;=44501",Tabela1[Data],"&lt;=44530")</f>
        <v>0</v>
      </c>
      <c r="P52" s="134">
        <f>SUMIFS(Tabela1[Valor],Tabela1[Categoria],Orçamento!$B52,Tabela1[Data],"&gt;=44531",Tabela1[Data],"&lt;=44561")</f>
        <v>0</v>
      </c>
      <c r="Q52" s="89"/>
      <c r="R52" s="90">
        <f t="shared" si="14"/>
        <v>0</v>
      </c>
      <c r="T52" s="1"/>
    </row>
    <row r="53" spans="2:20" ht="13.5" customHeight="1" outlineLevel="1" thickTop="1" thickBot="1" x14ac:dyDescent="0.2">
      <c r="B53" s="21" t="s">
        <v>195</v>
      </c>
      <c r="C53" s="75"/>
      <c r="D53" s="12"/>
      <c r="E53" s="134">
        <f>SUMIFS(Tabela1[Valor],Tabela1[Categoria],Orçamento!B53,Tabela1[Data],"&gt;=44197",Tabela1[Data],"&lt;=44227")</f>
        <v>0</v>
      </c>
      <c r="F53" s="134">
        <f>SUMIFS(Tabela1[Valor],Tabela1[Categoria],Orçamento!$B53,Tabela1[Data],"&gt;=44228",Tabela1[Data],"&lt;=44255")</f>
        <v>0</v>
      </c>
      <c r="G53" s="134">
        <f>SUMIFS(Tabela1[Valor],Tabela1[Categoria],Orçamento!$B53,Tabela1[Data],"&gt;=44256",Tabela1[Data],"&lt;=44286")</f>
        <v>0</v>
      </c>
      <c r="H53" s="134">
        <f>SUMIFS(Tabela1[Valor],Tabela1[Categoria],Orçamento!$B53,Tabela1[Data],"&gt;=44287",Tabela1[Data],"&lt;=44316")</f>
        <v>0</v>
      </c>
      <c r="I53" s="134">
        <f>SUMIFS(Tabela1[Valor],Tabela1[Categoria],Orçamento!$B53,Tabela1[Data],"&gt;=44317",Tabela1[Data],"&lt;=44347")</f>
        <v>0</v>
      </c>
      <c r="J53" s="134">
        <f>SUMIFS(Tabela1[Valor],Tabela1[Categoria],Orçamento!$B53,Tabela1[Data],"&gt;=44348",Tabela1[Data],"&lt;=44377")</f>
        <v>0</v>
      </c>
      <c r="K53" s="134">
        <f>SUMIFS(Tabela1[Valor],Tabela1[Categoria],Orçamento!$B53,Tabela1[Data],"&gt;=44378",Tabela1[Data],"&lt;=44408")</f>
        <v>0</v>
      </c>
      <c r="L53" s="134">
        <f>SUMIFS(Tabela1[Valor],Tabela1[Categoria],Orçamento!$B53,Tabela1[Data],"&gt;=44409",Tabela1[Data],"&lt;=44439")</f>
        <v>0</v>
      </c>
      <c r="M53" s="134">
        <f>SUMIFS(Tabela1[Valor],Tabela1[Categoria],Orçamento!$B53,Tabela1[Data],"&gt;=44440",Tabela1[Data],"&lt;=44469")</f>
        <v>0</v>
      </c>
      <c r="N53" s="134">
        <f>SUMIFS(Tabela1[Valor],Tabela1[Categoria],Orçamento!$B53,Tabela1[Data],"&gt;=44470",Tabela1[Data],"&lt;=44500")</f>
        <v>0</v>
      </c>
      <c r="O53" s="134">
        <f>SUMIFS(Tabela1[Valor],Tabela1[Categoria],Orçamento!$B53,Tabela1[Data],"&gt;=44501",Tabela1[Data],"&lt;=44530")</f>
        <v>0</v>
      </c>
      <c r="P53" s="134">
        <f>SUMIFS(Tabela1[Valor],Tabela1[Categoria],Orçamento!$B53,Tabela1[Data],"&gt;=44531",Tabela1[Data],"&lt;=44561")</f>
        <v>0</v>
      </c>
      <c r="Q53" s="89"/>
      <c r="R53" s="110">
        <f t="shared" si="14"/>
        <v>0</v>
      </c>
      <c r="T53" s="1"/>
    </row>
    <row r="54" spans="2:20" s="8" customFormat="1" ht="13.5" customHeight="1" thickTop="1" thickBot="1" x14ac:dyDescent="0.2">
      <c r="B54" s="44"/>
      <c r="C54" s="45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1"/>
      <c r="R54" s="102"/>
    </row>
    <row r="55" spans="2:20" ht="12.75" customHeight="1" thickBot="1" x14ac:dyDescent="0.2">
      <c r="B55" s="19" t="s">
        <v>44</v>
      </c>
      <c r="C55" s="13"/>
      <c r="D55" s="14"/>
      <c r="E55" s="95">
        <f t="shared" ref="E55:P55" si="15">SUM(E57:E64)</f>
        <v>0</v>
      </c>
      <c r="F55" s="95">
        <f t="shared" si="15"/>
        <v>0</v>
      </c>
      <c r="G55" s="95">
        <f t="shared" si="15"/>
        <v>0</v>
      </c>
      <c r="H55" s="95">
        <f t="shared" si="15"/>
        <v>0</v>
      </c>
      <c r="I55" s="95">
        <f t="shared" si="15"/>
        <v>0</v>
      </c>
      <c r="J55" s="95">
        <f t="shared" si="15"/>
        <v>0</v>
      </c>
      <c r="K55" s="95">
        <f t="shared" si="15"/>
        <v>0</v>
      </c>
      <c r="L55" s="95">
        <f t="shared" si="15"/>
        <v>0</v>
      </c>
      <c r="M55" s="95">
        <f t="shared" si="15"/>
        <v>0</v>
      </c>
      <c r="N55" s="95">
        <f t="shared" si="15"/>
        <v>0</v>
      </c>
      <c r="O55" s="95">
        <f t="shared" si="15"/>
        <v>0</v>
      </c>
      <c r="P55" s="95">
        <f t="shared" si="15"/>
        <v>0</v>
      </c>
      <c r="Q55" s="96"/>
      <c r="R55" s="97">
        <f>SUM(E55:P55)</f>
        <v>0</v>
      </c>
      <c r="T55" s="1"/>
    </row>
    <row r="56" spans="2:20" s="8" customFormat="1" ht="12.75" customHeight="1" outlineLevel="1" thickBot="1" x14ac:dyDescent="0.2">
      <c r="B56" s="46"/>
      <c r="C56" s="9"/>
      <c r="D56" s="47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9"/>
      <c r="R56" s="88"/>
    </row>
    <row r="57" spans="2:20" ht="13.5" customHeight="1" outlineLevel="1" thickTop="1" thickBot="1" x14ac:dyDescent="0.2">
      <c r="B57" s="21" t="s">
        <v>45</v>
      </c>
      <c r="C57" s="75"/>
      <c r="D57" s="12"/>
      <c r="E57" s="134">
        <f>SUMIFS(Tabela1[Valor],Tabela1[Categoria],Orçamento!B57,Tabela1[Data],"&gt;=44197",Tabela1[Data],"&lt;=44227")</f>
        <v>0</v>
      </c>
      <c r="F57" s="134">
        <f>SUMIFS(Tabela1[Valor],Tabela1[Categoria],Orçamento!$B57,Tabela1[Data],"&gt;=44228",Tabela1[Data],"&lt;=44255")</f>
        <v>0</v>
      </c>
      <c r="G57" s="134">
        <f>SUMIFS(Tabela1[Valor],Tabela1[Categoria],Orçamento!$B57,Tabela1[Data],"&gt;=44256",Tabela1[Data],"&lt;=44286")</f>
        <v>0</v>
      </c>
      <c r="H57" s="134">
        <f>SUMIFS(Tabela1[Valor],Tabela1[Categoria],Orçamento!$B57,Tabela1[Data],"&gt;=44287",Tabela1[Data],"&lt;=44316")</f>
        <v>0</v>
      </c>
      <c r="I57" s="134">
        <f>SUMIFS(Tabela1[Valor],Tabela1[Categoria],Orçamento!$B57,Tabela1[Data],"&gt;=44317",Tabela1[Data],"&lt;=44347")</f>
        <v>0</v>
      </c>
      <c r="J57" s="134">
        <f>SUMIFS(Tabela1[Valor],Tabela1[Categoria],Orçamento!$B57,Tabela1[Data],"&gt;=44348",Tabela1[Data],"&lt;=44377")</f>
        <v>0</v>
      </c>
      <c r="K57" s="134">
        <f>SUMIFS(Tabela1[Valor],Tabela1[Categoria],Orçamento!$B57,Tabela1[Data],"&gt;=44378",Tabela1[Data],"&lt;=44408")</f>
        <v>0</v>
      </c>
      <c r="L57" s="134">
        <f>SUMIFS(Tabela1[Valor],Tabela1[Categoria],Orçamento!$B57,Tabela1[Data],"&gt;=44409",Tabela1[Data],"&lt;=44439")</f>
        <v>0</v>
      </c>
      <c r="M57" s="134">
        <f>SUMIFS(Tabela1[Valor],Tabela1[Categoria],Orçamento!$B57,Tabela1[Data],"&gt;=44440",Tabela1[Data],"&lt;=44469")</f>
        <v>0</v>
      </c>
      <c r="N57" s="134">
        <f>SUMIFS(Tabela1[Valor],Tabela1[Categoria],Orçamento!$B57,Tabela1[Data],"&gt;=44470",Tabela1[Data],"&lt;=44500")</f>
        <v>0</v>
      </c>
      <c r="O57" s="134">
        <f>SUMIFS(Tabela1[Valor],Tabela1[Categoria],Orçamento!$B57,Tabela1[Data],"&gt;=44501",Tabela1[Data],"&lt;=44530")</f>
        <v>0</v>
      </c>
      <c r="P57" s="134">
        <f>SUMIFS(Tabela1[Valor],Tabela1[Categoria],Orçamento!$B57,Tabela1[Data],"&gt;=44531",Tabela1[Data],"&lt;=44561")</f>
        <v>0</v>
      </c>
      <c r="Q57" s="89"/>
      <c r="R57" s="90">
        <f>SUM(E57:P57)</f>
        <v>0</v>
      </c>
      <c r="T57" s="1"/>
    </row>
    <row r="58" spans="2:20" ht="13.5" customHeight="1" outlineLevel="1" thickTop="1" thickBot="1" x14ac:dyDescent="0.2">
      <c r="B58" s="21" t="s">
        <v>46</v>
      </c>
      <c r="C58" s="75"/>
      <c r="D58" s="12"/>
      <c r="E58" s="134">
        <f>SUMIFS(Tabela1[Valor],Tabela1[Categoria],Orçamento!B58,Tabela1[Data],"&gt;=44197",Tabela1[Data],"&lt;=44227")</f>
        <v>0</v>
      </c>
      <c r="F58" s="134">
        <f>SUMIFS(Tabela1[Valor],Tabela1[Categoria],Orçamento!$B58,Tabela1[Data],"&gt;=44228",Tabela1[Data],"&lt;=44255")</f>
        <v>0</v>
      </c>
      <c r="G58" s="134">
        <f>SUMIFS(Tabela1[Valor],Tabela1[Categoria],Orçamento!$B58,Tabela1[Data],"&gt;=44256",Tabela1[Data],"&lt;=44286")</f>
        <v>0</v>
      </c>
      <c r="H58" s="134">
        <f>SUMIFS(Tabela1[Valor],Tabela1[Categoria],Orçamento!$B58,Tabela1[Data],"&gt;=44287",Tabela1[Data],"&lt;=44316")</f>
        <v>0</v>
      </c>
      <c r="I58" s="134">
        <f>SUMIFS(Tabela1[Valor],Tabela1[Categoria],Orçamento!$B58,Tabela1[Data],"&gt;=44317",Tabela1[Data],"&lt;=44347")</f>
        <v>0</v>
      </c>
      <c r="J58" s="134">
        <f>SUMIFS(Tabela1[Valor],Tabela1[Categoria],Orçamento!$B58,Tabela1[Data],"&gt;=44348",Tabela1[Data],"&lt;=44377")</f>
        <v>0</v>
      </c>
      <c r="K58" s="134">
        <f>SUMIFS(Tabela1[Valor],Tabela1[Categoria],Orçamento!$B58,Tabela1[Data],"&gt;=44378",Tabela1[Data],"&lt;=44408")</f>
        <v>0</v>
      </c>
      <c r="L58" s="134">
        <f>SUMIFS(Tabela1[Valor],Tabela1[Categoria],Orçamento!$B58,Tabela1[Data],"&gt;=44409",Tabela1[Data],"&lt;=44439")</f>
        <v>0</v>
      </c>
      <c r="M58" s="134">
        <f>SUMIFS(Tabela1[Valor],Tabela1[Categoria],Orçamento!$B58,Tabela1[Data],"&gt;=44440",Tabela1[Data],"&lt;=44469")</f>
        <v>0</v>
      </c>
      <c r="N58" s="134">
        <f>SUMIFS(Tabela1[Valor],Tabela1[Categoria],Orçamento!$B58,Tabela1[Data],"&gt;=44470",Tabela1[Data],"&lt;=44500")</f>
        <v>0</v>
      </c>
      <c r="O58" s="134">
        <f>SUMIFS(Tabela1[Valor],Tabela1[Categoria],Orçamento!$B58,Tabela1[Data],"&gt;=44501",Tabela1[Data],"&lt;=44530")</f>
        <v>0</v>
      </c>
      <c r="P58" s="134">
        <f>SUMIFS(Tabela1[Valor],Tabela1[Categoria],Orçamento!$B58,Tabela1[Data],"&gt;=44531",Tabela1[Data],"&lt;=44561")</f>
        <v>0</v>
      </c>
      <c r="Q58" s="89"/>
      <c r="R58" s="90">
        <f>SUM(E58:P58)</f>
        <v>0</v>
      </c>
      <c r="T58" s="1"/>
    </row>
    <row r="59" spans="2:20" ht="13.5" customHeight="1" outlineLevel="1" thickTop="1" thickBot="1" x14ac:dyDescent="0.2">
      <c r="B59" s="20" t="s">
        <v>47</v>
      </c>
      <c r="C59" s="76"/>
      <c r="E59" s="134">
        <f>SUMIFS(Tabela1[Valor],Tabela1[Categoria],Orçamento!B59,Tabela1[Data],"&gt;=44197",Tabela1[Data],"&lt;=44227")</f>
        <v>0</v>
      </c>
      <c r="F59" s="134">
        <f>SUMIFS(Tabela1[Valor],Tabela1[Categoria],Orçamento!$B59,Tabela1[Data],"&gt;=44228",Tabela1[Data],"&lt;=44255")</f>
        <v>0</v>
      </c>
      <c r="G59" s="134">
        <f>SUMIFS(Tabela1[Valor],Tabela1[Categoria],Orçamento!$B59,Tabela1[Data],"&gt;=44256",Tabela1[Data],"&lt;=44286")</f>
        <v>0</v>
      </c>
      <c r="H59" s="134">
        <f>SUMIFS(Tabela1[Valor],Tabela1[Categoria],Orçamento!$B59,Tabela1[Data],"&gt;=44287",Tabela1[Data],"&lt;=44316")</f>
        <v>0</v>
      </c>
      <c r="I59" s="134">
        <f>SUMIFS(Tabela1[Valor],Tabela1[Categoria],Orçamento!$B59,Tabela1[Data],"&gt;=44317",Tabela1[Data],"&lt;=44347")</f>
        <v>0</v>
      </c>
      <c r="J59" s="134">
        <f>SUMIFS(Tabela1[Valor],Tabela1[Categoria],Orçamento!$B59,Tabela1[Data],"&gt;=44348",Tabela1[Data],"&lt;=44377")</f>
        <v>0</v>
      </c>
      <c r="K59" s="134">
        <f>SUMIFS(Tabela1[Valor],Tabela1[Categoria],Orçamento!$B59,Tabela1[Data],"&gt;=44378",Tabela1[Data],"&lt;=44408")</f>
        <v>0</v>
      </c>
      <c r="L59" s="134">
        <f>SUMIFS(Tabela1[Valor],Tabela1[Categoria],Orçamento!$B59,Tabela1[Data],"&gt;=44409",Tabela1[Data],"&lt;=44439")</f>
        <v>0</v>
      </c>
      <c r="M59" s="134">
        <f>SUMIFS(Tabela1[Valor],Tabela1[Categoria],Orçamento!$B59,Tabela1[Data],"&gt;=44440",Tabela1[Data],"&lt;=44469")</f>
        <v>0</v>
      </c>
      <c r="N59" s="134">
        <f>SUMIFS(Tabela1[Valor],Tabela1[Categoria],Orçamento!$B59,Tabela1[Data],"&gt;=44470",Tabela1[Data],"&lt;=44500")</f>
        <v>0</v>
      </c>
      <c r="O59" s="134">
        <f>SUMIFS(Tabela1[Valor],Tabela1[Categoria],Orçamento!$B59,Tabela1[Data],"&gt;=44501",Tabela1[Data],"&lt;=44530")</f>
        <v>0</v>
      </c>
      <c r="P59" s="134">
        <f>SUMIFS(Tabela1[Valor],Tabela1[Categoria],Orçamento!$B59,Tabela1[Data],"&gt;=44531",Tabela1[Data],"&lt;=44561")</f>
        <v>0</v>
      </c>
      <c r="Q59" s="89"/>
      <c r="R59" s="109">
        <f>SUM(E59:P59)</f>
        <v>0</v>
      </c>
      <c r="T59" s="1"/>
    </row>
    <row r="60" spans="2:20" ht="13.5" customHeight="1" outlineLevel="1" thickTop="1" thickBot="1" x14ac:dyDescent="0.2">
      <c r="B60" s="21" t="s">
        <v>48</v>
      </c>
      <c r="C60" s="75"/>
      <c r="D60" s="12"/>
      <c r="E60" s="134">
        <f>SUMIFS(Tabela1[Valor],Tabela1[Categoria],Orçamento!B60,Tabela1[Data],"&gt;=44197",Tabela1[Data],"&lt;=44227")</f>
        <v>0</v>
      </c>
      <c r="F60" s="134">
        <f>SUMIFS(Tabela1[Valor],Tabela1[Categoria],Orçamento!$B60,Tabela1[Data],"&gt;=44228",Tabela1[Data],"&lt;=44255")</f>
        <v>0</v>
      </c>
      <c r="G60" s="134">
        <f>SUMIFS(Tabela1[Valor],Tabela1[Categoria],Orçamento!$B60,Tabela1[Data],"&gt;=44256",Tabela1[Data],"&lt;=44286")</f>
        <v>0</v>
      </c>
      <c r="H60" s="134">
        <f>SUMIFS(Tabela1[Valor],Tabela1[Categoria],Orçamento!$B60,Tabela1[Data],"&gt;=44287",Tabela1[Data],"&lt;=44316")</f>
        <v>0</v>
      </c>
      <c r="I60" s="134">
        <f>SUMIFS(Tabela1[Valor],Tabela1[Categoria],Orçamento!$B60,Tabela1[Data],"&gt;=44317",Tabela1[Data],"&lt;=44347")</f>
        <v>0</v>
      </c>
      <c r="J60" s="134">
        <f>SUMIFS(Tabela1[Valor],Tabela1[Categoria],Orçamento!$B60,Tabela1[Data],"&gt;=44348",Tabela1[Data],"&lt;=44377")</f>
        <v>0</v>
      </c>
      <c r="K60" s="134">
        <f>SUMIFS(Tabela1[Valor],Tabela1[Categoria],Orçamento!$B60,Tabela1[Data],"&gt;=44378",Tabela1[Data],"&lt;=44408")</f>
        <v>0</v>
      </c>
      <c r="L60" s="134">
        <f>SUMIFS(Tabela1[Valor],Tabela1[Categoria],Orçamento!$B60,Tabela1[Data],"&gt;=44409",Tabela1[Data],"&lt;=44439")</f>
        <v>0</v>
      </c>
      <c r="M60" s="134">
        <f>SUMIFS(Tabela1[Valor],Tabela1[Categoria],Orçamento!$B60,Tabela1[Data],"&gt;=44440",Tabela1[Data],"&lt;=44469")</f>
        <v>0</v>
      </c>
      <c r="N60" s="134">
        <f>SUMIFS(Tabela1[Valor],Tabela1[Categoria],Orçamento!$B60,Tabela1[Data],"&gt;=44470",Tabela1[Data],"&lt;=44500")</f>
        <v>0</v>
      </c>
      <c r="O60" s="134">
        <f>SUMIFS(Tabela1[Valor],Tabela1[Categoria],Orçamento!$B60,Tabela1[Data],"&gt;=44501",Tabela1[Data],"&lt;=44530")</f>
        <v>0</v>
      </c>
      <c r="P60" s="134">
        <f>SUMIFS(Tabela1[Valor],Tabela1[Categoria],Orçamento!$B60,Tabela1[Data],"&gt;=44531",Tabela1[Data],"&lt;=44561")</f>
        <v>0</v>
      </c>
      <c r="Q60" s="89"/>
      <c r="R60" s="90">
        <f>SUM(E60:P60)</f>
        <v>0</v>
      </c>
      <c r="T60" s="1"/>
    </row>
    <row r="61" spans="2:20" ht="13.5" customHeight="1" outlineLevel="1" thickTop="1" thickBot="1" x14ac:dyDescent="0.2">
      <c r="B61" s="21" t="s">
        <v>166</v>
      </c>
      <c r="C61" s="75"/>
      <c r="D61" s="12"/>
      <c r="E61" s="134">
        <f>SUMIFS(Tabela1[Valor],Tabela1[Categoria],Orçamento!B61,Tabela1[Data],"&gt;=44197",Tabela1[Data],"&lt;=44227")</f>
        <v>0</v>
      </c>
      <c r="F61" s="134">
        <f>SUMIFS(Tabela1[Valor],Tabela1[Categoria],Orçamento!$B61,Tabela1[Data],"&gt;=44228",Tabela1[Data],"&lt;=44255")</f>
        <v>0</v>
      </c>
      <c r="G61" s="134">
        <f>SUMIFS(Tabela1[Valor],Tabela1[Categoria],Orçamento!$B61,Tabela1[Data],"&gt;=44256",Tabela1[Data],"&lt;=44286")</f>
        <v>0</v>
      </c>
      <c r="H61" s="134">
        <f>SUMIFS(Tabela1[Valor],Tabela1[Categoria],Orçamento!$B61,Tabela1[Data],"&gt;=44287",Tabela1[Data],"&lt;=44316")</f>
        <v>0</v>
      </c>
      <c r="I61" s="134">
        <f>SUMIFS(Tabela1[Valor],Tabela1[Categoria],Orçamento!$B61,Tabela1[Data],"&gt;=44317",Tabela1[Data],"&lt;=44347")</f>
        <v>0</v>
      </c>
      <c r="J61" s="134">
        <f>SUMIFS(Tabela1[Valor],Tabela1[Categoria],Orçamento!$B61,Tabela1[Data],"&gt;=44348",Tabela1[Data],"&lt;=44377")</f>
        <v>0</v>
      </c>
      <c r="K61" s="134">
        <f>SUMIFS(Tabela1[Valor],Tabela1[Categoria],Orçamento!$B61,Tabela1[Data],"&gt;=44378",Tabela1[Data],"&lt;=44408")</f>
        <v>0</v>
      </c>
      <c r="L61" s="134">
        <f>SUMIFS(Tabela1[Valor],Tabela1[Categoria],Orçamento!$B61,Tabela1[Data],"&gt;=44409",Tabela1[Data],"&lt;=44439")</f>
        <v>0</v>
      </c>
      <c r="M61" s="134">
        <f>SUMIFS(Tabela1[Valor],Tabela1[Categoria],Orçamento!$B61,Tabela1[Data],"&gt;=44440",Tabela1[Data],"&lt;=44469")</f>
        <v>0</v>
      </c>
      <c r="N61" s="134">
        <f>SUMIFS(Tabela1[Valor],Tabela1[Categoria],Orçamento!$B61,Tabela1[Data],"&gt;=44470",Tabela1[Data],"&lt;=44500")</f>
        <v>0</v>
      </c>
      <c r="O61" s="134">
        <f>SUMIFS(Tabela1[Valor],Tabela1[Categoria],Orçamento!$B61,Tabela1[Data],"&gt;=44501",Tabela1[Data],"&lt;=44530")</f>
        <v>0</v>
      </c>
      <c r="P61" s="134">
        <f>SUMIFS(Tabela1[Valor],Tabela1[Categoria],Orçamento!$B61,Tabela1[Data],"&gt;=44531",Tabela1[Data],"&lt;=44561")</f>
        <v>0</v>
      </c>
      <c r="Q61" s="89"/>
      <c r="R61" s="90">
        <f t="shared" ref="R61:R63" si="16">SUM(E61:P61)</f>
        <v>0</v>
      </c>
      <c r="T61" s="1"/>
    </row>
    <row r="62" spans="2:20" ht="13.5" customHeight="1" outlineLevel="1" thickTop="1" thickBot="1" x14ac:dyDescent="0.2">
      <c r="B62" s="21" t="s">
        <v>174</v>
      </c>
      <c r="C62" s="75"/>
      <c r="D62" s="12"/>
      <c r="E62" s="134">
        <f>SUMIFS(Tabela1[Valor],Tabela1[Categoria],Orçamento!B62,Tabela1[Data],"&gt;=44197",Tabela1[Data],"&lt;=44227")</f>
        <v>0</v>
      </c>
      <c r="F62" s="134">
        <f>SUMIFS(Tabela1[Valor],Tabela1[Categoria],Orçamento!$B62,Tabela1[Data],"&gt;=44228",Tabela1[Data],"&lt;=44255")</f>
        <v>0</v>
      </c>
      <c r="G62" s="134">
        <f>SUMIFS(Tabela1[Valor],Tabela1[Categoria],Orçamento!$B62,Tabela1[Data],"&gt;=44256",Tabela1[Data],"&lt;=44286")</f>
        <v>0</v>
      </c>
      <c r="H62" s="134">
        <f>SUMIFS(Tabela1[Valor],Tabela1[Categoria],Orçamento!$B62,Tabela1[Data],"&gt;=44287",Tabela1[Data],"&lt;=44316")</f>
        <v>0</v>
      </c>
      <c r="I62" s="134">
        <f>SUMIFS(Tabela1[Valor],Tabela1[Categoria],Orçamento!$B62,Tabela1[Data],"&gt;=44317",Tabela1[Data],"&lt;=44347")</f>
        <v>0</v>
      </c>
      <c r="J62" s="134">
        <f>SUMIFS(Tabela1[Valor],Tabela1[Categoria],Orçamento!$B62,Tabela1[Data],"&gt;=44348",Tabela1[Data],"&lt;=44377")</f>
        <v>0</v>
      </c>
      <c r="K62" s="134">
        <f>SUMIFS(Tabela1[Valor],Tabela1[Categoria],Orçamento!$B62,Tabela1[Data],"&gt;=44378",Tabela1[Data],"&lt;=44408")</f>
        <v>0</v>
      </c>
      <c r="L62" s="134">
        <f>SUMIFS(Tabela1[Valor],Tabela1[Categoria],Orçamento!$B62,Tabela1[Data],"&gt;=44409",Tabela1[Data],"&lt;=44439")</f>
        <v>0</v>
      </c>
      <c r="M62" s="134">
        <f>SUMIFS(Tabela1[Valor],Tabela1[Categoria],Orçamento!$B62,Tabela1[Data],"&gt;=44440",Tabela1[Data],"&lt;=44469")</f>
        <v>0</v>
      </c>
      <c r="N62" s="134">
        <f>SUMIFS(Tabela1[Valor],Tabela1[Categoria],Orçamento!$B62,Tabela1[Data],"&gt;=44470",Tabela1[Data],"&lt;=44500")</f>
        <v>0</v>
      </c>
      <c r="O62" s="134">
        <f>SUMIFS(Tabela1[Valor],Tabela1[Categoria],Orçamento!$B62,Tabela1[Data],"&gt;=44501",Tabela1[Data],"&lt;=44530")</f>
        <v>0</v>
      </c>
      <c r="P62" s="134">
        <f>SUMIFS(Tabela1[Valor],Tabela1[Categoria],Orçamento!$B62,Tabela1[Data],"&gt;=44531",Tabela1[Data],"&lt;=44561")</f>
        <v>0</v>
      </c>
      <c r="Q62" s="89"/>
      <c r="R62" s="90">
        <f t="shared" si="16"/>
        <v>0</v>
      </c>
      <c r="T62" s="1"/>
    </row>
    <row r="63" spans="2:20" ht="13.5" customHeight="1" outlineLevel="1" thickTop="1" thickBot="1" x14ac:dyDescent="0.2">
      <c r="B63" s="21" t="s">
        <v>175</v>
      </c>
      <c r="C63" s="75"/>
      <c r="D63" s="12"/>
      <c r="E63" s="134">
        <f>SUMIFS(Tabela1[Valor],Tabela1[Categoria],Orçamento!B63,Tabela1[Data],"&gt;=44197",Tabela1[Data],"&lt;=44227")</f>
        <v>0</v>
      </c>
      <c r="F63" s="134">
        <f>SUMIFS(Tabela1[Valor],Tabela1[Categoria],Orçamento!$B63,Tabela1[Data],"&gt;=44228",Tabela1[Data],"&lt;=44255")</f>
        <v>0</v>
      </c>
      <c r="G63" s="134">
        <f>SUMIFS(Tabela1[Valor],Tabela1[Categoria],Orçamento!$B63,Tabela1[Data],"&gt;=44256",Tabela1[Data],"&lt;=44286")</f>
        <v>0</v>
      </c>
      <c r="H63" s="134">
        <f>SUMIFS(Tabela1[Valor],Tabela1[Categoria],Orçamento!$B63,Tabela1[Data],"&gt;=44287",Tabela1[Data],"&lt;=44316")</f>
        <v>0</v>
      </c>
      <c r="I63" s="134">
        <f>SUMIFS(Tabela1[Valor],Tabela1[Categoria],Orçamento!$B63,Tabela1[Data],"&gt;=44317",Tabela1[Data],"&lt;=44347")</f>
        <v>0</v>
      </c>
      <c r="J63" s="134">
        <f>SUMIFS(Tabela1[Valor],Tabela1[Categoria],Orçamento!$B63,Tabela1[Data],"&gt;=44348",Tabela1[Data],"&lt;=44377")</f>
        <v>0</v>
      </c>
      <c r="K63" s="134">
        <f>SUMIFS(Tabela1[Valor],Tabela1[Categoria],Orçamento!$B63,Tabela1[Data],"&gt;=44378",Tabela1[Data],"&lt;=44408")</f>
        <v>0</v>
      </c>
      <c r="L63" s="134">
        <f>SUMIFS(Tabela1[Valor],Tabela1[Categoria],Orçamento!$B63,Tabela1[Data],"&gt;=44409",Tabela1[Data],"&lt;=44439")</f>
        <v>0</v>
      </c>
      <c r="M63" s="134">
        <f>SUMIFS(Tabela1[Valor],Tabela1[Categoria],Orçamento!$B63,Tabela1[Data],"&gt;=44440",Tabela1[Data],"&lt;=44469")</f>
        <v>0</v>
      </c>
      <c r="N63" s="134">
        <f>SUMIFS(Tabela1[Valor],Tabela1[Categoria],Orçamento!$B63,Tabela1[Data],"&gt;=44470",Tabela1[Data],"&lt;=44500")</f>
        <v>0</v>
      </c>
      <c r="O63" s="134">
        <f>SUMIFS(Tabela1[Valor],Tabela1[Categoria],Orçamento!$B63,Tabela1[Data],"&gt;=44501",Tabela1[Data],"&lt;=44530")</f>
        <v>0</v>
      </c>
      <c r="P63" s="134">
        <f>SUMIFS(Tabela1[Valor],Tabela1[Categoria],Orçamento!$B63,Tabela1[Data],"&gt;=44531",Tabela1[Data],"&lt;=44561")</f>
        <v>0</v>
      </c>
      <c r="Q63" s="89"/>
      <c r="R63" s="90">
        <f t="shared" si="16"/>
        <v>0</v>
      </c>
      <c r="T63" s="1"/>
    </row>
    <row r="64" spans="2:20" ht="13.5" customHeight="1" outlineLevel="1" thickTop="1" thickBot="1" x14ac:dyDescent="0.2">
      <c r="B64" s="21" t="s">
        <v>167</v>
      </c>
      <c r="C64" s="75"/>
      <c r="D64" s="12"/>
      <c r="E64" s="134">
        <f>SUMIFS(Tabela1[Valor],Tabela1[Categoria],Orçamento!B64,Tabela1[Data],"&gt;=44197",Tabela1[Data],"&lt;=44227")</f>
        <v>0</v>
      </c>
      <c r="F64" s="134">
        <f>SUMIFS(Tabela1[Valor],Tabela1[Categoria],Orçamento!$B64,Tabela1[Data],"&gt;=44228",Tabela1[Data],"&lt;=44255")</f>
        <v>0</v>
      </c>
      <c r="G64" s="134">
        <f>SUMIFS(Tabela1[Valor],Tabela1[Categoria],Orçamento!$B64,Tabela1[Data],"&gt;=44256",Tabela1[Data],"&lt;=44286")</f>
        <v>0</v>
      </c>
      <c r="H64" s="134">
        <f>SUMIFS(Tabela1[Valor],Tabela1[Categoria],Orçamento!$B64,Tabela1[Data],"&gt;=44287",Tabela1[Data],"&lt;=44316")</f>
        <v>0</v>
      </c>
      <c r="I64" s="134">
        <f>SUMIFS(Tabela1[Valor],Tabela1[Categoria],Orçamento!$B64,Tabela1[Data],"&gt;=44317",Tabela1[Data],"&lt;=44347")</f>
        <v>0</v>
      </c>
      <c r="J64" s="134">
        <f>SUMIFS(Tabela1[Valor],Tabela1[Categoria],Orçamento!$B64,Tabela1[Data],"&gt;=44348",Tabela1[Data],"&lt;=44377")</f>
        <v>0</v>
      </c>
      <c r="K64" s="134">
        <f>SUMIFS(Tabela1[Valor],Tabela1[Categoria],Orçamento!$B64,Tabela1[Data],"&gt;=44378",Tabela1[Data],"&lt;=44408")</f>
        <v>0</v>
      </c>
      <c r="L64" s="134">
        <f>SUMIFS(Tabela1[Valor],Tabela1[Categoria],Orçamento!$B64,Tabela1[Data],"&gt;=44409",Tabela1[Data],"&lt;=44439")</f>
        <v>0</v>
      </c>
      <c r="M64" s="134">
        <f>SUMIFS(Tabela1[Valor],Tabela1[Categoria],Orçamento!$B64,Tabela1[Data],"&gt;=44440",Tabela1[Data],"&lt;=44469")</f>
        <v>0</v>
      </c>
      <c r="N64" s="134">
        <f>SUMIFS(Tabela1[Valor],Tabela1[Categoria],Orçamento!$B64,Tabela1[Data],"&gt;=44470",Tabela1[Data],"&lt;=44500")</f>
        <v>0</v>
      </c>
      <c r="O64" s="134">
        <f>SUMIFS(Tabela1[Valor],Tabela1[Categoria],Orçamento!$B64,Tabela1[Data],"&gt;=44501",Tabela1[Data],"&lt;=44530")</f>
        <v>0</v>
      </c>
      <c r="P64" s="134">
        <f>SUMIFS(Tabela1[Valor],Tabela1[Categoria],Orçamento!$B64,Tabela1[Data],"&gt;=44531",Tabela1[Data],"&lt;=44561")</f>
        <v>0</v>
      </c>
      <c r="Q64" s="89"/>
      <c r="R64" s="110">
        <f>SUM(E64:P64)</f>
        <v>0</v>
      </c>
      <c r="T64" s="1"/>
    </row>
    <row r="65" spans="2:20" s="8" customFormat="1" ht="13.5" customHeight="1" thickTop="1" thickBot="1" x14ac:dyDescent="0.2">
      <c r="B65" s="44"/>
      <c r="C65" s="45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1"/>
      <c r="R65" s="102"/>
    </row>
    <row r="66" spans="2:20" ht="12.75" customHeight="1" thickBot="1" x14ac:dyDescent="0.2">
      <c r="B66" s="19" t="s">
        <v>49</v>
      </c>
      <c r="C66" s="13"/>
      <c r="D66" s="14"/>
      <c r="E66" s="95">
        <f t="shared" ref="E66:P66" si="17">SUM(E68:E80)</f>
        <v>0</v>
      </c>
      <c r="F66" s="95">
        <f t="shared" si="17"/>
        <v>0</v>
      </c>
      <c r="G66" s="95">
        <f t="shared" si="17"/>
        <v>0</v>
      </c>
      <c r="H66" s="95">
        <f t="shared" si="17"/>
        <v>0</v>
      </c>
      <c r="I66" s="95">
        <f t="shared" si="17"/>
        <v>0</v>
      </c>
      <c r="J66" s="95">
        <f t="shared" si="17"/>
        <v>0</v>
      </c>
      <c r="K66" s="95">
        <f t="shared" si="17"/>
        <v>0</v>
      </c>
      <c r="L66" s="95">
        <f t="shared" si="17"/>
        <v>0</v>
      </c>
      <c r="M66" s="95">
        <f t="shared" si="17"/>
        <v>0</v>
      </c>
      <c r="N66" s="95">
        <f t="shared" si="17"/>
        <v>0</v>
      </c>
      <c r="O66" s="95">
        <f t="shared" si="17"/>
        <v>0</v>
      </c>
      <c r="P66" s="95">
        <f t="shared" si="17"/>
        <v>0</v>
      </c>
      <c r="Q66" s="96"/>
      <c r="R66" s="97">
        <f>SUM(E66:P66)</f>
        <v>0</v>
      </c>
      <c r="T66" s="1"/>
    </row>
    <row r="67" spans="2:20" s="8" customFormat="1" ht="12.75" customHeight="1" outlineLevel="1" thickBot="1" x14ac:dyDescent="0.2">
      <c r="B67" s="46"/>
      <c r="C67" s="9"/>
      <c r="D67" s="47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9"/>
      <c r="R67" s="88"/>
    </row>
    <row r="68" spans="2:20" ht="13.5" customHeight="1" outlineLevel="1" thickTop="1" thickBot="1" x14ac:dyDescent="0.2">
      <c r="B68" s="21" t="s">
        <v>161</v>
      </c>
      <c r="C68" s="75"/>
      <c r="D68" s="12"/>
      <c r="E68" s="134">
        <f>SUMIFS(Tabela1[Valor],Tabela1[Categoria],Orçamento!B68,Tabela1[Data],"&gt;=44197",Tabela1[Data],"&lt;=44227")</f>
        <v>0</v>
      </c>
      <c r="F68" s="134">
        <f>SUMIFS(Tabela1[Valor],Tabela1[Categoria],Orçamento!$B68,Tabela1[Data],"&gt;=44228",Tabela1[Data],"&lt;=44255")</f>
        <v>0</v>
      </c>
      <c r="G68" s="134">
        <f>SUMIFS(Tabela1[Valor],Tabela1[Categoria],Orçamento!$B68,Tabela1[Data],"&gt;=44256",Tabela1[Data],"&lt;=44286")</f>
        <v>0</v>
      </c>
      <c r="H68" s="134">
        <f>SUMIFS(Tabela1[Valor],Tabela1[Categoria],Orçamento!$B68,Tabela1[Data],"&gt;=44287",Tabela1[Data],"&lt;=44316")</f>
        <v>0</v>
      </c>
      <c r="I68" s="134">
        <f>SUMIFS(Tabela1[Valor],Tabela1[Categoria],Orçamento!$B68,Tabela1[Data],"&gt;=44317",Tabela1[Data],"&lt;=44347")</f>
        <v>0</v>
      </c>
      <c r="J68" s="134">
        <f>SUMIFS(Tabela1[Valor],Tabela1[Categoria],Orçamento!$B68,Tabela1[Data],"&gt;=44348",Tabela1[Data],"&lt;=44377")</f>
        <v>0</v>
      </c>
      <c r="K68" s="134">
        <f>SUMIFS(Tabela1[Valor],Tabela1[Categoria],Orçamento!$B68,Tabela1[Data],"&gt;=44378",Tabela1[Data],"&lt;=44408")</f>
        <v>0</v>
      </c>
      <c r="L68" s="134">
        <f>SUMIFS(Tabela1[Valor],Tabela1[Categoria],Orçamento!$B68,Tabela1[Data],"&gt;=44409",Tabela1[Data],"&lt;=44439")</f>
        <v>0</v>
      </c>
      <c r="M68" s="134">
        <f>SUMIFS(Tabela1[Valor],Tabela1[Categoria],Orçamento!$B68,Tabela1[Data],"&gt;=44440",Tabela1[Data],"&lt;=44469")</f>
        <v>0</v>
      </c>
      <c r="N68" s="134">
        <f>SUMIFS(Tabela1[Valor],Tabela1[Categoria],Orçamento!$B68,Tabela1[Data],"&gt;=44470",Tabela1[Data],"&lt;=44500")</f>
        <v>0</v>
      </c>
      <c r="O68" s="134">
        <f>SUMIFS(Tabela1[Valor],Tabela1[Categoria],Orçamento!$B68,Tabela1[Data],"&gt;=44501",Tabela1[Data],"&lt;=44530")</f>
        <v>0</v>
      </c>
      <c r="P68" s="134">
        <f>SUMIFS(Tabela1[Valor],Tabela1[Categoria],Orçamento!$B68,Tabela1[Data],"&gt;=44531",Tabela1[Data],"&lt;=44561")</f>
        <v>0</v>
      </c>
      <c r="Q68" s="89"/>
      <c r="R68" s="90">
        <f t="shared" ref="R68:R80" si="18">SUM(E68:P68)</f>
        <v>0</v>
      </c>
      <c r="T68" s="1"/>
    </row>
    <row r="69" spans="2:20" ht="13.5" customHeight="1" outlineLevel="1" thickTop="1" thickBot="1" x14ac:dyDescent="0.2">
      <c r="B69" s="21" t="s">
        <v>50</v>
      </c>
      <c r="C69" s="75"/>
      <c r="D69" s="12"/>
      <c r="E69" s="134">
        <f>SUMIFS(Tabela1[Valor],Tabela1[Categoria],Orçamento!B69,Tabela1[Data],"&gt;=44197",Tabela1[Data],"&lt;=44227")</f>
        <v>0</v>
      </c>
      <c r="F69" s="134">
        <f>SUMIFS(Tabela1[Valor],Tabela1[Categoria],Orçamento!$B69,Tabela1[Data],"&gt;=44228",Tabela1[Data],"&lt;=44255")</f>
        <v>0</v>
      </c>
      <c r="G69" s="134">
        <f>SUMIFS(Tabela1[Valor],Tabela1[Categoria],Orçamento!$B69,Tabela1[Data],"&gt;=44256",Tabela1[Data],"&lt;=44286")</f>
        <v>0</v>
      </c>
      <c r="H69" s="134">
        <f>SUMIFS(Tabela1[Valor],Tabela1[Categoria],Orçamento!$B69,Tabela1[Data],"&gt;=44287",Tabela1[Data],"&lt;=44316")</f>
        <v>0</v>
      </c>
      <c r="I69" s="134">
        <f>SUMIFS(Tabela1[Valor],Tabela1[Categoria],Orçamento!$B69,Tabela1[Data],"&gt;=44317",Tabela1[Data],"&lt;=44347")</f>
        <v>0</v>
      </c>
      <c r="J69" s="134">
        <f>SUMIFS(Tabela1[Valor],Tabela1[Categoria],Orçamento!$B69,Tabela1[Data],"&gt;=44348",Tabela1[Data],"&lt;=44377")</f>
        <v>0</v>
      </c>
      <c r="K69" s="134">
        <f>SUMIFS(Tabela1[Valor],Tabela1[Categoria],Orçamento!$B69,Tabela1[Data],"&gt;=44378",Tabela1[Data],"&lt;=44408")</f>
        <v>0</v>
      </c>
      <c r="L69" s="134">
        <f>SUMIFS(Tabela1[Valor],Tabela1[Categoria],Orçamento!$B69,Tabela1[Data],"&gt;=44409",Tabela1[Data],"&lt;=44439")</f>
        <v>0</v>
      </c>
      <c r="M69" s="134">
        <f>SUMIFS(Tabela1[Valor],Tabela1[Categoria],Orçamento!$B69,Tabela1[Data],"&gt;=44440",Tabela1[Data],"&lt;=44469")</f>
        <v>0</v>
      </c>
      <c r="N69" s="134">
        <f>SUMIFS(Tabela1[Valor],Tabela1[Categoria],Orçamento!$B69,Tabela1[Data],"&gt;=44470",Tabela1[Data],"&lt;=44500")</f>
        <v>0</v>
      </c>
      <c r="O69" s="134">
        <f>SUMIFS(Tabela1[Valor],Tabela1[Categoria],Orçamento!$B69,Tabela1[Data],"&gt;=44501",Tabela1[Data],"&lt;=44530")</f>
        <v>0</v>
      </c>
      <c r="P69" s="134">
        <f>SUMIFS(Tabela1[Valor],Tabela1[Categoria],Orçamento!$B69,Tabela1[Data],"&gt;=44531",Tabela1[Data],"&lt;=44561")</f>
        <v>0</v>
      </c>
      <c r="Q69" s="89"/>
      <c r="R69" s="90">
        <f t="shared" si="18"/>
        <v>0</v>
      </c>
      <c r="T69" s="1"/>
    </row>
    <row r="70" spans="2:20" ht="13.5" customHeight="1" outlineLevel="1" thickTop="1" thickBot="1" x14ac:dyDescent="0.2">
      <c r="B70" s="20" t="s">
        <v>164</v>
      </c>
      <c r="C70" s="76"/>
      <c r="E70" s="134">
        <f>SUMIFS(Tabela1[Valor],Tabela1[Categoria],Orçamento!B70,Tabela1[Data],"&gt;=44197",Tabela1[Data],"&lt;=44227")</f>
        <v>0</v>
      </c>
      <c r="F70" s="134">
        <f>SUMIFS(Tabela1[Valor],Tabela1[Categoria],Orçamento!$B70,Tabela1[Data],"&gt;=44228",Tabela1[Data],"&lt;=44255")</f>
        <v>0</v>
      </c>
      <c r="G70" s="134">
        <f>SUMIFS(Tabela1[Valor],Tabela1[Categoria],Orçamento!$B70,Tabela1[Data],"&gt;=44256",Tabela1[Data],"&lt;=44286")</f>
        <v>0</v>
      </c>
      <c r="H70" s="134">
        <f>SUMIFS(Tabela1[Valor],Tabela1[Categoria],Orçamento!$B70,Tabela1[Data],"&gt;=44287",Tabela1[Data],"&lt;=44316")</f>
        <v>0</v>
      </c>
      <c r="I70" s="134">
        <f>SUMIFS(Tabela1[Valor],Tabela1[Categoria],Orçamento!$B70,Tabela1[Data],"&gt;=44317",Tabela1[Data],"&lt;=44347")</f>
        <v>0</v>
      </c>
      <c r="J70" s="134">
        <f>SUMIFS(Tabela1[Valor],Tabela1[Categoria],Orçamento!$B70,Tabela1[Data],"&gt;=44348",Tabela1[Data],"&lt;=44377")</f>
        <v>0</v>
      </c>
      <c r="K70" s="134">
        <f>SUMIFS(Tabela1[Valor],Tabela1[Categoria],Orçamento!$B70,Tabela1[Data],"&gt;=44378",Tabela1[Data],"&lt;=44408")</f>
        <v>0</v>
      </c>
      <c r="L70" s="134">
        <f>SUMIFS(Tabela1[Valor],Tabela1[Categoria],Orçamento!$B70,Tabela1[Data],"&gt;=44409",Tabela1[Data],"&lt;=44439")</f>
        <v>0</v>
      </c>
      <c r="M70" s="134">
        <f>SUMIFS(Tabela1[Valor],Tabela1[Categoria],Orçamento!$B70,Tabela1[Data],"&gt;=44440",Tabela1[Data],"&lt;=44469")</f>
        <v>0</v>
      </c>
      <c r="N70" s="134">
        <f>SUMIFS(Tabela1[Valor],Tabela1[Categoria],Orçamento!$B70,Tabela1[Data],"&gt;=44470",Tabela1[Data],"&lt;=44500")</f>
        <v>0</v>
      </c>
      <c r="O70" s="134">
        <f>SUMIFS(Tabela1[Valor],Tabela1[Categoria],Orçamento!$B70,Tabela1[Data],"&gt;=44501",Tabela1[Data],"&lt;=44530")</f>
        <v>0</v>
      </c>
      <c r="P70" s="134">
        <f>SUMIFS(Tabela1[Valor],Tabela1[Categoria],Orçamento!$B70,Tabela1[Data],"&gt;=44531",Tabela1[Data],"&lt;=44561")</f>
        <v>0</v>
      </c>
      <c r="Q70" s="89"/>
      <c r="R70" s="109">
        <f t="shared" si="18"/>
        <v>0</v>
      </c>
      <c r="T70" s="1"/>
    </row>
    <row r="71" spans="2:20" ht="13.5" customHeight="1" outlineLevel="1" thickTop="1" thickBot="1" x14ac:dyDescent="0.2">
      <c r="B71" s="21" t="s">
        <v>51</v>
      </c>
      <c r="C71" s="75"/>
      <c r="D71" s="12"/>
      <c r="E71" s="134">
        <f>SUMIFS(Tabela1[Valor],Tabela1[Categoria],Orçamento!B71,Tabela1[Data],"&gt;=44197",Tabela1[Data],"&lt;=44227")</f>
        <v>0</v>
      </c>
      <c r="F71" s="134">
        <f>SUMIFS(Tabela1[Valor],Tabela1[Categoria],Orçamento!$B71,Tabela1[Data],"&gt;=44228",Tabela1[Data],"&lt;=44255")</f>
        <v>0</v>
      </c>
      <c r="G71" s="134">
        <f>SUMIFS(Tabela1[Valor],Tabela1[Categoria],Orçamento!$B71,Tabela1[Data],"&gt;=44256",Tabela1[Data],"&lt;=44286")</f>
        <v>0</v>
      </c>
      <c r="H71" s="134">
        <f>SUMIFS(Tabela1[Valor],Tabela1[Categoria],Orçamento!$B71,Tabela1[Data],"&gt;=44287",Tabela1[Data],"&lt;=44316")</f>
        <v>0</v>
      </c>
      <c r="I71" s="134">
        <f>SUMIFS(Tabela1[Valor],Tabela1[Categoria],Orçamento!$B71,Tabela1[Data],"&gt;=44317",Tabela1[Data],"&lt;=44347")</f>
        <v>0</v>
      </c>
      <c r="J71" s="134">
        <f>SUMIFS(Tabela1[Valor],Tabela1[Categoria],Orçamento!$B71,Tabela1[Data],"&gt;=44348",Tabela1[Data],"&lt;=44377")</f>
        <v>0</v>
      </c>
      <c r="K71" s="134">
        <f>SUMIFS(Tabela1[Valor],Tabela1[Categoria],Orçamento!$B71,Tabela1[Data],"&gt;=44378",Tabela1[Data],"&lt;=44408")</f>
        <v>0</v>
      </c>
      <c r="L71" s="134">
        <f>SUMIFS(Tabela1[Valor],Tabela1[Categoria],Orçamento!$B71,Tabela1[Data],"&gt;=44409",Tabela1[Data],"&lt;=44439")</f>
        <v>0</v>
      </c>
      <c r="M71" s="134">
        <f>SUMIFS(Tabela1[Valor],Tabela1[Categoria],Orçamento!$B71,Tabela1[Data],"&gt;=44440",Tabela1[Data],"&lt;=44469")</f>
        <v>0</v>
      </c>
      <c r="N71" s="134">
        <f>SUMIFS(Tabela1[Valor],Tabela1[Categoria],Orçamento!$B71,Tabela1[Data],"&gt;=44470",Tabela1[Data],"&lt;=44500")</f>
        <v>0</v>
      </c>
      <c r="O71" s="134">
        <f>SUMIFS(Tabela1[Valor],Tabela1[Categoria],Orçamento!$B71,Tabela1[Data],"&gt;=44501",Tabela1[Data],"&lt;=44530")</f>
        <v>0</v>
      </c>
      <c r="P71" s="134">
        <f>SUMIFS(Tabela1[Valor],Tabela1[Categoria],Orçamento!$B71,Tabela1[Data],"&gt;=44531",Tabela1[Data],"&lt;=44561")</f>
        <v>0</v>
      </c>
      <c r="Q71" s="89"/>
      <c r="R71" s="90">
        <f t="shared" si="18"/>
        <v>0</v>
      </c>
      <c r="T71" s="1"/>
    </row>
    <row r="72" spans="2:20" ht="13.5" customHeight="1" outlineLevel="1" thickTop="1" thickBot="1" x14ac:dyDescent="0.2">
      <c r="B72" s="20" t="s">
        <v>52</v>
      </c>
      <c r="C72" s="76"/>
      <c r="E72" s="134">
        <f>SUMIFS(Tabela1[Valor],Tabela1[Categoria],Orçamento!B72,Tabela1[Data],"&gt;=44197",Tabela1[Data],"&lt;=44227")</f>
        <v>0</v>
      </c>
      <c r="F72" s="134">
        <f>SUMIFS(Tabela1[Valor],Tabela1[Categoria],Orçamento!$B72,Tabela1[Data],"&gt;=44228",Tabela1[Data],"&lt;=44255")</f>
        <v>0</v>
      </c>
      <c r="G72" s="134">
        <f>SUMIFS(Tabela1[Valor],Tabela1[Categoria],Orçamento!$B72,Tabela1[Data],"&gt;=44256",Tabela1[Data],"&lt;=44286")</f>
        <v>0</v>
      </c>
      <c r="H72" s="134">
        <f>SUMIFS(Tabela1[Valor],Tabela1[Categoria],Orçamento!$B72,Tabela1[Data],"&gt;=44287",Tabela1[Data],"&lt;=44316")</f>
        <v>0</v>
      </c>
      <c r="I72" s="134">
        <f>SUMIFS(Tabela1[Valor],Tabela1[Categoria],Orçamento!$B72,Tabela1[Data],"&gt;=44317",Tabela1[Data],"&lt;=44347")</f>
        <v>0</v>
      </c>
      <c r="J72" s="134">
        <f>SUMIFS(Tabela1[Valor],Tabela1[Categoria],Orçamento!$B72,Tabela1[Data],"&gt;=44348",Tabela1[Data],"&lt;=44377")</f>
        <v>0</v>
      </c>
      <c r="K72" s="134">
        <f>SUMIFS(Tabela1[Valor],Tabela1[Categoria],Orçamento!$B72,Tabela1[Data],"&gt;=44378",Tabela1[Data],"&lt;=44408")</f>
        <v>0</v>
      </c>
      <c r="L72" s="134">
        <f>SUMIFS(Tabela1[Valor],Tabela1[Categoria],Orçamento!$B72,Tabela1[Data],"&gt;=44409",Tabela1[Data],"&lt;=44439")</f>
        <v>0</v>
      </c>
      <c r="M72" s="134">
        <f>SUMIFS(Tabela1[Valor],Tabela1[Categoria],Orçamento!$B72,Tabela1[Data],"&gt;=44440",Tabela1[Data],"&lt;=44469")</f>
        <v>0</v>
      </c>
      <c r="N72" s="134">
        <f>SUMIFS(Tabela1[Valor],Tabela1[Categoria],Orçamento!$B72,Tabela1[Data],"&gt;=44470",Tabela1[Data],"&lt;=44500")</f>
        <v>0</v>
      </c>
      <c r="O72" s="134">
        <f>SUMIFS(Tabela1[Valor],Tabela1[Categoria],Orçamento!$B72,Tabela1[Data],"&gt;=44501",Tabela1[Data],"&lt;=44530")</f>
        <v>0</v>
      </c>
      <c r="P72" s="134">
        <f>SUMIFS(Tabela1[Valor],Tabela1[Categoria],Orçamento!$B72,Tabela1[Data],"&gt;=44531",Tabela1[Data],"&lt;=44561")</f>
        <v>0</v>
      </c>
      <c r="Q72" s="89"/>
      <c r="R72" s="109">
        <f t="shared" si="18"/>
        <v>0</v>
      </c>
      <c r="T72" s="1"/>
    </row>
    <row r="73" spans="2:20" ht="13.5" customHeight="1" outlineLevel="1" thickTop="1" thickBot="1" x14ac:dyDescent="0.2">
      <c r="B73" s="21" t="s">
        <v>53</v>
      </c>
      <c r="C73" s="75"/>
      <c r="D73" s="12"/>
      <c r="E73" s="134">
        <f>SUMIFS(Tabela1[Valor],Tabela1[Categoria],Orçamento!B73,Tabela1[Data],"&gt;=44197",Tabela1[Data],"&lt;=44227")</f>
        <v>0</v>
      </c>
      <c r="F73" s="134">
        <f>SUMIFS(Tabela1[Valor],Tabela1[Categoria],Orçamento!$B73,Tabela1[Data],"&gt;=44228",Tabela1[Data],"&lt;=44255")</f>
        <v>0</v>
      </c>
      <c r="G73" s="134">
        <f>SUMIFS(Tabela1[Valor],Tabela1[Categoria],Orçamento!$B73,Tabela1[Data],"&gt;=44256",Tabela1[Data],"&lt;=44286")</f>
        <v>0</v>
      </c>
      <c r="H73" s="134">
        <f>SUMIFS(Tabela1[Valor],Tabela1[Categoria],Orçamento!$B73,Tabela1[Data],"&gt;=44287",Tabela1[Data],"&lt;=44316")</f>
        <v>0</v>
      </c>
      <c r="I73" s="134">
        <f>SUMIFS(Tabela1[Valor],Tabela1[Categoria],Orçamento!$B73,Tabela1[Data],"&gt;=44317",Tabela1[Data],"&lt;=44347")</f>
        <v>0</v>
      </c>
      <c r="J73" s="134">
        <f>SUMIFS(Tabela1[Valor],Tabela1[Categoria],Orçamento!$B73,Tabela1[Data],"&gt;=44348",Tabela1[Data],"&lt;=44377")</f>
        <v>0</v>
      </c>
      <c r="K73" s="134">
        <f>SUMIFS(Tabela1[Valor],Tabela1[Categoria],Orçamento!$B73,Tabela1[Data],"&gt;=44378",Tabela1[Data],"&lt;=44408")</f>
        <v>0</v>
      </c>
      <c r="L73" s="134">
        <f>SUMIFS(Tabela1[Valor],Tabela1[Categoria],Orçamento!$B73,Tabela1[Data],"&gt;=44409",Tabela1[Data],"&lt;=44439")</f>
        <v>0</v>
      </c>
      <c r="M73" s="134">
        <f>SUMIFS(Tabela1[Valor],Tabela1[Categoria],Orçamento!$B73,Tabela1[Data],"&gt;=44440",Tabela1[Data],"&lt;=44469")</f>
        <v>0</v>
      </c>
      <c r="N73" s="134">
        <f>SUMIFS(Tabela1[Valor],Tabela1[Categoria],Orçamento!$B73,Tabela1[Data],"&gt;=44470",Tabela1[Data],"&lt;=44500")</f>
        <v>0</v>
      </c>
      <c r="O73" s="134">
        <f>SUMIFS(Tabela1[Valor],Tabela1[Categoria],Orçamento!$B73,Tabela1[Data],"&gt;=44501",Tabela1[Data],"&lt;=44530")</f>
        <v>0</v>
      </c>
      <c r="P73" s="134">
        <f>SUMIFS(Tabela1[Valor],Tabela1[Categoria],Orçamento!$B73,Tabela1[Data],"&gt;=44531",Tabela1[Data],"&lt;=44561")</f>
        <v>0</v>
      </c>
      <c r="Q73" s="89"/>
      <c r="R73" s="90">
        <f t="shared" si="18"/>
        <v>0</v>
      </c>
      <c r="T73" s="1"/>
    </row>
    <row r="74" spans="2:20" ht="13.5" customHeight="1" outlineLevel="1" thickTop="1" thickBot="1" x14ac:dyDescent="0.2">
      <c r="B74" s="21" t="s">
        <v>54</v>
      </c>
      <c r="C74" s="75"/>
      <c r="D74" s="12"/>
      <c r="E74" s="134">
        <f>SUMIFS(Tabela1[Valor],Tabela1[Categoria],Orçamento!B74,Tabela1[Data],"&gt;=44197",Tabela1[Data],"&lt;=44227")</f>
        <v>0</v>
      </c>
      <c r="F74" s="134">
        <f>SUMIFS(Tabela1[Valor],Tabela1[Categoria],Orçamento!$B74,Tabela1[Data],"&gt;=44228",Tabela1[Data],"&lt;=44255")</f>
        <v>0</v>
      </c>
      <c r="G74" s="134">
        <f>SUMIFS(Tabela1[Valor],Tabela1[Categoria],Orçamento!$B74,Tabela1[Data],"&gt;=44256",Tabela1[Data],"&lt;=44286")</f>
        <v>0</v>
      </c>
      <c r="H74" s="134">
        <f>SUMIFS(Tabela1[Valor],Tabela1[Categoria],Orçamento!$B74,Tabela1[Data],"&gt;=44287",Tabela1[Data],"&lt;=44316")</f>
        <v>0</v>
      </c>
      <c r="I74" s="134">
        <f>SUMIFS(Tabela1[Valor],Tabela1[Categoria],Orçamento!$B74,Tabela1[Data],"&gt;=44317",Tabela1[Data],"&lt;=44347")</f>
        <v>0</v>
      </c>
      <c r="J74" s="134">
        <f>SUMIFS(Tabela1[Valor],Tabela1[Categoria],Orçamento!$B74,Tabela1[Data],"&gt;=44348",Tabela1[Data],"&lt;=44377")</f>
        <v>0</v>
      </c>
      <c r="K74" s="134">
        <f>SUMIFS(Tabela1[Valor],Tabela1[Categoria],Orçamento!$B74,Tabela1[Data],"&gt;=44378",Tabela1[Data],"&lt;=44408")</f>
        <v>0</v>
      </c>
      <c r="L74" s="134">
        <f>SUMIFS(Tabela1[Valor],Tabela1[Categoria],Orçamento!$B74,Tabela1[Data],"&gt;=44409",Tabela1[Data],"&lt;=44439")</f>
        <v>0</v>
      </c>
      <c r="M74" s="134">
        <f>SUMIFS(Tabela1[Valor],Tabela1[Categoria],Orçamento!$B74,Tabela1[Data],"&gt;=44440",Tabela1[Data],"&lt;=44469")</f>
        <v>0</v>
      </c>
      <c r="N74" s="134">
        <f>SUMIFS(Tabela1[Valor],Tabela1[Categoria],Orçamento!$B74,Tabela1[Data],"&gt;=44470",Tabela1[Data],"&lt;=44500")</f>
        <v>0</v>
      </c>
      <c r="O74" s="134">
        <f>SUMIFS(Tabela1[Valor],Tabela1[Categoria],Orçamento!$B74,Tabela1[Data],"&gt;=44501",Tabela1[Data],"&lt;=44530")</f>
        <v>0</v>
      </c>
      <c r="P74" s="134">
        <f>SUMIFS(Tabela1[Valor],Tabela1[Categoria],Orçamento!$B74,Tabela1[Data],"&gt;=44531",Tabela1[Data],"&lt;=44561")</f>
        <v>0</v>
      </c>
      <c r="Q74" s="89"/>
      <c r="R74" s="90">
        <f t="shared" si="18"/>
        <v>0</v>
      </c>
      <c r="T74" s="1"/>
    </row>
    <row r="75" spans="2:20" ht="13.5" customHeight="1" outlineLevel="1" thickTop="1" thickBot="1" x14ac:dyDescent="0.2">
      <c r="B75" s="21" t="s">
        <v>55</v>
      </c>
      <c r="C75" s="75"/>
      <c r="D75" s="12"/>
      <c r="E75" s="134">
        <f>SUMIFS(Tabela1[Valor],Tabela1[Categoria],Orçamento!B75,Tabela1[Data],"&gt;=44197",Tabela1[Data],"&lt;=44227")</f>
        <v>0</v>
      </c>
      <c r="F75" s="134">
        <f>SUMIFS(Tabela1[Valor],Tabela1[Categoria],Orçamento!$B75,Tabela1[Data],"&gt;=44228",Tabela1[Data],"&lt;=44255")</f>
        <v>0</v>
      </c>
      <c r="G75" s="134">
        <f>SUMIFS(Tabela1[Valor],Tabela1[Categoria],Orçamento!$B75,Tabela1[Data],"&gt;=44256",Tabela1[Data],"&lt;=44286")</f>
        <v>0</v>
      </c>
      <c r="H75" s="134">
        <f>SUMIFS(Tabela1[Valor],Tabela1[Categoria],Orçamento!$B75,Tabela1[Data],"&gt;=44287",Tabela1[Data],"&lt;=44316")</f>
        <v>0</v>
      </c>
      <c r="I75" s="134">
        <f>SUMIFS(Tabela1[Valor],Tabela1[Categoria],Orçamento!$B75,Tabela1[Data],"&gt;=44317",Tabela1[Data],"&lt;=44347")</f>
        <v>0</v>
      </c>
      <c r="J75" s="134">
        <f>SUMIFS(Tabela1[Valor],Tabela1[Categoria],Orçamento!$B75,Tabela1[Data],"&gt;=44348",Tabela1[Data],"&lt;=44377")</f>
        <v>0</v>
      </c>
      <c r="K75" s="134">
        <f>SUMIFS(Tabela1[Valor],Tabela1[Categoria],Orçamento!$B75,Tabela1[Data],"&gt;=44378",Tabela1[Data],"&lt;=44408")</f>
        <v>0</v>
      </c>
      <c r="L75" s="134">
        <f>SUMIFS(Tabela1[Valor],Tabela1[Categoria],Orçamento!$B75,Tabela1[Data],"&gt;=44409",Tabela1[Data],"&lt;=44439")</f>
        <v>0</v>
      </c>
      <c r="M75" s="134">
        <f>SUMIFS(Tabela1[Valor],Tabela1[Categoria],Orçamento!$B75,Tabela1[Data],"&gt;=44440",Tabela1[Data],"&lt;=44469")</f>
        <v>0</v>
      </c>
      <c r="N75" s="134">
        <f>SUMIFS(Tabela1[Valor],Tabela1[Categoria],Orçamento!$B75,Tabela1[Data],"&gt;=44470",Tabela1[Data],"&lt;=44500")</f>
        <v>0</v>
      </c>
      <c r="O75" s="134">
        <f>SUMIFS(Tabela1[Valor],Tabela1[Categoria],Orçamento!$B75,Tabela1[Data],"&gt;=44501",Tabela1[Data],"&lt;=44530")</f>
        <v>0</v>
      </c>
      <c r="P75" s="134">
        <f>SUMIFS(Tabela1[Valor],Tabela1[Categoria],Orçamento!$B75,Tabela1[Data],"&gt;=44531",Tabela1[Data],"&lt;=44561")</f>
        <v>0</v>
      </c>
      <c r="Q75" s="89"/>
      <c r="R75" s="90">
        <f t="shared" si="18"/>
        <v>0</v>
      </c>
      <c r="T75" s="1"/>
    </row>
    <row r="76" spans="2:20" ht="13.5" customHeight="1" outlineLevel="1" thickTop="1" thickBot="1" x14ac:dyDescent="0.2">
      <c r="B76" s="21" t="s">
        <v>56</v>
      </c>
      <c r="C76" s="75"/>
      <c r="D76" s="12"/>
      <c r="E76" s="134">
        <f>SUMIFS(Tabela1[Valor],Tabela1[Categoria],Orçamento!B76,Tabela1[Data],"&gt;=44197",Tabela1[Data],"&lt;=44227")</f>
        <v>0</v>
      </c>
      <c r="F76" s="134">
        <f>SUMIFS(Tabela1[Valor],Tabela1[Categoria],Orçamento!$B76,Tabela1[Data],"&gt;=44228",Tabela1[Data],"&lt;=44255")</f>
        <v>0</v>
      </c>
      <c r="G76" s="134">
        <f>SUMIFS(Tabela1[Valor],Tabela1[Categoria],Orçamento!$B76,Tabela1[Data],"&gt;=44256",Tabela1[Data],"&lt;=44286")</f>
        <v>0</v>
      </c>
      <c r="H76" s="134">
        <f>SUMIFS(Tabela1[Valor],Tabela1[Categoria],Orçamento!$B76,Tabela1[Data],"&gt;=44287",Tabela1[Data],"&lt;=44316")</f>
        <v>0</v>
      </c>
      <c r="I76" s="134">
        <f>SUMIFS(Tabela1[Valor],Tabela1[Categoria],Orçamento!$B76,Tabela1[Data],"&gt;=44317",Tabela1[Data],"&lt;=44347")</f>
        <v>0</v>
      </c>
      <c r="J76" s="134">
        <f>SUMIFS(Tabela1[Valor],Tabela1[Categoria],Orçamento!$B76,Tabela1[Data],"&gt;=44348",Tabela1[Data],"&lt;=44377")</f>
        <v>0</v>
      </c>
      <c r="K76" s="134">
        <f>SUMIFS(Tabela1[Valor],Tabela1[Categoria],Orçamento!$B76,Tabela1[Data],"&gt;=44378",Tabela1[Data],"&lt;=44408")</f>
        <v>0</v>
      </c>
      <c r="L76" s="134">
        <f>SUMIFS(Tabela1[Valor],Tabela1[Categoria],Orçamento!$B76,Tabela1[Data],"&gt;=44409",Tabela1[Data],"&lt;=44439")</f>
        <v>0</v>
      </c>
      <c r="M76" s="134">
        <f>SUMIFS(Tabela1[Valor],Tabela1[Categoria],Orçamento!$B76,Tabela1[Data],"&gt;=44440",Tabela1[Data],"&lt;=44469")</f>
        <v>0</v>
      </c>
      <c r="N76" s="134">
        <f>SUMIFS(Tabela1[Valor],Tabela1[Categoria],Orçamento!$B76,Tabela1[Data],"&gt;=44470",Tabela1[Data],"&lt;=44500")</f>
        <v>0</v>
      </c>
      <c r="O76" s="134">
        <f>SUMIFS(Tabela1[Valor],Tabela1[Categoria],Orçamento!$B76,Tabela1[Data],"&gt;=44501",Tabela1[Data],"&lt;=44530")</f>
        <v>0</v>
      </c>
      <c r="P76" s="134">
        <f>SUMIFS(Tabela1[Valor],Tabela1[Categoria],Orçamento!$B76,Tabela1[Data],"&gt;=44531",Tabela1[Data],"&lt;=44561")</f>
        <v>0</v>
      </c>
      <c r="Q76" s="89"/>
      <c r="R76" s="90">
        <f t="shared" si="18"/>
        <v>0</v>
      </c>
      <c r="T76" s="1"/>
    </row>
    <row r="77" spans="2:20" ht="13.5" customHeight="1" outlineLevel="1" thickTop="1" thickBot="1" x14ac:dyDescent="0.2">
      <c r="B77" s="21" t="s">
        <v>57</v>
      </c>
      <c r="C77" s="75"/>
      <c r="D77" s="12"/>
      <c r="E77" s="134">
        <f>SUMIFS(Tabela1[Valor],Tabela1[Categoria],Orçamento!B77,Tabela1[Data],"&gt;=44197",Tabela1[Data],"&lt;=44227")</f>
        <v>0</v>
      </c>
      <c r="F77" s="134">
        <f>SUMIFS(Tabela1[Valor],Tabela1[Categoria],Orçamento!$B77,Tabela1[Data],"&gt;=44228",Tabela1[Data],"&lt;=44255")</f>
        <v>0</v>
      </c>
      <c r="G77" s="134">
        <f>SUMIFS(Tabela1[Valor],Tabela1[Categoria],Orçamento!$B77,Tabela1[Data],"&gt;=44256",Tabela1[Data],"&lt;=44286")</f>
        <v>0</v>
      </c>
      <c r="H77" s="134">
        <f>SUMIFS(Tabela1[Valor],Tabela1[Categoria],Orçamento!$B77,Tabela1[Data],"&gt;=44287",Tabela1[Data],"&lt;=44316")</f>
        <v>0</v>
      </c>
      <c r="I77" s="134">
        <f>SUMIFS(Tabela1[Valor],Tabela1[Categoria],Orçamento!$B77,Tabela1[Data],"&gt;=44317",Tabela1[Data],"&lt;=44347")</f>
        <v>0</v>
      </c>
      <c r="J77" s="134">
        <f>SUMIFS(Tabela1[Valor],Tabela1[Categoria],Orçamento!$B77,Tabela1[Data],"&gt;=44348",Tabela1[Data],"&lt;=44377")</f>
        <v>0</v>
      </c>
      <c r="K77" s="134">
        <f>SUMIFS(Tabela1[Valor],Tabela1[Categoria],Orçamento!$B77,Tabela1[Data],"&gt;=44378",Tabela1[Data],"&lt;=44408")</f>
        <v>0</v>
      </c>
      <c r="L77" s="134">
        <f>SUMIFS(Tabela1[Valor],Tabela1[Categoria],Orçamento!$B77,Tabela1[Data],"&gt;=44409",Tabela1[Data],"&lt;=44439")</f>
        <v>0</v>
      </c>
      <c r="M77" s="134">
        <f>SUMIFS(Tabela1[Valor],Tabela1[Categoria],Orçamento!$B77,Tabela1[Data],"&gt;=44440",Tabela1[Data],"&lt;=44469")</f>
        <v>0</v>
      </c>
      <c r="N77" s="134">
        <f>SUMIFS(Tabela1[Valor],Tabela1[Categoria],Orçamento!$B77,Tabela1[Data],"&gt;=44470",Tabela1[Data],"&lt;=44500")</f>
        <v>0</v>
      </c>
      <c r="O77" s="134">
        <f>SUMIFS(Tabela1[Valor],Tabela1[Categoria],Orçamento!$B77,Tabela1[Data],"&gt;=44501",Tabela1[Data],"&lt;=44530")</f>
        <v>0</v>
      </c>
      <c r="P77" s="134">
        <f>SUMIFS(Tabela1[Valor],Tabela1[Categoria],Orçamento!$B77,Tabela1[Data],"&gt;=44531",Tabela1[Data],"&lt;=44561")</f>
        <v>0</v>
      </c>
      <c r="Q77" s="89"/>
      <c r="R77" s="90">
        <f t="shared" si="18"/>
        <v>0</v>
      </c>
      <c r="T77" s="1"/>
    </row>
    <row r="78" spans="2:20" ht="13.5" customHeight="1" outlineLevel="1" thickTop="1" thickBot="1" x14ac:dyDescent="0.2">
      <c r="B78" s="21" t="s">
        <v>58</v>
      </c>
      <c r="C78" s="75"/>
      <c r="D78" s="12"/>
      <c r="E78" s="134">
        <f>SUMIFS(Tabela1[Valor],Tabela1[Categoria],Orçamento!B78,Tabela1[Data],"&gt;=44197",Tabela1[Data],"&lt;=44227")</f>
        <v>0</v>
      </c>
      <c r="F78" s="134">
        <f>SUMIFS(Tabela1[Valor],Tabela1[Categoria],Orçamento!$B78,Tabela1[Data],"&gt;=44228",Tabela1[Data],"&lt;=44255")</f>
        <v>0</v>
      </c>
      <c r="G78" s="134">
        <f>SUMIFS(Tabela1[Valor],Tabela1[Categoria],Orçamento!$B78,Tabela1[Data],"&gt;=44256",Tabela1[Data],"&lt;=44286")</f>
        <v>0</v>
      </c>
      <c r="H78" s="134">
        <f>SUMIFS(Tabela1[Valor],Tabela1[Categoria],Orçamento!$B78,Tabela1[Data],"&gt;=44287",Tabela1[Data],"&lt;=44316")</f>
        <v>0</v>
      </c>
      <c r="I78" s="134">
        <f>SUMIFS(Tabela1[Valor],Tabela1[Categoria],Orçamento!$B78,Tabela1[Data],"&gt;=44317",Tabela1[Data],"&lt;=44347")</f>
        <v>0</v>
      </c>
      <c r="J78" s="134">
        <f>SUMIFS(Tabela1[Valor],Tabela1[Categoria],Orçamento!$B78,Tabela1[Data],"&gt;=44348",Tabela1[Data],"&lt;=44377")</f>
        <v>0</v>
      </c>
      <c r="K78" s="134">
        <f>SUMIFS(Tabela1[Valor],Tabela1[Categoria],Orçamento!$B78,Tabela1[Data],"&gt;=44378",Tabela1[Data],"&lt;=44408")</f>
        <v>0</v>
      </c>
      <c r="L78" s="134">
        <f>SUMIFS(Tabela1[Valor],Tabela1[Categoria],Orçamento!$B78,Tabela1[Data],"&gt;=44409",Tabela1[Data],"&lt;=44439")</f>
        <v>0</v>
      </c>
      <c r="M78" s="134">
        <f>SUMIFS(Tabela1[Valor],Tabela1[Categoria],Orçamento!$B78,Tabela1[Data],"&gt;=44440",Tabela1[Data],"&lt;=44469")</f>
        <v>0</v>
      </c>
      <c r="N78" s="134">
        <f>SUMIFS(Tabela1[Valor],Tabela1[Categoria],Orçamento!$B78,Tabela1[Data],"&gt;=44470",Tabela1[Data],"&lt;=44500")</f>
        <v>0</v>
      </c>
      <c r="O78" s="134">
        <f>SUMIFS(Tabela1[Valor],Tabela1[Categoria],Orçamento!$B78,Tabela1[Data],"&gt;=44501",Tabela1[Data],"&lt;=44530")</f>
        <v>0</v>
      </c>
      <c r="P78" s="134">
        <f>SUMIFS(Tabela1[Valor],Tabela1[Categoria],Orçamento!$B78,Tabela1[Data],"&gt;=44531",Tabela1[Data],"&lt;=44561")</f>
        <v>0</v>
      </c>
      <c r="Q78" s="89"/>
      <c r="R78" s="90">
        <f t="shared" si="18"/>
        <v>0</v>
      </c>
      <c r="T78" s="1"/>
    </row>
    <row r="79" spans="2:20" ht="13.5" customHeight="1" outlineLevel="1" thickTop="1" thickBot="1" x14ac:dyDescent="0.2">
      <c r="B79" s="21" t="s">
        <v>59</v>
      </c>
      <c r="C79" s="75"/>
      <c r="D79" s="12"/>
      <c r="E79" s="134">
        <f>SUMIFS(Tabela1[Valor],Tabela1[Categoria],Orçamento!B79,Tabela1[Data],"&gt;=44197",Tabela1[Data],"&lt;=44227")</f>
        <v>0</v>
      </c>
      <c r="F79" s="134">
        <f>SUMIFS(Tabela1[Valor],Tabela1[Categoria],Orçamento!$B79,Tabela1[Data],"&gt;=44228",Tabela1[Data],"&lt;=44255")</f>
        <v>0</v>
      </c>
      <c r="G79" s="134">
        <f>SUMIFS(Tabela1[Valor],Tabela1[Categoria],Orçamento!$B79,Tabela1[Data],"&gt;=44256",Tabela1[Data],"&lt;=44286")</f>
        <v>0</v>
      </c>
      <c r="H79" s="134">
        <f>SUMIFS(Tabela1[Valor],Tabela1[Categoria],Orçamento!$B79,Tabela1[Data],"&gt;=44287",Tabela1[Data],"&lt;=44316")</f>
        <v>0</v>
      </c>
      <c r="I79" s="134">
        <f>SUMIFS(Tabela1[Valor],Tabela1[Categoria],Orçamento!$B79,Tabela1[Data],"&gt;=44317",Tabela1[Data],"&lt;=44347")</f>
        <v>0</v>
      </c>
      <c r="J79" s="134">
        <f>SUMIFS(Tabela1[Valor],Tabela1[Categoria],Orçamento!$B79,Tabela1[Data],"&gt;=44348",Tabela1[Data],"&lt;=44377")</f>
        <v>0</v>
      </c>
      <c r="K79" s="134">
        <f>SUMIFS(Tabela1[Valor],Tabela1[Categoria],Orçamento!$B79,Tabela1[Data],"&gt;=44378",Tabela1[Data],"&lt;=44408")</f>
        <v>0</v>
      </c>
      <c r="L79" s="134">
        <f>SUMIFS(Tabela1[Valor],Tabela1[Categoria],Orçamento!$B79,Tabela1[Data],"&gt;=44409",Tabela1[Data],"&lt;=44439")</f>
        <v>0</v>
      </c>
      <c r="M79" s="134">
        <f>SUMIFS(Tabela1[Valor],Tabela1[Categoria],Orçamento!$B79,Tabela1[Data],"&gt;=44440",Tabela1[Data],"&lt;=44469")</f>
        <v>0</v>
      </c>
      <c r="N79" s="134">
        <f>SUMIFS(Tabela1[Valor],Tabela1[Categoria],Orçamento!$B79,Tabela1[Data],"&gt;=44470",Tabela1[Data],"&lt;=44500")</f>
        <v>0</v>
      </c>
      <c r="O79" s="134">
        <f>SUMIFS(Tabela1[Valor],Tabela1[Categoria],Orçamento!$B79,Tabela1[Data],"&gt;=44501",Tabela1[Data],"&lt;=44530")</f>
        <v>0</v>
      </c>
      <c r="P79" s="134">
        <f>SUMIFS(Tabela1[Valor],Tabela1[Categoria],Orçamento!$B79,Tabela1[Data],"&gt;=44531",Tabela1[Data],"&lt;=44561")</f>
        <v>0</v>
      </c>
      <c r="Q79" s="89"/>
      <c r="R79" s="90">
        <f t="shared" si="18"/>
        <v>0</v>
      </c>
      <c r="T79" s="1"/>
    </row>
    <row r="80" spans="2:20" ht="13.5" customHeight="1" outlineLevel="1" thickTop="1" thickBot="1" x14ac:dyDescent="0.2">
      <c r="B80" s="21"/>
      <c r="C80" s="75"/>
      <c r="D80" s="12"/>
      <c r="E80" s="134">
        <f>SUMIFS(Tabela1[Valor],Tabela1[Categoria],Orçamento!B80,Tabela1[Data],"&gt;=44197",Tabela1[Data],"&lt;=44227")</f>
        <v>0</v>
      </c>
      <c r="F80" s="134">
        <f>SUMIFS(Tabela1[Valor],Tabela1[Categoria],Orçamento!$B80,Tabela1[Data],"&gt;=44228",Tabela1[Data],"&lt;=44255")</f>
        <v>0</v>
      </c>
      <c r="G80" s="134">
        <f>SUMIFS(Tabela1[Valor],Tabela1[Categoria],Orçamento!$B80,Tabela1[Data],"&gt;=44256",Tabela1[Data],"&lt;=44286")</f>
        <v>0</v>
      </c>
      <c r="H80" s="134">
        <f>SUMIFS(Tabela1[Valor],Tabela1[Categoria],Orçamento!$B80,Tabela1[Data],"&gt;=44287",Tabela1[Data],"&lt;=44316")</f>
        <v>0</v>
      </c>
      <c r="I80" s="134">
        <f>SUMIFS(Tabela1[Valor],Tabela1[Categoria],Orçamento!$B80,Tabela1[Data],"&gt;=44317",Tabela1[Data],"&lt;=44347")</f>
        <v>0</v>
      </c>
      <c r="J80" s="134">
        <f>SUMIFS(Tabela1[Valor],Tabela1[Categoria],Orçamento!$B80,Tabela1[Data],"&gt;=44348",Tabela1[Data],"&lt;=44377")</f>
        <v>0</v>
      </c>
      <c r="K80" s="134">
        <f>SUMIFS(Tabela1[Valor],Tabela1[Categoria],Orçamento!$B80,Tabela1[Data],"&gt;=44378",Tabela1[Data],"&lt;=44408")</f>
        <v>0</v>
      </c>
      <c r="L80" s="134">
        <f>SUMIFS(Tabela1[Valor],Tabela1[Categoria],Orçamento!$B80,Tabela1[Data],"&gt;=44409",Tabela1[Data],"&lt;=44439")</f>
        <v>0</v>
      </c>
      <c r="M80" s="134">
        <f>SUMIFS(Tabela1[Valor],Tabela1[Categoria],Orçamento!$B80,Tabela1[Data],"&gt;=44440",Tabela1[Data],"&lt;=44469")</f>
        <v>0</v>
      </c>
      <c r="N80" s="134">
        <f>SUMIFS(Tabela1[Valor],Tabela1[Categoria],Orçamento!$B80,Tabela1[Data],"&gt;=44470",Tabela1[Data],"&lt;=44500")</f>
        <v>0</v>
      </c>
      <c r="O80" s="134">
        <f>SUMIFS(Tabela1[Valor],Tabela1[Categoria],Orçamento!$B80,Tabela1[Data],"&gt;=44501",Tabela1[Data],"&lt;=44530")</f>
        <v>0</v>
      </c>
      <c r="P80" s="134">
        <f>SUMIFS(Tabela1[Valor],Tabela1[Categoria],Orçamento!$B80,Tabela1[Data],"&gt;=44531",Tabela1[Data],"&lt;=44561")</f>
        <v>0</v>
      </c>
      <c r="Q80" s="89"/>
      <c r="R80" s="110">
        <f t="shared" si="18"/>
        <v>0</v>
      </c>
      <c r="T80" s="1"/>
    </row>
    <row r="81" spans="2:20" s="8" customFormat="1" ht="13.5" customHeight="1" thickTop="1" thickBot="1" x14ac:dyDescent="0.2">
      <c r="B81" s="44"/>
      <c r="C81" s="45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1"/>
      <c r="R81" s="102"/>
    </row>
    <row r="82" spans="2:20" ht="12.75" customHeight="1" thickBot="1" x14ac:dyDescent="0.2">
      <c r="B82" s="19" t="s">
        <v>60</v>
      </c>
      <c r="C82" s="13"/>
      <c r="D82" s="14"/>
      <c r="E82" s="95">
        <f t="shared" ref="E82:P82" si="19">SUM(E84:E95)</f>
        <v>0</v>
      </c>
      <c r="F82" s="95">
        <f t="shared" si="19"/>
        <v>0</v>
      </c>
      <c r="G82" s="95">
        <f t="shared" si="19"/>
        <v>0</v>
      </c>
      <c r="H82" s="95">
        <f t="shared" si="19"/>
        <v>0</v>
      </c>
      <c r="I82" s="95">
        <f t="shared" si="19"/>
        <v>0</v>
      </c>
      <c r="J82" s="95">
        <f t="shared" si="19"/>
        <v>0</v>
      </c>
      <c r="K82" s="95">
        <f t="shared" si="19"/>
        <v>0</v>
      </c>
      <c r="L82" s="95">
        <f t="shared" si="19"/>
        <v>0</v>
      </c>
      <c r="M82" s="95">
        <f t="shared" si="19"/>
        <v>0</v>
      </c>
      <c r="N82" s="95">
        <f t="shared" si="19"/>
        <v>0</v>
      </c>
      <c r="O82" s="95">
        <f t="shared" si="19"/>
        <v>0</v>
      </c>
      <c r="P82" s="95">
        <f t="shared" si="19"/>
        <v>0</v>
      </c>
      <c r="Q82" s="96"/>
      <c r="R82" s="97">
        <f>SUM(E82:P82)</f>
        <v>0</v>
      </c>
      <c r="T82" s="1"/>
    </row>
    <row r="83" spans="2:20" s="8" customFormat="1" ht="12.75" customHeight="1" outlineLevel="1" thickBot="1" x14ac:dyDescent="0.2">
      <c r="B83" s="46"/>
      <c r="C83" s="9"/>
      <c r="D83" s="47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9"/>
      <c r="R83" s="88"/>
    </row>
    <row r="84" spans="2:20" ht="13.5" customHeight="1" outlineLevel="1" thickTop="1" thickBot="1" x14ac:dyDescent="0.2">
      <c r="B84" s="21" t="s">
        <v>61</v>
      </c>
      <c r="C84" s="75"/>
      <c r="D84" s="12"/>
      <c r="E84" s="134">
        <f>SUMIFS(Tabela1[Valor],Tabela1[Categoria],Orçamento!B84,Tabela1[Data],"&gt;=44197",Tabela1[Data],"&lt;=44227")</f>
        <v>0</v>
      </c>
      <c r="F84" s="134">
        <f>SUMIFS(Tabela1[Valor],Tabela1[Categoria],Orçamento!$B84,Tabela1[Data],"&gt;=44228",Tabela1[Data],"&lt;=44255")</f>
        <v>0</v>
      </c>
      <c r="G84" s="134">
        <f>SUMIFS(Tabela1[Valor],Tabela1[Categoria],Orçamento!$B84,Tabela1[Data],"&gt;=44256",Tabela1[Data],"&lt;=44286")</f>
        <v>0</v>
      </c>
      <c r="H84" s="134">
        <f>SUMIFS(Tabela1[Valor],Tabela1[Categoria],Orçamento!$B84,Tabela1[Data],"&gt;=44287",Tabela1[Data],"&lt;=44316")</f>
        <v>0</v>
      </c>
      <c r="I84" s="134">
        <f>SUMIFS(Tabela1[Valor],Tabela1[Categoria],Orçamento!$B84,Tabela1[Data],"&gt;=44317",Tabela1[Data],"&lt;=44347")</f>
        <v>0</v>
      </c>
      <c r="J84" s="134">
        <f>SUMIFS(Tabela1[Valor],Tabela1[Categoria],Orçamento!$B84,Tabela1[Data],"&gt;=44348",Tabela1[Data],"&lt;=44377")</f>
        <v>0</v>
      </c>
      <c r="K84" s="134">
        <f>SUMIFS(Tabela1[Valor],Tabela1[Categoria],Orçamento!$B84,Tabela1[Data],"&gt;=44378",Tabela1[Data],"&lt;=44408")</f>
        <v>0</v>
      </c>
      <c r="L84" s="134">
        <f>SUMIFS(Tabela1[Valor],Tabela1[Categoria],Orçamento!$B84,Tabela1[Data],"&gt;=44409",Tabela1[Data],"&lt;=44439")</f>
        <v>0</v>
      </c>
      <c r="M84" s="134">
        <f>SUMIFS(Tabela1[Valor],Tabela1[Categoria],Orçamento!$B84,Tabela1[Data],"&gt;=44440",Tabela1[Data],"&lt;=44469")</f>
        <v>0</v>
      </c>
      <c r="N84" s="134">
        <f>SUMIFS(Tabela1[Valor],Tabela1[Categoria],Orçamento!$B84,Tabela1[Data],"&gt;=44470",Tabela1[Data],"&lt;=44500")</f>
        <v>0</v>
      </c>
      <c r="O84" s="134">
        <f>SUMIFS(Tabela1[Valor],Tabela1[Categoria],Orçamento!$B84,Tabela1[Data],"&gt;=44501",Tabela1[Data],"&lt;=44530")</f>
        <v>0</v>
      </c>
      <c r="P84" s="134">
        <f>SUMIFS(Tabela1[Valor],Tabela1[Categoria],Orçamento!$B84,Tabela1[Data],"&gt;=44531",Tabela1[Data],"&lt;=44561")</f>
        <v>0</v>
      </c>
      <c r="Q84" s="89"/>
      <c r="R84" s="90">
        <f t="shared" ref="R84:R91" si="20">SUM(E84:P84)</f>
        <v>0</v>
      </c>
      <c r="T84" s="1"/>
    </row>
    <row r="85" spans="2:20" ht="13.5" customHeight="1" outlineLevel="1" thickTop="1" thickBot="1" x14ac:dyDescent="0.2">
      <c r="B85" s="21" t="s">
        <v>62</v>
      </c>
      <c r="C85" s="75"/>
      <c r="D85" s="12"/>
      <c r="E85" s="134">
        <f>SUMIFS(Tabela1[Valor],Tabela1[Categoria],Orçamento!B85,Tabela1[Data],"&gt;=44197",Tabela1[Data],"&lt;=44227")</f>
        <v>0</v>
      </c>
      <c r="F85" s="134">
        <f>SUMIFS(Tabela1[Valor],Tabela1[Categoria],Orçamento!$B85,Tabela1[Data],"&gt;=44228",Tabela1[Data],"&lt;=44255")</f>
        <v>0</v>
      </c>
      <c r="G85" s="134">
        <f>SUMIFS(Tabela1[Valor],Tabela1[Categoria],Orçamento!$B85,Tabela1[Data],"&gt;=44256",Tabela1[Data],"&lt;=44286")</f>
        <v>0</v>
      </c>
      <c r="H85" s="134">
        <f>SUMIFS(Tabela1[Valor],Tabela1[Categoria],Orçamento!$B85,Tabela1[Data],"&gt;=44287",Tabela1[Data],"&lt;=44316")</f>
        <v>0</v>
      </c>
      <c r="I85" s="134">
        <f>SUMIFS(Tabela1[Valor],Tabela1[Categoria],Orçamento!$B85,Tabela1[Data],"&gt;=44317",Tabela1[Data],"&lt;=44347")</f>
        <v>0</v>
      </c>
      <c r="J85" s="134">
        <f>SUMIFS(Tabela1[Valor],Tabela1[Categoria],Orçamento!$B85,Tabela1[Data],"&gt;=44348",Tabela1[Data],"&lt;=44377")</f>
        <v>0</v>
      </c>
      <c r="K85" s="134">
        <f>SUMIFS(Tabela1[Valor],Tabela1[Categoria],Orçamento!$B85,Tabela1[Data],"&gt;=44378",Tabela1[Data],"&lt;=44408")</f>
        <v>0</v>
      </c>
      <c r="L85" s="134">
        <f>SUMIFS(Tabela1[Valor],Tabela1[Categoria],Orçamento!$B85,Tabela1[Data],"&gt;=44409",Tabela1[Data],"&lt;=44439")</f>
        <v>0</v>
      </c>
      <c r="M85" s="134">
        <f>SUMIFS(Tabela1[Valor],Tabela1[Categoria],Orçamento!$B85,Tabela1[Data],"&gt;=44440",Tabela1[Data],"&lt;=44469")</f>
        <v>0</v>
      </c>
      <c r="N85" s="134">
        <f>SUMIFS(Tabela1[Valor],Tabela1[Categoria],Orçamento!$B85,Tabela1[Data],"&gt;=44470",Tabela1[Data],"&lt;=44500")</f>
        <v>0</v>
      </c>
      <c r="O85" s="134">
        <f>SUMIFS(Tabela1[Valor],Tabela1[Categoria],Orçamento!$B85,Tabela1[Data],"&gt;=44501",Tabela1[Data],"&lt;=44530")</f>
        <v>0</v>
      </c>
      <c r="P85" s="134">
        <f>SUMIFS(Tabela1[Valor],Tabela1[Categoria],Orçamento!$B85,Tabela1[Data],"&gt;=44531",Tabela1[Data],"&lt;=44561")</f>
        <v>0</v>
      </c>
      <c r="Q85" s="89"/>
      <c r="R85" s="90">
        <f t="shared" si="20"/>
        <v>0</v>
      </c>
      <c r="T85" s="1"/>
    </row>
    <row r="86" spans="2:20" ht="13.5" customHeight="1" outlineLevel="1" thickTop="1" thickBot="1" x14ac:dyDescent="0.2">
      <c r="B86" s="20" t="s">
        <v>63</v>
      </c>
      <c r="C86" s="76"/>
      <c r="E86" s="134">
        <f>SUMIFS(Tabela1[Valor],Tabela1[Categoria],Orçamento!B86,Tabela1[Data],"&gt;=44197",Tabela1[Data],"&lt;=44227")</f>
        <v>0</v>
      </c>
      <c r="F86" s="134">
        <f>SUMIFS(Tabela1[Valor],Tabela1[Categoria],Orçamento!$B86,Tabela1[Data],"&gt;=44228",Tabela1[Data],"&lt;=44255")</f>
        <v>0</v>
      </c>
      <c r="G86" s="134">
        <f>SUMIFS(Tabela1[Valor],Tabela1[Categoria],Orçamento!$B86,Tabela1[Data],"&gt;=44256",Tabela1[Data],"&lt;=44286")</f>
        <v>0</v>
      </c>
      <c r="H86" s="134">
        <f>SUMIFS(Tabela1[Valor],Tabela1[Categoria],Orçamento!$B86,Tabela1[Data],"&gt;=44287",Tabela1[Data],"&lt;=44316")</f>
        <v>0</v>
      </c>
      <c r="I86" s="134">
        <f>SUMIFS(Tabela1[Valor],Tabela1[Categoria],Orçamento!$B86,Tabela1[Data],"&gt;=44317",Tabela1[Data],"&lt;=44347")</f>
        <v>0</v>
      </c>
      <c r="J86" s="134">
        <f>SUMIFS(Tabela1[Valor],Tabela1[Categoria],Orçamento!$B86,Tabela1[Data],"&gt;=44348",Tabela1[Data],"&lt;=44377")</f>
        <v>0</v>
      </c>
      <c r="K86" s="134">
        <f>SUMIFS(Tabela1[Valor],Tabela1[Categoria],Orçamento!$B86,Tabela1[Data],"&gt;=44378",Tabela1[Data],"&lt;=44408")</f>
        <v>0</v>
      </c>
      <c r="L86" s="134">
        <f>SUMIFS(Tabela1[Valor],Tabela1[Categoria],Orçamento!$B86,Tabela1[Data],"&gt;=44409",Tabela1[Data],"&lt;=44439")</f>
        <v>0</v>
      </c>
      <c r="M86" s="134">
        <f>SUMIFS(Tabela1[Valor],Tabela1[Categoria],Orçamento!$B86,Tabela1[Data],"&gt;=44440",Tabela1[Data],"&lt;=44469")</f>
        <v>0</v>
      </c>
      <c r="N86" s="134">
        <f>SUMIFS(Tabela1[Valor],Tabela1[Categoria],Orçamento!$B86,Tabela1[Data],"&gt;=44470",Tabela1[Data],"&lt;=44500")</f>
        <v>0</v>
      </c>
      <c r="O86" s="134">
        <f>SUMIFS(Tabela1[Valor],Tabela1[Categoria],Orçamento!$B86,Tabela1[Data],"&gt;=44501",Tabela1[Data],"&lt;=44530")</f>
        <v>0</v>
      </c>
      <c r="P86" s="134">
        <f>SUMIFS(Tabela1[Valor],Tabela1[Categoria],Orçamento!$B86,Tabela1[Data],"&gt;=44531",Tabela1[Data],"&lt;=44561")</f>
        <v>0</v>
      </c>
      <c r="Q86" s="89"/>
      <c r="R86" s="109">
        <f t="shared" si="20"/>
        <v>0</v>
      </c>
      <c r="T86" s="1"/>
    </row>
    <row r="87" spans="2:20" ht="13.5" customHeight="1" outlineLevel="1" thickTop="1" thickBot="1" x14ac:dyDescent="0.2">
      <c r="B87" s="21" t="s">
        <v>64</v>
      </c>
      <c r="C87" s="75"/>
      <c r="D87" s="12"/>
      <c r="E87" s="134">
        <f>SUMIFS(Tabela1[Valor],Tabela1[Categoria],Orçamento!B87,Tabela1[Data],"&gt;=44197",Tabela1[Data],"&lt;=44227")</f>
        <v>0</v>
      </c>
      <c r="F87" s="134">
        <f>SUMIFS(Tabela1[Valor],Tabela1[Categoria],Orçamento!$B87,Tabela1[Data],"&gt;=44228",Tabela1[Data],"&lt;=44255")</f>
        <v>0</v>
      </c>
      <c r="G87" s="134">
        <f>SUMIFS(Tabela1[Valor],Tabela1[Categoria],Orçamento!$B87,Tabela1[Data],"&gt;=44256",Tabela1[Data],"&lt;=44286")</f>
        <v>0</v>
      </c>
      <c r="H87" s="134">
        <f>SUMIFS(Tabela1[Valor],Tabela1[Categoria],Orçamento!$B87,Tabela1[Data],"&gt;=44287",Tabela1[Data],"&lt;=44316")</f>
        <v>0</v>
      </c>
      <c r="I87" s="134">
        <f>SUMIFS(Tabela1[Valor],Tabela1[Categoria],Orçamento!$B87,Tabela1[Data],"&gt;=44317",Tabela1[Data],"&lt;=44347")</f>
        <v>0</v>
      </c>
      <c r="J87" s="134">
        <f>SUMIFS(Tabela1[Valor],Tabela1[Categoria],Orçamento!$B87,Tabela1[Data],"&gt;=44348",Tabela1[Data],"&lt;=44377")</f>
        <v>0</v>
      </c>
      <c r="K87" s="134">
        <f>SUMIFS(Tabela1[Valor],Tabela1[Categoria],Orçamento!$B87,Tabela1[Data],"&gt;=44378",Tabela1[Data],"&lt;=44408")</f>
        <v>0</v>
      </c>
      <c r="L87" s="134">
        <f>SUMIFS(Tabela1[Valor],Tabela1[Categoria],Orçamento!$B87,Tabela1[Data],"&gt;=44409",Tabela1[Data],"&lt;=44439")</f>
        <v>0</v>
      </c>
      <c r="M87" s="134">
        <f>SUMIFS(Tabela1[Valor],Tabela1[Categoria],Orçamento!$B87,Tabela1[Data],"&gt;=44440",Tabela1[Data],"&lt;=44469")</f>
        <v>0</v>
      </c>
      <c r="N87" s="134">
        <f>SUMIFS(Tabela1[Valor],Tabela1[Categoria],Orçamento!$B87,Tabela1[Data],"&gt;=44470",Tabela1[Data],"&lt;=44500")</f>
        <v>0</v>
      </c>
      <c r="O87" s="134">
        <f>SUMIFS(Tabela1[Valor],Tabela1[Categoria],Orçamento!$B87,Tabela1[Data],"&gt;=44501",Tabela1[Data],"&lt;=44530")</f>
        <v>0</v>
      </c>
      <c r="P87" s="134">
        <f>SUMIFS(Tabela1[Valor],Tabela1[Categoria],Orçamento!$B87,Tabela1[Data],"&gt;=44531",Tabela1[Data],"&lt;=44561")</f>
        <v>0</v>
      </c>
      <c r="Q87" s="89"/>
      <c r="R87" s="90">
        <f t="shared" si="20"/>
        <v>0</v>
      </c>
      <c r="T87" s="1"/>
    </row>
    <row r="88" spans="2:20" ht="13.5" customHeight="1" outlineLevel="1" thickTop="1" thickBot="1" x14ac:dyDescent="0.2">
      <c r="B88" s="20" t="s">
        <v>65</v>
      </c>
      <c r="C88" s="76"/>
      <c r="E88" s="134">
        <f>SUMIFS(Tabela1[Valor],Tabela1[Categoria],Orçamento!B88,Tabela1[Data],"&gt;=44197",Tabela1[Data],"&lt;=44227")</f>
        <v>0</v>
      </c>
      <c r="F88" s="134">
        <f>SUMIFS(Tabela1[Valor],Tabela1[Categoria],Orçamento!$B88,Tabela1[Data],"&gt;=44228",Tabela1[Data],"&lt;=44255")</f>
        <v>0</v>
      </c>
      <c r="G88" s="134">
        <f>SUMIFS(Tabela1[Valor],Tabela1[Categoria],Orçamento!$B88,Tabela1[Data],"&gt;=44256",Tabela1[Data],"&lt;=44286")</f>
        <v>0</v>
      </c>
      <c r="H88" s="134">
        <f>SUMIFS(Tabela1[Valor],Tabela1[Categoria],Orçamento!$B88,Tabela1[Data],"&gt;=44287",Tabela1[Data],"&lt;=44316")</f>
        <v>0</v>
      </c>
      <c r="I88" s="134">
        <f>SUMIFS(Tabela1[Valor],Tabela1[Categoria],Orçamento!$B88,Tabela1[Data],"&gt;=44317",Tabela1[Data],"&lt;=44347")</f>
        <v>0</v>
      </c>
      <c r="J88" s="134">
        <f>SUMIFS(Tabela1[Valor],Tabela1[Categoria],Orçamento!$B88,Tabela1[Data],"&gt;=44348",Tabela1[Data],"&lt;=44377")</f>
        <v>0</v>
      </c>
      <c r="K88" s="134">
        <f>SUMIFS(Tabela1[Valor],Tabela1[Categoria],Orçamento!$B88,Tabela1[Data],"&gt;=44378",Tabela1[Data],"&lt;=44408")</f>
        <v>0</v>
      </c>
      <c r="L88" s="134">
        <f>SUMIFS(Tabela1[Valor],Tabela1[Categoria],Orçamento!$B88,Tabela1[Data],"&gt;=44409",Tabela1[Data],"&lt;=44439")</f>
        <v>0</v>
      </c>
      <c r="M88" s="134">
        <f>SUMIFS(Tabela1[Valor],Tabela1[Categoria],Orçamento!$B88,Tabela1[Data],"&gt;=44440",Tabela1[Data],"&lt;=44469")</f>
        <v>0</v>
      </c>
      <c r="N88" s="134">
        <f>SUMIFS(Tabela1[Valor],Tabela1[Categoria],Orçamento!$B88,Tabela1[Data],"&gt;=44470",Tabela1[Data],"&lt;=44500")</f>
        <v>0</v>
      </c>
      <c r="O88" s="134">
        <f>SUMIFS(Tabela1[Valor],Tabela1[Categoria],Orçamento!$B88,Tabela1[Data],"&gt;=44501",Tabela1[Data],"&lt;=44530")</f>
        <v>0</v>
      </c>
      <c r="P88" s="134">
        <f>SUMIFS(Tabela1[Valor],Tabela1[Categoria],Orçamento!$B88,Tabela1[Data],"&gt;=44531",Tabela1[Data],"&lt;=44561")</f>
        <v>0</v>
      </c>
      <c r="Q88" s="89"/>
      <c r="R88" s="109">
        <f t="shared" si="20"/>
        <v>0</v>
      </c>
      <c r="T88" s="1"/>
    </row>
    <row r="89" spans="2:20" ht="13.5" customHeight="1" outlineLevel="1" thickTop="1" thickBot="1" x14ac:dyDescent="0.2">
      <c r="B89" s="21" t="s">
        <v>66</v>
      </c>
      <c r="C89" s="75"/>
      <c r="D89" s="12"/>
      <c r="E89" s="134">
        <f>SUMIFS(Tabela1[Valor],Tabela1[Categoria],Orçamento!B89,Tabela1[Data],"&gt;=44197",Tabela1[Data],"&lt;=44227")</f>
        <v>0</v>
      </c>
      <c r="F89" s="134">
        <f>SUMIFS(Tabela1[Valor],Tabela1[Categoria],Orçamento!$B89,Tabela1[Data],"&gt;=44228",Tabela1[Data],"&lt;=44255")</f>
        <v>0</v>
      </c>
      <c r="G89" s="134">
        <f>SUMIFS(Tabela1[Valor],Tabela1[Categoria],Orçamento!$B89,Tabela1[Data],"&gt;=44256",Tabela1[Data],"&lt;=44286")</f>
        <v>0</v>
      </c>
      <c r="H89" s="134">
        <f>SUMIFS(Tabela1[Valor],Tabela1[Categoria],Orçamento!$B89,Tabela1[Data],"&gt;=44287",Tabela1[Data],"&lt;=44316")</f>
        <v>0</v>
      </c>
      <c r="I89" s="134">
        <f>SUMIFS(Tabela1[Valor],Tabela1[Categoria],Orçamento!$B89,Tabela1[Data],"&gt;=44317",Tabela1[Data],"&lt;=44347")</f>
        <v>0</v>
      </c>
      <c r="J89" s="134">
        <f>SUMIFS(Tabela1[Valor],Tabela1[Categoria],Orçamento!$B89,Tabela1[Data],"&gt;=44348",Tabela1[Data],"&lt;=44377")</f>
        <v>0</v>
      </c>
      <c r="K89" s="134">
        <f>SUMIFS(Tabela1[Valor],Tabela1[Categoria],Orçamento!$B89,Tabela1[Data],"&gt;=44378",Tabela1[Data],"&lt;=44408")</f>
        <v>0</v>
      </c>
      <c r="L89" s="134">
        <f>SUMIFS(Tabela1[Valor],Tabela1[Categoria],Orçamento!$B89,Tabela1[Data],"&gt;=44409",Tabela1[Data],"&lt;=44439")</f>
        <v>0</v>
      </c>
      <c r="M89" s="134">
        <f>SUMIFS(Tabela1[Valor],Tabela1[Categoria],Orçamento!$B89,Tabela1[Data],"&gt;=44440",Tabela1[Data],"&lt;=44469")</f>
        <v>0</v>
      </c>
      <c r="N89" s="134">
        <f>SUMIFS(Tabela1[Valor],Tabela1[Categoria],Orçamento!$B89,Tabela1[Data],"&gt;=44470",Tabela1[Data],"&lt;=44500")</f>
        <v>0</v>
      </c>
      <c r="O89" s="134">
        <f>SUMIFS(Tabela1[Valor],Tabela1[Categoria],Orçamento!$B89,Tabela1[Data],"&gt;=44501",Tabela1[Data],"&lt;=44530")</f>
        <v>0</v>
      </c>
      <c r="P89" s="134">
        <f>SUMIFS(Tabela1[Valor],Tabela1[Categoria],Orçamento!$B89,Tabela1[Data],"&gt;=44531",Tabela1[Data],"&lt;=44561")</f>
        <v>0</v>
      </c>
      <c r="Q89" s="89"/>
      <c r="R89" s="90">
        <f t="shared" si="20"/>
        <v>0</v>
      </c>
      <c r="T89" s="1"/>
    </row>
    <row r="90" spans="2:20" ht="13.5" customHeight="1" outlineLevel="1" thickTop="1" thickBot="1" x14ac:dyDescent="0.2">
      <c r="B90" s="21" t="s">
        <v>67</v>
      </c>
      <c r="C90" s="75"/>
      <c r="D90" s="12"/>
      <c r="E90" s="134">
        <f>SUMIFS(Tabela1[Valor],Tabela1[Categoria],Orçamento!B90,Tabela1[Data],"&gt;=44197",Tabela1[Data],"&lt;=44227")</f>
        <v>0</v>
      </c>
      <c r="F90" s="134">
        <f>SUMIFS(Tabela1[Valor],Tabela1[Categoria],Orçamento!$B90,Tabela1[Data],"&gt;=44228",Tabela1[Data],"&lt;=44255")</f>
        <v>0</v>
      </c>
      <c r="G90" s="134">
        <f>SUMIFS(Tabela1[Valor],Tabela1[Categoria],Orçamento!$B90,Tabela1[Data],"&gt;=44256",Tabela1[Data],"&lt;=44286")</f>
        <v>0</v>
      </c>
      <c r="H90" s="134">
        <f>SUMIFS(Tabela1[Valor],Tabela1[Categoria],Orçamento!$B90,Tabela1[Data],"&gt;=44287",Tabela1[Data],"&lt;=44316")</f>
        <v>0</v>
      </c>
      <c r="I90" s="134">
        <f>SUMIFS(Tabela1[Valor],Tabela1[Categoria],Orçamento!$B90,Tabela1[Data],"&gt;=44317",Tabela1[Data],"&lt;=44347")</f>
        <v>0</v>
      </c>
      <c r="J90" s="134">
        <f>SUMIFS(Tabela1[Valor],Tabela1[Categoria],Orçamento!$B90,Tabela1[Data],"&gt;=44348",Tabela1[Data],"&lt;=44377")</f>
        <v>0</v>
      </c>
      <c r="K90" s="134">
        <f>SUMIFS(Tabela1[Valor],Tabela1[Categoria],Orçamento!$B90,Tabela1[Data],"&gt;=44378",Tabela1[Data],"&lt;=44408")</f>
        <v>0</v>
      </c>
      <c r="L90" s="134">
        <f>SUMIFS(Tabela1[Valor],Tabela1[Categoria],Orçamento!$B90,Tabela1[Data],"&gt;=44409",Tabela1[Data],"&lt;=44439")</f>
        <v>0</v>
      </c>
      <c r="M90" s="134">
        <f>SUMIFS(Tabela1[Valor],Tabela1[Categoria],Orçamento!$B90,Tabela1[Data],"&gt;=44440",Tabela1[Data],"&lt;=44469")</f>
        <v>0</v>
      </c>
      <c r="N90" s="134">
        <f>SUMIFS(Tabela1[Valor],Tabela1[Categoria],Orçamento!$B90,Tabela1[Data],"&gt;=44470",Tabela1[Data],"&lt;=44500")</f>
        <v>0</v>
      </c>
      <c r="O90" s="134">
        <f>SUMIFS(Tabela1[Valor],Tabela1[Categoria],Orçamento!$B90,Tabela1[Data],"&gt;=44501",Tabela1[Data],"&lt;=44530")</f>
        <v>0</v>
      </c>
      <c r="P90" s="134">
        <f>SUMIFS(Tabela1[Valor],Tabela1[Categoria],Orçamento!$B90,Tabela1[Data],"&gt;=44531",Tabela1[Data],"&lt;=44561")</f>
        <v>0</v>
      </c>
      <c r="Q90" s="89"/>
      <c r="R90" s="90">
        <f t="shared" si="20"/>
        <v>0</v>
      </c>
      <c r="T90" s="1"/>
    </row>
    <row r="91" spans="2:20" ht="13.5" customHeight="1" outlineLevel="1" thickTop="1" thickBot="1" x14ac:dyDescent="0.2">
      <c r="B91" s="21" t="s">
        <v>179</v>
      </c>
      <c r="C91" s="75"/>
      <c r="D91" s="12"/>
      <c r="E91" s="134">
        <f>SUMIFS(Tabela1[Valor],Tabela1[Categoria],Orçamento!B91,Tabela1[Data],"&gt;=44197",Tabela1[Data],"&lt;=44227")</f>
        <v>0</v>
      </c>
      <c r="F91" s="134">
        <f>SUMIFS(Tabela1[Valor],Tabela1[Categoria],Orçamento!$B91,Tabela1[Data],"&gt;=44228",Tabela1[Data],"&lt;=44255")</f>
        <v>0</v>
      </c>
      <c r="G91" s="134">
        <f>SUMIFS(Tabela1[Valor],Tabela1[Categoria],Orçamento!$B91,Tabela1[Data],"&gt;=44256",Tabela1[Data],"&lt;=44286")</f>
        <v>0</v>
      </c>
      <c r="H91" s="134">
        <f>SUMIFS(Tabela1[Valor],Tabela1[Categoria],Orçamento!$B91,Tabela1[Data],"&gt;=44287",Tabela1[Data],"&lt;=44316")</f>
        <v>0</v>
      </c>
      <c r="I91" s="134">
        <f>SUMIFS(Tabela1[Valor],Tabela1[Categoria],Orçamento!$B91,Tabela1[Data],"&gt;=44317",Tabela1[Data],"&lt;=44347")</f>
        <v>0</v>
      </c>
      <c r="J91" s="134">
        <f>SUMIFS(Tabela1[Valor],Tabela1[Categoria],Orçamento!$B91,Tabela1[Data],"&gt;=44348",Tabela1[Data],"&lt;=44377")</f>
        <v>0</v>
      </c>
      <c r="K91" s="134">
        <f>SUMIFS(Tabela1[Valor],Tabela1[Categoria],Orçamento!$B91,Tabela1[Data],"&gt;=44378",Tabela1[Data],"&lt;=44408")</f>
        <v>0</v>
      </c>
      <c r="L91" s="134">
        <f>SUMIFS(Tabela1[Valor],Tabela1[Categoria],Orçamento!$B91,Tabela1[Data],"&gt;=44409",Tabela1[Data],"&lt;=44439")</f>
        <v>0</v>
      </c>
      <c r="M91" s="134">
        <f>SUMIFS(Tabela1[Valor],Tabela1[Categoria],Orçamento!$B91,Tabela1[Data],"&gt;=44440",Tabela1[Data],"&lt;=44469")</f>
        <v>0</v>
      </c>
      <c r="N91" s="134">
        <f>SUMIFS(Tabela1[Valor],Tabela1[Categoria],Orçamento!$B91,Tabela1[Data],"&gt;=44470",Tabela1[Data],"&lt;=44500")</f>
        <v>0</v>
      </c>
      <c r="O91" s="134">
        <f>SUMIFS(Tabela1[Valor],Tabela1[Categoria],Orçamento!$B91,Tabela1[Data],"&gt;=44501",Tabela1[Data],"&lt;=44530")</f>
        <v>0</v>
      </c>
      <c r="P91" s="134">
        <f>SUMIFS(Tabela1[Valor],Tabela1[Categoria],Orçamento!$B91,Tabela1[Data],"&gt;=44531",Tabela1[Data],"&lt;=44561")</f>
        <v>0</v>
      </c>
      <c r="Q91" s="89"/>
      <c r="R91" s="90">
        <f t="shared" si="20"/>
        <v>0</v>
      </c>
      <c r="T91" s="1"/>
    </row>
    <row r="92" spans="2:20" ht="13.5" customHeight="1" outlineLevel="1" thickTop="1" thickBot="1" x14ac:dyDescent="0.2">
      <c r="B92" s="21" t="s">
        <v>178</v>
      </c>
      <c r="C92" s="75"/>
      <c r="D92" s="12"/>
      <c r="E92" s="134">
        <f>SUMIFS(Tabela1[Valor],Tabela1[Categoria],Orçamento!B92,Tabela1[Data],"&gt;=44197",Tabela1[Data],"&lt;=44227")</f>
        <v>0</v>
      </c>
      <c r="F92" s="134">
        <f>SUMIFS(Tabela1[Valor],Tabela1[Categoria],Orçamento!$B92,Tabela1[Data],"&gt;=44228",Tabela1[Data],"&lt;=44255")</f>
        <v>0</v>
      </c>
      <c r="G92" s="134">
        <f>SUMIFS(Tabela1[Valor],Tabela1[Categoria],Orçamento!$B92,Tabela1[Data],"&gt;=44256",Tabela1[Data],"&lt;=44286")</f>
        <v>0</v>
      </c>
      <c r="H92" s="134">
        <f>SUMIFS(Tabela1[Valor],Tabela1[Categoria],Orçamento!$B92,Tabela1[Data],"&gt;=44287",Tabela1[Data],"&lt;=44316")</f>
        <v>0</v>
      </c>
      <c r="I92" s="134">
        <f>SUMIFS(Tabela1[Valor],Tabela1[Categoria],Orçamento!$B92,Tabela1[Data],"&gt;=44317",Tabela1[Data],"&lt;=44347")</f>
        <v>0</v>
      </c>
      <c r="J92" s="134">
        <f>SUMIFS(Tabela1[Valor],Tabela1[Categoria],Orçamento!$B92,Tabela1[Data],"&gt;=44348",Tabela1[Data],"&lt;=44377")</f>
        <v>0</v>
      </c>
      <c r="K92" s="134">
        <f>SUMIFS(Tabela1[Valor],Tabela1[Categoria],Orçamento!$B92,Tabela1[Data],"&gt;=44378",Tabela1[Data],"&lt;=44408")</f>
        <v>0</v>
      </c>
      <c r="L92" s="134">
        <f>SUMIFS(Tabela1[Valor],Tabela1[Categoria],Orçamento!$B92,Tabela1[Data],"&gt;=44409",Tabela1[Data],"&lt;=44439")</f>
        <v>0</v>
      </c>
      <c r="M92" s="134">
        <f>SUMIFS(Tabela1[Valor],Tabela1[Categoria],Orçamento!$B92,Tabela1[Data],"&gt;=44440",Tabela1[Data],"&lt;=44469")</f>
        <v>0</v>
      </c>
      <c r="N92" s="134">
        <f>SUMIFS(Tabela1[Valor],Tabela1[Categoria],Orçamento!$B92,Tabela1[Data],"&gt;=44470",Tabela1[Data],"&lt;=44500")</f>
        <v>0</v>
      </c>
      <c r="O92" s="134">
        <f>SUMIFS(Tabela1[Valor],Tabela1[Categoria],Orçamento!$B92,Tabela1[Data],"&gt;=44501",Tabela1[Data],"&lt;=44530")</f>
        <v>0</v>
      </c>
      <c r="P92" s="134">
        <f>SUMIFS(Tabela1[Valor],Tabela1[Categoria],Orçamento!$B92,Tabela1[Data],"&gt;=44531",Tabela1[Data],"&lt;=44561")</f>
        <v>0</v>
      </c>
      <c r="Q92" s="89"/>
      <c r="R92" s="90">
        <f t="shared" ref="R92:R95" si="21">SUM(E92:P92)</f>
        <v>0</v>
      </c>
      <c r="T92" s="1"/>
    </row>
    <row r="93" spans="2:20" ht="13.5" customHeight="1" outlineLevel="1" thickTop="1" thickBot="1" x14ac:dyDescent="0.2">
      <c r="B93" s="21" t="s">
        <v>186</v>
      </c>
      <c r="C93" s="75"/>
      <c r="D93" s="12"/>
      <c r="E93" s="134">
        <f>SUMIFS(Tabela1[Valor],Tabela1[Categoria],Orçamento!B93,Tabela1[Data],"&gt;=44197",Tabela1[Data],"&lt;=44227")</f>
        <v>0</v>
      </c>
      <c r="F93" s="134">
        <f>SUMIFS(Tabela1[Valor],Tabela1[Categoria],Orçamento!$B93,Tabela1[Data],"&gt;=44228",Tabela1[Data],"&lt;=44255")</f>
        <v>0</v>
      </c>
      <c r="G93" s="134">
        <f>SUMIFS(Tabela1[Valor],Tabela1[Categoria],Orçamento!$B93,Tabela1[Data],"&gt;=44256",Tabela1[Data],"&lt;=44286")</f>
        <v>0</v>
      </c>
      <c r="H93" s="134">
        <f>SUMIFS(Tabela1[Valor],Tabela1[Categoria],Orçamento!$B93,Tabela1[Data],"&gt;=44287",Tabela1[Data],"&lt;=44316")</f>
        <v>0</v>
      </c>
      <c r="I93" s="134">
        <f>SUMIFS(Tabela1[Valor],Tabela1[Categoria],Orçamento!$B93,Tabela1[Data],"&gt;=44317",Tabela1[Data],"&lt;=44347")</f>
        <v>0</v>
      </c>
      <c r="J93" s="134">
        <f>SUMIFS(Tabela1[Valor],Tabela1[Categoria],Orçamento!$B93,Tabela1[Data],"&gt;=44348",Tabela1[Data],"&lt;=44377")</f>
        <v>0</v>
      </c>
      <c r="K93" s="134">
        <f>SUMIFS(Tabela1[Valor],Tabela1[Categoria],Orçamento!$B93,Tabela1[Data],"&gt;=44378",Tabela1[Data],"&lt;=44408")</f>
        <v>0</v>
      </c>
      <c r="L93" s="134">
        <f>SUMIFS(Tabela1[Valor],Tabela1[Categoria],Orçamento!$B93,Tabela1[Data],"&gt;=44409",Tabela1[Data],"&lt;=44439")</f>
        <v>0</v>
      </c>
      <c r="M93" s="134">
        <f>SUMIFS(Tabela1[Valor],Tabela1[Categoria],Orçamento!$B93,Tabela1[Data],"&gt;=44440",Tabela1[Data],"&lt;=44469")</f>
        <v>0</v>
      </c>
      <c r="N93" s="134">
        <f>SUMIFS(Tabela1[Valor],Tabela1[Categoria],Orçamento!$B93,Tabela1[Data],"&gt;=44470",Tabela1[Data],"&lt;=44500")</f>
        <v>0</v>
      </c>
      <c r="O93" s="134">
        <f>SUMIFS(Tabela1[Valor],Tabela1[Categoria],Orçamento!$B93,Tabela1[Data],"&gt;=44501",Tabela1[Data],"&lt;=44530")</f>
        <v>0</v>
      </c>
      <c r="P93" s="134">
        <f>SUMIFS(Tabela1[Valor],Tabela1[Categoria],Orçamento!$B93,Tabela1[Data],"&gt;=44531",Tabela1[Data],"&lt;=44561")</f>
        <v>0</v>
      </c>
      <c r="Q93" s="89"/>
      <c r="R93" s="90">
        <f t="shared" si="21"/>
        <v>0</v>
      </c>
      <c r="T93" s="1"/>
    </row>
    <row r="94" spans="2:20" ht="13.5" customHeight="1" outlineLevel="1" thickTop="1" thickBot="1" x14ac:dyDescent="0.2">
      <c r="B94" s="21" t="s">
        <v>182</v>
      </c>
      <c r="C94" s="75"/>
      <c r="D94" s="12"/>
      <c r="E94" s="134">
        <f>SUMIFS(Tabela1[Valor],Tabela1[Categoria],Orçamento!B94,Tabela1[Data],"&gt;=44197",Tabela1[Data],"&lt;=44227")</f>
        <v>0</v>
      </c>
      <c r="F94" s="134">
        <f>SUMIFS(Tabela1[Valor],Tabela1[Categoria],Orçamento!$B94,Tabela1[Data],"&gt;=44228",Tabela1[Data],"&lt;=44255")</f>
        <v>0</v>
      </c>
      <c r="G94" s="134">
        <f>SUMIFS(Tabela1[Valor],Tabela1[Categoria],Orçamento!$B94,Tabela1[Data],"&gt;=44256",Tabela1[Data],"&lt;=44286")</f>
        <v>0</v>
      </c>
      <c r="H94" s="134">
        <f>SUMIFS(Tabela1[Valor],Tabela1[Categoria],Orçamento!$B94,Tabela1[Data],"&gt;=44287",Tabela1[Data],"&lt;=44316")</f>
        <v>0</v>
      </c>
      <c r="I94" s="134">
        <f>SUMIFS(Tabela1[Valor],Tabela1[Categoria],Orçamento!$B94,Tabela1[Data],"&gt;=44317",Tabela1[Data],"&lt;=44347")</f>
        <v>0</v>
      </c>
      <c r="J94" s="134">
        <f>SUMIFS(Tabela1[Valor],Tabela1[Categoria],Orçamento!$B94,Tabela1[Data],"&gt;=44348",Tabela1[Data],"&lt;=44377")</f>
        <v>0</v>
      </c>
      <c r="K94" s="134">
        <f>SUMIFS(Tabela1[Valor],Tabela1[Categoria],Orçamento!$B94,Tabela1[Data],"&gt;=44378",Tabela1[Data],"&lt;=44408")</f>
        <v>0</v>
      </c>
      <c r="L94" s="134">
        <f>SUMIFS(Tabela1[Valor],Tabela1[Categoria],Orçamento!$B94,Tabela1[Data],"&gt;=44409",Tabela1[Data],"&lt;=44439")</f>
        <v>0</v>
      </c>
      <c r="M94" s="134">
        <f>SUMIFS(Tabela1[Valor],Tabela1[Categoria],Orçamento!$B94,Tabela1[Data],"&gt;=44440",Tabela1[Data],"&lt;=44469")</f>
        <v>0</v>
      </c>
      <c r="N94" s="134">
        <f>SUMIFS(Tabela1[Valor],Tabela1[Categoria],Orçamento!$B94,Tabela1[Data],"&gt;=44470",Tabela1[Data],"&lt;=44500")</f>
        <v>0</v>
      </c>
      <c r="O94" s="134">
        <f>SUMIFS(Tabela1[Valor],Tabela1[Categoria],Orçamento!$B94,Tabela1[Data],"&gt;=44501",Tabela1[Data],"&lt;=44530")</f>
        <v>0</v>
      </c>
      <c r="P94" s="134">
        <f>SUMIFS(Tabela1[Valor],Tabela1[Categoria],Orçamento!$B94,Tabela1[Data],"&gt;=44531",Tabela1[Data],"&lt;=44561")</f>
        <v>0</v>
      </c>
      <c r="Q94" s="89"/>
      <c r="R94" s="90">
        <f t="shared" si="21"/>
        <v>0</v>
      </c>
      <c r="T94" s="1"/>
    </row>
    <row r="95" spans="2:20" ht="13.5" customHeight="1" outlineLevel="1" thickTop="1" thickBot="1" x14ac:dyDescent="0.2">
      <c r="B95" s="21" t="s">
        <v>196</v>
      </c>
      <c r="C95" s="75"/>
      <c r="D95" s="12"/>
      <c r="E95" s="134">
        <f>SUMIFS(Tabela1[Valor],Tabela1[Categoria],Orçamento!B95,Tabela1[Data],"&gt;=44197",Tabela1[Data],"&lt;=44227")</f>
        <v>0</v>
      </c>
      <c r="F95" s="134">
        <f>SUMIFS(Tabela1[Valor],Tabela1[Categoria],Orçamento!$B95,Tabela1[Data],"&gt;=44228",Tabela1[Data],"&lt;=44255")</f>
        <v>0</v>
      </c>
      <c r="G95" s="134">
        <f>SUMIFS(Tabela1[Valor],Tabela1[Categoria],Orçamento!$B95,Tabela1[Data],"&gt;=44256",Tabela1[Data],"&lt;=44286")</f>
        <v>0</v>
      </c>
      <c r="H95" s="134">
        <f>SUMIFS(Tabela1[Valor],Tabela1[Categoria],Orçamento!$B95,Tabela1[Data],"&gt;=44287",Tabela1[Data],"&lt;=44316")</f>
        <v>0</v>
      </c>
      <c r="I95" s="134">
        <f>SUMIFS(Tabela1[Valor],Tabela1[Categoria],Orçamento!$B95,Tabela1[Data],"&gt;=44317",Tabela1[Data],"&lt;=44347")</f>
        <v>0</v>
      </c>
      <c r="J95" s="134">
        <f>SUMIFS(Tabela1[Valor],Tabela1[Categoria],Orçamento!$B95,Tabela1[Data],"&gt;=44348",Tabela1[Data],"&lt;=44377")</f>
        <v>0</v>
      </c>
      <c r="K95" s="134">
        <f>SUMIFS(Tabela1[Valor],Tabela1[Categoria],Orçamento!$B95,Tabela1[Data],"&gt;=44378",Tabela1[Data],"&lt;=44408")</f>
        <v>0</v>
      </c>
      <c r="L95" s="134">
        <f>SUMIFS(Tabela1[Valor],Tabela1[Categoria],Orçamento!$B95,Tabela1[Data],"&gt;=44409",Tabela1[Data],"&lt;=44439")</f>
        <v>0</v>
      </c>
      <c r="M95" s="134">
        <f>SUMIFS(Tabela1[Valor],Tabela1[Categoria],Orçamento!$B95,Tabela1[Data],"&gt;=44440",Tabela1[Data],"&lt;=44469")</f>
        <v>0</v>
      </c>
      <c r="N95" s="134">
        <f>SUMIFS(Tabela1[Valor],Tabela1[Categoria],Orçamento!$B95,Tabela1[Data],"&gt;=44470",Tabela1[Data],"&lt;=44500")</f>
        <v>0</v>
      </c>
      <c r="O95" s="134">
        <f>SUMIFS(Tabela1[Valor],Tabela1[Categoria],Orçamento!$B95,Tabela1[Data],"&gt;=44501",Tabela1[Data],"&lt;=44530")</f>
        <v>0</v>
      </c>
      <c r="P95" s="134">
        <f>SUMIFS(Tabela1[Valor],Tabela1[Categoria],Orçamento!$B95,Tabela1[Data],"&gt;=44531",Tabela1[Data],"&lt;=44561")</f>
        <v>0</v>
      </c>
      <c r="Q95" s="89"/>
      <c r="R95" s="90">
        <f t="shared" si="21"/>
        <v>0</v>
      </c>
      <c r="T95" s="1"/>
    </row>
    <row r="96" spans="2:20" s="8" customFormat="1" ht="13.5" customHeight="1" thickTop="1" thickBot="1" x14ac:dyDescent="0.2">
      <c r="B96" s="44"/>
      <c r="C96" s="45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1"/>
      <c r="R96" s="102"/>
    </row>
    <row r="97" spans="2:20" ht="12.75" customHeight="1" thickBot="1" x14ac:dyDescent="0.2">
      <c r="B97" s="19" t="s">
        <v>68</v>
      </c>
      <c r="C97" s="13"/>
      <c r="D97" s="14"/>
      <c r="E97" s="95">
        <f t="shared" ref="E97:P97" si="22">SUM(E99:E104)</f>
        <v>0</v>
      </c>
      <c r="F97" s="95">
        <f t="shared" si="22"/>
        <v>0</v>
      </c>
      <c r="G97" s="95">
        <f t="shared" si="22"/>
        <v>0</v>
      </c>
      <c r="H97" s="95">
        <f t="shared" si="22"/>
        <v>0</v>
      </c>
      <c r="I97" s="95">
        <f t="shared" si="22"/>
        <v>0</v>
      </c>
      <c r="J97" s="95">
        <f t="shared" si="22"/>
        <v>0</v>
      </c>
      <c r="K97" s="95">
        <f t="shared" si="22"/>
        <v>0</v>
      </c>
      <c r="L97" s="95">
        <f t="shared" si="22"/>
        <v>0</v>
      </c>
      <c r="M97" s="95">
        <f t="shared" si="22"/>
        <v>0</v>
      </c>
      <c r="N97" s="95">
        <f t="shared" si="22"/>
        <v>0</v>
      </c>
      <c r="O97" s="95">
        <f t="shared" si="22"/>
        <v>0</v>
      </c>
      <c r="P97" s="95">
        <f t="shared" si="22"/>
        <v>0</v>
      </c>
      <c r="Q97" s="96"/>
      <c r="R97" s="97">
        <f>SUM(E97:P97)</f>
        <v>0</v>
      </c>
      <c r="T97" s="1"/>
    </row>
    <row r="98" spans="2:20" s="8" customFormat="1" ht="12.75" customHeight="1" outlineLevel="1" thickBot="1" x14ac:dyDescent="0.2">
      <c r="B98" s="46"/>
      <c r="C98" s="9"/>
      <c r="D98" s="47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9"/>
      <c r="R98" s="88"/>
    </row>
    <row r="99" spans="2:20" ht="13.5" customHeight="1" outlineLevel="1" thickTop="1" thickBot="1" x14ac:dyDescent="0.2">
      <c r="B99" s="21" t="s">
        <v>69</v>
      </c>
      <c r="C99" s="75"/>
      <c r="D99" s="12"/>
      <c r="E99" s="134">
        <f>SUMIFS(Tabela1[Valor],Tabela1[Categoria],Orçamento!B99,Tabela1[Data],"&gt;=44197",Tabela1[Data],"&lt;=44227")</f>
        <v>0</v>
      </c>
      <c r="F99" s="134">
        <f>SUMIFS(Tabela1[Valor],Tabela1[Categoria],Orçamento!$B99,Tabela1[Data],"&gt;=44228",Tabela1[Data],"&lt;=44255")</f>
        <v>0</v>
      </c>
      <c r="G99" s="134">
        <f>SUMIFS(Tabela1[Valor],Tabela1[Categoria],Orçamento!$B99,Tabela1[Data],"&gt;=44256",Tabela1[Data],"&lt;=44286")</f>
        <v>0</v>
      </c>
      <c r="H99" s="134">
        <f>SUMIFS(Tabela1[Valor],Tabela1[Categoria],Orçamento!$B99,Tabela1[Data],"&gt;=44287",Tabela1[Data],"&lt;=44316")</f>
        <v>0</v>
      </c>
      <c r="I99" s="134">
        <f>SUMIFS(Tabela1[Valor],Tabela1[Categoria],Orçamento!$B99,Tabela1[Data],"&gt;=44317",Tabela1[Data],"&lt;=44347")</f>
        <v>0</v>
      </c>
      <c r="J99" s="134">
        <f>SUMIFS(Tabela1[Valor],Tabela1[Categoria],Orçamento!$B99,Tabela1[Data],"&gt;=44348",Tabela1[Data],"&lt;=44377")</f>
        <v>0</v>
      </c>
      <c r="K99" s="134">
        <f>SUMIFS(Tabela1[Valor],Tabela1[Categoria],Orçamento!$B99,Tabela1[Data],"&gt;=44378",Tabela1[Data],"&lt;=44408")</f>
        <v>0</v>
      </c>
      <c r="L99" s="134">
        <f>SUMIFS(Tabela1[Valor],Tabela1[Categoria],Orçamento!$B99,Tabela1[Data],"&gt;=44409",Tabela1[Data],"&lt;=44439")</f>
        <v>0</v>
      </c>
      <c r="M99" s="134">
        <f>SUMIFS(Tabela1[Valor],Tabela1[Categoria],Orçamento!$B99,Tabela1[Data],"&gt;=44440",Tabela1[Data],"&lt;=44469")</f>
        <v>0</v>
      </c>
      <c r="N99" s="134">
        <f>SUMIFS(Tabela1[Valor],Tabela1[Categoria],Orçamento!$B99,Tabela1[Data],"&gt;=44470",Tabela1[Data],"&lt;=44500")</f>
        <v>0</v>
      </c>
      <c r="O99" s="134">
        <f>SUMIFS(Tabela1[Valor],Tabela1[Categoria],Orçamento!$B99,Tabela1[Data],"&gt;=44501",Tabela1[Data],"&lt;=44530")</f>
        <v>0</v>
      </c>
      <c r="P99" s="134">
        <f>SUMIFS(Tabela1[Valor],Tabela1[Categoria],Orçamento!$B99,Tabela1[Data],"&gt;=44531",Tabela1[Data],"&lt;=44561")</f>
        <v>0</v>
      </c>
      <c r="Q99" s="89"/>
      <c r="R99" s="90">
        <f t="shared" ref="R99:R104" si="23">SUM(E99:P99)</f>
        <v>0</v>
      </c>
      <c r="T99" s="1"/>
    </row>
    <row r="100" spans="2:20" ht="13.5" customHeight="1" outlineLevel="1" thickTop="1" thickBot="1" x14ac:dyDescent="0.2">
      <c r="B100" s="21" t="s">
        <v>70</v>
      </c>
      <c r="C100" s="75"/>
      <c r="D100" s="12"/>
      <c r="E100" s="134">
        <f>SUMIFS(Tabela1[Valor],Tabela1[Categoria],Orçamento!B100,Tabela1[Data],"&gt;=44197",Tabela1[Data],"&lt;=44227")</f>
        <v>0</v>
      </c>
      <c r="F100" s="134">
        <f>SUMIFS(Tabela1[Valor],Tabela1[Categoria],Orçamento!$B100,Tabela1[Data],"&gt;=44228",Tabela1[Data],"&lt;=44255")</f>
        <v>0</v>
      </c>
      <c r="G100" s="134">
        <f>SUMIFS(Tabela1[Valor],Tabela1[Categoria],Orçamento!$B100,Tabela1[Data],"&gt;=44256",Tabela1[Data],"&lt;=44286")</f>
        <v>0</v>
      </c>
      <c r="H100" s="134">
        <f>SUMIFS(Tabela1[Valor],Tabela1[Categoria],Orçamento!$B100,Tabela1[Data],"&gt;=44287",Tabela1[Data],"&lt;=44316")</f>
        <v>0</v>
      </c>
      <c r="I100" s="134">
        <f>SUMIFS(Tabela1[Valor],Tabela1[Categoria],Orçamento!$B100,Tabela1[Data],"&gt;=44317",Tabela1[Data],"&lt;=44347")</f>
        <v>0</v>
      </c>
      <c r="J100" s="134">
        <f>SUMIFS(Tabela1[Valor],Tabela1[Categoria],Orçamento!$B100,Tabela1[Data],"&gt;=44348",Tabela1[Data],"&lt;=44377")</f>
        <v>0</v>
      </c>
      <c r="K100" s="134">
        <f>SUMIFS(Tabela1[Valor],Tabela1[Categoria],Orçamento!$B100,Tabela1[Data],"&gt;=44378",Tabela1[Data],"&lt;=44408")</f>
        <v>0</v>
      </c>
      <c r="L100" s="134">
        <f>SUMIFS(Tabela1[Valor],Tabela1[Categoria],Orçamento!$B100,Tabela1[Data],"&gt;=44409",Tabela1[Data],"&lt;=44439")</f>
        <v>0</v>
      </c>
      <c r="M100" s="134">
        <f>SUMIFS(Tabela1[Valor],Tabela1[Categoria],Orçamento!$B100,Tabela1[Data],"&gt;=44440",Tabela1[Data],"&lt;=44469")</f>
        <v>0</v>
      </c>
      <c r="N100" s="134">
        <f>SUMIFS(Tabela1[Valor],Tabela1[Categoria],Orçamento!$B100,Tabela1[Data],"&gt;=44470",Tabela1[Data],"&lt;=44500")</f>
        <v>0</v>
      </c>
      <c r="O100" s="134">
        <f>SUMIFS(Tabela1[Valor],Tabela1[Categoria],Orçamento!$B100,Tabela1[Data],"&gt;=44501",Tabela1[Data],"&lt;=44530")</f>
        <v>0</v>
      </c>
      <c r="P100" s="134">
        <f>SUMIFS(Tabela1[Valor],Tabela1[Categoria],Orçamento!$B100,Tabela1[Data],"&gt;=44531",Tabela1[Data],"&lt;=44561")</f>
        <v>0</v>
      </c>
      <c r="Q100" s="89"/>
      <c r="R100" s="90">
        <f t="shared" si="23"/>
        <v>0</v>
      </c>
      <c r="T100" s="1"/>
    </row>
    <row r="101" spans="2:20" ht="13.5" customHeight="1" outlineLevel="1" thickTop="1" thickBot="1" x14ac:dyDescent="0.2">
      <c r="B101" s="20" t="s">
        <v>71</v>
      </c>
      <c r="C101" s="76"/>
      <c r="E101" s="134">
        <f>SUMIFS(Tabela1[Valor],Tabela1[Categoria],Orçamento!B101,Tabela1[Data],"&gt;=44197",Tabela1[Data],"&lt;=44227")</f>
        <v>0</v>
      </c>
      <c r="F101" s="134">
        <f>SUMIFS(Tabela1[Valor],Tabela1[Categoria],Orçamento!$B101,Tabela1[Data],"&gt;=44228",Tabela1[Data],"&lt;=44255")</f>
        <v>0</v>
      </c>
      <c r="G101" s="134">
        <f>SUMIFS(Tabela1[Valor],Tabela1[Categoria],Orçamento!$B101,Tabela1[Data],"&gt;=44256",Tabela1[Data],"&lt;=44286")</f>
        <v>0</v>
      </c>
      <c r="H101" s="134">
        <f>SUMIFS(Tabela1[Valor],Tabela1[Categoria],Orçamento!$B101,Tabela1[Data],"&gt;=44287",Tabela1[Data],"&lt;=44316")</f>
        <v>0</v>
      </c>
      <c r="I101" s="134">
        <f>SUMIFS(Tabela1[Valor],Tabela1[Categoria],Orçamento!$B101,Tabela1[Data],"&gt;=44317",Tabela1[Data],"&lt;=44347")</f>
        <v>0</v>
      </c>
      <c r="J101" s="134">
        <f>SUMIFS(Tabela1[Valor],Tabela1[Categoria],Orçamento!$B101,Tabela1[Data],"&gt;=44348",Tabela1[Data],"&lt;=44377")</f>
        <v>0</v>
      </c>
      <c r="K101" s="134">
        <f>SUMIFS(Tabela1[Valor],Tabela1[Categoria],Orçamento!$B101,Tabela1[Data],"&gt;=44378",Tabela1[Data],"&lt;=44408")</f>
        <v>0</v>
      </c>
      <c r="L101" s="134">
        <f>SUMIFS(Tabela1[Valor],Tabela1[Categoria],Orçamento!$B101,Tabela1[Data],"&gt;=44409",Tabela1[Data],"&lt;=44439")</f>
        <v>0</v>
      </c>
      <c r="M101" s="134">
        <f>SUMIFS(Tabela1[Valor],Tabela1[Categoria],Orçamento!$B101,Tabela1[Data],"&gt;=44440",Tabela1[Data],"&lt;=44469")</f>
        <v>0</v>
      </c>
      <c r="N101" s="134">
        <f>SUMIFS(Tabela1[Valor],Tabela1[Categoria],Orçamento!$B101,Tabela1[Data],"&gt;=44470",Tabela1[Data],"&lt;=44500")</f>
        <v>0</v>
      </c>
      <c r="O101" s="134">
        <f>SUMIFS(Tabela1[Valor],Tabela1[Categoria],Orçamento!$B101,Tabela1[Data],"&gt;=44501",Tabela1[Data],"&lt;=44530")</f>
        <v>0</v>
      </c>
      <c r="P101" s="134">
        <f>SUMIFS(Tabela1[Valor],Tabela1[Categoria],Orçamento!$B101,Tabela1[Data],"&gt;=44531",Tabela1[Data],"&lt;=44561")</f>
        <v>0</v>
      </c>
      <c r="Q101" s="89"/>
      <c r="R101" s="90">
        <f t="shared" si="23"/>
        <v>0</v>
      </c>
      <c r="T101" s="1"/>
    </row>
    <row r="102" spans="2:20" ht="13.5" customHeight="1" outlineLevel="1" thickTop="1" thickBot="1" x14ac:dyDescent="0.2">
      <c r="B102" s="21" t="s">
        <v>72</v>
      </c>
      <c r="C102" s="75"/>
      <c r="D102" s="12"/>
      <c r="E102" s="134">
        <f>SUMIFS(Tabela1[Valor],Tabela1[Categoria],Orçamento!B102,Tabela1[Data],"&gt;=44197",Tabela1[Data],"&lt;=44227")</f>
        <v>0</v>
      </c>
      <c r="F102" s="134">
        <f>SUMIFS(Tabela1[Valor],Tabela1[Categoria],Orçamento!$B102,Tabela1[Data],"&gt;=44228",Tabela1[Data],"&lt;=44255")</f>
        <v>0</v>
      </c>
      <c r="G102" s="134">
        <f>SUMIFS(Tabela1[Valor],Tabela1[Categoria],Orçamento!$B102,Tabela1[Data],"&gt;=44256",Tabela1[Data],"&lt;=44286")</f>
        <v>0</v>
      </c>
      <c r="H102" s="134">
        <f>SUMIFS(Tabela1[Valor],Tabela1[Categoria],Orçamento!$B102,Tabela1[Data],"&gt;=44287",Tabela1[Data],"&lt;=44316")</f>
        <v>0</v>
      </c>
      <c r="I102" s="134">
        <f>SUMIFS(Tabela1[Valor],Tabela1[Categoria],Orçamento!$B102,Tabela1[Data],"&gt;=44317",Tabela1[Data],"&lt;=44347")</f>
        <v>0</v>
      </c>
      <c r="J102" s="134">
        <f>SUMIFS(Tabela1[Valor],Tabela1[Categoria],Orçamento!$B102,Tabela1[Data],"&gt;=44348",Tabela1[Data],"&lt;=44377")</f>
        <v>0</v>
      </c>
      <c r="K102" s="134">
        <f>SUMIFS(Tabela1[Valor],Tabela1[Categoria],Orçamento!$B102,Tabela1[Data],"&gt;=44378",Tabela1[Data],"&lt;=44408")</f>
        <v>0</v>
      </c>
      <c r="L102" s="134">
        <f>SUMIFS(Tabela1[Valor],Tabela1[Categoria],Orçamento!$B102,Tabela1[Data],"&gt;=44409",Tabela1[Data],"&lt;=44439")</f>
        <v>0</v>
      </c>
      <c r="M102" s="134">
        <f>SUMIFS(Tabela1[Valor],Tabela1[Categoria],Orçamento!$B102,Tabela1[Data],"&gt;=44440",Tabela1[Data],"&lt;=44469")</f>
        <v>0</v>
      </c>
      <c r="N102" s="134">
        <f>SUMIFS(Tabela1[Valor],Tabela1[Categoria],Orçamento!$B102,Tabela1[Data],"&gt;=44470",Tabela1[Data],"&lt;=44500")</f>
        <v>0</v>
      </c>
      <c r="O102" s="134">
        <f>SUMIFS(Tabela1[Valor],Tabela1[Categoria],Orçamento!$B102,Tabela1[Data],"&gt;=44501",Tabela1[Data],"&lt;=44530")</f>
        <v>0</v>
      </c>
      <c r="P102" s="134">
        <f>SUMIFS(Tabela1[Valor],Tabela1[Categoria],Orçamento!$B102,Tabela1[Data],"&gt;=44531",Tabela1[Data],"&lt;=44561")</f>
        <v>0</v>
      </c>
      <c r="Q102" s="89"/>
      <c r="R102" s="90">
        <f t="shared" si="23"/>
        <v>0</v>
      </c>
      <c r="T102" s="1"/>
    </row>
    <row r="103" spans="2:20" ht="13.5" customHeight="1" outlineLevel="1" thickTop="1" thickBot="1" x14ac:dyDescent="0.2">
      <c r="B103" s="21" t="s">
        <v>73</v>
      </c>
      <c r="C103" s="75"/>
      <c r="D103" s="12"/>
      <c r="E103" s="134">
        <f>SUMIFS(Tabela1[Valor],Tabela1[Categoria],Orçamento!B103,Tabela1[Data],"&gt;=44197",Tabela1[Data],"&lt;=44227")</f>
        <v>0</v>
      </c>
      <c r="F103" s="134">
        <f>SUMIFS(Tabela1[Valor],Tabela1[Categoria],Orçamento!$B103,Tabela1[Data],"&gt;=44228",Tabela1[Data],"&lt;=44255")</f>
        <v>0</v>
      </c>
      <c r="G103" s="134">
        <f>SUMIFS(Tabela1[Valor],Tabela1[Categoria],Orçamento!$B103,Tabela1[Data],"&gt;=44256",Tabela1[Data],"&lt;=44286")</f>
        <v>0</v>
      </c>
      <c r="H103" s="134">
        <f>SUMIFS(Tabela1[Valor],Tabela1[Categoria],Orçamento!$B103,Tabela1[Data],"&gt;=44287",Tabela1[Data],"&lt;=44316")</f>
        <v>0</v>
      </c>
      <c r="I103" s="134">
        <f>SUMIFS(Tabela1[Valor],Tabela1[Categoria],Orçamento!$B103,Tabela1[Data],"&gt;=44317",Tabela1[Data],"&lt;=44347")</f>
        <v>0</v>
      </c>
      <c r="J103" s="134">
        <f>SUMIFS(Tabela1[Valor],Tabela1[Categoria],Orçamento!$B103,Tabela1[Data],"&gt;=44348",Tabela1[Data],"&lt;=44377")</f>
        <v>0</v>
      </c>
      <c r="K103" s="134">
        <f>SUMIFS(Tabela1[Valor],Tabela1[Categoria],Orçamento!$B103,Tabela1[Data],"&gt;=44378",Tabela1[Data],"&lt;=44408")</f>
        <v>0</v>
      </c>
      <c r="L103" s="134">
        <f>SUMIFS(Tabela1[Valor],Tabela1[Categoria],Orçamento!$B103,Tabela1[Data],"&gt;=44409",Tabela1[Data],"&lt;=44439")</f>
        <v>0</v>
      </c>
      <c r="M103" s="134">
        <f>SUMIFS(Tabela1[Valor],Tabela1[Categoria],Orçamento!$B103,Tabela1[Data],"&gt;=44440",Tabela1[Data],"&lt;=44469")</f>
        <v>0</v>
      </c>
      <c r="N103" s="134">
        <f>SUMIFS(Tabela1[Valor],Tabela1[Categoria],Orçamento!$B103,Tabela1[Data],"&gt;=44470",Tabela1[Data],"&lt;=44500")</f>
        <v>0</v>
      </c>
      <c r="O103" s="134">
        <f>SUMIFS(Tabela1[Valor],Tabela1[Categoria],Orçamento!$B103,Tabela1[Data],"&gt;=44501",Tabela1[Data],"&lt;=44530")</f>
        <v>0</v>
      </c>
      <c r="P103" s="134">
        <f>SUMIFS(Tabela1[Valor],Tabela1[Categoria],Orçamento!$B103,Tabela1[Data],"&gt;=44531",Tabela1[Data],"&lt;=44561")</f>
        <v>0</v>
      </c>
      <c r="Q103" s="89"/>
      <c r="R103" s="90">
        <f t="shared" si="23"/>
        <v>0</v>
      </c>
      <c r="T103" s="1"/>
    </row>
    <row r="104" spans="2:20" ht="13.5" customHeight="1" outlineLevel="1" thickTop="1" thickBot="1" x14ac:dyDescent="0.2">
      <c r="B104" s="21" t="s">
        <v>165</v>
      </c>
      <c r="C104" s="75"/>
      <c r="D104" s="12"/>
      <c r="E104" s="134">
        <f>SUMIFS(Tabela1[Valor],Tabela1[Categoria],Orçamento!B104,Tabela1[Data],"&gt;=44197",Tabela1[Data],"&lt;=44227")</f>
        <v>0</v>
      </c>
      <c r="F104" s="134">
        <f>SUMIFS(Tabela1[Valor],Tabela1[Categoria],Orçamento!$B104,Tabela1[Data],"&gt;=44228",Tabela1[Data],"&lt;=44255")</f>
        <v>0</v>
      </c>
      <c r="G104" s="134">
        <f>SUMIFS(Tabela1[Valor],Tabela1[Categoria],Orçamento!$B104,Tabela1[Data],"&gt;=44256",Tabela1[Data],"&lt;=44286")</f>
        <v>0</v>
      </c>
      <c r="H104" s="134">
        <f>SUMIFS(Tabela1[Valor],Tabela1[Categoria],Orçamento!$B104,Tabela1[Data],"&gt;=44287",Tabela1[Data],"&lt;=44316")</f>
        <v>0</v>
      </c>
      <c r="I104" s="134">
        <f>SUMIFS(Tabela1[Valor],Tabela1[Categoria],Orçamento!$B104,Tabela1[Data],"&gt;=44317",Tabela1[Data],"&lt;=44347")</f>
        <v>0</v>
      </c>
      <c r="J104" s="134">
        <f>SUMIFS(Tabela1[Valor],Tabela1[Categoria],Orçamento!$B104,Tabela1[Data],"&gt;=44348",Tabela1[Data],"&lt;=44377")</f>
        <v>0</v>
      </c>
      <c r="K104" s="134">
        <f>SUMIFS(Tabela1[Valor],Tabela1[Categoria],Orçamento!$B104,Tabela1[Data],"&gt;=44378",Tabela1[Data],"&lt;=44408")</f>
        <v>0</v>
      </c>
      <c r="L104" s="134">
        <f>SUMIFS(Tabela1[Valor],Tabela1[Categoria],Orçamento!$B104,Tabela1[Data],"&gt;=44409",Tabela1[Data],"&lt;=44439")</f>
        <v>0</v>
      </c>
      <c r="M104" s="134">
        <f>SUMIFS(Tabela1[Valor],Tabela1[Categoria],Orçamento!$B104,Tabela1[Data],"&gt;=44440",Tabela1[Data],"&lt;=44469")</f>
        <v>0</v>
      </c>
      <c r="N104" s="134">
        <f>SUMIFS(Tabela1[Valor],Tabela1[Categoria],Orçamento!$B104,Tabela1[Data],"&gt;=44470",Tabela1[Data],"&lt;=44500")</f>
        <v>0</v>
      </c>
      <c r="O104" s="134">
        <f>SUMIFS(Tabela1[Valor],Tabela1[Categoria],Orçamento!$B104,Tabela1[Data],"&gt;=44501",Tabela1[Data],"&lt;=44530")</f>
        <v>0</v>
      </c>
      <c r="P104" s="134">
        <f>SUMIFS(Tabela1[Valor],Tabela1[Categoria],Orçamento!$B104,Tabela1[Data],"&gt;=44531",Tabela1[Data],"&lt;=44561")</f>
        <v>0</v>
      </c>
      <c r="Q104" s="89"/>
      <c r="R104" s="110">
        <f t="shared" si="23"/>
        <v>0</v>
      </c>
      <c r="T104" s="1"/>
    </row>
    <row r="105" spans="2:20" s="8" customFormat="1" ht="13.5" customHeight="1" thickTop="1" thickBot="1" x14ac:dyDescent="0.2">
      <c r="B105" s="44"/>
      <c r="C105" s="45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1"/>
      <c r="R105" s="102"/>
    </row>
    <row r="106" spans="2:20" ht="12.75" customHeight="1" thickBot="1" x14ac:dyDescent="0.2">
      <c r="B106" s="19" t="s">
        <v>74</v>
      </c>
      <c r="C106" s="13"/>
      <c r="D106" s="14"/>
      <c r="E106" s="95">
        <f t="shared" ref="E106:P106" si="24">SUM(E108:E116)</f>
        <v>0</v>
      </c>
      <c r="F106" s="95">
        <f t="shared" si="24"/>
        <v>0</v>
      </c>
      <c r="G106" s="95">
        <f t="shared" si="24"/>
        <v>0</v>
      </c>
      <c r="H106" s="95">
        <f t="shared" si="24"/>
        <v>0</v>
      </c>
      <c r="I106" s="95">
        <f t="shared" si="24"/>
        <v>0</v>
      </c>
      <c r="J106" s="95">
        <f t="shared" si="24"/>
        <v>0</v>
      </c>
      <c r="K106" s="95">
        <f t="shared" si="24"/>
        <v>0</v>
      </c>
      <c r="L106" s="95">
        <f t="shared" si="24"/>
        <v>0</v>
      </c>
      <c r="M106" s="95">
        <f t="shared" si="24"/>
        <v>0</v>
      </c>
      <c r="N106" s="95">
        <f t="shared" si="24"/>
        <v>0</v>
      </c>
      <c r="O106" s="95">
        <f t="shared" si="24"/>
        <v>0</v>
      </c>
      <c r="P106" s="95">
        <f t="shared" si="24"/>
        <v>0</v>
      </c>
      <c r="Q106" s="96"/>
      <c r="R106" s="97">
        <f>SUM(E106:P106)</f>
        <v>0</v>
      </c>
      <c r="T106" s="1"/>
    </row>
    <row r="107" spans="2:20" s="8" customFormat="1" ht="12.75" customHeight="1" outlineLevel="1" thickBot="1" x14ac:dyDescent="0.2">
      <c r="B107" s="46"/>
      <c r="C107" s="9"/>
      <c r="D107" s="47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9"/>
      <c r="R107" s="88"/>
    </row>
    <row r="108" spans="2:20" ht="13.5" customHeight="1" outlineLevel="1" thickTop="1" thickBot="1" x14ac:dyDescent="0.2">
      <c r="B108" s="21" t="s">
        <v>75</v>
      </c>
      <c r="C108" s="75"/>
      <c r="D108" s="12"/>
      <c r="E108" s="134">
        <f>SUMIFS(Tabela1[Valor],Tabela1[Categoria],Orçamento!B108,Tabela1[Data],"&gt;=44197",Tabela1[Data],"&lt;=44227")</f>
        <v>0</v>
      </c>
      <c r="F108" s="134">
        <f>SUMIFS(Tabela1[Valor],Tabela1[Categoria],Orçamento!$B108,Tabela1[Data],"&gt;=44228",Tabela1[Data],"&lt;=44255")</f>
        <v>0</v>
      </c>
      <c r="G108" s="134">
        <f>SUMIFS(Tabela1[Valor],Tabela1[Categoria],Orçamento!$B108,Tabela1[Data],"&gt;=44256",Tabela1[Data],"&lt;=44286")</f>
        <v>0</v>
      </c>
      <c r="H108" s="134">
        <f>SUMIFS(Tabela1[Valor],Tabela1[Categoria],Orçamento!$B108,Tabela1[Data],"&gt;=44287",Tabela1[Data],"&lt;=44316")</f>
        <v>0</v>
      </c>
      <c r="I108" s="134">
        <f>SUMIFS(Tabela1[Valor],Tabela1[Categoria],Orçamento!$B108,Tabela1[Data],"&gt;=44317",Tabela1[Data],"&lt;=44347")</f>
        <v>0</v>
      </c>
      <c r="J108" s="134">
        <f>SUMIFS(Tabela1[Valor],Tabela1[Categoria],Orçamento!$B108,Tabela1[Data],"&gt;=44348",Tabela1[Data],"&lt;=44377")</f>
        <v>0</v>
      </c>
      <c r="K108" s="134">
        <f>SUMIFS(Tabela1[Valor],Tabela1[Categoria],Orçamento!$B108,Tabela1[Data],"&gt;=44378",Tabela1[Data],"&lt;=44408")</f>
        <v>0</v>
      </c>
      <c r="L108" s="134">
        <f>SUMIFS(Tabela1[Valor],Tabela1[Categoria],Orçamento!$B108,Tabela1[Data],"&gt;=44409",Tabela1[Data],"&lt;=44439")</f>
        <v>0</v>
      </c>
      <c r="M108" s="134">
        <f>SUMIFS(Tabela1[Valor],Tabela1[Categoria],Orçamento!$B108,Tabela1[Data],"&gt;=44440",Tabela1[Data],"&lt;=44469")</f>
        <v>0</v>
      </c>
      <c r="N108" s="134">
        <f>SUMIFS(Tabela1[Valor],Tabela1[Categoria],Orçamento!$B108,Tabela1[Data],"&gt;=44470",Tabela1[Data],"&lt;=44500")</f>
        <v>0</v>
      </c>
      <c r="O108" s="134">
        <f>SUMIFS(Tabela1[Valor],Tabela1[Categoria],Orçamento!$B108,Tabela1[Data],"&gt;=44501",Tabela1[Data],"&lt;=44530")</f>
        <v>0</v>
      </c>
      <c r="P108" s="134">
        <f>SUMIFS(Tabela1[Valor],Tabela1[Categoria],Orçamento!$B108,Tabela1[Data],"&gt;=44531",Tabela1[Data],"&lt;=44561")</f>
        <v>0</v>
      </c>
      <c r="Q108" s="89"/>
      <c r="R108" s="90">
        <f t="shared" ref="R108:R116" si="25">SUM(E108:P108)</f>
        <v>0</v>
      </c>
      <c r="T108" s="1"/>
    </row>
    <row r="109" spans="2:20" ht="13.5" customHeight="1" outlineLevel="1" thickTop="1" thickBot="1" x14ac:dyDescent="0.2">
      <c r="B109" s="21" t="s">
        <v>76</v>
      </c>
      <c r="C109" s="75"/>
      <c r="D109" s="12"/>
      <c r="E109" s="134">
        <f>SUMIFS(Tabela1[Valor],Tabela1[Categoria],Orçamento!B109,Tabela1[Data],"&gt;=44197",Tabela1[Data],"&lt;=44227")</f>
        <v>0</v>
      </c>
      <c r="F109" s="134">
        <f>SUMIFS(Tabela1[Valor],Tabela1[Categoria],Orçamento!$B109,Tabela1[Data],"&gt;=44228",Tabela1[Data],"&lt;=44255")</f>
        <v>0</v>
      </c>
      <c r="G109" s="134">
        <f>SUMIFS(Tabela1[Valor],Tabela1[Categoria],Orçamento!$B109,Tabela1[Data],"&gt;=44256",Tabela1[Data],"&lt;=44286")</f>
        <v>0</v>
      </c>
      <c r="H109" s="134">
        <f>SUMIFS(Tabela1[Valor],Tabela1[Categoria],Orçamento!$B109,Tabela1[Data],"&gt;=44287",Tabela1[Data],"&lt;=44316")</f>
        <v>0</v>
      </c>
      <c r="I109" s="134">
        <f>SUMIFS(Tabela1[Valor],Tabela1[Categoria],Orçamento!$B109,Tabela1[Data],"&gt;=44317",Tabela1[Data],"&lt;=44347")</f>
        <v>0</v>
      </c>
      <c r="J109" s="134">
        <f>SUMIFS(Tabela1[Valor],Tabela1[Categoria],Orçamento!$B109,Tabela1[Data],"&gt;=44348",Tabela1[Data],"&lt;=44377")</f>
        <v>0</v>
      </c>
      <c r="K109" s="134">
        <f>SUMIFS(Tabela1[Valor],Tabela1[Categoria],Orçamento!$B109,Tabela1[Data],"&gt;=44378",Tabela1[Data],"&lt;=44408")</f>
        <v>0</v>
      </c>
      <c r="L109" s="134">
        <f>SUMIFS(Tabela1[Valor],Tabela1[Categoria],Orçamento!$B109,Tabela1[Data],"&gt;=44409",Tabela1[Data],"&lt;=44439")</f>
        <v>0</v>
      </c>
      <c r="M109" s="134">
        <f>SUMIFS(Tabela1[Valor],Tabela1[Categoria],Orçamento!$B109,Tabela1[Data],"&gt;=44440",Tabela1[Data],"&lt;=44469")</f>
        <v>0</v>
      </c>
      <c r="N109" s="134">
        <f>SUMIFS(Tabela1[Valor],Tabela1[Categoria],Orçamento!$B109,Tabela1[Data],"&gt;=44470",Tabela1[Data],"&lt;=44500")</f>
        <v>0</v>
      </c>
      <c r="O109" s="134">
        <f>SUMIFS(Tabela1[Valor],Tabela1[Categoria],Orçamento!$B109,Tabela1[Data],"&gt;=44501",Tabela1[Data],"&lt;=44530")</f>
        <v>0</v>
      </c>
      <c r="P109" s="134">
        <f>SUMIFS(Tabela1[Valor],Tabela1[Categoria],Orçamento!$B109,Tabela1[Data],"&gt;=44531",Tabela1[Data],"&lt;=44561")</f>
        <v>0</v>
      </c>
      <c r="Q109" s="89"/>
      <c r="R109" s="90">
        <f t="shared" si="25"/>
        <v>0</v>
      </c>
      <c r="T109" s="1"/>
    </row>
    <row r="110" spans="2:20" ht="13.5" customHeight="1" outlineLevel="1" thickTop="1" thickBot="1" x14ac:dyDescent="0.2">
      <c r="B110" s="20" t="s">
        <v>77</v>
      </c>
      <c r="C110" s="76"/>
      <c r="E110" s="134">
        <f>SUMIFS(Tabela1[Valor],Tabela1[Categoria],Orçamento!B110,Tabela1[Data],"&gt;=44197",Tabela1[Data],"&lt;=44227")</f>
        <v>0</v>
      </c>
      <c r="F110" s="134">
        <f>SUMIFS(Tabela1[Valor],Tabela1[Categoria],Orçamento!$B110,Tabela1[Data],"&gt;=44228",Tabela1[Data],"&lt;=44255")</f>
        <v>0</v>
      </c>
      <c r="G110" s="134">
        <f>SUMIFS(Tabela1[Valor],Tabela1[Categoria],Orçamento!$B110,Tabela1[Data],"&gt;=44256",Tabela1[Data],"&lt;=44286")</f>
        <v>0</v>
      </c>
      <c r="H110" s="134">
        <f>SUMIFS(Tabela1[Valor],Tabela1[Categoria],Orçamento!$B110,Tabela1[Data],"&gt;=44287",Tabela1[Data],"&lt;=44316")</f>
        <v>0</v>
      </c>
      <c r="I110" s="134">
        <f>SUMIFS(Tabela1[Valor],Tabela1[Categoria],Orçamento!$B110,Tabela1[Data],"&gt;=44317",Tabela1[Data],"&lt;=44347")</f>
        <v>0</v>
      </c>
      <c r="J110" s="134">
        <f>SUMIFS(Tabela1[Valor],Tabela1[Categoria],Orçamento!$B110,Tabela1[Data],"&gt;=44348",Tabela1[Data],"&lt;=44377")</f>
        <v>0</v>
      </c>
      <c r="K110" s="134">
        <f>SUMIFS(Tabela1[Valor],Tabela1[Categoria],Orçamento!$B110,Tabela1[Data],"&gt;=44378",Tabela1[Data],"&lt;=44408")</f>
        <v>0</v>
      </c>
      <c r="L110" s="134">
        <f>SUMIFS(Tabela1[Valor],Tabela1[Categoria],Orçamento!$B110,Tabela1[Data],"&gt;=44409",Tabela1[Data],"&lt;=44439")</f>
        <v>0</v>
      </c>
      <c r="M110" s="134">
        <f>SUMIFS(Tabela1[Valor],Tabela1[Categoria],Orçamento!$B110,Tabela1[Data],"&gt;=44440",Tabela1[Data],"&lt;=44469")</f>
        <v>0</v>
      </c>
      <c r="N110" s="134">
        <f>SUMIFS(Tabela1[Valor],Tabela1[Categoria],Orçamento!$B110,Tabela1[Data],"&gt;=44470",Tabela1[Data],"&lt;=44500")</f>
        <v>0</v>
      </c>
      <c r="O110" s="134">
        <f>SUMIFS(Tabela1[Valor],Tabela1[Categoria],Orçamento!$B110,Tabela1[Data],"&gt;=44501",Tabela1[Data],"&lt;=44530")</f>
        <v>0</v>
      </c>
      <c r="P110" s="134">
        <f>SUMIFS(Tabela1[Valor],Tabela1[Categoria],Orçamento!$B110,Tabela1[Data],"&gt;=44531",Tabela1[Data],"&lt;=44561")</f>
        <v>0</v>
      </c>
      <c r="Q110" s="89"/>
      <c r="R110" s="109">
        <f t="shared" si="25"/>
        <v>0</v>
      </c>
      <c r="T110" s="1"/>
    </row>
    <row r="111" spans="2:20" ht="13.5" customHeight="1" outlineLevel="1" thickTop="1" thickBot="1" x14ac:dyDescent="0.2">
      <c r="B111" s="21" t="s">
        <v>78</v>
      </c>
      <c r="C111" s="75"/>
      <c r="D111" s="12"/>
      <c r="E111" s="134">
        <f>SUMIFS(Tabela1[Valor],Tabela1[Categoria],Orçamento!B111,Tabela1[Data],"&gt;=44197",Tabela1[Data],"&lt;=44227")</f>
        <v>0</v>
      </c>
      <c r="F111" s="134">
        <f>SUMIFS(Tabela1[Valor],Tabela1[Categoria],Orçamento!$B111,Tabela1[Data],"&gt;=44228",Tabela1[Data],"&lt;=44255")</f>
        <v>0</v>
      </c>
      <c r="G111" s="134">
        <f>SUMIFS(Tabela1[Valor],Tabela1[Categoria],Orçamento!$B111,Tabela1[Data],"&gt;=44256",Tabela1[Data],"&lt;=44286")</f>
        <v>0</v>
      </c>
      <c r="H111" s="134">
        <f>SUMIFS(Tabela1[Valor],Tabela1[Categoria],Orçamento!$B111,Tabela1[Data],"&gt;=44287",Tabela1[Data],"&lt;=44316")</f>
        <v>0</v>
      </c>
      <c r="I111" s="134">
        <f>SUMIFS(Tabela1[Valor],Tabela1[Categoria],Orçamento!$B111,Tabela1[Data],"&gt;=44317",Tabela1[Data],"&lt;=44347")</f>
        <v>0</v>
      </c>
      <c r="J111" s="134">
        <f>SUMIFS(Tabela1[Valor],Tabela1[Categoria],Orçamento!$B111,Tabela1[Data],"&gt;=44348",Tabela1[Data],"&lt;=44377")</f>
        <v>0</v>
      </c>
      <c r="K111" s="134">
        <f>SUMIFS(Tabela1[Valor],Tabela1[Categoria],Orçamento!$B111,Tabela1[Data],"&gt;=44378",Tabela1[Data],"&lt;=44408")</f>
        <v>0</v>
      </c>
      <c r="L111" s="134">
        <f>SUMIFS(Tabela1[Valor],Tabela1[Categoria],Orçamento!$B111,Tabela1[Data],"&gt;=44409",Tabela1[Data],"&lt;=44439")</f>
        <v>0</v>
      </c>
      <c r="M111" s="134">
        <f>SUMIFS(Tabela1[Valor],Tabela1[Categoria],Orçamento!$B111,Tabela1[Data],"&gt;=44440",Tabela1[Data],"&lt;=44469")</f>
        <v>0</v>
      </c>
      <c r="N111" s="134">
        <f>SUMIFS(Tabela1[Valor],Tabela1[Categoria],Orçamento!$B111,Tabela1[Data],"&gt;=44470",Tabela1[Data],"&lt;=44500")</f>
        <v>0</v>
      </c>
      <c r="O111" s="134">
        <f>SUMIFS(Tabela1[Valor],Tabela1[Categoria],Orçamento!$B111,Tabela1[Data],"&gt;=44501",Tabela1[Data],"&lt;=44530")</f>
        <v>0</v>
      </c>
      <c r="P111" s="134">
        <f>SUMIFS(Tabela1[Valor],Tabela1[Categoria],Orçamento!$B111,Tabela1[Data],"&gt;=44531",Tabela1[Data],"&lt;=44561")</f>
        <v>0</v>
      </c>
      <c r="Q111" s="89"/>
      <c r="R111" s="90">
        <f t="shared" si="25"/>
        <v>0</v>
      </c>
      <c r="T111" s="1"/>
    </row>
    <row r="112" spans="2:20" ht="13.5" customHeight="1" outlineLevel="1" thickTop="1" thickBot="1" x14ac:dyDescent="0.2">
      <c r="B112" s="20" t="s">
        <v>79</v>
      </c>
      <c r="C112" s="76"/>
      <c r="E112" s="134">
        <f>SUMIFS(Tabela1[Valor],Tabela1[Categoria],Orçamento!B112,Tabela1[Data],"&gt;=44197",Tabela1[Data],"&lt;=44227")</f>
        <v>0</v>
      </c>
      <c r="F112" s="134">
        <f>SUMIFS(Tabela1[Valor],Tabela1[Categoria],Orçamento!$B112,Tabela1[Data],"&gt;=44228",Tabela1[Data],"&lt;=44255")</f>
        <v>0</v>
      </c>
      <c r="G112" s="134">
        <f>SUMIFS(Tabela1[Valor],Tabela1[Categoria],Orçamento!$B112,Tabela1[Data],"&gt;=44256",Tabela1[Data],"&lt;=44286")</f>
        <v>0</v>
      </c>
      <c r="H112" s="134">
        <f>SUMIFS(Tabela1[Valor],Tabela1[Categoria],Orçamento!$B112,Tabela1[Data],"&gt;=44287",Tabela1[Data],"&lt;=44316")</f>
        <v>0</v>
      </c>
      <c r="I112" s="134">
        <f>SUMIFS(Tabela1[Valor],Tabela1[Categoria],Orçamento!$B112,Tabela1[Data],"&gt;=44317",Tabela1[Data],"&lt;=44347")</f>
        <v>0</v>
      </c>
      <c r="J112" s="134">
        <f>SUMIFS(Tabela1[Valor],Tabela1[Categoria],Orçamento!$B112,Tabela1[Data],"&gt;=44348",Tabela1[Data],"&lt;=44377")</f>
        <v>0</v>
      </c>
      <c r="K112" s="134">
        <f>SUMIFS(Tabela1[Valor],Tabela1[Categoria],Orçamento!$B112,Tabela1[Data],"&gt;=44378",Tabela1[Data],"&lt;=44408")</f>
        <v>0</v>
      </c>
      <c r="L112" s="134">
        <f>SUMIFS(Tabela1[Valor],Tabela1[Categoria],Orçamento!$B112,Tabela1[Data],"&gt;=44409",Tabela1[Data],"&lt;=44439")</f>
        <v>0</v>
      </c>
      <c r="M112" s="134">
        <f>SUMIFS(Tabela1[Valor],Tabela1[Categoria],Orçamento!$B112,Tabela1[Data],"&gt;=44440",Tabela1[Data],"&lt;=44469")</f>
        <v>0</v>
      </c>
      <c r="N112" s="134">
        <f>SUMIFS(Tabela1[Valor],Tabela1[Categoria],Orçamento!$B112,Tabela1[Data],"&gt;=44470",Tabela1[Data],"&lt;=44500")</f>
        <v>0</v>
      </c>
      <c r="O112" s="134">
        <f>SUMIFS(Tabela1[Valor],Tabela1[Categoria],Orçamento!$B112,Tabela1[Data],"&gt;=44501",Tabela1[Data],"&lt;=44530")</f>
        <v>0</v>
      </c>
      <c r="P112" s="134">
        <f>SUMIFS(Tabela1[Valor],Tabela1[Categoria],Orçamento!$B112,Tabela1[Data],"&gt;=44531",Tabela1[Data],"&lt;=44561")</f>
        <v>0</v>
      </c>
      <c r="Q112" s="89"/>
      <c r="R112" s="109">
        <f t="shared" si="25"/>
        <v>0</v>
      </c>
      <c r="T112" s="1"/>
    </row>
    <row r="113" spans="2:20" ht="13.5" customHeight="1" outlineLevel="1" thickTop="1" thickBot="1" x14ac:dyDescent="0.2">
      <c r="B113" s="21" t="s">
        <v>80</v>
      </c>
      <c r="C113" s="75"/>
      <c r="D113" s="12"/>
      <c r="E113" s="134">
        <f>SUMIFS(Tabela1[Valor],Tabela1[Categoria],Orçamento!B113,Tabela1[Data],"&gt;=44197",Tabela1[Data],"&lt;=44227")</f>
        <v>0</v>
      </c>
      <c r="F113" s="134">
        <f>SUMIFS(Tabela1[Valor],Tabela1[Categoria],Orçamento!$B113,Tabela1[Data],"&gt;=44228",Tabela1[Data],"&lt;=44255")</f>
        <v>0</v>
      </c>
      <c r="G113" s="134">
        <f>SUMIFS(Tabela1[Valor],Tabela1[Categoria],Orçamento!$B113,Tabela1[Data],"&gt;=44256",Tabela1[Data],"&lt;=44286")</f>
        <v>0</v>
      </c>
      <c r="H113" s="134">
        <f>SUMIFS(Tabela1[Valor],Tabela1[Categoria],Orçamento!$B113,Tabela1[Data],"&gt;=44287",Tabela1[Data],"&lt;=44316")</f>
        <v>0</v>
      </c>
      <c r="I113" s="134">
        <f>SUMIFS(Tabela1[Valor],Tabela1[Categoria],Orçamento!$B113,Tabela1[Data],"&gt;=44317",Tabela1[Data],"&lt;=44347")</f>
        <v>0</v>
      </c>
      <c r="J113" s="134">
        <f>SUMIFS(Tabela1[Valor],Tabela1[Categoria],Orçamento!$B113,Tabela1[Data],"&gt;=44348",Tabela1[Data],"&lt;=44377")</f>
        <v>0</v>
      </c>
      <c r="K113" s="134">
        <f>SUMIFS(Tabela1[Valor],Tabela1[Categoria],Orçamento!$B113,Tabela1[Data],"&gt;=44378",Tabela1[Data],"&lt;=44408")</f>
        <v>0</v>
      </c>
      <c r="L113" s="134">
        <f>SUMIFS(Tabela1[Valor],Tabela1[Categoria],Orçamento!$B113,Tabela1[Data],"&gt;=44409",Tabela1[Data],"&lt;=44439")</f>
        <v>0</v>
      </c>
      <c r="M113" s="134">
        <f>SUMIFS(Tabela1[Valor],Tabela1[Categoria],Orçamento!$B113,Tabela1[Data],"&gt;=44440",Tabela1[Data],"&lt;=44469")</f>
        <v>0</v>
      </c>
      <c r="N113" s="134">
        <f>SUMIFS(Tabela1[Valor],Tabela1[Categoria],Orçamento!$B113,Tabela1[Data],"&gt;=44470",Tabela1[Data],"&lt;=44500")</f>
        <v>0</v>
      </c>
      <c r="O113" s="134">
        <f>SUMIFS(Tabela1[Valor],Tabela1[Categoria],Orçamento!$B113,Tabela1[Data],"&gt;=44501",Tabela1[Data],"&lt;=44530")</f>
        <v>0</v>
      </c>
      <c r="P113" s="134">
        <f>SUMIFS(Tabela1[Valor],Tabela1[Categoria],Orçamento!$B113,Tabela1[Data],"&gt;=44531",Tabela1[Data],"&lt;=44561")</f>
        <v>0</v>
      </c>
      <c r="Q113" s="89"/>
      <c r="R113" s="90">
        <f t="shared" si="25"/>
        <v>0</v>
      </c>
      <c r="T113" s="1"/>
    </row>
    <row r="114" spans="2:20" ht="13.5" customHeight="1" outlineLevel="1" thickTop="1" thickBot="1" x14ac:dyDescent="0.2">
      <c r="B114" s="21" t="s">
        <v>81</v>
      </c>
      <c r="C114" s="75"/>
      <c r="D114" s="12"/>
      <c r="E114" s="134">
        <f>SUMIFS(Tabela1[Valor],Tabela1[Categoria],Orçamento!B114,Tabela1[Data],"&gt;=44197",Tabela1[Data],"&lt;=44227")</f>
        <v>0</v>
      </c>
      <c r="F114" s="134">
        <f>SUMIFS(Tabela1[Valor],Tabela1[Categoria],Orçamento!$B114,Tabela1[Data],"&gt;=44228",Tabela1[Data],"&lt;=44255")</f>
        <v>0</v>
      </c>
      <c r="G114" s="134">
        <f>SUMIFS(Tabela1[Valor],Tabela1[Categoria],Orçamento!$B114,Tabela1[Data],"&gt;=44256",Tabela1[Data],"&lt;=44286")</f>
        <v>0</v>
      </c>
      <c r="H114" s="134">
        <f>SUMIFS(Tabela1[Valor],Tabela1[Categoria],Orçamento!$B114,Tabela1[Data],"&gt;=44287",Tabela1[Data],"&lt;=44316")</f>
        <v>0</v>
      </c>
      <c r="I114" s="134">
        <f>SUMIFS(Tabela1[Valor],Tabela1[Categoria],Orçamento!$B114,Tabela1[Data],"&gt;=44317",Tabela1[Data],"&lt;=44347")</f>
        <v>0</v>
      </c>
      <c r="J114" s="134">
        <f>SUMIFS(Tabela1[Valor],Tabela1[Categoria],Orçamento!$B114,Tabela1[Data],"&gt;=44348",Tabela1[Data],"&lt;=44377")</f>
        <v>0</v>
      </c>
      <c r="K114" s="134">
        <f>SUMIFS(Tabela1[Valor],Tabela1[Categoria],Orçamento!$B114,Tabela1[Data],"&gt;=44378",Tabela1[Data],"&lt;=44408")</f>
        <v>0</v>
      </c>
      <c r="L114" s="134">
        <f>SUMIFS(Tabela1[Valor],Tabela1[Categoria],Orçamento!$B114,Tabela1[Data],"&gt;=44409",Tabela1[Data],"&lt;=44439")</f>
        <v>0</v>
      </c>
      <c r="M114" s="134">
        <f>SUMIFS(Tabela1[Valor],Tabela1[Categoria],Orçamento!$B114,Tabela1[Data],"&gt;=44440",Tabela1[Data],"&lt;=44469")</f>
        <v>0</v>
      </c>
      <c r="N114" s="134">
        <f>SUMIFS(Tabela1[Valor],Tabela1[Categoria],Orçamento!$B114,Tabela1[Data],"&gt;=44470",Tabela1[Data],"&lt;=44500")</f>
        <v>0</v>
      </c>
      <c r="O114" s="134">
        <f>SUMIFS(Tabela1[Valor],Tabela1[Categoria],Orçamento!$B114,Tabela1[Data],"&gt;=44501",Tabela1[Data],"&lt;=44530")</f>
        <v>0</v>
      </c>
      <c r="P114" s="134">
        <f>SUMIFS(Tabela1[Valor],Tabela1[Categoria],Orçamento!$B114,Tabela1[Data],"&gt;=44531",Tabela1[Data],"&lt;=44561")</f>
        <v>0</v>
      </c>
      <c r="Q114" s="89"/>
      <c r="R114" s="90">
        <f t="shared" si="25"/>
        <v>0</v>
      </c>
      <c r="T114" s="1"/>
    </row>
    <row r="115" spans="2:20" ht="13.5" customHeight="1" outlineLevel="1" thickTop="1" thickBot="1" x14ac:dyDescent="0.2">
      <c r="B115" s="21" t="s">
        <v>82</v>
      </c>
      <c r="C115" s="75"/>
      <c r="D115" s="12"/>
      <c r="E115" s="134">
        <f>SUMIFS(Tabela1[Valor],Tabela1[Categoria],Orçamento!B115,Tabela1[Data],"&gt;=44197",Tabela1[Data],"&lt;=44227")</f>
        <v>0</v>
      </c>
      <c r="F115" s="134">
        <f>SUMIFS(Tabela1[Valor],Tabela1[Categoria],Orçamento!$B115,Tabela1[Data],"&gt;=44228",Tabela1[Data],"&lt;=44255")</f>
        <v>0</v>
      </c>
      <c r="G115" s="134">
        <f>SUMIFS(Tabela1[Valor],Tabela1[Categoria],Orçamento!$B115,Tabela1[Data],"&gt;=44256",Tabela1[Data],"&lt;=44286")</f>
        <v>0</v>
      </c>
      <c r="H115" s="134">
        <f>SUMIFS(Tabela1[Valor],Tabela1[Categoria],Orçamento!$B115,Tabela1[Data],"&gt;=44287",Tabela1[Data],"&lt;=44316")</f>
        <v>0</v>
      </c>
      <c r="I115" s="134">
        <f>SUMIFS(Tabela1[Valor],Tabela1[Categoria],Orçamento!$B115,Tabela1[Data],"&gt;=44317",Tabela1[Data],"&lt;=44347")</f>
        <v>0</v>
      </c>
      <c r="J115" s="134">
        <f>SUMIFS(Tabela1[Valor],Tabela1[Categoria],Orçamento!$B115,Tabela1[Data],"&gt;=44348",Tabela1[Data],"&lt;=44377")</f>
        <v>0</v>
      </c>
      <c r="K115" s="134">
        <f>SUMIFS(Tabela1[Valor],Tabela1[Categoria],Orçamento!$B115,Tabela1[Data],"&gt;=44378",Tabela1[Data],"&lt;=44408")</f>
        <v>0</v>
      </c>
      <c r="L115" s="134">
        <f>SUMIFS(Tabela1[Valor],Tabela1[Categoria],Orçamento!$B115,Tabela1[Data],"&gt;=44409",Tabela1[Data],"&lt;=44439")</f>
        <v>0</v>
      </c>
      <c r="M115" s="134">
        <f>SUMIFS(Tabela1[Valor],Tabela1[Categoria],Orçamento!$B115,Tabela1[Data],"&gt;=44440",Tabela1[Data],"&lt;=44469")</f>
        <v>0</v>
      </c>
      <c r="N115" s="134">
        <f>SUMIFS(Tabela1[Valor],Tabela1[Categoria],Orçamento!$B115,Tabela1[Data],"&gt;=44470",Tabela1[Data],"&lt;=44500")</f>
        <v>0</v>
      </c>
      <c r="O115" s="134">
        <f>SUMIFS(Tabela1[Valor],Tabela1[Categoria],Orçamento!$B115,Tabela1[Data],"&gt;=44501",Tabela1[Data],"&lt;=44530")</f>
        <v>0</v>
      </c>
      <c r="P115" s="134">
        <f>SUMIFS(Tabela1[Valor],Tabela1[Categoria],Orçamento!$B115,Tabela1[Data],"&gt;=44531",Tabela1[Data],"&lt;=44561")</f>
        <v>0</v>
      </c>
      <c r="Q115" s="89"/>
      <c r="R115" s="90">
        <f t="shared" si="25"/>
        <v>0</v>
      </c>
      <c r="T115" s="1"/>
    </row>
    <row r="116" spans="2:20" ht="13.5" customHeight="1" outlineLevel="1" thickTop="1" thickBot="1" x14ac:dyDescent="0.2">
      <c r="B116" s="21" t="s">
        <v>183</v>
      </c>
      <c r="C116" s="75"/>
      <c r="D116" s="12"/>
      <c r="E116" s="134">
        <f>SUMIFS(Tabela1[Valor],Tabela1[Categoria],Orçamento!B116,Tabela1[Data],"&gt;=44197",Tabela1[Data],"&lt;=44227")</f>
        <v>0</v>
      </c>
      <c r="F116" s="134">
        <f>SUMIFS(Tabela1[Valor],Tabela1[Categoria],Orçamento!$B116,Tabela1[Data],"&gt;=44228",Tabela1[Data],"&lt;=44255")</f>
        <v>0</v>
      </c>
      <c r="G116" s="134">
        <f>SUMIFS(Tabela1[Valor],Tabela1[Categoria],Orçamento!$B116,Tabela1[Data],"&gt;=44256",Tabela1[Data],"&lt;=44286")</f>
        <v>0</v>
      </c>
      <c r="H116" s="134">
        <f>SUMIFS(Tabela1[Valor],Tabela1[Categoria],Orçamento!$B116,Tabela1[Data],"&gt;=44287",Tabela1[Data],"&lt;=44316")</f>
        <v>0</v>
      </c>
      <c r="I116" s="134">
        <f>SUMIFS(Tabela1[Valor],Tabela1[Categoria],Orçamento!$B116,Tabela1[Data],"&gt;=44317",Tabela1[Data],"&lt;=44347")</f>
        <v>0</v>
      </c>
      <c r="J116" s="134">
        <f>SUMIFS(Tabela1[Valor],Tabela1[Categoria],Orçamento!$B116,Tabela1[Data],"&gt;=44348",Tabela1[Data],"&lt;=44377")</f>
        <v>0</v>
      </c>
      <c r="K116" s="134">
        <f>SUMIFS(Tabela1[Valor],Tabela1[Categoria],Orçamento!$B116,Tabela1[Data],"&gt;=44378",Tabela1[Data],"&lt;=44408")</f>
        <v>0</v>
      </c>
      <c r="L116" s="134">
        <f>SUMIFS(Tabela1[Valor],Tabela1[Categoria],Orçamento!$B116,Tabela1[Data],"&gt;=44409",Tabela1[Data],"&lt;=44439")</f>
        <v>0</v>
      </c>
      <c r="M116" s="134">
        <f>SUMIFS(Tabela1[Valor],Tabela1[Categoria],Orçamento!$B116,Tabela1[Data],"&gt;=44440",Tabela1[Data],"&lt;=44469")</f>
        <v>0</v>
      </c>
      <c r="N116" s="134">
        <f>SUMIFS(Tabela1[Valor],Tabela1[Categoria],Orçamento!$B116,Tabela1[Data],"&gt;=44470",Tabela1[Data],"&lt;=44500")</f>
        <v>0</v>
      </c>
      <c r="O116" s="134">
        <f>SUMIFS(Tabela1[Valor],Tabela1[Categoria],Orçamento!$B116,Tabela1[Data],"&gt;=44501",Tabela1[Data],"&lt;=44530")</f>
        <v>0</v>
      </c>
      <c r="P116" s="134">
        <f>SUMIFS(Tabela1[Valor],Tabela1[Categoria],Orçamento!$B116,Tabela1[Data],"&gt;=44531",Tabela1[Data],"&lt;=44561")</f>
        <v>0</v>
      </c>
      <c r="Q116" s="89"/>
      <c r="R116" s="110">
        <f t="shared" si="25"/>
        <v>0</v>
      </c>
      <c r="T116" s="1"/>
    </row>
    <row r="117" spans="2:20" s="8" customFormat="1" ht="13.5" customHeight="1" thickTop="1" thickBot="1" x14ac:dyDescent="0.2">
      <c r="B117" s="44"/>
      <c r="C117" s="45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1"/>
      <c r="R117" s="102"/>
    </row>
    <row r="118" spans="2:20" ht="12.75" customHeight="1" thickBot="1" x14ac:dyDescent="0.2">
      <c r="B118" s="19" t="s">
        <v>43</v>
      </c>
      <c r="C118" s="13"/>
      <c r="D118" s="14"/>
      <c r="E118" s="95">
        <f t="shared" ref="E118:P118" si="26">SUM(E120:E127)</f>
        <v>0</v>
      </c>
      <c r="F118" s="95">
        <f t="shared" si="26"/>
        <v>0</v>
      </c>
      <c r="G118" s="95">
        <f t="shared" si="26"/>
        <v>-27.3</v>
      </c>
      <c r="H118" s="95">
        <f t="shared" si="26"/>
        <v>0</v>
      </c>
      <c r="I118" s="95">
        <f t="shared" si="26"/>
        <v>0</v>
      </c>
      <c r="J118" s="95">
        <f t="shared" si="26"/>
        <v>0</v>
      </c>
      <c r="K118" s="95">
        <f t="shared" si="26"/>
        <v>0</v>
      </c>
      <c r="L118" s="95">
        <f t="shared" si="26"/>
        <v>0</v>
      </c>
      <c r="M118" s="95">
        <f t="shared" si="26"/>
        <v>0</v>
      </c>
      <c r="N118" s="95">
        <f t="shared" si="26"/>
        <v>0</v>
      </c>
      <c r="O118" s="95">
        <f t="shared" si="26"/>
        <v>0</v>
      </c>
      <c r="P118" s="95">
        <f t="shared" si="26"/>
        <v>0</v>
      </c>
      <c r="Q118" s="96"/>
      <c r="R118" s="97">
        <f>SUM(E118:P118)</f>
        <v>-27.3</v>
      </c>
      <c r="T118" s="1"/>
    </row>
    <row r="119" spans="2:20" s="8" customFormat="1" ht="12.75" customHeight="1" outlineLevel="1" thickBot="1" x14ac:dyDescent="0.2">
      <c r="B119" s="46"/>
      <c r="C119" s="9"/>
      <c r="D119" s="47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9"/>
      <c r="R119" s="88"/>
    </row>
    <row r="120" spans="2:20" ht="13.5" customHeight="1" outlineLevel="1" thickTop="1" thickBot="1" x14ac:dyDescent="0.2">
      <c r="B120" s="21" t="s">
        <v>83</v>
      </c>
      <c r="C120" s="75"/>
      <c r="D120" s="12"/>
      <c r="E120" s="134">
        <f>SUMIFS(Tabela1[Valor],Tabela1[Categoria],Orçamento!B120,Tabela1[Data],"&gt;=44197",Tabela1[Data],"&lt;=44227")</f>
        <v>0</v>
      </c>
      <c r="F120" s="134">
        <f>SUMIFS(Tabela1[Valor],Tabela1[Categoria],Orçamento!$B120,Tabela1[Data],"&gt;=44228",Tabela1[Data],"&lt;=44255")</f>
        <v>0</v>
      </c>
      <c r="G120" s="134">
        <f>SUMIFS(Tabela1[Valor],Tabela1[Categoria],Orçamento!$B120,Tabela1[Data],"&gt;=44256",Tabela1[Data],"&lt;=44286")</f>
        <v>-25</v>
      </c>
      <c r="H120" s="134">
        <f>SUMIFS(Tabela1[Valor],Tabela1[Categoria],Orçamento!$B120,Tabela1[Data],"&gt;=44287",Tabela1[Data],"&lt;=44316")</f>
        <v>0</v>
      </c>
      <c r="I120" s="134">
        <f>SUMIFS(Tabela1[Valor],Tabela1[Categoria],Orçamento!$B120,Tabela1[Data],"&gt;=44317",Tabela1[Data],"&lt;=44347")</f>
        <v>0</v>
      </c>
      <c r="J120" s="134">
        <f>SUMIFS(Tabela1[Valor],Tabela1[Categoria],Orçamento!$B120,Tabela1[Data],"&gt;=44348",Tabela1[Data],"&lt;=44377")</f>
        <v>0</v>
      </c>
      <c r="K120" s="134">
        <f>SUMIFS(Tabela1[Valor],Tabela1[Categoria],Orçamento!$B120,Tabela1[Data],"&gt;=44378",Tabela1[Data],"&lt;=44408")</f>
        <v>0</v>
      </c>
      <c r="L120" s="134">
        <f>SUMIFS(Tabela1[Valor],Tabela1[Categoria],Orçamento!$B120,Tabela1[Data],"&gt;=44409",Tabela1[Data],"&lt;=44439")</f>
        <v>0</v>
      </c>
      <c r="M120" s="134">
        <f>SUMIFS(Tabela1[Valor],Tabela1[Categoria],Orçamento!$B120,Tabela1[Data],"&gt;=44440",Tabela1[Data],"&lt;=44469")</f>
        <v>0</v>
      </c>
      <c r="N120" s="134">
        <f>SUMIFS(Tabela1[Valor],Tabela1[Categoria],Orçamento!$B120,Tabela1[Data],"&gt;=44470",Tabela1[Data],"&lt;=44500")</f>
        <v>0</v>
      </c>
      <c r="O120" s="134">
        <f>SUMIFS(Tabela1[Valor],Tabela1[Categoria],Orçamento!$B120,Tabela1[Data],"&gt;=44501",Tabela1[Data],"&lt;=44530")</f>
        <v>0</v>
      </c>
      <c r="P120" s="134">
        <f>SUMIFS(Tabela1[Valor],Tabela1[Categoria],Orçamento!$B120,Tabela1[Data],"&gt;=44531",Tabela1[Data],"&lt;=44561")</f>
        <v>0</v>
      </c>
      <c r="Q120" s="89"/>
      <c r="R120" s="90">
        <f>SUM(E120:P120)</f>
        <v>-25</v>
      </c>
      <c r="T120" s="1"/>
    </row>
    <row r="121" spans="2:20" ht="13.5" customHeight="1" outlineLevel="1" thickTop="1" thickBot="1" x14ac:dyDescent="0.2">
      <c r="B121" s="21" t="s">
        <v>84</v>
      </c>
      <c r="C121" s="75"/>
      <c r="D121" s="12"/>
      <c r="E121" s="134">
        <f>SUMIFS(Tabela1[Valor],Tabela1[Categoria],Orçamento!B121,Tabela1[Data],"&gt;=44197",Tabela1[Data],"&lt;=44227")</f>
        <v>0</v>
      </c>
      <c r="F121" s="134">
        <f>SUMIFS(Tabela1[Valor],Tabela1[Categoria],Orçamento!$B121,Tabela1[Data],"&gt;=44228",Tabela1[Data],"&lt;=44255")</f>
        <v>0</v>
      </c>
      <c r="G121" s="134">
        <f>SUMIFS(Tabela1[Valor],Tabela1[Categoria],Orçamento!$B121,Tabela1[Data],"&gt;=44256",Tabela1[Data],"&lt;=44286")</f>
        <v>0</v>
      </c>
      <c r="H121" s="134">
        <f>SUMIFS(Tabela1[Valor],Tabela1[Categoria],Orçamento!$B121,Tabela1[Data],"&gt;=44287",Tabela1[Data],"&lt;=44316")</f>
        <v>0</v>
      </c>
      <c r="I121" s="134">
        <f>SUMIFS(Tabela1[Valor],Tabela1[Categoria],Orçamento!$B121,Tabela1[Data],"&gt;=44317",Tabela1[Data],"&lt;=44347")</f>
        <v>0</v>
      </c>
      <c r="J121" s="134">
        <f>SUMIFS(Tabela1[Valor],Tabela1[Categoria],Orçamento!$B121,Tabela1[Data],"&gt;=44348",Tabela1[Data],"&lt;=44377")</f>
        <v>0</v>
      </c>
      <c r="K121" s="134">
        <f>SUMIFS(Tabela1[Valor],Tabela1[Categoria],Orçamento!$B121,Tabela1[Data],"&gt;=44378",Tabela1[Data],"&lt;=44408")</f>
        <v>0</v>
      </c>
      <c r="L121" s="134">
        <f>SUMIFS(Tabela1[Valor],Tabela1[Categoria],Orçamento!$B121,Tabela1[Data],"&gt;=44409",Tabela1[Data],"&lt;=44439")</f>
        <v>0</v>
      </c>
      <c r="M121" s="134">
        <f>SUMIFS(Tabela1[Valor],Tabela1[Categoria],Orçamento!$B121,Tabela1[Data],"&gt;=44440",Tabela1[Data],"&lt;=44469")</f>
        <v>0</v>
      </c>
      <c r="N121" s="134">
        <f>SUMIFS(Tabela1[Valor],Tabela1[Categoria],Orçamento!$B121,Tabela1[Data],"&gt;=44470",Tabela1[Data],"&lt;=44500")</f>
        <v>0</v>
      </c>
      <c r="O121" s="134">
        <f>SUMIFS(Tabela1[Valor],Tabela1[Categoria],Orçamento!$B121,Tabela1[Data],"&gt;=44501",Tabela1[Data],"&lt;=44530")</f>
        <v>0</v>
      </c>
      <c r="P121" s="134">
        <f>SUMIFS(Tabela1[Valor],Tabela1[Categoria],Orçamento!$B121,Tabela1[Data],"&gt;=44531",Tabela1[Data],"&lt;=44561")</f>
        <v>0</v>
      </c>
      <c r="Q121" s="89"/>
      <c r="R121" s="90"/>
      <c r="T121" s="1"/>
    </row>
    <row r="122" spans="2:20" ht="13.5" customHeight="1" outlineLevel="1" thickTop="1" thickBot="1" x14ac:dyDescent="0.2">
      <c r="B122" s="20" t="s">
        <v>85</v>
      </c>
      <c r="C122" s="76"/>
      <c r="E122" s="134">
        <f>SUMIFS(Tabela1[Valor],Tabela1[Categoria],Orçamento!B122,Tabela1[Data],"&gt;=44197",Tabela1[Data],"&lt;=44227")</f>
        <v>0</v>
      </c>
      <c r="F122" s="134">
        <f>SUMIFS(Tabela1[Valor],Tabela1[Categoria],Orçamento!$B122,Tabela1[Data],"&gt;=44228",Tabela1[Data],"&lt;=44255")</f>
        <v>0</v>
      </c>
      <c r="G122" s="134">
        <f>SUMIFS(Tabela1[Valor],Tabela1[Categoria],Orçamento!$B122,Tabela1[Data],"&gt;=44256",Tabela1[Data],"&lt;=44286")</f>
        <v>0</v>
      </c>
      <c r="H122" s="134">
        <f>SUMIFS(Tabela1[Valor],Tabela1[Categoria],Orçamento!$B122,Tabela1[Data],"&gt;=44287",Tabela1[Data],"&lt;=44316")</f>
        <v>0</v>
      </c>
      <c r="I122" s="134">
        <f>SUMIFS(Tabela1[Valor],Tabela1[Categoria],Orçamento!$B122,Tabela1[Data],"&gt;=44317",Tabela1[Data],"&lt;=44347")</f>
        <v>0</v>
      </c>
      <c r="J122" s="134">
        <f>SUMIFS(Tabela1[Valor],Tabela1[Categoria],Orçamento!$B122,Tabela1[Data],"&gt;=44348",Tabela1[Data],"&lt;=44377")</f>
        <v>0</v>
      </c>
      <c r="K122" s="134">
        <f>SUMIFS(Tabela1[Valor],Tabela1[Categoria],Orçamento!$B122,Tabela1[Data],"&gt;=44378",Tabela1[Data],"&lt;=44408")</f>
        <v>0</v>
      </c>
      <c r="L122" s="134">
        <f>SUMIFS(Tabela1[Valor],Tabela1[Categoria],Orçamento!$B122,Tabela1[Data],"&gt;=44409",Tabela1[Data],"&lt;=44439")</f>
        <v>0</v>
      </c>
      <c r="M122" s="134">
        <f>SUMIFS(Tabela1[Valor],Tabela1[Categoria],Orçamento!$B122,Tabela1[Data],"&gt;=44440",Tabela1[Data],"&lt;=44469")</f>
        <v>0</v>
      </c>
      <c r="N122" s="134">
        <f>SUMIFS(Tabela1[Valor],Tabela1[Categoria],Orçamento!$B122,Tabela1[Data],"&gt;=44470",Tabela1[Data],"&lt;=44500")</f>
        <v>0</v>
      </c>
      <c r="O122" s="134">
        <f>SUMIFS(Tabela1[Valor],Tabela1[Categoria],Orçamento!$B122,Tabela1[Data],"&gt;=44501",Tabela1[Data],"&lt;=44530")</f>
        <v>0</v>
      </c>
      <c r="P122" s="134">
        <f>SUMIFS(Tabela1[Valor],Tabela1[Categoria],Orçamento!$B122,Tabela1[Data],"&gt;=44531",Tabela1[Data],"&lt;=44561")</f>
        <v>0</v>
      </c>
      <c r="Q122" s="89"/>
      <c r="R122" s="109">
        <f t="shared" ref="R122:R129" si="27">SUM(E122:P122)</f>
        <v>0</v>
      </c>
      <c r="T122" s="1"/>
    </row>
    <row r="123" spans="2:20" ht="13.5" customHeight="1" outlineLevel="1" thickTop="1" thickBot="1" x14ac:dyDescent="0.2">
      <c r="B123" s="21" t="s">
        <v>86</v>
      </c>
      <c r="C123" s="75"/>
      <c r="D123" s="12"/>
      <c r="E123" s="134">
        <f>SUMIFS(Tabela1[Valor],Tabela1[Categoria],Orçamento!B123,Tabela1[Data],"&gt;=44197",Tabela1[Data],"&lt;=44227")</f>
        <v>0</v>
      </c>
      <c r="F123" s="134">
        <f>SUMIFS(Tabela1[Valor],Tabela1[Categoria],Orçamento!$B123,Tabela1[Data],"&gt;=44228",Tabela1[Data],"&lt;=44255")</f>
        <v>0</v>
      </c>
      <c r="G123" s="134">
        <f>SUMIFS(Tabela1[Valor],Tabela1[Categoria],Orçamento!$B123,Tabela1[Data],"&gt;=44256",Tabela1[Data],"&lt;=44286")</f>
        <v>0</v>
      </c>
      <c r="H123" s="134">
        <f>SUMIFS(Tabela1[Valor],Tabela1[Categoria],Orçamento!$B123,Tabela1[Data],"&gt;=44287",Tabela1[Data],"&lt;=44316")</f>
        <v>0</v>
      </c>
      <c r="I123" s="134">
        <f>SUMIFS(Tabela1[Valor],Tabela1[Categoria],Orçamento!$B123,Tabela1[Data],"&gt;=44317",Tabela1[Data],"&lt;=44347")</f>
        <v>0</v>
      </c>
      <c r="J123" s="134">
        <f>SUMIFS(Tabela1[Valor],Tabela1[Categoria],Orçamento!$B123,Tabela1[Data],"&gt;=44348",Tabela1[Data],"&lt;=44377")</f>
        <v>0</v>
      </c>
      <c r="K123" s="134">
        <f>SUMIFS(Tabela1[Valor],Tabela1[Categoria],Orçamento!$B123,Tabela1[Data],"&gt;=44378",Tabela1[Data],"&lt;=44408")</f>
        <v>0</v>
      </c>
      <c r="L123" s="134">
        <f>SUMIFS(Tabela1[Valor],Tabela1[Categoria],Orçamento!$B123,Tabela1[Data],"&gt;=44409",Tabela1[Data],"&lt;=44439")</f>
        <v>0</v>
      </c>
      <c r="M123" s="134">
        <f>SUMIFS(Tabela1[Valor],Tabela1[Categoria],Orçamento!$B123,Tabela1[Data],"&gt;=44440",Tabela1[Data],"&lt;=44469")</f>
        <v>0</v>
      </c>
      <c r="N123" s="134">
        <f>SUMIFS(Tabela1[Valor],Tabela1[Categoria],Orçamento!$B123,Tabela1[Data],"&gt;=44470",Tabela1[Data],"&lt;=44500")</f>
        <v>0</v>
      </c>
      <c r="O123" s="134">
        <f>SUMIFS(Tabela1[Valor],Tabela1[Categoria],Orçamento!$B123,Tabela1[Data],"&gt;=44501",Tabela1[Data],"&lt;=44530")</f>
        <v>0</v>
      </c>
      <c r="P123" s="134">
        <f>SUMIFS(Tabela1[Valor],Tabela1[Categoria],Orçamento!$B123,Tabela1[Data],"&gt;=44531",Tabela1[Data],"&lt;=44561")</f>
        <v>0</v>
      </c>
      <c r="Q123" s="89"/>
      <c r="R123" s="90">
        <f t="shared" si="27"/>
        <v>0</v>
      </c>
      <c r="T123" s="1"/>
    </row>
    <row r="124" spans="2:20" ht="13.5" customHeight="1" outlineLevel="1" thickTop="1" thickBot="1" x14ac:dyDescent="0.2">
      <c r="B124" s="20" t="s">
        <v>87</v>
      </c>
      <c r="C124" s="76"/>
      <c r="E124" s="134">
        <f>SUMIFS(Tabela1[Valor],Tabela1[Categoria],Orçamento!B124,Tabela1[Data],"&gt;=44197",Tabela1[Data],"&lt;=44227")</f>
        <v>0</v>
      </c>
      <c r="F124" s="134">
        <f>SUMIFS(Tabela1[Valor],Tabela1[Categoria],Orçamento!$B124,Tabela1[Data],"&gt;=44228",Tabela1[Data],"&lt;=44255")</f>
        <v>0</v>
      </c>
      <c r="G124" s="134">
        <f>SUMIFS(Tabela1[Valor],Tabela1[Categoria],Orçamento!$B124,Tabela1[Data],"&gt;=44256",Tabela1[Data],"&lt;=44286")</f>
        <v>0</v>
      </c>
      <c r="H124" s="134">
        <f>SUMIFS(Tabela1[Valor],Tabela1[Categoria],Orçamento!$B124,Tabela1[Data],"&gt;=44287",Tabela1[Data],"&lt;=44316")</f>
        <v>0</v>
      </c>
      <c r="I124" s="134">
        <f>SUMIFS(Tabela1[Valor],Tabela1[Categoria],Orçamento!$B124,Tabela1[Data],"&gt;=44317",Tabela1[Data],"&lt;=44347")</f>
        <v>0</v>
      </c>
      <c r="J124" s="134">
        <f>SUMIFS(Tabela1[Valor],Tabela1[Categoria],Orçamento!$B124,Tabela1[Data],"&gt;=44348",Tabela1[Data],"&lt;=44377")</f>
        <v>0</v>
      </c>
      <c r="K124" s="134">
        <f>SUMIFS(Tabela1[Valor],Tabela1[Categoria],Orçamento!$B124,Tabela1[Data],"&gt;=44378",Tabela1[Data],"&lt;=44408")</f>
        <v>0</v>
      </c>
      <c r="L124" s="134">
        <f>SUMIFS(Tabela1[Valor],Tabela1[Categoria],Orçamento!$B124,Tabela1[Data],"&gt;=44409",Tabela1[Data],"&lt;=44439")</f>
        <v>0</v>
      </c>
      <c r="M124" s="134">
        <f>SUMIFS(Tabela1[Valor],Tabela1[Categoria],Orçamento!$B124,Tabela1[Data],"&gt;=44440",Tabela1[Data],"&lt;=44469")</f>
        <v>0</v>
      </c>
      <c r="N124" s="134">
        <f>SUMIFS(Tabela1[Valor],Tabela1[Categoria],Orçamento!$B124,Tabela1[Data],"&gt;=44470",Tabela1[Data],"&lt;=44500")</f>
        <v>0</v>
      </c>
      <c r="O124" s="134">
        <f>SUMIFS(Tabela1[Valor],Tabela1[Categoria],Orçamento!$B124,Tabela1[Data],"&gt;=44501",Tabela1[Data],"&lt;=44530")</f>
        <v>0</v>
      </c>
      <c r="P124" s="134">
        <f>SUMIFS(Tabela1[Valor],Tabela1[Categoria],Orçamento!$B124,Tabela1[Data],"&gt;=44531",Tabela1[Data],"&lt;=44561")</f>
        <v>0</v>
      </c>
      <c r="Q124" s="89"/>
      <c r="R124" s="109">
        <f t="shared" si="27"/>
        <v>0</v>
      </c>
      <c r="T124" s="1"/>
    </row>
    <row r="125" spans="2:20" ht="13.5" customHeight="1" outlineLevel="1" thickTop="1" thickBot="1" x14ac:dyDescent="0.2">
      <c r="B125" s="20" t="s">
        <v>169</v>
      </c>
      <c r="C125" s="76"/>
      <c r="E125" s="134"/>
      <c r="F125" s="134">
        <f>SUMIFS(Tabela1[Valor],Tabela1[Categoria],Orçamento!$B125,Tabela1[Data],"&gt;=44228",Tabela1[Data],"&lt;=44255")</f>
        <v>0</v>
      </c>
      <c r="G125" s="134">
        <f>SUMIFS(Tabela1[Valor],Tabela1[Categoria],Orçamento!$B125,Tabela1[Data],"&gt;=44256",Tabela1[Data],"&lt;=44286")</f>
        <v>0</v>
      </c>
      <c r="H125" s="134">
        <f>SUMIFS(Tabela1[Valor],Tabela1[Categoria],Orçamento!$B125,Tabela1[Data],"&gt;=44287",Tabela1[Data],"&lt;=44316")</f>
        <v>0</v>
      </c>
      <c r="I125" s="134">
        <f>SUMIFS(Tabela1[Valor],Tabela1[Categoria],Orçamento!$B125,Tabela1[Data],"&gt;=44317",Tabela1[Data],"&lt;=44347")</f>
        <v>0</v>
      </c>
      <c r="J125" s="134">
        <f>SUMIFS(Tabela1[Valor],Tabela1[Categoria],Orçamento!$B125,Tabela1[Data],"&gt;=44348",Tabela1[Data],"&lt;=44377")</f>
        <v>0</v>
      </c>
      <c r="K125" s="134">
        <f>SUMIFS(Tabela1[Valor],Tabela1[Categoria],Orçamento!$B125,Tabela1[Data],"&gt;=44378",Tabela1[Data],"&lt;=44408")</f>
        <v>0</v>
      </c>
      <c r="L125" s="134">
        <f>SUMIFS(Tabela1[Valor],Tabela1[Categoria],Orçamento!$B125,Tabela1[Data],"&gt;=44409",Tabela1[Data],"&lt;=44439")</f>
        <v>0</v>
      </c>
      <c r="M125" s="134">
        <f>SUMIFS(Tabela1[Valor],Tabela1[Categoria],Orçamento!$B125,Tabela1[Data],"&gt;=44440",Tabela1[Data],"&lt;=44469")</f>
        <v>0</v>
      </c>
      <c r="N125" s="134">
        <f>SUMIFS(Tabela1[Valor],Tabela1[Categoria],Orçamento!$B125,Tabela1[Data],"&gt;=44470",Tabela1[Data],"&lt;=44500")</f>
        <v>0</v>
      </c>
      <c r="O125" s="134">
        <f>SUMIFS(Tabela1[Valor],Tabela1[Categoria],Orçamento!$B125,Tabela1[Data],"&gt;=44501",Tabela1[Data],"&lt;=44530")</f>
        <v>0</v>
      </c>
      <c r="P125" s="134">
        <f>SUMIFS(Tabela1[Valor],Tabela1[Categoria],Orçamento!$B125,Tabela1[Data],"&gt;=44531",Tabela1[Data],"&lt;=44561")</f>
        <v>0</v>
      </c>
      <c r="Q125" s="89"/>
      <c r="R125" s="109"/>
      <c r="T125" s="1"/>
    </row>
    <row r="126" spans="2:20" ht="13.5" customHeight="1" outlineLevel="1" thickTop="1" thickBot="1" x14ac:dyDescent="0.2">
      <c r="B126" s="20" t="s">
        <v>172</v>
      </c>
      <c r="C126" s="76"/>
      <c r="E126" s="134"/>
      <c r="F126" s="134">
        <f>SUMIFS(Tabela1[Valor],Tabela1[Categoria],Orçamento!$B126,Tabela1[Data],"&gt;=44228",Tabela1[Data],"&lt;=44255")</f>
        <v>0</v>
      </c>
      <c r="G126" s="134">
        <f>SUMIFS(Tabela1[Valor],Tabela1[Categoria],Orçamento!$B126,Tabela1[Data],"&gt;=44256",Tabela1[Data],"&lt;=44286")</f>
        <v>-2.2999999999999998</v>
      </c>
      <c r="H126" s="134">
        <f>SUMIFS(Tabela1[Valor],Tabela1[Categoria],Orçamento!$B126,Tabela1[Data],"&gt;=44287",Tabela1[Data],"&lt;=44316")</f>
        <v>0</v>
      </c>
      <c r="I126" s="134">
        <f>SUMIFS(Tabela1[Valor],Tabela1[Categoria],Orçamento!$B126,Tabela1[Data],"&gt;=44317",Tabela1[Data],"&lt;=44347")</f>
        <v>0</v>
      </c>
      <c r="J126" s="134">
        <f>SUMIFS(Tabela1[Valor],Tabela1[Categoria],Orçamento!$B126,Tabela1[Data],"&gt;=44348",Tabela1[Data],"&lt;=44377")</f>
        <v>0</v>
      </c>
      <c r="K126" s="134">
        <f>SUMIFS(Tabela1[Valor],Tabela1[Categoria],Orçamento!$B126,Tabela1[Data],"&gt;=44378",Tabela1[Data],"&lt;=44408")</f>
        <v>0</v>
      </c>
      <c r="L126" s="134">
        <f>SUMIFS(Tabela1[Valor],Tabela1[Categoria],Orçamento!$B126,Tabela1[Data],"&gt;=44409",Tabela1[Data],"&lt;=44439")</f>
        <v>0</v>
      </c>
      <c r="M126" s="134">
        <f>SUMIFS(Tabela1[Valor],Tabela1[Categoria],Orçamento!$B126,Tabela1[Data],"&gt;=44440",Tabela1[Data],"&lt;=44469")</f>
        <v>0</v>
      </c>
      <c r="N126" s="134">
        <f>SUMIFS(Tabela1[Valor],Tabela1[Categoria],Orçamento!$B126,Tabela1[Data],"&gt;=44470",Tabela1[Data],"&lt;=44500")</f>
        <v>0</v>
      </c>
      <c r="O126" s="134">
        <f>SUMIFS(Tabela1[Valor],Tabela1[Categoria],Orçamento!$B126,Tabela1[Data],"&gt;=44501",Tabela1[Data],"&lt;=44530")</f>
        <v>0</v>
      </c>
      <c r="P126" s="134">
        <f>SUMIFS(Tabela1[Valor],Tabela1[Categoria],Orçamento!$B126,Tabela1[Data],"&gt;=44531",Tabela1[Data],"&lt;=44561")</f>
        <v>0</v>
      </c>
      <c r="Q126" s="89"/>
      <c r="R126" s="109"/>
      <c r="T126" s="1"/>
    </row>
    <row r="127" spans="2:20" ht="13.5" customHeight="1" outlineLevel="1" thickTop="1" thickBot="1" x14ac:dyDescent="0.2">
      <c r="B127" s="21" t="s">
        <v>88</v>
      </c>
      <c r="C127" s="75"/>
      <c r="D127" s="12"/>
      <c r="E127" s="134">
        <f>SUMIFS(Tabela1[Valor],Tabela1[Categoria],Orçamento!B127,Tabela1[Data],"&gt;=44197",Tabela1[Data],"&lt;=44227")</f>
        <v>0</v>
      </c>
      <c r="F127" s="134">
        <f>SUMIFS(Tabela1[Valor],Tabela1[Categoria],Orçamento!$B127,Tabela1[Data],"&gt;=44228",Tabela1[Data],"&lt;=44255")</f>
        <v>0</v>
      </c>
      <c r="G127" s="134">
        <f>SUMIFS(Tabela1[Valor],Tabela1[Categoria],Orçamento!$B127,Tabela1[Data],"&gt;=44256",Tabela1[Data],"&lt;=44286")</f>
        <v>0</v>
      </c>
      <c r="H127" s="134">
        <f>SUMIFS(Tabela1[Valor],Tabela1[Categoria],Orçamento!$B127,Tabela1[Data],"&gt;=44287",Tabela1[Data],"&lt;=44316")</f>
        <v>0</v>
      </c>
      <c r="I127" s="134">
        <f>SUMIFS(Tabela1[Valor],Tabela1[Categoria],Orçamento!$B127,Tabela1[Data],"&gt;=44317",Tabela1[Data],"&lt;=44347")</f>
        <v>0</v>
      </c>
      <c r="J127" s="134">
        <f>SUMIFS(Tabela1[Valor],Tabela1[Categoria],Orçamento!$B127,Tabela1[Data],"&gt;=44348",Tabela1[Data],"&lt;=44377")</f>
        <v>0</v>
      </c>
      <c r="K127" s="134">
        <f>SUMIFS(Tabela1[Valor],Tabela1[Categoria],Orçamento!$B127,Tabela1[Data],"&gt;=44378",Tabela1[Data],"&lt;=44408")</f>
        <v>0</v>
      </c>
      <c r="L127" s="134">
        <f>SUMIFS(Tabela1[Valor],Tabela1[Categoria],Orçamento!$B127,Tabela1[Data],"&gt;=44409",Tabela1[Data],"&lt;=44439")</f>
        <v>0</v>
      </c>
      <c r="M127" s="134">
        <f>SUMIFS(Tabela1[Valor],Tabela1[Categoria],Orçamento!$B127,Tabela1[Data],"&gt;=44440",Tabela1[Data],"&lt;=44469")</f>
        <v>0</v>
      </c>
      <c r="N127" s="134">
        <f>SUMIFS(Tabela1[Valor],Tabela1[Categoria],Orçamento!$B127,Tabela1[Data],"&gt;=44470",Tabela1[Data],"&lt;=44500")</f>
        <v>0</v>
      </c>
      <c r="O127" s="134">
        <f>SUMIFS(Tabela1[Valor],Tabela1[Categoria],Orçamento!$B127,Tabela1[Data],"&gt;=44501",Tabela1[Data],"&lt;=44530")</f>
        <v>0</v>
      </c>
      <c r="P127" s="134">
        <f>SUMIFS(Tabela1[Valor],Tabela1[Categoria],Orçamento!$B127,Tabela1[Data],"&gt;=44531",Tabela1[Data],"&lt;=44561")</f>
        <v>0</v>
      </c>
      <c r="Q127" s="89"/>
      <c r="R127" s="110">
        <f t="shared" si="27"/>
        <v>0</v>
      </c>
      <c r="T127" s="1"/>
    </row>
    <row r="128" spans="2:20" s="8" customFormat="1" ht="13.5" customHeight="1" thickTop="1" thickBot="1" x14ac:dyDescent="0.2">
      <c r="B128" s="44"/>
      <c r="C128" s="45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1"/>
      <c r="R128" s="102">
        <f t="shared" si="27"/>
        <v>0</v>
      </c>
    </row>
    <row r="129" spans="2:20" ht="12.75" customHeight="1" thickBot="1" x14ac:dyDescent="0.2">
      <c r="B129" s="19" t="s">
        <v>89</v>
      </c>
      <c r="C129" s="13"/>
      <c r="D129" s="55" t="s">
        <v>90</v>
      </c>
      <c r="E129" s="95">
        <f t="shared" ref="E129:P129" si="28">SUM(E131:E138)</f>
        <v>0</v>
      </c>
      <c r="F129" s="95">
        <f t="shared" si="28"/>
        <v>0</v>
      </c>
      <c r="G129" s="95">
        <f t="shared" si="28"/>
        <v>0</v>
      </c>
      <c r="H129" s="95">
        <f t="shared" si="28"/>
        <v>0</v>
      </c>
      <c r="I129" s="95">
        <f t="shared" si="28"/>
        <v>0</v>
      </c>
      <c r="J129" s="95">
        <f t="shared" si="28"/>
        <v>0</v>
      </c>
      <c r="K129" s="95">
        <f t="shared" si="28"/>
        <v>0</v>
      </c>
      <c r="L129" s="95">
        <f t="shared" si="28"/>
        <v>0</v>
      </c>
      <c r="M129" s="95">
        <f t="shared" si="28"/>
        <v>0</v>
      </c>
      <c r="N129" s="95">
        <f t="shared" si="28"/>
        <v>0</v>
      </c>
      <c r="O129" s="95">
        <f t="shared" si="28"/>
        <v>0</v>
      </c>
      <c r="P129" s="95">
        <f t="shared" si="28"/>
        <v>0</v>
      </c>
      <c r="Q129" s="96"/>
      <c r="R129" s="97">
        <f t="shared" si="27"/>
        <v>0</v>
      </c>
      <c r="T129" s="1"/>
    </row>
    <row r="130" spans="2:20" s="8" customFormat="1" ht="12.75" customHeight="1" outlineLevel="1" thickBot="1" x14ac:dyDescent="0.2">
      <c r="B130" s="46"/>
      <c r="C130" s="9"/>
      <c r="D130" s="47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9"/>
      <c r="R130" s="88"/>
    </row>
    <row r="131" spans="2:20" ht="13.5" customHeight="1" outlineLevel="1" thickTop="1" thickBot="1" x14ac:dyDescent="0.2">
      <c r="B131" s="21" t="s">
        <v>91</v>
      </c>
      <c r="C131" s="75"/>
      <c r="D131" s="12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9"/>
      <c r="R131" s="90">
        <f t="shared" ref="R131:R138" si="29">SUM(E131:P131)</f>
        <v>0</v>
      </c>
      <c r="T131" s="1"/>
    </row>
    <row r="132" spans="2:20" ht="12.75" customHeight="1" outlineLevel="1" thickTop="1" x14ac:dyDescent="0.15">
      <c r="B132" s="21" t="s">
        <v>92</v>
      </c>
      <c r="C132" s="75"/>
      <c r="D132" s="36">
        <v>0</v>
      </c>
      <c r="E132" s="111">
        <f t="shared" ref="E132:P132" si="30">$D$132*(SUM(E$22:E$22))</f>
        <v>0</v>
      </c>
      <c r="F132" s="111">
        <f t="shared" si="30"/>
        <v>0</v>
      </c>
      <c r="G132" s="111">
        <f t="shared" si="30"/>
        <v>0</v>
      </c>
      <c r="H132" s="111">
        <f t="shared" si="30"/>
        <v>0</v>
      </c>
      <c r="I132" s="111">
        <f t="shared" si="30"/>
        <v>0</v>
      </c>
      <c r="J132" s="111">
        <f t="shared" si="30"/>
        <v>0</v>
      </c>
      <c r="K132" s="111">
        <f t="shared" si="30"/>
        <v>0</v>
      </c>
      <c r="L132" s="111">
        <f t="shared" si="30"/>
        <v>0</v>
      </c>
      <c r="M132" s="111">
        <f t="shared" si="30"/>
        <v>0</v>
      </c>
      <c r="N132" s="111">
        <f t="shared" si="30"/>
        <v>0</v>
      </c>
      <c r="O132" s="111">
        <f t="shared" si="30"/>
        <v>0</v>
      </c>
      <c r="P132" s="111">
        <f t="shared" si="30"/>
        <v>0</v>
      </c>
      <c r="Q132" s="112"/>
      <c r="R132" s="90">
        <f t="shared" si="29"/>
        <v>0</v>
      </c>
      <c r="T132" s="1"/>
    </row>
    <row r="133" spans="2:20" outlineLevel="1" x14ac:dyDescent="0.15">
      <c r="B133" s="21" t="s">
        <v>93</v>
      </c>
      <c r="C133" s="75"/>
      <c r="D133" s="36">
        <v>0</v>
      </c>
      <c r="E133" s="111">
        <f>$D$133*(SUM(E22:E22))</f>
        <v>0</v>
      </c>
      <c r="F133" s="111">
        <f t="shared" ref="F133:P133" si="31">$D$133*SUM(F22:F22)</f>
        <v>0</v>
      </c>
      <c r="G133" s="111">
        <f t="shared" si="31"/>
        <v>0</v>
      </c>
      <c r="H133" s="111">
        <f t="shared" si="31"/>
        <v>0</v>
      </c>
      <c r="I133" s="111">
        <f t="shared" si="31"/>
        <v>0</v>
      </c>
      <c r="J133" s="111">
        <f t="shared" si="31"/>
        <v>0</v>
      </c>
      <c r="K133" s="111">
        <f t="shared" si="31"/>
        <v>0</v>
      </c>
      <c r="L133" s="111">
        <f t="shared" si="31"/>
        <v>0</v>
      </c>
      <c r="M133" s="111">
        <f t="shared" si="31"/>
        <v>0</v>
      </c>
      <c r="N133" s="111">
        <f t="shared" si="31"/>
        <v>0</v>
      </c>
      <c r="O133" s="111">
        <f t="shared" si="31"/>
        <v>0</v>
      </c>
      <c r="P133" s="111">
        <f t="shared" si="31"/>
        <v>0</v>
      </c>
      <c r="Q133" s="112"/>
      <c r="R133" s="90">
        <f t="shared" si="29"/>
        <v>0</v>
      </c>
      <c r="T133" s="1"/>
    </row>
    <row r="134" spans="2:20" ht="12.75" customHeight="1" outlineLevel="1" thickBot="1" x14ac:dyDescent="0.2">
      <c r="B134" s="21" t="s">
        <v>94</v>
      </c>
      <c r="C134" s="75"/>
      <c r="D134" s="36">
        <v>0</v>
      </c>
      <c r="E134" s="111">
        <f t="shared" ref="E134:P134" si="32">$D$134*(SUM(E$22:E$22))</f>
        <v>0</v>
      </c>
      <c r="F134" s="111">
        <f t="shared" si="32"/>
        <v>0</v>
      </c>
      <c r="G134" s="111">
        <f t="shared" si="32"/>
        <v>0</v>
      </c>
      <c r="H134" s="111">
        <f t="shared" si="32"/>
        <v>0</v>
      </c>
      <c r="I134" s="111">
        <f t="shared" si="32"/>
        <v>0</v>
      </c>
      <c r="J134" s="111">
        <f t="shared" si="32"/>
        <v>0</v>
      </c>
      <c r="K134" s="111">
        <f t="shared" si="32"/>
        <v>0</v>
      </c>
      <c r="L134" s="111">
        <f t="shared" si="32"/>
        <v>0</v>
      </c>
      <c r="M134" s="111">
        <f t="shared" si="32"/>
        <v>0</v>
      </c>
      <c r="N134" s="111">
        <f t="shared" si="32"/>
        <v>0</v>
      </c>
      <c r="O134" s="111">
        <f t="shared" si="32"/>
        <v>0</v>
      </c>
      <c r="P134" s="111">
        <f t="shared" si="32"/>
        <v>0</v>
      </c>
      <c r="Q134" s="112"/>
      <c r="R134" s="90">
        <f t="shared" si="29"/>
        <v>0</v>
      </c>
      <c r="T134" s="1"/>
    </row>
    <row r="135" spans="2:20" ht="13.5" customHeight="1" outlineLevel="1" thickTop="1" thickBot="1" x14ac:dyDescent="0.2">
      <c r="B135" s="21" t="s">
        <v>95</v>
      </c>
      <c r="C135" s="75"/>
      <c r="D135" s="36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9"/>
      <c r="R135" s="90">
        <f t="shared" si="29"/>
        <v>0</v>
      </c>
      <c r="T135" s="1"/>
    </row>
    <row r="136" spans="2:20" ht="13.5" customHeight="1" outlineLevel="1" thickTop="1" thickBot="1" x14ac:dyDescent="0.2">
      <c r="B136" s="21" t="s">
        <v>96</v>
      </c>
      <c r="C136" s="75"/>
      <c r="D136" s="36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9"/>
      <c r="R136" s="90">
        <f t="shared" si="29"/>
        <v>0</v>
      </c>
      <c r="T136" s="1"/>
    </row>
    <row r="137" spans="2:20" ht="12.75" customHeight="1" outlineLevel="1" thickTop="1" x14ac:dyDescent="0.15">
      <c r="B137" s="21" t="s">
        <v>97</v>
      </c>
      <c r="C137" s="75"/>
      <c r="D137" s="36">
        <v>0</v>
      </c>
      <c r="E137" s="111">
        <f>$D$137*(SUM(E$22:E$22))</f>
        <v>0</v>
      </c>
      <c r="F137" s="111">
        <f t="shared" ref="F137:P137" si="33">$D$137*(SUM(F$22:F$22))</f>
        <v>0</v>
      </c>
      <c r="G137" s="111">
        <f t="shared" si="33"/>
        <v>0</v>
      </c>
      <c r="H137" s="111">
        <f t="shared" si="33"/>
        <v>0</v>
      </c>
      <c r="I137" s="111">
        <f t="shared" si="33"/>
        <v>0</v>
      </c>
      <c r="J137" s="111">
        <f t="shared" si="33"/>
        <v>0</v>
      </c>
      <c r="K137" s="111">
        <f t="shared" si="33"/>
        <v>0</v>
      </c>
      <c r="L137" s="111">
        <f t="shared" si="33"/>
        <v>0</v>
      </c>
      <c r="M137" s="111">
        <f t="shared" si="33"/>
        <v>0</v>
      </c>
      <c r="N137" s="111">
        <f t="shared" si="33"/>
        <v>0</v>
      </c>
      <c r="O137" s="111">
        <f t="shared" si="33"/>
        <v>0</v>
      </c>
      <c r="P137" s="111">
        <f t="shared" si="33"/>
        <v>0</v>
      </c>
      <c r="Q137" s="112"/>
      <c r="R137" s="90">
        <f t="shared" si="29"/>
        <v>0</v>
      </c>
      <c r="T137" s="1"/>
    </row>
    <row r="138" spans="2:20" ht="12.75" customHeight="1" outlineLevel="1" thickBot="1" x14ac:dyDescent="0.2">
      <c r="B138" s="21" t="s">
        <v>98</v>
      </c>
      <c r="C138" s="75"/>
      <c r="D138" s="36">
        <v>0</v>
      </c>
      <c r="E138" s="111">
        <f t="shared" ref="E138:P138" si="34">$D$138*(SUM(E$22:E$22))</f>
        <v>0</v>
      </c>
      <c r="F138" s="111">
        <f t="shared" si="34"/>
        <v>0</v>
      </c>
      <c r="G138" s="111">
        <f t="shared" si="34"/>
        <v>0</v>
      </c>
      <c r="H138" s="111">
        <f t="shared" si="34"/>
        <v>0</v>
      </c>
      <c r="I138" s="111">
        <f t="shared" si="34"/>
        <v>0</v>
      </c>
      <c r="J138" s="111">
        <f t="shared" si="34"/>
        <v>0</v>
      </c>
      <c r="K138" s="111">
        <f t="shared" si="34"/>
        <v>0</v>
      </c>
      <c r="L138" s="111">
        <f t="shared" si="34"/>
        <v>0</v>
      </c>
      <c r="M138" s="111">
        <f t="shared" si="34"/>
        <v>0</v>
      </c>
      <c r="N138" s="111">
        <f t="shared" si="34"/>
        <v>0</v>
      </c>
      <c r="O138" s="111">
        <f t="shared" si="34"/>
        <v>0</v>
      </c>
      <c r="P138" s="111">
        <f t="shared" si="34"/>
        <v>0</v>
      </c>
      <c r="Q138" s="113"/>
      <c r="R138" s="91">
        <f t="shared" si="29"/>
        <v>0</v>
      </c>
      <c r="T138" s="1"/>
    </row>
    <row r="139" spans="2:20" ht="12.75" customHeight="1" outlineLevel="1" thickBot="1" x14ac:dyDescent="0.2">
      <c r="B139" s="136"/>
      <c r="C139" s="129"/>
      <c r="D139" s="138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40"/>
      <c r="R139" s="137"/>
      <c r="T139" s="1"/>
    </row>
    <row r="140" spans="2:20" ht="12.75" customHeight="1" outlineLevel="1" thickBot="1" x14ac:dyDescent="0.2">
      <c r="B140" s="22" t="s">
        <v>129</v>
      </c>
      <c r="C140" s="23"/>
      <c r="D140" s="24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4"/>
      <c r="R140" s="108"/>
      <c r="T140" s="1"/>
    </row>
    <row r="141" spans="2:20" ht="12.75" customHeight="1" outlineLevel="1" thickBot="1" x14ac:dyDescent="0.2">
      <c r="B141" s="136"/>
      <c r="C141" s="129"/>
      <c r="D141" s="138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40"/>
      <c r="R141" s="137"/>
      <c r="T141" s="1"/>
    </row>
    <row r="142" spans="2:20" ht="12.75" customHeight="1" outlineLevel="1" thickBot="1" x14ac:dyDescent="0.2">
      <c r="B142" s="22" t="s">
        <v>203</v>
      </c>
      <c r="C142" s="23"/>
      <c r="D142" s="24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4"/>
      <c r="R142" s="108"/>
      <c r="T142" s="1"/>
    </row>
    <row r="143" spans="2:20" ht="12.75" customHeight="1" thickBot="1" x14ac:dyDescent="0.2">
      <c r="E143" s="107"/>
      <c r="F143" s="107"/>
      <c r="G143" s="107"/>
      <c r="H143" s="107"/>
      <c r="I143" s="107"/>
      <c r="J143" s="107"/>
      <c r="K143" s="107"/>
      <c r="L143" s="54"/>
      <c r="M143" s="54"/>
      <c r="N143" s="54"/>
      <c r="O143" s="54"/>
      <c r="P143" s="54"/>
      <c r="R143" s="56"/>
      <c r="T143" s="1"/>
    </row>
    <row r="144" spans="2:20" ht="12.75" customHeight="1" thickTop="1" thickBot="1" x14ac:dyDescent="0.2">
      <c r="B144" s="21" t="s">
        <v>201</v>
      </c>
      <c r="C144" s="75"/>
      <c r="D144" s="12"/>
      <c r="E144" s="134">
        <f>SUMIFS(Tabela1[Valor],Tabela1[Categoria],Orçamento!B144,Tabela1[Data],"&gt;=44197",Tabela1[Data],"&lt;=44227")</f>
        <v>0</v>
      </c>
      <c r="F144" s="134">
        <f>SUMIFS(Tabela1[Valor],Tabela1[Categoria],Orçamento!$B144,Tabela1[Data],"&gt;=44228",Tabela1[Data],"&lt;=44255")</f>
        <v>0</v>
      </c>
      <c r="G144" s="134">
        <f>SUMIFS(Tabela1[Valor],Tabela1[Categoria],Orçamento!$B144,Tabela1[Data],"&gt;=44256",Tabela1[Data],"&lt;=44286")</f>
        <v>0</v>
      </c>
      <c r="H144" s="134">
        <f>SUMIFS(Tabela1[Valor],Tabela1[Categoria],Orçamento!$B144,Tabela1[Data],"&gt;=44287",Tabela1[Data],"&lt;=44316")</f>
        <v>0</v>
      </c>
      <c r="I144" s="134">
        <f>SUMIFS(Tabela1[Valor],Tabela1[Categoria],Orçamento!$B144,Tabela1[Data],"&gt;=44317",Tabela1[Data],"&lt;=44347")</f>
        <v>0</v>
      </c>
      <c r="J144" s="134">
        <f>SUMIFS(Tabela1[Valor],Tabela1[Categoria],Orçamento!$B144,Tabela1[Data],"&gt;=44348",Tabela1[Data],"&lt;=44377")</f>
        <v>0</v>
      </c>
      <c r="K144" s="134">
        <f>SUMIFS(Tabela1[Valor],Tabela1[Categoria],Orçamento!$B144,Tabela1[Data],"&gt;=44378",Tabela1[Data],"&lt;=44408")</f>
        <v>0</v>
      </c>
      <c r="L144" s="134">
        <f>SUMIFS(Tabela1[Valor],Tabela1[Categoria],Orçamento!$B144,Tabela1[Data],"&gt;=44409",Tabela1[Data],"&lt;=44439")</f>
        <v>0</v>
      </c>
      <c r="M144" s="134">
        <f>SUMIFS(Tabela1[Valor],Tabela1[Categoria],Orçamento!$B144,Tabela1[Data],"&gt;=44440",Tabela1[Data],"&lt;=44469")</f>
        <v>0</v>
      </c>
      <c r="N144" s="134">
        <f>SUMIFS(Tabela1[Valor],Tabela1[Categoria],Orçamento!$B144,Tabela1[Data],"&gt;=44470",Tabela1[Data],"&lt;=44500")</f>
        <v>0</v>
      </c>
      <c r="O144" s="134">
        <f>SUMIFS(Tabela1[Valor],Tabela1[Categoria],Orçamento!$B144,Tabela1[Data],"&gt;=44501",Tabela1[Data],"&lt;=44530")</f>
        <v>0</v>
      </c>
      <c r="P144" s="134">
        <f>SUMIFS(Tabela1[Valor],Tabela1[Categoria],Orçamento!$B144,Tabela1[Data],"&gt;=44531",Tabela1[Data],"&lt;=44561")</f>
        <v>0</v>
      </c>
      <c r="Q144" s="89"/>
      <c r="R144" s="90">
        <f t="shared" ref="R144:R151" si="35">SUM(E144:P144)</f>
        <v>0</v>
      </c>
      <c r="T144" s="1"/>
    </row>
    <row r="145" spans="2:20" ht="12.75" customHeight="1" thickTop="1" thickBot="1" x14ac:dyDescent="0.2">
      <c r="B145" s="21" t="s">
        <v>202</v>
      </c>
      <c r="C145" s="75"/>
      <c r="D145" s="12"/>
      <c r="E145" s="134">
        <f>SUMIFS(Tabela1[Valor],Tabela1[Categoria],Orçamento!B145,Tabela1[Data],"&gt;=44197",Tabela1[Data],"&lt;=44227")</f>
        <v>0</v>
      </c>
      <c r="F145" s="134">
        <f>SUMIFS(Tabela1[Valor],Tabela1[Categoria],Orçamento!$B145,Tabela1[Data],"&gt;=44228",Tabela1[Data],"&lt;=44255")</f>
        <v>0</v>
      </c>
      <c r="G145" s="134">
        <f>SUMIFS(Tabela1[Valor],Tabela1[Categoria],Orçamento!$B145,Tabela1[Data],"&gt;=44256",Tabela1[Data],"&lt;=44286")</f>
        <v>0</v>
      </c>
      <c r="H145" s="134">
        <f>SUMIFS(Tabela1[Valor],Tabela1[Categoria],Orçamento!$B145,Tabela1[Data],"&gt;=44287",Tabela1[Data],"&lt;=44316")</f>
        <v>0</v>
      </c>
      <c r="I145" s="134">
        <f>SUMIFS(Tabela1[Valor],Tabela1[Categoria],Orçamento!$B145,Tabela1[Data],"&gt;=44317",Tabela1[Data],"&lt;=44347")</f>
        <v>0</v>
      </c>
      <c r="J145" s="134">
        <f>SUMIFS(Tabela1[Valor],Tabela1[Categoria],Orçamento!$B145,Tabela1[Data],"&gt;=44348",Tabela1[Data],"&lt;=44377")</f>
        <v>0</v>
      </c>
      <c r="K145" s="134">
        <f>SUMIFS(Tabela1[Valor],Tabela1[Categoria],Orçamento!$B145,Tabela1[Data],"&gt;=44378",Tabela1[Data],"&lt;=44408")</f>
        <v>0</v>
      </c>
      <c r="L145" s="134">
        <f>SUMIFS(Tabela1[Valor],Tabela1[Categoria],Orçamento!$B145,Tabela1[Data],"&gt;=44409",Tabela1[Data],"&lt;=44439")</f>
        <v>0</v>
      </c>
      <c r="M145" s="134">
        <f>SUMIFS(Tabela1[Valor],Tabela1[Categoria],Orçamento!$B145,Tabela1[Data],"&gt;=44440",Tabela1[Data],"&lt;=44469")</f>
        <v>0</v>
      </c>
      <c r="N145" s="134">
        <f>SUMIFS(Tabela1[Valor],Tabela1[Categoria],Orçamento!$B145,Tabela1[Data],"&gt;=44470",Tabela1[Data],"&lt;=44500")</f>
        <v>0</v>
      </c>
      <c r="O145" s="134">
        <f>SUMIFS(Tabela1[Valor],Tabela1[Categoria],Orçamento!$B145,Tabela1[Data],"&gt;=44501",Tabela1[Data],"&lt;=44530")</f>
        <v>0</v>
      </c>
      <c r="P145" s="134">
        <f>SUMIFS(Tabela1[Valor],Tabela1[Categoria],Orçamento!$B145,Tabela1[Data],"&gt;=44531",Tabela1[Data],"&lt;=44561")</f>
        <v>0</v>
      </c>
      <c r="Q145" s="89"/>
      <c r="R145" s="90">
        <f t="shared" si="35"/>
        <v>0</v>
      </c>
      <c r="T145" s="1"/>
    </row>
    <row r="146" spans="2:20" ht="12.75" customHeight="1" thickTop="1" thickBot="1" x14ac:dyDescent="0.2">
      <c r="B146" s="21" t="s">
        <v>204</v>
      </c>
      <c r="C146" s="75"/>
      <c r="D146" s="12"/>
      <c r="E146" s="134">
        <f>SUMIFS(Tabela1[Valor],Tabela1[Categoria],Orçamento!B146,Tabela1[Data],"&gt;=44197",Tabela1[Data],"&lt;=44227")</f>
        <v>0</v>
      </c>
      <c r="F146" s="134">
        <f>SUMIFS(Tabela1[Valor],Tabela1[Categoria],Orçamento!$B146,Tabela1[Data],"&gt;=44228",Tabela1[Data],"&lt;=44255")</f>
        <v>0</v>
      </c>
      <c r="G146" s="134">
        <f>SUMIFS(Tabela1[Valor],Tabela1[Categoria],Orçamento!$B146,Tabela1[Data],"&gt;=44256",Tabela1[Data],"&lt;=44286")</f>
        <v>0</v>
      </c>
      <c r="H146" s="134">
        <f>SUMIFS(Tabela1[Valor],Tabela1[Categoria],Orçamento!$B146,Tabela1[Data],"&gt;=44287",Tabela1[Data],"&lt;=44316")</f>
        <v>0</v>
      </c>
      <c r="I146" s="134">
        <f>SUMIFS(Tabela1[Valor],Tabela1[Categoria],Orçamento!$B146,Tabela1[Data],"&gt;=44317",Tabela1[Data],"&lt;=44347")</f>
        <v>0</v>
      </c>
      <c r="J146" s="134">
        <f>SUMIFS(Tabela1[Valor],Tabela1[Categoria],Orçamento!$B146,Tabela1[Data],"&gt;=44348",Tabela1[Data],"&lt;=44377")</f>
        <v>0</v>
      </c>
      <c r="K146" s="134">
        <f>SUMIFS(Tabela1[Valor],Tabela1[Categoria],Orçamento!$B146,Tabela1[Data],"&gt;=44378",Tabela1[Data],"&lt;=44408")</f>
        <v>0</v>
      </c>
      <c r="L146" s="134">
        <f>SUMIFS(Tabela1[Valor],Tabela1[Categoria],Orçamento!$B146,Tabela1[Data],"&gt;=44409",Tabela1[Data],"&lt;=44439")</f>
        <v>0</v>
      </c>
      <c r="M146" s="134">
        <f>SUMIFS(Tabela1[Valor],Tabela1[Categoria],Orçamento!$B146,Tabela1[Data],"&gt;=44440",Tabela1[Data],"&lt;=44469")</f>
        <v>0</v>
      </c>
      <c r="N146" s="134">
        <f>SUMIFS(Tabela1[Valor],Tabela1[Categoria],Orçamento!$B146,Tabela1[Data],"&gt;=44470",Tabela1[Data],"&lt;=44500")</f>
        <v>0</v>
      </c>
      <c r="O146" s="134">
        <f>SUMIFS(Tabela1[Valor],Tabela1[Categoria],Orçamento!$B146,Tabela1[Data],"&gt;=44501",Tabela1[Data],"&lt;=44530")</f>
        <v>0</v>
      </c>
      <c r="P146" s="134">
        <f>SUMIFS(Tabela1[Valor],Tabela1[Categoria],Orçamento!$B146,Tabela1[Data],"&gt;=44531",Tabela1[Data],"&lt;=44561")</f>
        <v>0</v>
      </c>
      <c r="Q146" s="89"/>
      <c r="R146" s="90">
        <f t="shared" si="35"/>
        <v>0</v>
      </c>
      <c r="T146" s="1"/>
    </row>
    <row r="147" spans="2:20" ht="12.75" customHeight="1" thickTop="1" thickBot="1" x14ac:dyDescent="0.2">
      <c r="B147" s="21" t="s">
        <v>205</v>
      </c>
      <c r="C147" s="75"/>
      <c r="D147" s="12"/>
      <c r="E147" s="134">
        <f>SUMIFS(Tabela1[Valor],Tabela1[Categoria],Orçamento!#REF!,Tabela1[Data],"&gt;=44197",Tabela1[Data],"&lt;=44227")</f>
        <v>0</v>
      </c>
      <c r="F147" s="134">
        <f>SUMIFS(Tabela1[Valor],Tabela1[Categoria],Orçamento!#REF!,Tabela1[Data],"&gt;=44228",Tabela1[Data],"&lt;=44255")</f>
        <v>0</v>
      </c>
      <c r="G147" s="134">
        <f>SUMIFS(Tabela1[Valor],Tabela1[Categoria],Orçamento!#REF!,Tabela1[Data],"&gt;=44256",Tabela1[Data],"&lt;=44286")</f>
        <v>0</v>
      </c>
      <c r="H147" s="134">
        <f>SUMIFS(Tabela1[Valor],Tabela1[Categoria],Orçamento!#REF!,Tabela1[Data],"&gt;=44287",Tabela1[Data],"&lt;=44316")</f>
        <v>0</v>
      </c>
      <c r="I147" s="134">
        <f>SUMIFS(Tabela1[Valor],Tabela1[Categoria],Orçamento!#REF!,Tabela1[Data],"&gt;=44317",Tabela1[Data],"&lt;=44347")</f>
        <v>0</v>
      </c>
      <c r="J147" s="134">
        <f>SUMIFS(Tabela1[Valor],Tabela1[Categoria],Orçamento!#REF!,Tabela1[Data],"&gt;=44348",Tabela1[Data],"&lt;=44377")</f>
        <v>0</v>
      </c>
      <c r="K147" s="134">
        <f>SUMIFS(Tabela1[Valor],Tabela1[Categoria],Orçamento!#REF!,Tabela1[Data],"&gt;=44378",Tabela1[Data],"&lt;=44408")</f>
        <v>0</v>
      </c>
      <c r="L147" s="134">
        <f>SUMIFS(Tabela1[Valor],Tabela1[Categoria],Orçamento!#REF!,Tabela1[Data],"&gt;=44409",Tabela1[Data],"&lt;=44439")</f>
        <v>0</v>
      </c>
      <c r="M147" s="134">
        <f>SUMIFS(Tabela1[Valor],Tabela1[Categoria],Orçamento!#REF!,Tabela1[Data],"&gt;=44440",Tabela1[Data],"&lt;=44469")</f>
        <v>0</v>
      </c>
      <c r="N147" s="134">
        <f>SUMIFS(Tabela1[Valor],Tabela1[Categoria],Orçamento!#REF!,Tabela1[Data],"&gt;=44470",Tabela1[Data],"&lt;=44500")</f>
        <v>0</v>
      </c>
      <c r="O147" s="134">
        <f>SUMIFS(Tabela1[Valor],Tabela1[Categoria],Orçamento!#REF!,Tabela1[Data],"&gt;=44501",Tabela1[Data],"&lt;=44530")</f>
        <v>0</v>
      </c>
      <c r="P147" s="134">
        <f>SUMIFS(Tabela1[Valor],Tabela1[Categoria],Orçamento!#REF!,Tabela1[Data],"&gt;=44531",Tabela1[Data],"&lt;=44561")</f>
        <v>0</v>
      </c>
      <c r="Q147" s="89"/>
      <c r="R147" s="90">
        <f t="shared" si="35"/>
        <v>0</v>
      </c>
      <c r="T147" s="1"/>
    </row>
    <row r="148" spans="2:20" ht="12.75" customHeight="1" thickTop="1" thickBot="1" x14ac:dyDescent="0.2">
      <c r="B148" s="21" t="s">
        <v>206</v>
      </c>
      <c r="C148" s="75"/>
      <c r="D148" s="12"/>
      <c r="E148" s="134">
        <f>SUMIFS(Tabela1[Valor],Tabela1[Categoria],Orçamento!B147,Tabela1[Data],"&gt;=44197",Tabela1[Data],"&lt;=44227")</f>
        <v>0</v>
      </c>
      <c r="F148" s="134">
        <f>SUMIFS(Tabela1[Valor],Tabela1[Categoria],Orçamento!$B147,Tabela1[Data],"&gt;=44228",Tabela1[Data],"&lt;=44255")</f>
        <v>0</v>
      </c>
      <c r="G148" s="134">
        <f>SUMIFS(Tabela1[Valor],Tabela1[Categoria],Orçamento!$B147,Tabela1[Data],"&gt;=44256",Tabela1[Data],"&lt;=44286")</f>
        <v>0</v>
      </c>
      <c r="H148" s="134">
        <f>SUMIFS(Tabela1[Valor],Tabela1[Categoria],Orçamento!$B147,Tabela1[Data],"&gt;=44287",Tabela1[Data],"&lt;=44316")</f>
        <v>0</v>
      </c>
      <c r="I148" s="134">
        <f>SUMIFS(Tabela1[Valor],Tabela1[Categoria],Orçamento!$B147,Tabela1[Data],"&gt;=44317",Tabela1[Data],"&lt;=44347")</f>
        <v>0</v>
      </c>
      <c r="J148" s="134">
        <f>SUMIFS(Tabela1[Valor],Tabela1[Categoria],Orçamento!$B147,Tabela1[Data],"&gt;=44348",Tabela1[Data],"&lt;=44377")</f>
        <v>0</v>
      </c>
      <c r="K148" s="134">
        <f>SUMIFS(Tabela1[Valor],Tabela1[Categoria],Orçamento!$B147,Tabela1[Data],"&gt;=44378",Tabela1[Data],"&lt;=44408")</f>
        <v>0</v>
      </c>
      <c r="L148" s="134">
        <f>SUMIFS(Tabela1[Valor],Tabela1[Categoria],Orçamento!$B147,Tabela1[Data],"&gt;=44409",Tabela1[Data],"&lt;=44439")</f>
        <v>0</v>
      </c>
      <c r="M148" s="134">
        <f>SUMIFS(Tabela1[Valor],Tabela1[Categoria],Orçamento!$B147,Tabela1[Data],"&gt;=44440",Tabela1[Data],"&lt;=44469")</f>
        <v>0</v>
      </c>
      <c r="N148" s="134">
        <f>SUMIFS(Tabela1[Valor],Tabela1[Categoria],Orçamento!$B147,Tabela1[Data],"&gt;=44470",Tabela1[Data],"&lt;=44500")</f>
        <v>0</v>
      </c>
      <c r="O148" s="134">
        <f>SUMIFS(Tabela1[Valor],Tabela1[Categoria],Orçamento!$B147,Tabela1[Data],"&gt;=44501",Tabela1[Data],"&lt;=44530")</f>
        <v>0</v>
      </c>
      <c r="P148" s="134">
        <f>SUMIFS(Tabela1[Valor],Tabela1[Categoria],Orçamento!$B147,Tabela1[Data],"&gt;=44531",Tabela1[Data],"&lt;=44561")</f>
        <v>0</v>
      </c>
      <c r="Q148" s="89"/>
      <c r="R148" s="90">
        <f t="shared" si="35"/>
        <v>0</v>
      </c>
      <c r="T148" s="1"/>
    </row>
    <row r="149" spans="2:20" ht="12.75" customHeight="1" thickTop="1" thickBot="1" x14ac:dyDescent="0.2">
      <c r="B149" s="78"/>
      <c r="C149" s="75"/>
      <c r="D149" s="12"/>
      <c r="E149" s="134">
        <f>SUMIFS(Tabela1[Valor],Tabela1[Categoria],Orçamento!B148,Tabela1[Data],"&gt;=44197",Tabela1[Data],"&lt;=44227")</f>
        <v>0</v>
      </c>
      <c r="F149" s="134">
        <f>SUMIFS(Tabela1[Valor],Tabela1[Categoria],Orçamento!$B148,Tabela1[Data],"&gt;=44228",Tabela1[Data],"&lt;=44255")</f>
        <v>0</v>
      </c>
      <c r="G149" s="134">
        <f>SUMIFS(Tabela1[Valor],Tabela1[Categoria],Orçamento!$B148,Tabela1[Data],"&gt;=44256",Tabela1[Data],"&lt;=44286")</f>
        <v>0</v>
      </c>
      <c r="H149" s="134">
        <f>SUMIFS(Tabela1[Valor],Tabela1[Categoria],Orçamento!$B148,Tabela1[Data],"&gt;=44287",Tabela1[Data],"&lt;=44316")</f>
        <v>0</v>
      </c>
      <c r="I149" s="134">
        <f>SUMIFS(Tabela1[Valor],Tabela1[Categoria],Orçamento!$B148,Tabela1[Data],"&gt;=44317",Tabela1[Data],"&lt;=44347")</f>
        <v>0</v>
      </c>
      <c r="J149" s="134">
        <f>SUMIFS(Tabela1[Valor],Tabela1[Categoria],Orçamento!$B148,Tabela1[Data],"&gt;=44348",Tabela1[Data],"&lt;=44377")</f>
        <v>0</v>
      </c>
      <c r="K149" s="134">
        <f>SUMIFS(Tabela1[Valor],Tabela1[Categoria],Orçamento!$B148,Tabela1[Data],"&gt;=44378",Tabela1[Data],"&lt;=44408")</f>
        <v>0</v>
      </c>
      <c r="L149" s="134">
        <f>SUMIFS(Tabela1[Valor],Tabela1[Categoria],Orçamento!$B148,Tabela1[Data],"&gt;=44409",Tabela1[Data],"&lt;=44439")</f>
        <v>0</v>
      </c>
      <c r="M149" s="134">
        <f>SUMIFS(Tabela1[Valor],Tabela1[Categoria],Orçamento!$B148,Tabela1[Data],"&gt;=44440",Tabela1[Data],"&lt;=44469")</f>
        <v>0</v>
      </c>
      <c r="N149" s="134">
        <f>SUMIFS(Tabela1[Valor],Tabela1[Categoria],Orçamento!$B148,Tabela1[Data],"&gt;=44470",Tabela1[Data],"&lt;=44500")</f>
        <v>0</v>
      </c>
      <c r="O149" s="134">
        <f>SUMIFS(Tabela1[Valor],Tabela1[Categoria],Orçamento!$B148,Tabela1[Data],"&gt;=44501",Tabela1[Data],"&lt;=44530")</f>
        <v>0</v>
      </c>
      <c r="P149" s="134">
        <f>SUMIFS(Tabela1[Valor],Tabela1[Categoria],Orçamento!$B148,Tabela1[Data],"&gt;=44531",Tabela1[Data],"&lt;=44561")</f>
        <v>0</v>
      </c>
      <c r="Q149" s="89"/>
      <c r="R149" s="90">
        <f t="shared" si="35"/>
        <v>0</v>
      </c>
      <c r="T149" s="1"/>
    </row>
    <row r="150" spans="2:20" ht="12.75" customHeight="1" thickTop="1" thickBot="1" x14ac:dyDescent="0.2">
      <c r="B150" s="21"/>
      <c r="C150" s="75"/>
      <c r="D150" s="12"/>
      <c r="E150" s="134">
        <f>SUMIFS(Tabela1[Valor],Tabela1[Categoria],Orçamento!B150,Tabela1[Data],"&gt;=44197",Tabela1[Data],"&lt;=44227")</f>
        <v>0</v>
      </c>
      <c r="F150" s="134">
        <f>SUMIFS(Tabela1[Valor],Tabela1[Categoria],Orçamento!$B150,Tabela1[Data],"&gt;=44228",Tabela1[Data],"&lt;=44255")</f>
        <v>0</v>
      </c>
      <c r="G150" s="134">
        <f>SUMIFS(Tabela1[Valor],Tabela1[Categoria],Orçamento!$B150,Tabela1[Data],"&gt;=44256",Tabela1[Data],"&lt;=44286")</f>
        <v>0</v>
      </c>
      <c r="H150" s="134">
        <f>SUMIFS(Tabela1[Valor],Tabela1[Categoria],Orçamento!$B150,Tabela1[Data],"&gt;=44287",Tabela1[Data],"&lt;=44316")</f>
        <v>0</v>
      </c>
      <c r="I150" s="134">
        <f>SUMIFS(Tabela1[Valor],Tabela1[Categoria],Orçamento!$B150,Tabela1[Data],"&gt;=44317",Tabela1[Data],"&lt;=44347")</f>
        <v>0</v>
      </c>
      <c r="J150" s="134">
        <f>SUMIFS(Tabela1[Valor],Tabela1[Categoria],Orçamento!$B150,Tabela1[Data],"&gt;=44348",Tabela1[Data],"&lt;=44377")</f>
        <v>0</v>
      </c>
      <c r="K150" s="134">
        <f>SUMIFS(Tabela1[Valor],Tabela1[Categoria],Orçamento!$B150,Tabela1[Data],"&gt;=44378",Tabela1[Data],"&lt;=44408")</f>
        <v>0</v>
      </c>
      <c r="L150" s="134">
        <f>SUMIFS(Tabela1[Valor],Tabela1[Categoria],Orçamento!$B150,Tabela1[Data],"&gt;=44409",Tabela1[Data],"&lt;=44439")</f>
        <v>0</v>
      </c>
      <c r="M150" s="134">
        <f>SUMIFS(Tabela1[Valor],Tabela1[Categoria],Orçamento!$B150,Tabela1[Data],"&gt;=44440",Tabela1[Data],"&lt;=44469")</f>
        <v>0</v>
      </c>
      <c r="N150" s="134">
        <f>SUMIFS(Tabela1[Valor],Tabela1[Categoria],Orçamento!$B150,Tabela1[Data],"&gt;=44470",Tabela1[Data],"&lt;=44500")</f>
        <v>0</v>
      </c>
      <c r="O150" s="134">
        <f>SUMIFS(Tabela1[Valor],Tabela1[Categoria],Orçamento!$B150,Tabela1[Data],"&gt;=44501",Tabela1[Data],"&lt;=44530")</f>
        <v>0</v>
      </c>
      <c r="P150" s="134">
        <f>SUMIFS(Tabela1[Valor],Tabela1[Categoria],Orçamento!$B150,Tabela1[Data],"&gt;=44531",Tabela1[Data],"&lt;=44561")</f>
        <v>0</v>
      </c>
      <c r="Q150" s="89"/>
      <c r="R150" s="90">
        <f t="shared" si="35"/>
        <v>0</v>
      </c>
      <c r="T150" s="1"/>
    </row>
    <row r="151" spans="2:20" ht="12.75" customHeight="1" thickTop="1" thickBot="1" x14ac:dyDescent="0.2">
      <c r="B151" s="21"/>
      <c r="C151" s="75"/>
      <c r="D151" s="12"/>
      <c r="E151" s="134">
        <f>SUMIFS(Tabela1[Valor],Tabela1[Categoria],Orçamento!B151,Tabela1[Data],"&gt;=44197",Tabela1[Data],"&lt;=44227")</f>
        <v>0</v>
      </c>
      <c r="F151" s="134">
        <f>SUMIFS(Tabela1[Valor],Tabela1[Categoria],Orçamento!$B151,Tabela1[Data],"&gt;=44228",Tabela1[Data],"&lt;=44255")</f>
        <v>0</v>
      </c>
      <c r="G151" s="134">
        <f>SUMIFS(Tabela1[Valor],Tabela1[Categoria],Orçamento!$B151,Tabela1[Data],"&gt;=44256",Tabela1[Data],"&lt;=44286")</f>
        <v>0</v>
      </c>
      <c r="H151" s="134">
        <f>SUMIFS(Tabela1[Valor],Tabela1[Categoria],Orçamento!$B151,Tabela1[Data],"&gt;=44287",Tabela1[Data],"&lt;=44316")</f>
        <v>0</v>
      </c>
      <c r="I151" s="134">
        <f>SUMIFS(Tabela1[Valor],Tabela1[Categoria],Orçamento!$B151,Tabela1[Data],"&gt;=44317",Tabela1[Data],"&lt;=44347")</f>
        <v>0</v>
      </c>
      <c r="J151" s="134">
        <f>SUMIFS(Tabela1[Valor],Tabela1[Categoria],Orçamento!$B151,Tabela1[Data],"&gt;=44348",Tabela1[Data],"&lt;=44377")</f>
        <v>0</v>
      </c>
      <c r="K151" s="134">
        <f>SUMIFS(Tabela1[Valor],Tabela1[Categoria],Orçamento!$B151,Tabela1[Data],"&gt;=44378",Tabela1[Data],"&lt;=44408")</f>
        <v>0</v>
      </c>
      <c r="L151" s="134">
        <f>SUMIFS(Tabela1[Valor],Tabela1[Categoria],Orçamento!$B151,Tabela1[Data],"&gt;=44409",Tabela1[Data],"&lt;=44439")</f>
        <v>0</v>
      </c>
      <c r="M151" s="134">
        <f>SUMIFS(Tabela1[Valor],Tabela1[Categoria],Orçamento!$B151,Tabela1[Data],"&gt;=44440",Tabela1[Data],"&lt;=44469")</f>
        <v>0</v>
      </c>
      <c r="N151" s="134">
        <f>SUMIFS(Tabela1[Valor],Tabela1[Categoria],Orçamento!$B151,Tabela1[Data],"&gt;=44470",Tabela1[Data],"&lt;=44500")</f>
        <v>0</v>
      </c>
      <c r="O151" s="134">
        <f>SUMIFS(Tabela1[Valor],Tabela1[Categoria],Orçamento!$B151,Tabela1[Data],"&gt;=44501",Tabela1[Data],"&lt;=44530")</f>
        <v>0</v>
      </c>
      <c r="P151" s="134">
        <f>SUMIFS(Tabela1[Valor],Tabela1[Categoria],Orçamento!$B151,Tabela1[Data],"&gt;=44531",Tabela1[Data],"&lt;=44561")</f>
        <v>0</v>
      </c>
      <c r="Q151" s="89"/>
      <c r="R151" s="90">
        <f t="shared" si="35"/>
        <v>0</v>
      </c>
      <c r="T151" s="1"/>
    </row>
    <row r="152" spans="2:20" ht="12.75" customHeight="1" thickTop="1" thickBot="1" x14ac:dyDescent="0.2">
      <c r="B152" s="21"/>
      <c r="C152" s="75"/>
      <c r="D152" s="12"/>
      <c r="E152" s="134">
        <f>SUMIFS(Tabela1[Valor],Tabela1[Categoria],Orçamento!B152,Tabela1[Data],"&gt;=44197",Tabela1[Data],"&lt;=44227")</f>
        <v>0</v>
      </c>
      <c r="F152" s="134">
        <f>SUMIFS(Tabela1[Valor],Tabela1[Categoria],Orçamento!$B152,Tabela1[Data],"&gt;=44228",Tabela1[Data],"&lt;=44255")</f>
        <v>0</v>
      </c>
      <c r="G152" s="134">
        <f>SUMIFS(Tabela1[Valor],Tabela1[Categoria],Orçamento!$B152,Tabela1[Data],"&gt;=44256",Tabela1[Data],"&lt;=44286")</f>
        <v>0</v>
      </c>
      <c r="H152" s="134">
        <f>SUMIFS(Tabela1[Valor],Tabela1[Categoria],Orçamento!$B152,Tabela1[Data],"&gt;=44287",Tabela1[Data],"&lt;=44316")</f>
        <v>0</v>
      </c>
      <c r="I152" s="134">
        <f>SUMIFS(Tabela1[Valor],Tabela1[Categoria],Orçamento!$B152,Tabela1[Data],"&gt;=44317",Tabela1[Data],"&lt;=44347")</f>
        <v>0</v>
      </c>
      <c r="J152" s="134">
        <f>SUMIFS(Tabela1[Valor],Tabela1[Categoria],Orçamento!$B152,Tabela1[Data],"&gt;=44348",Tabela1[Data],"&lt;=44377")</f>
        <v>0</v>
      </c>
      <c r="K152" s="134">
        <f>SUMIFS(Tabela1[Valor],Tabela1[Categoria],Orçamento!$B152,Tabela1[Data],"&gt;=44378",Tabela1[Data],"&lt;=44408")</f>
        <v>0</v>
      </c>
      <c r="L152" s="134">
        <f>SUMIFS(Tabela1[Valor],Tabela1[Categoria],Orçamento!$B152,Tabela1[Data],"&gt;=44409",Tabela1[Data],"&lt;=44439")</f>
        <v>0</v>
      </c>
      <c r="M152" s="134">
        <f>SUMIFS(Tabela1[Valor],Tabela1[Categoria],Orçamento!$B152,Tabela1[Data],"&gt;=44440",Tabela1[Data],"&lt;=44469")</f>
        <v>0</v>
      </c>
      <c r="N152" s="134">
        <f>SUMIFS(Tabela1[Valor],Tabela1[Categoria],Orçamento!$B152,Tabela1[Data],"&gt;=44470",Tabela1[Data],"&lt;=44500")</f>
        <v>0</v>
      </c>
      <c r="O152" s="134">
        <f>SUMIFS(Tabela1[Valor],Tabela1[Categoria],Orçamento!$B152,Tabela1[Data],"&gt;=44501",Tabela1[Data],"&lt;=44530")</f>
        <v>0</v>
      </c>
      <c r="P152" s="134">
        <f>SUMIFS(Tabela1[Valor],Tabela1[Categoria],Orçamento!$B152,Tabela1[Data],"&gt;=44531",Tabela1[Data],"&lt;=44561")</f>
        <v>0</v>
      </c>
      <c r="Q152" s="89"/>
      <c r="R152" s="91">
        <f t="shared" ref="R152" si="36">SUM(E152:P152)</f>
        <v>0</v>
      </c>
      <c r="T152" s="1"/>
    </row>
    <row r="153" spans="2:20" ht="12.75" customHeight="1" thickTop="1" thickBot="1" x14ac:dyDescent="0.2">
      <c r="E153" s="107"/>
      <c r="F153" s="107"/>
      <c r="G153" s="107"/>
      <c r="H153" s="107"/>
      <c r="I153" s="107"/>
      <c r="J153" s="107"/>
      <c r="K153" s="107"/>
      <c r="L153" s="54"/>
      <c r="M153" s="54"/>
      <c r="N153" s="54"/>
      <c r="O153" s="54"/>
      <c r="P153" s="54"/>
      <c r="R153" s="56"/>
      <c r="T153" s="1"/>
    </row>
    <row r="154" spans="2:20" ht="12.75" customHeight="1" thickBot="1" x14ac:dyDescent="0.2">
      <c r="B154" s="22" t="s">
        <v>99</v>
      </c>
      <c r="C154" s="23"/>
      <c r="D154" s="24"/>
      <c r="E154" s="83">
        <f t="shared" ref="E154:P154" si="37">SUM(E156:E167)</f>
        <v>0</v>
      </c>
      <c r="F154" s="83">
        <f t="shared" si="37"/>
        <v>0</v>
      </c>
      <c r="G154" s="83">
        <f t="shared" si="37"/>
        <v>-52.3</v>
      </c>
      <c r="H154" s="83">
        <f t="shared" si="37"/>
        <v>0</v>
      </c>
      <c r="I154" s="83">
        <f t="shared" si="37"/>
        <v>0</v>
      </c>
      <c r="J154" s="83">
        <f t="shared" si="37"/>
        <v>0</v>
      </c>
      <c r="K154" s="83">
        <f t="shared" si="37"/>
        <v>0</v>
      </c>
      <c r="L154" s="83">
        <f t="shared" si="37"/>
        <v>0</v>
      </c>
      <c r="M154" s="83">
        <f t="shared" si="37"/>
        <v>0</v>
      </c>
      <c r="N154" s="83">
        <f t="shared" si="37"/>
        <v>0</v>
      </c>
      <c r="O154" s="83">
        <f t="shared" si="37"/>
        <v>0</v>
      </c>
      <c r="P154" s="83">
        <f t="shared" si="37"/>
        <v>0</v>
      </c>
      <c r="Q154" s="84"/>
      <c r="R154" s="108">
        <f>SUM(E154:P154)</f>
        <v>-52.3</v>
      </c>
      <c r="T154" s="1"/>
    </row>
    <row r="155" spans="2:20" s="8" customFormat="1" ht="12.75" customHeight="1" outlineLevel="1" thickBot="1" x14ac:dyDescent="0.2">
      <c r="B155" s="46"/>
      <c r="C155" s="9"/>
      <c r="D155" s="47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9"/>
      <c r="R155" s="88"/>
    </row>
    <row r="156" spans="2:20" ht="13.5" customHeight="1" outlineLevel="1" thickTop="1" thickBot="1" x14ac:dyDescent="0.2">
      <c r="B156" s="21" t="s">
        <v>100</v>
      </c>
      <c r="C156" s="75"/>
      <c r="D156" s="12"/>
      <c r="E156" s="134">
        <f>SUMIFS(Tabela1[Valor],Tabela1[Categoria],Orçamento!B156,Tabela1[Data],"&gt;=44197",Tabela1[Data],"&lt;=44227")</f>
        <v>0</v>
      </c>
      <c r="F156" s="134">
        <f>SUMIFS(Tabela1[Valor],Tabela1[Categoria],Orçamento!$B156,Tabela1[Data],"&gt;=44228",Tabela1[Data],"&lt;=44255")</f>
        <v>0</v>
      </c>
      <c r="G156" s="134">
        <f>SUMIFS(Tabela1[Valor],Tabela1[Categoria],Orçamento!$B156,Tabela1[Data],"&gt;=44256",Tabela1[Data],"&lt;=44286")</f>
        <v>0</v>
      </c>
      <c r="H156" s="134">
        <f>SUMIFS(Tabela1[Valor],Tabela1[Categoria],Orçamento!$B156,Tabela1[Data],"&gt;=44287",Tabela1[Data],"&lt;=44316")</f>
        <v>0</v>
      </c>
      <c r="I156" s="134">
        <f>SUMIFS(Tabela1[Valor],Tabela1[Categoria],Orçamento!$B156,Tabela1[Data],"&gt;=44317",Tabela1[Data],"&lt;=44347")</f>
        <v>0</v>
      </c>
      <c r="J156" s="134">
        <f>SUMIFS(Tabela1[Valor],Tabela1[Categoria],Orçamento!$B156,Tabela1[Data],"&gt;=44348",Tabela1[Data],"&lt;=44377")</f>
        <v>0</v>
      </c>
      <c r="K156" s="134">
        <f>SUMIFS(Tabela1[Valor],Tabela1[Categoria],Orçamento!$B156,Tabela1[Data],"&gt;=44378",Tabela1[Data],"&lt;=44408")</f>
        <v>0</v>
      </c>
      <c r="L156" s="134">
        <f>SUMIFS(Tabela1[Valor],Tabela1[Categoria],Orçamento!$B156,Tabela1[Data],"&gt;=44409",Tabela1[Data],"&lt;=44439")</f>
        <v>0</v>
      </c>
      <c r="M156" s="134">
        <f>SUMIFS(Tabela1[Valor],Tabela1[Categoria],Orçamento!$B156,Tabela1[Data],"&gt;=44440",Tabela1[Data],"&lt;=44469")</f>
        <v>0</v>
      </c>
      <c r="N156" s="134">
        <f>SUMIFS(Tabela1[Valor],Tabela1[Categoria],Orçamento!$B156,Tabela1[Data],"&gt;=44470",Tabela1[Data],"&lt;=44500")</f>
        <v>0</v>
      </c>
      <c r="O156" s="134">
        <f>SUMIFS(Tabela1[Valor],Tabela1[Categoria],Orçamento!$B156,Tabela1[Data],"&gt;=44501",Tabela1[Data],"&lt;=44530")</f>
        <v>0</v>
      </c>
      <c r="P156" s="134">
        <f>SUMIFS(Tabela1[Valor],Tabela1[Categoria],Orçamento!$B156,Tabela1[Data],"&gt;=44531",Tabela1[Data],"&lt;=44561")</f>
        <v>0</v>
      </c>
      <c r="Q156" s="89"/>
      <c r="R156" s="90">
        <f t="shared" ref="R156:R167" si="38">SUM(E156:P156)</f>
        <v>0</v>
      </c>
      <c r="T156" s="1"/>
    </row>
    <row r="157" spans="2:20" ht="13.5" customHeight="1" outlineLevel="1" thickTop="1" thickBot="1" x14ac:dyDescent="0.2">
      <c r="B157" s="21" t="s">
        <v>101</v>
      </c>
      <c r="C157" s="75"/>
      <c r="D157" s="12"/>
      <c r="E157" s="134">
        <f>SUMIFS(Tabela1[Valor],Tabela1[Categoria],Orçamento!B157,Tabela1[Data],"&gt;=44197",Tabela1[Data],"&lt;=44227")</f>
        <v>0</v>
      </c>
      <c r="F157" s="134">
        <f>SUMIFS(Tabela1[Valor],Tabela1[Categoria],Orçamento!$B157,Tabela1[Data],"&gt;=44228",Tabela1[Data],"&lt;=44255")</f>
        <v>0</v>
      </c>
      <c r="G157" s="134">
        <f>SUMIFS(Tabela1[Valor],Tabela1[Categoria],Orçamento!$B157,Tabela1[Data],"&gt;=44256",Tabela1[Data],"&lt;=44286")</f>
        <v>0</v>
      </c>
      <c r="H157" s="134">
        <f>SUMIFS(Tabela1[Valor],Tabela1[Categoria],Orçamento!$B157,Tabela1[Data],"&gt;=44287",Tabela1[Data],"&lt;=44316")</f>
        <v>0</v>
      </c>
      <c r="I157" s="134">
        <f>SUMIFS(Tabela1[Valor],Tabela1[Categoria],Orçamento!$B157,Tabela1[Data],"&gt;=44317",Tabela1[Data],"&lt;=44347")</f>
        <v>0</v>
      </c>
      <c r="J157" s="134">
        <f>SUMIFS(Tabela1[Valor],Tabela1[Categoria],Orçamento!$B157,Tabela1[Data],"&gt;=44348",Tabela1[Data],"&lt;=44377")</f>
        <v>0</v>
      </c>
      <c r="K157" s="134">
        <f>SUMIFS(Tabela1[Valor],Tabela1[Categoria],Orçamento!$B157,Tabela1[Data],"&gt;=44378",Tabela1[Data],"&lt;=44408")</f>
        <v>0</v>
      </c>
      <c r="L157" s="134">
        <f>SUMIFS(Tabela1[Valor],Tabela1[Categoria],Orçamento!$B157,Tabela1[Data],"&gt;=44409",Tabela1[Data],"&lt;=44439")</f>
        <v>0</v>
      </c>
      <c r="M157" s="134">
        <f>SUMIFS(Tabela1[Valor],Tabela1[Categoria],Orçamento!$B157,Tabela1[Data],"&gt;=44440",Tabela1[Data],"&lt;=44469")</f>
        <v>0</v>
      </c>
      <c r="N157" s="134">
        <f>SUMIFS(Tabela1[Valor],Tabela1[Categoria],Orçamento!$B157,Tabela1[Data],"&gt;=44470",Tabela1[Data],"&lt;=44500")</f>
        <v>0</v>
      </c>
      <c r="O157" s="134">
        <f>SUMIFS(Tabela1[Valor],Tabela1[Categoria],Orçamento!$B157,Tabela1[Data],"&gt;=44501",Tabela1[Data],"&lt;=44530")</f>
        <v>0</v>
      </c>
      <c r="P157" s="134">
        <f>SUMIFS(Tabela1[Valor],Tabela1[Categoria],Orçamento!$B157,Tabela1[Data],"&gt;=44531",Tabela1[Data],"&lt;=44561")</f>
        <v>0</v>
      </c>
      <c r="Q157" s="89"/>
      <c r="R157" s="90">
        <f t="shared" si="38"/>
        <v>0</v>
      </c>
      <c r="T157" s="1"/>
    </row>
    <row r="158" spans="2:20" ht="13.5" customHeight="1" outlineLevel="1" thickTop="1" thickBot="1" x14ac:dyDescent="0.2">
      <c r="B158" s="21" t="s">
        <v>102</v>
      </c>
      <c r="C158" s="75"/>
      <c r="D158" s="12"/>
      <c r="E158" s="134">
        <f>SUMIFS(Tabela1[Valor],Tabela1[Categoria],Orçamento!B158,Tabela1[Data],"&gt;=44197",Tabela1[Data],"&lt;=44227")</f>
        <v>0</v>
      </c>
      <c r="F158" s="134">
        <f>SUMIFS(Tabela1[Valor],Tabela1[Categoria],Orçamento!$B158,Tabela1[Data],"&gt;=44228",Tabela1[Data],"&lt;=44255")</f>
        <v>0</v>
      </c>
      <c r="G158" s="134">
        <f>SUMIFS(Tabela1[Valor],Tabela1[Categoria],Orçamento!$B158,Tabela1[Data],"&gt;=44256",Tabela1[Data],"&lt;=44286")</f>
        <v>0</v>
      </c>
      <c r="H158" s="134">
        <f>SUMIFS(Tabela1[Valor],Tabela1[Categoria],Orçamento!$B158,Tabela1[Data],"&gt;=44287",Tabela1[Data],"&lt;=44316")</f>
        <v>0</v>
      </c>
      <c r="I158" s="134">
        <f>SUMIFS(Tabela1[Valor],Tabela1[Categoria],Orçamento!$B158,Tabela1[Data],"&gt;=44317",Tabela1[Data],"&lt;=44347")</f>
        <v>0</v>
      </c>
      <c r="J158" s="134">
        <f>SUMIFS(Tabela1[Valor],Tabela1[Categoria],Orçamento!$B158,Tabela1[Data],"&gt;=44348",Tabela1[Data],"&lt;=44377")</f>
        <v>0</v>
      </c>
      <c r="K158" s="134">
        <f>SUMIFS(Tabela1[Valor],Tabela1[Categoria],Orçamento!$B158,Tabela1[Data],"&gt;=44378",Tabela1[Data],"&lt;=44408")</f>
        <v>0</v>
      </c>
      <c r="L158" s="134">
        <f>SUMIFS(Tabela1[Valor],Tabela1[Categoria],Orçamento!$B158,Tabela1[Data],"&gt;=44409",Tabela1[Data],"&lt;=44439")</f>
        <v>0</v>
      </c>
      <c r="M158" s="134">
        <f>SUMIFS(Tabela1[Valor],Tabela1[Categoria],Orçamento!$B158,Tabela1[Data],"&gt;=44440",Tabela1[Data],"&lt;=44469")</f>
        <v>0</v>
      </c>
      <c r="N158" s="134">
        <f>SUMIFS(Tabela1[Valor],Tabela1[Categoria],Orçamento!$B158,Tabela1[Data],"&gt;=44470",Tabela1[Data],"&lt;=44500")</f>
        <v>0</v>
      </c>
      <c r="O158" s="134">
        <f>SUMIFS(Tabela1[Valor],Tabela1[Categoria],Orçamento!$B158,Tabela1[Data],"&gt;=44501",Tabela1[Data],"&lt;=44530")</f>
        <v>0</v>
      </c>
      <c r="P158" s="134">
        <f>SUMIFS(Tabela1[Valor],Tabela1[Categoria],Orçamento!$B158,Tabela1[Data],"&gt;=44531",Tabela1[Data],"&lt;=44561")</f>
        <v>0</v>
      </c>
      <c r="Q158" s="89"/>
      <c r="R158" s="90">
        <f t="shared" si="38"/>
        <v>0</v>
      </c>
      <c r="T158" s="1"/>
    </row>
    <row r="159" spans="2:20" ht="13.5" customHeight="1" outlineLevel="1" thickTop="1" thickBot="1" x14ac:dyDescent="0.2">
      <c r="B159" s="21" t="s">
        <v>103</v>
      </c>
      <c r="C159" s="75"/>
      <c r="D159" s="12"/>
      <c r="E159" s="134">
        <f>SUMIFS(Tabela1[Valor],Tabela1[Categoria],Orçamento!B159,Tabela1[Data],"&gt;=44197",Tabela1[Data],"&lt;=44227")</f>
        <v>0</v>
      </c>
      <c r="F159" s="134">
        <f>SUMIFS(Tabela1[Valor],Tabela1[Categoria],Orçamento!$B159,Tabela1[Data],"&gt;=44228",Tabela1[Data],"&lt;=44255")</f>
        <v>0</v>
      </c>
      <c r="G159" s="134">
        <f>SUMIFS(Tabela1[Valor],Tabela1[Categoria],Orçamento!$B159,Tabela1[Data],"&gt;=44256",Tabela1[Data],"&lt;=44286")</f>
        <v>0</v>
      </c>
      <c r="H159" s="134">
        <f>SUMIFS(Tabela1[Valor],Tabela1[Categoria],Orçamento!$B159,Tabela1[Data],"&gt;=44287",Tabela1[Data],"&lt;=44316")</f>
        <v>0</v>
      </c>
      <c r="I159" s="134">
        <f>SUMIFS(Tabela1[Valor],Tabela1[Categoria],Orçamento!$B159,Tabela1[Data],"&gt;=44317",Tabela1[Data],"&lt;=44347")</f>
        <v>0</v>
      </c>
      <c r="J159" s="134">
        <f>SUMIFS(Tabela1[Valor],Tabela1[Categoria],Orçamento!$B159,Tabela1[Data],"&gt;=44348",Tabela1[Data],"&lt;=44377")</f>
        <v>0</v>
      </c>
      <c r="K159" s="134">
        <f>SUMIFS(Tabela1[Valor],Tabela1[Categoria],Orçamento!$B159,Tabela1[Data],"&gt;=44378",Tabela1[Data],"&lt;=44408")</f>
        <v>0</v>
      </c>
      <c r="L159" s="134">
        <f>SUMIFS(Tabela1[Valor],Tabela1[Categoria],Orçamento!$B159,Tabela1[Data],"&gt;=44409",Tabela1[Data],"&lt;=44439")</f>
        <v>0</v>
      </c>
      <c r="M159" s="134">
        <f>SUMIFS(Tabela1[Valor],Tabela1[Categoria],Orçamento!$B159,Tabela1[Data],"&gt;=44440",Tabela1[Data],"&lt;=44469")</f>
        <v>0</v>
      </c>
      <c r="N159" s="134">
        <f>SUMIFS(Tabela1[Valor],Tabela1[Categoria],Orçamento!$B159,Tabela1[Data],"&gt;=44470",Tabela1[Data],"&lt;=44500")</f>
        <v>0</v>
      </c>
      <c r="O159" s="134">
        <f>SUMIFS(Tabela1[Valor],Tabela1[Categoria],Orçamento!$B159,Tabela1[Data],"&gt;=44501",Tabela1[Data],"&lt;=44530")</f>
        <v>0</v>
      </c>
      <c r="P159" s="134">
        <f>SUMIFS(Tabela1[Valor],Tabela1[Categoria],Orçamento!$B159,Tabela1[Data],"&gt;=44531",Tabela1[Data],"&lt;=44561")</f>
        <v>0</v>
      </c>
      <c r="Q159" s="89"/>
      <c r="R159" s="90">
        <f t="shared" si="38"/>
        <v>0</v>
      </c>
      <c r="T159" s="1"/>
    </row>
    <row r="160" spans="2:20" ht="13.5" customHeight="1" outlineLevel="1" thickTop="1" thickBot="1" x14ac:dyDescent="0.2">
      <c r="B160" s="21" t="s">
        <v>104</v>
      </c>
      <c r="C160" s="75"/>
      <c r="D160" s="12"/>
      <c r="E160" s="134">
        <f>SUMIFS(Tabela1[Valor],Tabela1[Categoria],Orçamento!B160,Tabela1[Data],"&gt;=44197",Tabela1[Data],"&lt;=44227")</f>
        <v>0</v>
      </c>
      <c r="F160" s="134">
        <f>SUMIFS(Tabela1[Valor],Tabela1[Categoria],Orçamento!$B160,Tabela1[Data],"&gt;=44228",Tabela1[Data],"&lt;=44255")</f>
        <v>0</v>
      </c>
      <c r="G160" s="134">
        <f>SUMIFS(Tabela1[Valor],Tabela1[Categoria],Orçamento!$B160,Tabela1[Data],"&gt;=44256",Tabela1[Data],"&lt;=44286")</f>
        <v>0</v>
      </c>
      <c r="H160" s="134">
        <f>SUMIFS(Tabela1[Valor],Tabela1[Categoria],Orçamento!$B160,Tabela1[Data],"&gt;=44287",Tabela1[Data],"&lt;=44316")</f>
        <v>0</v>
      </c>
      <c r="I160" s="134">
        <f>SUMIFS(Tabela1[Valor],Tabela1[Categoria],Orçamento!$B160,Tabela1[Data],"&gt;=44317",Tabela1[Data],"&lt;=44347")</f>
        <v>0</v>
      </c>
      <c r="J160" s="134">
        <f>SUMIFS(Tabela1[Valor],Tabela1[Categoria],Orçamento!$B160,Tabela1[Data],"&gt;=44348",Tabela1[Data],"&lt;=44377")</f>
        <v>0</v>
      </c>
      <c r="K160" s="134">
        <f>SUMIFS(Tabela1[Valor],Tabela1[Categoria],Orçamento!$B160,Tabela1[Data],"&gt;=44378",Tabela1[Data],"&lt;=44408")</f>
        <v>0</v>
      </c>
      <c r="L160" s="134">
        <f>SUMIFS(Tabela1[Valor],Tabela1[Categoria],Orçamento!$B160,Tabela1[Data],"&gt;=44409",Tabela1[Data],"&lt;=44439")</f>
        <v>0</v>
      </c>
      <c r="M160" s="134">
        <f>SUMIFS(Tabela1[Valor],Tabela1[Categoria],Orçamento!$B160,Tabela1[Data],"&gt;=44440",Tabela1[Data],"&lt;=44469")</f>
        <v>0</v>
      </c>
      <c r="N160" s="134">
        <f>SUMIFS(Tabela1[Valor],Tabela1[Categoria],Orçamento!$B160,Tabela1[Data],"&gt;=44470",Tabela1[Data],"&lt;=44500")</f>
        <v>0</v>
      </c>
      <c r="O160" s="134">
        <f>SUMIFS(Tabela1[Valor],Tabela1[Categoria],Orçamento!$B160,Tabela1[Data],"&gt;=44501",Tabela1[Data],"&lt;=44530")</f>
        <v>0</v>
      </c>
      <c r="P160" s="134">
        <f>SUMIFS(Tabela1[Valor],Tabela1[Categoria],Orçamento!$B160,Tabela1[Data],"&gt;=44531",Tabela1[Data],"&lt;=44561")</f>
        <v>0</v>
      </c>
      <c r="Q160" s="89"/>
      <c r="R160" s="90">
        <f t="shared" si="38"/>
        <v>0</v>
      </c>
      <c r="T160" s="1"/>
    </row>
    <row r="161" spans="2:20" ht="13.5" customHeight="1" outlineLevel="1" thickTop="1" thickBot="1" x14ac:dyDescent="0.2">
      <c r="B161" s="21" t="s">
        <v>105</v>
      </c>
      <c r="C161" s="75"/>
      <c r="D161" s="12"/>
      <c r="E161" s="134">
        <f>SUMIFS(Tabela1[Valor],Tabela1[Categoria],Orçamento!B161,Tabela1[Data],"&gt;=44197",Tabela1[Data],"&lt;=44227")</f>
        <v>0</v>
      </c>
      <c r="F161" s="134">
        <f>SUMIFS(Tabela1[Valor],Tabela1[Categoria],Orçamento!$B161,Tabela1[Data],"&gt;=44228",Tabela1[Data],"&lt;=44255")</f>
        <v>0</v>
      </c>
      <c r="G161" s="134">
        <f>SUMIFS(Tabela1[Valor],Tabela1[Categoria],Orçamento!$B161,Tabela1[Data],"&gt;=44256",Tabela1[Data],"&lt;=44286")</f>
        <v>0</v>
      </c>
      <c r="H161" s="134">
        <f>SUMIFS(Tabela1[Valor],Tabela1[Categoria],Orçamento!$B161,Tabela1[Data],"&gt;=44287",Tabela1[Data],"&lt;=44316")</f>
        <v>0</v>
      </c>
      <c r="I161" s="134">
        <f>SUMIFS(Tabela1[Valor],Tabela1[Categoria],Orçamento!$B161,Tabela1[Data],"&gt;=44317",Tabela1[Data],"&lt;=44347")</f>
        <v>0</v>
      </c>
      <c r="J161" s="134">
        <f>SUMIFS(Tabela1[Valor],Tabela1[Categoria],Orçamento!$B161,Tabela1[Data],"&gt;=44348",Tabela1[Data],"&lt;=44377")</f>
        <v>0</v>
      </c>
      <c r="K161" s="134">
        <f>SUMIFS(Tabela1[Valor],Tabela1[Categoria],Orçamento!$B161,Tabela1[Data],"&gt;=44378",Tabela1[Data],"&lt;=44408")</f>
        <v>0</v>
      </c>
      <c r="L161" s="134">
        <f>SUMIFS(Tabela1[Valor],Tabela1[Categoria],Orçamento!$B161,Tabela1[Data],"&gt;=44409",Tabela1[Data],"&lt;=44439")</f>
        <v>0</v>
      </c>
      <c r="M161" s="134">
        <f>SUMIFS(Tabela1[Valor],Tabela1[Categoria],Orçamento!$B161,Tabela1[Data],"&gt;=44440",Tabela1[Data],"&lt;=44469")</f>
        <v>0</v>
      </c>
      <c r="N161" s="134">
        <f>SUMIFS(Tabela1[Valor],Tabela1[Categoria],Orçamento!$B161,Tabela1[Data],"&gt;=44470",Tabela1[Data],"&lt;=44500")</f>
        <v>0</v>
      </c>
      <c r="O161" s="134">
        <f>SUMIFS(Tabela1[Valor],Tabela1[Categoria],Orçamento!$B161,Tabela1[Data],"&gt;=44501",Tabela1[Data],"&lt;=44530")</f>
        <v>0</v>
      </c>
      <c r="P161" s="134">
        <f>SUMIFS(Tabela1[Valor],Tabela1[Categoria],Orçamento!$B161,Tabela1[Data],"&gt;=44531",Tabela1[Data],"&lt;=44561")</f>
        <v>0</v>
      </c>
      <c r="Q161" s="89"/>
      <c r="R161" s="90">
        <f t="shared" si="38"/>
        <v>0</v>
      </c>
      <c r="T161" s="1"/>
    </row>
    <row r="162" spans="2:20" ht="13.5" customHeight="1" outlineLevel="1" thickTop="1" thickBot="1" x14ac:dyDescent="0.2">
      <c r="B162" s="21" t="s">
        <v>106</v>
      </c>
      <c r="C162" s="75"/>
      <c r="D162" s="12"/>
      <c r="E162" s="134">
        <f>SUMIFS(Tabela1[Valor],Tabela1[Categoria],Orçamento!B162,Tabela1[Data],"&gt;=44197",Tabela1[Data],"&lt;=44227")</f>
        <v>0</v>
      </c>
      <c r="F162" s="134">
        <f>SUMIFS(Tabela1[Valor],Tabela1[Categoria],Orçamento!$B162,Tabela1[Data],"&gt;=44228",Tabela1[Data],"&lt;=44255")</f>
        <v>0</v>
      </c>
      <c r="G162" s="134">
        <f>SUMIFS(Tabela1[Valor],Tabela1[Categoria],Orçamento!$B162,Tabela1[Data],"&gt;=44256",Tabela1[Data],"&lt;=44286")</f>
        <v>-50</v>
      </c>
      <c r="H162" s="134">
        <f>SUMIFS(Tabela1[Valor],Tabela1[Categoria],Orçamento!$B162,Tabela1[Data],"&gt;=44287",Tabela1[Data],"&lt;=44316")</f>
        <v>0</v>
      </c>
      <c r="I162" s="134">
        <f>SUMIFS(Tabela1[Valor],Tabela1[Categoria],Orçamento!$B162,Tabela1[Data],"&gt;=44317",Tabela1[Data],"&lt;=44347")</f>
        <v>0</v>
      </c>
      <c r="J162" s="134">
        <f>SUMIFS(Tabela1[Valor],Tabela1[Categoria],Orçamento!$B162,Tabela1[Data],"&gt;=44348",Tabela1[Data],"&lt;=44377")</f>
        <v>0</v>
      </c>
      <c r="K162" s="134">
        <f>SUMIFS(Tabela1[Valor],Tabela1[Categoria],Orçamento!$B162,Tabela1[Data],"&gt;=44378",Tabela1[Data],"&lt;=44408")</f>
        <v>0</v>
      </c>
      <c r="L162" s="134">
        <f>SUMIFS(Tabela1[Valor],Tabela1[Categoria],Orçamento!$B162,Tabela1[Data],"&gt;=44409",Tabela1[Data],"&lt;=44439")</f>
        <v>0</v>
      </c>
      <c r="M162" s="134">
        <f>SUMIFS(Tabela1[Valor],Tabela1[Categoria],Orçamento!$B162,Tabela1[Data],"&gt;=44440",Tabela1[Data],"&lt;=44469")</f>
        <v>0</v>
      </c>
      <c r="N162" s="134">
        <f>SUMIFS(Tabela1[Valor],Tabela1[Categoria],Orçamento!$B162,Tabela1[Data],"&gt;=44470",Tabela1[Data],"&lt;=44500")</f>
        <v>0</v>
      </c>
      <c r="O162" s="134">
        <f>SUMIFS(Tabela1[Valor],Tabela1[Categoria],Orçamento!$B162,Tabela1[Data],"&gt;=44501",Tabela1[Data],"&lt;=44530")</f>
        <v>0</v>
      </c>
      <c r="P162" s="134">
        <f>SUMIFS(Tabela1[Valor],Tabela1[Categoria],Orçamento!$B162,Tabela1[Data],"&gt;=44531",Tabela1[Data],"&lt;=44561")</f>
        <v>0</v>
      </c>
      <c r="Q162" s="89"/>
      <c r="R162" s="90">
        <f t="shared" si="38"/>
        <v>-50</v>
      </c>
      <c r="T162" s="1"/>
    </row>
    <row r="163" spans="2:20" ht="13.5" customHeight="1" outlineLevel="1" thickTop="1" thickBot="1" x14ac:dyDescent="0.2">
      <c r="B163" s="21" t="s">
        <v>180</v>
      </c>
      <c r="C163" s="75"/>
      <c r="D163" s="12"/>
      <c r="E163" s="134">
        <f>SUMIFS(Tabela1[Valor],Tabela1[Categoria],Orçamento!B163,Tabela1[Data],"&gt;=44197",Tabela1[Data],"&lt;=44227")</f>
        <v>0</v>
      </c>
      <c r="F163" s="134">
        <f>SUMIFS(Tabela1[Valor],Tabela1[Categoria],Orçamento!$B163,Tabela1[Data],"&gt;=44228",Tabela1[Data],"&lt;=44255")</f>
        <v>0</v>
      </c>
      <c r="G163" s="134">
        <f>SUMIFS(Tabela1[Valor],Tabela1[Categoria],Orçamento!$B163,Tabela1[Data],"&gt;=44256",Tabela1[Data],"&lt;=44286")</f>
        <v>0</v>
      </c>
      <c r="H163" s="134">
        <f>SUMIFS(Tabela1[Valor],Tabela1[Categoria],Orçamento!$B163,Tabela1[Data],"&gt;=44287",Tabela1[Data],"&lt;=44316")</f>
        <v>0</v>
      </c>
      <c r="I163" s="134">
        <f>SUMIFS(Tabela1[Valor],Tabela1[Categoria],Orçamento!$B163,Tabela1[Data],"&gt;=44317",Tabela1[Data],"&lt;=44347")</f>
        <v>0</v>
      </c>
      <c r="J163" s="134">
        <f>SUMIFS(Tabela1[Valor],Tabela1[Categoria],Orçamento!$B163,Tabela1[Data],"&gt;=44348",Tabela1[Data],"&lt;=44377")</f>
        <v>0</v>
      </c>
      <c r="K163" s="134">
        <f>SUMIFS(Tabela1[Valor],Tabela1[Categoria],Orçamento!$B163,Tabela1[Data],"&gt;=44378",Tabela1[Data],"&lt;=44408")</f>
        <v>0</v>
      </c>
      <c r="L163" s="134">
        <f>SUMIFS(Tabela1[Valor],Tabela1[Categoria],Orçamento!$B163,Tabela1[Data],"&gt;=44409",Tabela1[Data],"&lt;=44439")</f>
        <v>0</v>
      </c>
      <c r="M163" s="134">
        <f>SUMIFS(Tabela1[Valor],Tabela1[Categoria],Orçamento!$B163,Tabela1[Data],"&gt;=44440",Tabela1[Data],"&lt;=44469")</f>
        <v>0</v>
      </c>
      <c r="N163" s="134">
        <f>SUMIFS(Tabela1[Valor],Tabela1[Categoria],Orçamento!$B163,Tabela1[Data],"&gt;=44470",Tabela1[Data],"&lt;=44500")</f>
        <v>0</v>
      </c>
      <c r="O163" s="134">
        <f>SUMIFS(Tabela1[Valor],Tabela1[Categoria],Orçamento!$B163,Tabela1[Data],"&gt;=44501",Tabela1[Data],"&lt;=44530")</f>
        <v>0</v>
      </c>
      <c r="P163" s="134">
        <f>SUMIFS(Tabela1[Valor],Tabela1[Categoria],Orçamento!$B163,Tabela1[Data],"&gt;=44531",Tabela1[Data],"&lt;=44561")</f>
        <v>0</v>
      </c>
      <c r="Q163" s="89"/>
      <c r="R163" s="90">
        <f t="shared" si="38"/>
        <v>0</v>
      </c>
      <c r="T163" s="1"/>
    </row>
    <row r="164" spans="2:20" ht="13.5" customHeight="1" outlineLevel="1" thickTop="1" thickBot="1" x14ac:dyDescent="0.2">
      <c r="B164" s="21" t="s">
        <v>107</v>
      </c>
      <c r="C164" s="75"/>
      <c r="D164" s="12"/>
      <c r="E164" s="134">
        <f>SUMIFS(Tabela1[Valor],Tabela1[Categoria],Orçamento!B164,Tabela1[Data],"&gt;=44197",Tabela1[Data],"&lt;=44227")</f>
        <v>0</v>
      </c>
      <c r="F164" s="134">
        <f>SUMIFS(Tabela1[Valor],Tabela1[Categoria],Orçamento!$B164,Tabela1[Data],"&gt;=44228",Tabela1[Data],"&lt;=44255")</f>
        <v>0</v>
      </c>
      <c r="G164" s="134">
        <f>SUMIFS(Tabela1[Valor],Tabela1[Categoria],Orçamento!$B164,Tabela1[Data],"&gt;=44256",Tabela1[Data],"&lt;=44286")</f>
        <v>0</v>
      </c>
      <c r="H164" s="134">
        <f>SUMIFS(Tabela1[Valor],Tabela1[Categoria],Orçamento!$B164,Tabela1[Data],"&gt;=44287",Tabela1[Data],"&lt;=44316")</f>
        <v>0</v>
      </c>
      <c r="I164" s="134">
        <f>SUMIFS(Tabela1[Valor],Tabela1[Categoria],Orçamento!$B164,Tabela1[Data],"&gt;=44317",Tabela1[Data],"&lt;=44347")</f>
        <v>0</v>
      </c>
      <c r="J164" s="134">
        <f>SUMIFS(Tabela1[Valor],Tabela1[Categoria],Orçamento!$B164,Tabela1[Data],"&gt;=44348",Tabela1[Data],"&lt;=44377")</f>
        <v>0</v>
      </c>
      <c r="K164" s="134">
        <f>SUMIFS(Tabela1[Valor],Tabela1[Categoria],Orçamento!$B164,Tabela1[Data],"&gt;=44378",Tabela1[Data],"&lt;=44408")</f>
        <v>0</v>
      </c>
      <c r="L164" s="134">
        <f>SUMIFS(Tabela1[Valor],Tabela1[Categoria],Orçamento!$B164,Tabela1[Data],"&gt;=44409",Tabela1[Data],"&lt;=44439")</f>
        <v>0</v>
      </c>
      <c r="M164" s="134">
        <f>SUMIFS(Tabela1[Valor],Tabela1[Categoria],Orçamento!$B164,Tabela1[Data],"&gt;=44440",Tabela1[Data],"&lt;=44469")</f>
        <v>0</v>
      </c>
      <c r="N164" s="134">
        <f>SUMIFS(Tabela1[Valor],Tabela1[Categoria],Orçamento!$B164,Tabela1[Data],"&gt;=44470",Tabela1[Data],"&lt;=44500")</f>
        <v>0</v>
      </c>
      <c r="O164" s="134">
        <f>SUMIFS(Tabela1[Valor],Tabela1[Categoria],Orçamento!$B164,Tabela1[Data],"&gt;=44501",Tabela1[Data],"&lt;=44530")</f>
        <v>0</v>
      </c>
      <c r="P164" s="134">
        <f>SUMIFS(Tabela1[Valor],Tabela1[Categoria],Orçamento!$B164,Tabela1[Data],"&gt;=44531",Tabela1[Data],"&lt;=44561")</f>
        <v>0</v>
      </c>
      <c r="Q164" s="89"/>
      <c r="R164" s="90">
        <f t="shared" si="38"/>
        <v>0</v>
      </c>
      <c r="T164" s="1"/>
    </row>
    <row r="165" spans="2:20" ht="13.5" customHeight="1" outlineLevel="1" thickTop="1" thickBot="1" x14ac:dyDescent="0.2">
      <c r="B165" s="21" t="s">
        <v>176</v>
      </c>
      <c r="C165" s="75"/>
      <c r="D165" s="12"/>
      <c r="E165" s="134">
        <f>SUMIFS(Tabela1[Valor],Tabela1[Categoria],Orçamento!B165,Tabela1[Data],"&gt;=44197",Tabela1[Data],"&lt;=44227")</f>
        <v>0</v>
      </c>
      <c r="F165" s="134">
        <f>SUMIFS(Tabela1[Valor],Tabela1[Categoria],Orçamento!$B165,Tabela1[Data],"&gt;=44228",Tabela1[Data],"&lt;=44255")</f>
        <v>0</v>
      </c>
      <c r="G165" s="134">
        <f>SUMIFS(Tabela1[Valor],Tabela1[Categoria],Orçamento!$B165,Tabela1[Data],"&gt;=44256",Tabela1[Data],"&lt;=44286")</f>
        <v>0</v>
      </c>
      <c r="H165" s="134">
        <f>SUMIFS(Tabela1[Valor],Tabela1[Categoria],Orçamento!$B165,Tabela1[Data],"&gt;=44287",Tabela1[Data],"&lt;=44316")</f>
        <v>0</v>
      </c>
      <c r="I165" s="134">
        <f>SUMIFS(Tabela1[Valor],Tabela1[Categoria],Orçamento!$B165,Tabela1[Data],"&gt;=44317",Tabela1[Data],"&lt;=44347")</f>
        <v>0</v>
      </c>
      <c r="J165" s="134">
        <f>SUMIFS(Tabela1[Valor],Tabela1[Categoria],Orçamento!$B165,Tabela1[Data],"&gt;=44348",Tabela1[Data],"&lt;=44377")</f>
        <v>0</v>
      </c>
      <c r="K165" s="134">
        <f>SUMIFS(Tabela1[Valor],Tabela1[Categoria],Orçamento!$B165,Tabela1[Data],"&gt;=44378",Tabela1[Data],"&lt;=44408")</f>
        <v>0</v>
      </c>
      <c r="L165" s="134">
        <f>SUMIFS(Tabela1[Valor],Tabela1[Categoria],Orçamento!$B165,Tabela1[Data],"&gt;=44409",Tabela1[Data],"&lt;=44439")</f>
        <v>0</v>
      </c>
      <c r="M165" s="134">
        <f>SUMIFS(Tabela1[Valor],Tabela1[Categoria],Orçamento!$B165,Tabela1[Data],"&gt;=44440",Tabela1[Data],"&lt;=44469")</f>
        <v>0</v>
      </c>
      <c r="N165" s="134">
        <f>SUMIFS(Tabela1[Valor],Tabela1[Categoria],Orçamento!$B165,Tabela1[Data],"&gt;=44470",Tabela1[Data],"&lt;=44500")</f>
        <v>0</v>
      </c>
      <c r="O165" s="134">
        <f>SUMIFS(Tabela1[Valor],Tabela1[Categoria],Orçamento!$B165,Tabela1[Data],"&gt;=44501",Tabela1[Data],"&lt;=44530")</f>
        <v>0</v>
      </c>
      <c r="P165" s="134">
        <f>SUMIFS(Tabela1[Valor],Tabela1[Categoria],Orçamento!$B165,Tabela1[Data],"&gt;=44531",Tabela1[Data],"&lt;=44561")</f>
        <v>0</v>
      </c>
      <c r="Q165" s="89"/>
      <c r="R165" s="90">
        <f t="shared" ref="R165" si="39">SUM(E165:P165)</f>
        <v>0</v>
      </c>
      <c r="T165" s="1"/>
    </row>
    <row r="166" spans="2:20" ht="13.5" customHeight="1" outlineLevel="1" thickTop="1" thickBot="1" x14ac:dyDescent="0.2">
      <c r="B166" s="21" t="s">
        <v>172</v>
      </c>
      <c r="C166" s="75"/>
      <c r="D166" s="12"/>
      <c r="E166" s="134">
        <f>SUMIFS(Tabela1[Valor],Tabela1[Categoria],Orçamento!B166,Tabela1[Data],"&gt;=44197",Tabela1[Data],"&lt;=44227")</f>
        <v>0</v>
      </c>
      <c r="F166" s="134">
        <f>SUMIFS(Tabela1[Valor],Tabela1[Categoria],Orçamento!$B166,Tabela1[Data],"&gt;=44228",Tabela1[Data],"&lt;=44255")</f>
        <v>0</v>
      </c>
      <c r="G166" s="134">
        <f>SUMIFS(Tabela1[Valor],Tabela1[Categoria],Orçamento!$B166,Tabela1[Data],"&gt;=44256",Tabela1[Data],"&lt;=44286")</f>
        <v>-2.2999999999999998</v>
      </c>
      <c r="H166" s="134">
        <f>SUMIFS(Tabela1[Valor],Tabela1[Categoria],Orçamento!$B166,Tabela1[Data],"&gt;=44287",Tabela1[Data],"&lt;=44316")</f>
        <v>0</v>
      </c>
      <c r="I166" s="134">
        <f>SUMIFS(Tabela1[Valor],Tabela1[Categoria],Orçamento!$B166,Tabela1[Data],"&gt;=44317",Tabela1[Data],"&lt;=44347")</f>
        <v>0</v>
      </c>
      <c r="J166" s="134">
        <f>SUMIFS(Tabela1[Valor],Tabela1[Categoria],Orçamento!$B166,Tabela1[Data],"&gt;=44348",Tabela1[Data],"&lt;=44377")</f>
        <v>0</v>
      </c>
      <c r="K166" s="134">
        <f>SUMIFS(Tabela1[Valor],Tabela1[Categoria],Orçamento!$B166,Tabela1[Data],"&gt;=44378",Tabela1[Data],"&lt;=44408")</f>
        <v>0</v>
      </c>
      <c r="L166" s="134">
        <f>SUMIFS(Tabela1[Valor],Tabela1[Categoria],Orçamento!$B166,Tabela1[Data],"&gt;=44409",Tabela1[Data],"&lt;=44439")</f>
        <v>0</v>
      </c>
      <c r="M166" s="134">
        <f>SUMIFS(Tabela1[Valor],Tabela1[Categoria],Orçamento!$B166,Tabela1[Data],"&gt;=44440",Tabela1[Data],"&lt;=44469")</f>
        <v>0</v>
      </c>
      <c r="N166" s="134">
        <f>SUMIFS(Tabela1[Valor],Tabela1[Categoria],Orçamento!$B166,Tabela1[Data],"&gt;=44470",Tabela1[Data],"&lt;=44500")</f>
        <v>0</v>
      </c>
      <c r="O166" s="134">
        <f>SUMIFS(Tabela1[Valor],Tabela1[Categoria],Orçamento!$B166,Tabela1[Data],"&gt;=44501",Tabela1[Data],"&lt;=44530")</f>
        <v>0</v>
      </c>
      <c r="P166" s="134">
        <f>SUMIFS(Tabela1[Valor],Tabela1[Categoria],Orçamento!$B166,Tabela1[Data],"&gt;=44531",Tabela1[Data],"&lt;=44561")</f>
        <v>0</v>
      </c>
      <c r="Q166" s="89"/>
      <c r="R166" s="135"/>
      <c r="T166" s="1"/>
    </row>
    <row r="167" spans="2:20" ht="13.5" customHeight="1" outlineLevel="1" thickTop="1" thickBot="1" x14ac:dyDescent="0.2">
      <c r="B167" s="21" t="s">
        <v>108</v>
      </c>
      <c r="C167" s="75"/>
      <c r="D167" s="12"/>
      <c r="E167" s="134">
        <f>SUMIFS(Tabela1[Valor],Tabela1[Categoria],Orçamento!B167,Tabela1[Data],"&gt;=44197",Tabela1[Data],"&lt;=44227")</f>
        <v>0</v>
      </c>
      <c r="F167" s="134">
        <f>SUMIFS(Tabela1[Valor],Tabela1[Categoria],Orçamento!$B167,Tabela1[Data],"&gt;=44228",Tabela1[Data],"&lt;=44255")</f>
        <v>0</v>
      </c>
      <c r="G167" s="134">
        <f>SUMIFS(Tabela1[Valor],Tabela1[Categoria],Orçamento!$B167,Tabela1[Data],"&gt;=44256",Tabela1[Data],"&lt;=44286")</f>
        <v>0</v>
      </c>
      <c r="H167" s="134">
        <f>SUMIFS(Tabela1[Valor],Tabela1[Categoria],Orçamento!$B167,Tabela1[Data],"&gt;=44287",Tabela1[Data],"&lt;=44316")</f>
        <v>0</v>
      </c>
      <c r="I167" s="134">
        <f>SUMIFS(Tabela1[Valor],Tabela1[Categoria],Orçamento!$B167,Tabela1[Data],"&gt;=44317",Tabela1[Data],"&lt;=44347")</f>
        <v>0</v>
      </c>
      <c r="J167" s="134">
        <f>SUMIFS(Tabela1[Valor],Tabela1[Categoria],Orçamento!$B167,Tabela1[Data],"&gt;=44348",Tabela1[Data],"&lt;=44377")</f>
        <v>0</v>
      </c>
      <c r="K167" s="134">
        <f>SUMIFS(Tabela1[Valor],Tabela1[Categoria],Orçamento!$B167,Tabela1[Data],"&gt;=44378",Tabela1[Data],"&lt;=44408")</f>
        <v>0</v>
      </c>
      <c r="L167" s="134">
        <f>SUMIFS(Tabela1[Valor],Tabela1[Categoria],Orçamento!$B167,Tabela1[Data],"&gt;=44409",Tabela1[Data],"&lt;=44439")</f>
        <v>0</v>
      </c>
      <c r="M167" s="134">
        <f>SUMIFS(Tabela1[Valor],Tabela1[Categoria],Orçamento!$B167,Tabela1[Data],"&gt;=44440",Tabela1[Data],"&lt;=44469")</f>
        <v>0</v>
      </c>
      <c r="N167" s="134">
        <f>SUMIFS(Tabela1[Valor],Tabela1[Categoria],Orçamento!$B167,Tabela1[Data],"&gt;=44470",Tabela1[Data],"&lt;=44500")</f>
        <v>0</v>
      </c>
      <c r="O167" s="134">
        <f>SUMIFS(Tabela1[Valor],Tabela1[Categoria],Orçamento!$B167,Tabela1[Data],"&gt;=44501",Tabela1[Data],"&lt;=44530")</f>
        <v>0</v>
      </c>
      <c r="P167" s="134">
        <f>SUMIFS(Tabela1[Valor],Tabela1[Categoria],Orçamento!$B167,Tabela1[Data],"&gt;=44531",Tabela1[Data],"&lt;=44561")</f>
        <v>0</v>
      </c>
      <c r="Q167" s="89"/>
      <c r="R167" s="91">
        <f t="shared" si="38"/>
        <v>0</v>
      </c>
      <c r="T167" s="1"/>
    </row>
    <row r="168" spans="2:20" ht="13.5" customHeight="1" thickTop="1" thickBot="1" x14ac:dyDescent="0.2">
      <c r="B168" s="20"/>
      <c r="C168" s="76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2"/>
      <c r="T168" s="1"/>
    </row>
    <row r="169" spans="2:20" s="16" customFormat="1" ht="12.75" customHeight="1" thickBot="1" x14ac:dyDescent="0.2">
      <c r="B169" s="69" t="s">
        <v>109</v>
      </c>
      <c r="C169" s="70"/>
      <c r="D169" s="70"/>
      <c r="E169" s="114">
        <f t="shared" ref="E169:P169" si="40">E8+E30</f>
        <v>0</v>
      </c>
      <c r="F169" s="114">
        <f t="shared" si="40"/>
        <v>0</v>
      </c>
      <c r="G169" s="114">
        <f t="shared" si="40"/>
        <v>180.4</v>
      </c>
      <c r="H169" s="114">
        <f t="shared" si="40"/>
        <v>0</v>
      </c>
      <c r="I169" s="114">
        <f t="shared" si="40"/>
        <v>0</v>
      </c>
      <c r="J169" s="114">
        <f t="shared" si="40"/>
        <v>0</v>
      </c>
      <c r="K169" s="114">
        <f t="shared" si="40"/>
        <v>0</v>
      </c>
      <c r="L169" s="114">
        <f t="shared" si="40"/>
        <v>0</v>
      </c>
      <c r="M169" s="114">
        <f t="shared" si="40"/>
        <v>0</v>
      </c>
      <c r="N169" s="114">
        <f t="shared" si="40"/>
        <v>0</v>
      </c>
      <c r="O169" s="114">
        <f t="shared" si="40"/>
        <v>0</v>
      </c>
      <c r="P169" s="114">
        <f t="shared" si="40"/>
        <v>0</v>
      </c>
      <c r="Q169" s="114"/>
      <c r="R169" s="71"/>
      <c r="S169" s="7"/>
      <c r="T169" s="3"/>
    </row>
    <row r="170" spans="2:20" ht="12.75" customHeight="1" thickBot="1" x14ac:dyDescent="0.2"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56"/>
      <c r="T170" s="1"/>
    </row>
    <row r="171" spans="2:20" s="16" customFormat="1" ht="12.75" customHeight="1" thickBot="1" x14ac:dyDescent="0.2">
      <c r="B171" s="69" t="s">
        <v>110</v>
      </c>
      <c r="C171" s="70"/>
      <c r="D171" s="70"/>
      <c r="E171" s="114">
        <v>0</v>
      </c>
      <c r="F171" s="114">
        <f t="shared" ref="F171:P171" si="41">E184</f>
        <v>0</v>
      </c>
      <c r="G171" s="114">
        <f t="shared" si="41"/>
        <v>0</v>
      </c>
      <c r="H171" s="114">
        <f t="shared" si="41"/>
        <v>180.4</v>
      </c>
      <c r="I171" s="114">
        <f t="shared" si="41"/>
        <v>180.4</v>
      </c>
      <c r="J171" s="114">
        <f t="shared" si="41"/>
        <v>180.4</v>
      </c>
      <c r="K171" s="114">
        <f t="shared" si="41"/>
        <v>180.4</v>
      </c>
      <c r="L171" s="114">
        <f t="shared" si="41"/>
        <v>180.4</v>
      </c>
      <c r="M171" s="114">
        <f t="shared" si="41"/>
        <v>180.4</v>
      </c>
      <c r="N171" s="114">
        <f t="shared" si="41"/>
        <v>180.4</v>
      </c>
      <c r="O171" s="114">
        <f t="shared" si="41"/>
        <v>180.4</v>
      </c>
      <c r="P171" s="114">
        <f t="shared" si="41"/>
        <v>180.4</v>
      </c>
      <c r="Q171" s="114"/>
      <c r="R171" s="71"/>
      <c r="S171" s="7"/>
      <c r="T171" s="3"/>
    </row>
    <row r="172" spans="2:20" ht="12.75" customHeight="1" thickBot="1" x14ac:dyDescent="0.2"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56"/>
      <c r="T172" s="1"/>
    </row>
    <row r="173" spans="2:20" s="16" customFormat="1" ht="12.75" customHeight="1" thickBot="1" x14ac:dyDescent="0.2">
      <c r="B173" s="69" t="s">
        <v>111</v>
      </c>
      <c r="C173" s="70"/>
      <c r="D173" s="70"/>
      <c r="E173" s="114">
        <f>SUM(E169:E171)</f>
        <v>0</v>
      </c>
      <c r="F173" s="114">
        <f t="shared" ref="F173:P173" si="42">SUM(F169:F171)</f>
        <v>0</v>
      </c>
      <c r="G173" s="114">
        <f t="shared" si="42"/>
        <v>180.4</v>
      </c>
      <c r="H173" s="114">
        <f t="shared" si="42"/>
        <v>180.4</v>
      </c>
      <c r="I173" s="114">
        <f t="shared" si="42"/>
        <v>180.4</v>
      </c>
      <c r="J173" s="114">
        <f t="shared" si="42"/>
        <v>180.4</v>
      </c>
      <c r="K173" s="114">
        <f t="shared" si="42"/>
        <v>180.4</v>
      </c>
      <c r="L173" s="114">
        <f t="shared" si="42"/>
        <v>180.4</v>
      </c>
      <c r="M173" s="114">
        <f t="shared" si="42"/>
        <v>180.4</v>
      </c>
      <c r="N173" s="114">
        <f t="shared" si="42"/>
        <v>180.4</v>
      </c>
      <c r="O173" s="114">
        <f t="shared" si="42"/>
        <v>180.4</v>
      </c>
      <c r="P173" s="114">
        <f t="shared" si="42"/>
        <v>180.4</v>
      </c>
      <c r="Q173" s="114"/>
      <c r="R173" s="116">
        <f>SUM(R169:R171)</f>
        <v>0</v>
      </c>
      <c r="S173" s="7"/>
      <c r="T173" s="3"/>
    </row>
    <row r="174" spans="2:20" ht="12.75" customHeight="1" thickBot="1" x14ac:dyDescent="0.2"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56"/>
      <c r="T174" s="1"/>
    </row>
    <row r="175" spans="2:20" s="16" customFormat="1" ht="12.75" customHeight="1" thickBot="1" x14ac:dyDescent="0.2">
      <c r="B175" s="69" t="s">
        <v>112</v>
      </c>
      <c r="C175" s="70"/>
      <c r="D175" s="70"/>
      <c r="E175" s="114">
        <f t="shared" ref="E175:P175" si="43">E179+E180+E181+E182</f>
        <v>0</v>
      </c>
      <c r="F175" s="114">
        <f t="shared" si="43"/>
        <v>0</v>
      </c>
      <c r="G175" s="114">
        <f t="shared" si="43"/>
        <v>0</v>
      </c>
      <c r="H175" s="114">
        <f t="shared" si="43"/>
        <v>0</v>
      </c>
      <c r="I175" s="114">
        <f t="shared" si="43"/>
        <v>0</v>
      </c>
      <c r="J175" s="114">
        <f t="shared" si="43"/>
        <v>0</v>
      </c>
      <c r="K175" s="114">
        <f t="shared" si="43"/>
        <v>0</v>
      </c>
      <c r="L175" s="114">
        <f t="shared" si="43"/>
        <v>0</v>
      </c>
      <c r="M175" s="114">
        <f t="shared" si="43"/>
        <v>0</v>
      </c>
      <c r="N175" s="114">
        <f t="shared" si="43"/>
        <v>0</v>
      </c>
      <c r="O175" s="114">
        <f t="shared" si="43"/>
        <v>0</v>
      </c>
      <c r="P175" s="114">
        <f t="shared" si="43"/>
        <v>0</v>
      </c>
      <c r="Q175" s="114"/>
      <c r="R175" s="116">
        <f>SUM(E175:P175)</f>
        <v>0</v>
      </c>
      <c r="S175" s="7"/>
      <c r="T175" s="3"/>
    </row>
    <row r="176" spans="2:20" x14ac:dyDescent="0.15"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56"/>
      <c r="T176" s="1"/>
    </row>
    <row r="177" spans="2:20" x14ac:dyDescent="0.15">
      <c r="B177" s="33" t="s">
        <v>113</v>
      </c>
      <c r="C177" s="31"/>
      <c r="D177" s="32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02"/>
      <c r="T177" s="1"/>
    </row>
    <row r="178" spans="2:20" outlineLevel="1" x14ac:dyDescent="0.15">
      <c r="B178" s="59"/>
      <c r="C178" s="52"/>
      <c r="D178" s="29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02"/>
      <c r="T178" s="1"/>
    </row>
    <row r="179" spans="2:20" ht="12.75" customHeight="1" outlineLevel="1" thickBot="1" x14ac:dyDescent="0.2">
      <c r="B179" s="21" t="s">
        <v>114</v>
      </c>
      <c r="C179" s="75"/>
      <c r="D179" s="12"/>
      <c r="E179" s="119"/>
      <c r="F179" s="119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20"/>
      <c r="R179" s="93"/>
      <c r="T179" s="1"/>
    </row>
    <row r="180" spans="2:20" ht="13.5" customHeight="1" outlineLevel="1" thickTop="1" thickBot="1" x14ac:dyDescent="0.2">
      <c r="B180" s="21" t="s">
        <v>115</v>
      </c>
      <c r="C180" s="75"/>
      <c r="D180" s="12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112"/>
      <c r="R180" s="93"/>
      <c r="T180" s="1"/>
    </row>
    <row r="181" spans="2:20" ht="13.5" customHeight="1" outlineLevel="1" thickTop="1" thickBot="1" x14ac:dyDescent="0.2">
      <c r="B181" s="21" t="s">
        <v>116</v>
      </c>
      <c r="C181" s="75"/>
      <c r="D181" s="12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112"/>
      <c r="R181" s="93"/>
      <c r="T181" s="1"/>
    </row>
    <row r="182" spans="2:20" ht="13.5" customHeight="1" outlineLevel="1" thickTop="1" thickBot="1" x14ac:dyDescent="0.2">
      <c r="B182" s="21" t="s">
        <v>117</v>
      </c>
      <c r="C182" s="75"/>
      <c r="D182" s="12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112"/>
      <c r="R182" s="93"/>
      <c r="T182" s="1"/>
    </row>
    <row r="183" spans="2:20" ht="13.5" customHeight="1" thickTop="1" thickBot="1" x14ac:dyDescent="0.2">
      <c r="B183" s="30"/>
      <c r="C183" s="30"/>
      <c r="D183" s="29"/>
      <c r="E183" s="121"/>
      <c r="F183" s="121"/>
      <c r="G183" s="121"/>
      <c r="H183" s="121"/>
      <c r="I183" s="121"/>
      <c r="J183" s="121"/>
      <c r="K183" s="121"/>
      <c r="L183" s="121"/>
      <c r="M183" s="121"/>
      <c r="N183" s="121"/>
      <c r="O183" s="121"/>
      <c r="P183" s="121"/>
      <c r="Q183" s="121"/>
      <c r="R183" s="60"/>
      <c r="T183" s="1"/>
    </row>
    <row r="184" spans="2:20" s="16" customFormat="1" ht="12.75" customHeight="1" thickBot="1" x14ac:dyDescent="0.2">
      <c r="B184" s="69" t="s">
        <v>118</v>
      </c>
      <c r="C184" s="70"/>
      <c r="D184" s="70"/>
      <c r="E184" s="114">
        <f t="shared" ref="E184:P184" si="44">E173-E175</f>
        <v>0</v>
      </c>
      <c r="F184" s="114">
        <f t="shared" si="44"/>
        <v>0</v>
      </c>
      <c r="G184" s="114">
        <f t="shared" si="44"/>
        <v>180.4</v>
      </c>
      <c r="H184" s="114">
        <f t="shared" si="44"/>
        <v>180.4</v>
      </c>
      <c r="I184" s="114">
        <f t="shared" si="44"/>
        <v>180.4</v>
      </c>
      <c r="J184" s="114">
        <f t="shared" si="44"/>
        <v>180.4</v>
      </c>
      <c r="K184" s="114">
        <f t="shared" si="44"/>
        <v>180.4</v>
      </c>
      <c r="L184" s="114">
        <f t="shared" si="44"/>
        <v>180.4</v>
      </c>
      <c r="M184" s="114">
        <f t="shared" si="44"/>
        <v>180.4</v>
      </c>
      <c r="N184" s="114">
        <f t="shared" si="44"/>
        <v>180.4</v>
      </c>
      <c r="O184" s="114">
        <f t="shared" si="44"/>
        <v>180.4</v>
      </c>
      <c r="P184" s="114">
        <f t="shared" si="44"/>
        <v>180.4</v>
      </c>
      <c r="Q184" s="114"/>
      <c r="R184" s="71"/>
      <c r="S184" s="7"/>
      <c r="T184" s="3"/>
    </row>
    <row r="185" spans="2:20" ht="12.75" customHeight="1" thickBot="1" x14ac:dyDescent="0.2">
      <c r="R185" s="56"/>
      <c r="T185" s="1"/>
    </row>
    <row r="186" spans="2:20" ht="12.75" customHeight="1" thickBot="1" x14ac:dyDescent="0.2">
      <c r="B186" s="69" t="s">
        <v>119</v>
      </c>
      <c r="C186" s="70"/>
      <c r="D186" s="70"/>
      <c r="E186" s="114">
        <f t="shared" ref="E186:P186" si="45">SUM(E190:E194)</f>
        <v>0</v>
      </c>
      <c r="F186" s="114">
        <f t="shared" si="45"/>
        <v>0</v>
      </c>
      <c r="G186" s="114">
        <f t="shared" si="45"/>
        <v>0</v>
      </c>
      <c r="H186" s="114">
        <f t="shared" si="45"/>
        <v>0</v>
      </c>
      <c r="I186" s="114">
        <f t="shared" si="45"/>
        <v>0</v>
      </c>
      <c r="J186" s="114">
        <f t="shared" si="45"/>
        <v>0</v>
      </c>
      <c r="K186" s="114">
        <f t="shared" si="45"/>
        <v>0</v>
      </c>
      <c r="L186" s="114">
        <f t="shared" si="45"/>
        <v>0</v>
      </c>
      <c r="M186" s="114">
        <f t="shared" si="45"/>
        <v>0</v>
      </c>
      <c r="N186" s="114">
        <f t="shared" si="45"/>
        <v>0</v>
      </c>
      <c r="O186" s="114">
        <f t="shared" si="45"/>
        <v>0</v>
      </c>
      <c r="P186" s="114">
        <f t="shared" si="45"/>
        <v>0</v>
      </c>
      <c r="Q186" s="114"/>
      <c r="R186" s="71"/>
      <c r="T186" s="1"/>
    </row>
    <row r="187" spans="2:20" x14ac:dyDescent="0.15">
      <c r="R187" s="56"/>
      <c r="T187" s="1"/>
    </row>
    <row r="188" spans="2:20" x14ac:dyDescent="0.15">
      <c r="B188" s="33" t="s">
        <v>120</v>
      </c>
      <c r="C188" s="31"/>
      <c r="D188" s="32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02"/>
      <c r="T188" s="1"/>
    </row>
    <row r="189" spans="2:20" outlineLevel="1" x14ac:dyDescent="0.15">
      <c r="B189" s="59"/>
      <c r="C189" s="52"/>
      <c r="D189" s="29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02"/>
      <c r="T189" s="1"/>
    </row>
    <row r="190" spans="2:20" ht="12.75" customHeight="1" outlineLevel="1" thickBot="1" x14ac:dyDescent="0.2">
      <c r="B190" s="21" t="str">
        <f>B179</f>
        <v>Investimento A</v>
      </c>
      <c r="C190" s="75"/>
      <c r="D190" s="12"/>
      <c r="E190" s="119"/>
      <c r="F190" s="119">
        <f t="shared" ref="F190:P190" si="46">F179+E190*(1+E201)</f>
        <v>0</v>
      </c>
      <c r="G190" s="119">
        <f t="shared" si="46"/>
        <v>0</v>
      </c>
      <c r="H190" s="119">
        <f t="shared" si="46"/>
        <v>0</v>
      </c>
      <c r="I190" s="119">
        <f t="shared" si="46"/>
        <v>0</v>
      </c>
      <c r="J190" s="119">
        <f t="shared" si="46"/>
        <v>0</v>
      </c>
      <c r="K190" s="119">
        <f t="shared" si="46"/>
        <v>0</v>
      </c>
      <c r="L190" s="119">
        <f t="shared" si="46"/>
        <v>0</v>
      </c>
      <c r="M190" s="119">
        <f t="shared" si="46"/>
        <v>0</v>
      </c>
      <c r="N190" s="119">
        <f t="shared" si="46"/>
        <v>0</v>
      </c>
      <c r="O190" s="119">
        <f t="shared" si="46"/>
        <v>0</v>
      </c>
      <c r="P190" s="119">
        <f t="shared" si="46"/>
        <v>0</v>
      </c>
      <c r="Q190" s="120"/>
      <c r="R190" s="102"/>
      <c r="T190" s="1"/>
    </row>
    <row r="191" spans="2:20" ht="13.5" customHeight="1" outlineLevel="1" thickTop="1" thickBot="1" x14ac:dyDescent="0.2">
      <c r="B191" s="21" t="str">
        <f>B180</f>
        <v>Investimento B</v>
      </c>
      <c r="C191" s="75"/>
      <c r="D191" s="12"/>
      <c r="E191" s="80"/>
      <c r="F191" s="119">
        <f t="shared" ref="F191:P191" si="47">F180+E191*(1+E202)</f>
        <v>0</v>
      </c>
      <c r="G191" s="119">
        <f t="shared" si="47"/>
        <v>0</v>
      </c>
      <c r="H191" s="119">
        <f t="shared" si="47"/>
        <v>0</v>
      </c>
      <c r="I191" s="119">
        <f t="shared" si="47"/>
        <v>0</v>
      </c>
      <c r="J191" s="119">
        <f t="shared" si="47"/>
        <v>0</v>
      </c>
      <c r="K191" s="119">
        <f t="shared" si="47"/>
        <v>0</v>
      </c>
      <c r="L191" s="119">
        <f t="shared" si="47"/>
        <v>0</v>
      </c>
      <c r="M191" s="119">
        <f t="shared" si="47"/>
        <v>0</v>
      </c>
      <c r="N191" s="119">
        <f t="shared" si="47"/>
        <v>0</v>
      </c>
      <c r="O191" s="119">
        <f t="shared" si="47"/>
        <v>0</v>
      </c>
      <c r="P191" s="119">
        <f t="shared" si="47"/>
        <v>0</v>
      </c>
      <c r="Q191" s="112"/>
      <c r="R191" s="102"/>
      <c r="T191" s="1"/>
    </row>
    <row r="192" spans="2:20" ht="13.5" customHeight="1" outlineLevel="1" thickTop="1" thickBot="1" x14ac:dyDescent="0.2">
      <c r="B192" s="21" t="str">
        <f>B181</f>
        <v>Investimento C</v>
      </c>
      <c r="C192" s="75"/>
      <c r="D192" s="12"/>
      <c r="E192" s="80"/>
      <c r="F192" s="119">
        <f t="shared" ref="F192:P192" si="48">F181+E192*(1+E203)</f>
        <v>0</v>
      </c>
      <c r="G192" s="119">
        <f t="shared" si="48"/>
        <v>0</v>
      </c>
      <c r="H192" s="119">
        <f t="shared" si="48"/>
        <v>0</v>
      </c>
      <c r="I192" s="119">
        <f t="shared" si="48"/>
        <v>0</v>
      </c>
      <c r="J192" s="119">
        <f t="shared" si="48"/>
        <v>0</v>
      </c>
      <c r="K192" s="119">
        <f t="shared" si="48"/>
        <v>0</v>
      </c>
      <c r="L192" s="119">
        <f t="shared" si="48"/>
        <v>0</v>
      </c>
      <c r="M192" s="119">
        <f t="shared" si="48"/>
        <v>0</v>
      </c>
      <c r="N192" s="119">
        <f t="shared" si="48"/>
        <v>0</v>
      </c>
      <c r="O192" s="119">
        <f t="shared" si="48"/>
        <v>0</v>
      </c>
      <c r="P192" s="119">
        <f t="shared" si="48"/>
        <v>0</v>
      </c>
      <c r="Q192" s="112"/>
      <c r="R192" s="102"/>
      <c r="T192" s="1"/>
    </row>
    <row r="193" spans="2:20" ht="13.5" customHeight="1" outlineLevel="1" thickTop="1" thickBot="1" x14ac:dyDescent="0.2">
      <c r="B193" s="21" t="str">
        <f>B182</f>
        <v>Investimento D</v>
      </c>
      <c r="C193" s="75"/>
      <c r="D193" s="12"/>
      <c r="E193" s="80"/>
      <c r="F193" s="119">
        <f t="shared" ref="F193:P193" si="49">F182+E193*(1+E204)</f>
        <v>0</v>
      </c>
      <c r="G193" s="119">
        <f t="shared" si="49"/>
        <v>0</v>
      </c>
      <c r="H193" s="119">
        <f t="shared" si="49"/>
        <v>0</v>
      </c>
      <c r="I193" s="119">
        <f t="shared" si="49"/>
        <v>0</v>
      </c>
      <c r="J193" s="119">
        <f t="shared" si="49"/>
        <v>0</v>
      </c>
      <c r="K193" s="119">
        <f t="shared" si="49"/>
        <v>0</v>
      </c>
      <c r="L193" s="119">
        <f t="shared" si="49"/>
        <v>0</v>
      </c>
      <c r="M193" s="119">
        <f t="shared" si="49"/>
        <v>0</v>
      </c>
      <c r="N193" s="119">
        <f t="shared" si="49"/>
        <v>0</v>
      </c>
      <c r="O193" s="119">
        <f t="shared" si="49"/>
        <v>0</v>
      </c>
      <c r="P193" s="119">
        <f t="shared" si="49"/>
        <v>0</v>
      </c>
      <c r="Q193" s="112"/>
      <c r="R193" s="102"/>
      <c r="T193" s="1"/>
    </row>
    <row r="194" spans="2:20" ht="13.5" customHeight="1" thickTop="1" thickBot="1" x14ac:dyDescent="0.2"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56"/>
      <c r="T194" s="1"/>
    </row>
    <row r="195" spans="2:20" s="51" customFormat="1" ht="12.75" customHeight="1" thickBot="1" x14ac:dyDescent="0.2">
      <c r="B195" s="69" t="s">
        <v>121</v>
      </c>
      <c r="C195" s="70"/>
      <c r="D195" s="70"/>
      <c r="E195" s="114">
        <v>0</v>
      </c>
      <c r="F195" s="114">
        <f t="shared" ref="F195:P195" si="50">(F186-F175)-E186</f>
        <v>0</v>
      </c>
      <c r="G195" s="114">
        <f t="shared" si="50"/>
        <v>0</v>
      </c>
      <c r="H195" s="114">
        <f t="shared" si="50"/>
        <v>0</v>
      </c>
      <c r="I195" s="114">
        <f t="shared" si="50"/>
        <v>0</v>
      </c>
      <c r="J195" s="114">
        <f t="shared" si="50"/>
        <v>0</v>
      </c>
      <c r="K195" s="114">
        <f t="shared" si="50"/>
        <v>0</v>
      </c>
      <c r="L195" s="114">
        <f t="shared" si="50"/>
        <v>0</v>
      </c>
      <c r="M195" s="114">
        <f t="shared" si="50"/>
        <v>0</v>
      </c>
      <c r="N195" s="114">
        <f t="shared" si="50"/>
        <v>0</v>
      </c>
      <c r="O195" s="114">
        <f t="shared" si="50"/>
        <v>0</v>
      </c>
      <c r="P195" s="114">
        <f t="shared" si="50"/>
        <v>0</v>
      </c>
      <c r="Q195" s="114"/>
      <c r="R195" s="116">
        <f>SUM(E195:P195)</f>
        <v>0</v>
      </c>
      <c r="S195" s="9"/>
      <c r="T195" s="4"/>
    </row>
    <row r="196" spans="2:20" ht="12.75" customHeight="1" thickBot="1" x14ac:dyDescent="0.2">
      <c r="R196" s="56"/>
      <c r="T196" s="1"/>
    </row>
    <row r="197" spans="2:20" ht="12.75" customHeight="1" thickBot="1" x14ac:dyDescent="0.2">
      <c r="B197" s="65" t="s">
        <v>122</v>
      </c>
      <c r="C197" s="66"/>
      <c r="D197" s="66"/>
      <c r="E197" s="68">
        <f t="shared" ref="E197:P197" si="51">IF(E34&gt;0,IF(E195/E34&gt;0,E195/E34,0),0)</f>
        <v>0</v>
      </c>
      <c r="F197" s="68">
        <f t="shared" si="51"/>
        <v>0</v>
      </c>
      <c r="G197" s="68">
        <f t="shared" si="51"/>
        <v>0</v>
      </c>
      <c r="H197" s="68">
        <f t="shared" si="51"/>
        <v>0</v>
      </c>
      <c r="I197" s="68">
        <f t="shared" si="51"/>
        <v>0</v>
      </c>
      <c r="J197" s="68">
        <f t="shared" si="51"/>
        <v>0</v>
      </c>
      <c r="K197" s="68">
        <f t="shared" si="51"/>
        <v>0</v>
      </c>
      <c r="L197" s="68">
        <f t="shared" si="51"/>
        <v>0</v>
      </c>
      <c r="M197" s="68">
        <f t="shared" si="51"/>
        <v>0</v>
      </c>
      <c r="N197" s="68">
        <f t="shared" si="51"/>
        <v>0</v>
      </c>
      <c r="O197" s="68">
        <f t="shared" si="51"/>
        <v>0</v>
      </c>
      <c r="P197" s="68">
        <f t="shared" si="51"/>
        <v>0</v>
      </c>
      <c r="Q197" s="68"/>
      <c r="R197" s="67"/>
      <c r="T197" s="1"/>
    </row>
    <row r="198" spans="2:20" s="16" customFormat="1" ht="12.75" customHeight="1" thickBot="1" x14ac:dyDescent="0.2">
      <c r="E198" s="5"/>
      <c r="F198" s="5"/>
      <c r="G198" s="5"/>
      <c r="H198" s="5"/>
      <c r="R198" s="56"/>
      <c r="S198" s="7"/>
      <c r="T198" s="3"/>
    </row>
    <row r="199" spans="2:20" s="16" customFormat="1" ht="12.75" customHeight="1" thickBot="1" x14ac:dyDescent="0.2">
      <c r="B199" s="33" t="s">
        <v>123</v>
      </c>
      <c r="C199" s="31"/>
      <c r="D199" s="32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22"/>
      <c r="S199" s="7"/>
      <c r="T199" s="3"/>
    </row>
    <row r="200" spans="2:20" s="16" customFormat="1" outlineLevel="1" x14ac:dyDescent="0.15">
      <c r="B200" s="59"/>
      <c r="C200" s="52"/>
      <c r="D200" s="29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18"/>
      <c r="R200" s="61"/>
      <c r="S200" s="7"/>
      <c r="T200" s="3"/>
    </row>
    <row r="201" spans="2:20" s="16" customFormat="1" outlineLevel="1" x14ac:dyDescent="0.15">
      <c r="B201" s="21" t="str">
        <f>B190</f>
        <v>Investimento A</v>
      </c>
      <c r="C201" s="75"/>
      <c r="D201" s="12"/>
      <c r="E201" s="124">
        <v>0</v>
      </c>
      <c r="F201" s="124">
        <f t="shared" ref="F201:P201" si="52">IF(E190&lt;&gt;0,(F190-F179-E190)/E190,0)</f>
        <v>0</v>
      </c>
      <c r="G201" s="124">
        <f t="shared" si="52"/>
        <v>0</v>
      </c>
      <c r="H201" s="124">
        <f t="shared" si="52"/>
        <v>0</v>
      </c>
      <c r="I201" s="124">
        <f t="shared" si="52"/>
        <v>0</v>
      </c>
      <c r="J201" s="124">
        <f t="shared" si="52"/>
        <v>0</v>
      </c>
      <c r="K201" s="124">
        <f t="shared" si="52"/>
        <v>0</v>
      </c>
      <c r="L201" s="124">
        <f t="shared" si="52"/>
        <v>0</v>
      </c>
      <c r="M201" s="124">
        <f t="shared" si="52"/>
        <v>0</v>
      </c>
      <c r="N201" s="124">
        <f t="shared" si="52"/>
        <v>0</v>
      </c>
      <c r="O201" s="124">
        <f t="shared" si="52"/>
        <v>0</v>
      </c>
      <c r="P201" s="124">
        <f t="shared" si="52"/>
        <v>0</v>
      </c>
      <c r="Q201" s="15"/>
      <c r="R201" s="62">
        <f>-1+(1+F201)*(1+G201)*(1+H201)*(1+I201)*(1+J201)*(1+K201)*(1+L201)*(1+M201)*(1+N201)*(1+O201)*(1+P201)</f>
        <v>0</v>
      </c>
      <c r="S201" s="7"/>
      <c r="T201" s="3"/>
    </row>
    <row r="202" spans="2:20" s="16" customFormat="1" outlineLevel="1" x14ac:dyDescent="0.15">
      <c r="B202" s="21" t="str">
        <f>B191</f>
        <v>Investimento B</v>
      </c>
      <c r="C202" s="75"/>
      <c r="D202" s="34"/>
      <c r="E202" s="124">
        <v>0</v>
      </c>
      <c r="F202" s="124">
        <f t="shared" ref="F202:P202" si="53">IF(E191&lt;&gt;0,(F191-F180-E191)/E191,0)</f>
        <v>0</v>
      </c>
      <c r="G202" s="124">
        <f t="shared" si="53"/>
        <v>0</v>
      </c>
      <c r="H202" s="124">
        <f t="shared" si="53"/>
        <v>0</v>
      </c>
      <c r="I202" s="124">
        <f t="shared" si="53"/>
        <v>0</v>
      </c>
      <c r="J202" s="124">
        <f t="shared" si="53"/>
        <v>0</v>
      </c>
      <c r="K202" s="124">
        <f t="shared" si="53"/>
        <v>0</v>
      </c>
      <c r="L202" s="124">
        <f t="shared" si="53"/>
        <v>0</v>
      </c>
      <c r="M202" s="124">
        <f t="shared" si="53"/>
        <v>0</v>
      </c>
      <c r="N202" s="124">
        <f t="shared" si="53"/>
        <v>0</v>
      </c>
      <c r="O202" s="124">
        <f t="shared" si="53"/>
        <v>0</v>
      </c>
      <c r="P202" s="124">
        <f t="shared" si="53"/>
        <v>0</v>
      </c>
      <c r="Q202" s="35"/>
      <c r="R202" s="62">
        <f>-1+(1+F202)*(1+G202)*(1+H202)*(1+I202)*(1+J202)*(1+K202)*(1+L202)*(1+M202)*(1+N202)*(1+O202)*(1+P202)</f>
        <v>0</v>
      </c>
      <c r="S202" s="7"/>
      <c r="T202" s="3"/>
    </row>
    <row r="203" spans="2:20" s="16" customFormat="1" outlineLevel="1" x14ac:dyDescent="0.15">
      <c r="B203" s="21" t="str">
        <f>B192</f>
        <v>Investimento C</v>
      </c>
      <c r="C203" s="75"/>
      <c r="D203" s="34"/>
      <c r="E203" s="124">
        <v>0</v>
      </c>
      <c r="F203" s="124">
        <f t="shared" ref="F203:P203" si="54">IF(E192&lt;&gt;0,(F192-F181-E192)/E192,0)</f>
        <v>0</v>
      </c>
      <c r="G203" s="124">
        <f t="shared" si="54"/>
        <v>0</v>
      </c>
      <c r="H203" s="124">
        <f t="shared" si="54"/>
        <v>0</v>
      </c>
      <c r="I203" s="124">
        <f t="shared" si="54"/>
        <v>0</v>
      </c>
      <c r="J203" s="124">
        <f t="shared" si="54"/>
        <v>0</v>
      </c>
      <c r="K203" s="124">
        <f t="shared" si="54"/>
        <v>0</v>
      </c>
      <c r="L203" s="124">
        <f t="shared" si="54"/>
        <v>0</v>
      </c>
      <c r="M203" s="124">
        <f t="shared" si="54"/>
        <v>0</v>
      </c>
      <c r="N203" s="124">
        <f t="shared" si="54"/>
        <v>0</v>
      </c>
      <c r="O203" s="124">
        <f t="shared" si="54"/>
        <v>0</v>
      </c>
      <c r="P203" s="124">
        <f t="shared" si="54"/>
        <v>0</v>
      </c>
      <c r="Q203" s="35"/>
      <c r="R203" s="62">
        <f>-1+(1+F203)*(1+G203)*(1+H203)*(1+I203)*(1+J203)*(1+K203)*(1+L203)*(1+M203)*(1+N203)*(1+O203)*(1+P203)</f>
        <v>0</v>
      </c>
      <c r="S203" s="7"/>
      <c r="T203" s="3"/>
    </row>
    <row r="204" spans="2:20" s="16" customFormat="1" ht="12.75" customHeight="1" outlineLevel="1" thickBot="1" x14ac:dyDescent="0.2">
      <c r="B204" s="21" t="str">
        <f>B193</f>
        <v>Investimento D</v>
      </c>
      <c r="C204" s="75"/>
      <c r="D204" s="34"/>
      <c r="E204" s="124">
        <v>0</v>
      </c>
      <c r="F204" s="124">
        <f t="shared" ref="F204:P204" si="55">IF(E193&lt;&gt;0,(F193-F182-E193)/E193,0)</f>
        <v>0</v>
      </c>
      <c r="G204" s="124">
        <f t="shared" si="55"/>
        <v>0</v>
      </c>
      <c r="H204" s="124">
        <f t="shared" si="55"/>
        <v>0</v>
      </c>
      <c r="I204" s="124">
        <f t="shared" si="55"/>
        <v>0</v>
      </c>
      <c r="J204" s="124">
        <f t="shared" si="55"/>
        <v>0</v>
      </c>
      <c r="K204" s="124">
        <f t="shared" si="55"/>
        <v>0</v>
      </c>
      <c r="L204" s="124">
        <f t="shared" si="55"/>
        <v>0</v>
      </c>
      <c r="M204" s="124">
        <f t="shared" si="55"/>
        <v>0</v>
      </c>
      <c r="N204" s="124">
        <f t="shared" si="55"/>
        <v>0</v>
      </c>
      <c r="O204" s="124">
        <f t="shared" si="55"/>
        <v>0</v>
      </c>
      <c r="P204" s="124">
        <f t="shared" si="55"/>
        <v>0</v>
      </c>
      <c r="Q204" s="35"/>
      <c r="R204" s="63">
        <f>-1+(1+F204)*(1+G204)*(1+H204)*(1+I204)*(1+J204)*(1+K204)*(1+L204)*(1+M204)*(1+N204)*(1+O204)*(1+P204)</f>
        <v>0</v>
      </c>
      <c r="S204" s="7"/>
      <c r="T204" s="3"/>
    </row>
    <row r="205" spans="2:20" s="16" customFormat="1" ht="12.75" customHeight="1" thickBot="1" x14ac:dyDescent="0.2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4"/>
      <c r="S205" s="7"/>
      <c r="T205" s="3"/>
    </row>
    <row r="206" spans="2:20" s="16" customFormat="1" ht="12.75" customHeight="1" thickBot="1" x14ac:dyDescent="0.2">
      <c r="B206" s="69" t="s">
        <v>124</v>
      </c>
      <c r="C206" s="70"/>
      <c r="D206" s="70"/>
      <c r="E206" s="72"/>
      <c r="F206" s="72">
        <f t="shared" ref="F206:P206" si="56">IF(E186&lt;&gt;0,(F186-F175-E186)/E186,0)</f>
        <v>0</v>
      </c>
      <c r="G206" s="72">
        <f t="shared" si="56"/>
        <v>0</v>
      </c>
      <c r="H206" s="72">
        <f t="shared" si="56"/>
        <v>0</v>
      </c>
      <c r="I206" s="72">
        <f t="shared" si="56"/>
        <v>0</v>
      </c>
      <c r="J206" s="72">
        <f t="shared" si="56"/>
        <v>0</v>
      </c>
      <c r="K206" s="72">
        <f t="shared" si="56"/>
        <v>0</v>
      </c>
      <c r="L206" s="72">
        <f t="shared" si="56"/>
        <v>0</v>
      </c>
      <c r="M206" s="72">
        <f t="shared" si="56"/>
        <v>0</v>
      </c>
      <c r="N206" s="72">
        <f t="shared" si="56"/>
        <v>0</v>
      </c>
      <c r="O206" s="72">
        <f t="shared" si="56"/>
        <v>0</v>
      </c>
      <c r="P206" s="72">
        <f t="shared" si="56"/>
        <v>0</v>
      </c>
      <c r="Q206" s="72"/>
      <c r="R206" s="73">
        <f>-1+(1+F206)*(1+G206)*(1+H206)*(1+I206)*(1+J206)*(1+K206)*(1+L206)*(1+M206)*(1+N206)*(1+O206)*(1+P206)</f>
        <v>0</v>
      </c>
      <c r="S206" s="7"/>
      <c r="T206" s="3"/>
    </row>
    <row r="207" spans="2:20" x14ac:dyDescent="0.15">
      <c r="B207" s="51"/>
      <c r="C207" s="5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53"/>
    </row>
    <row r="212" spans="2:18" x14ac:dyDescent="0.15">
      <c r="B212" s="17" t="s">
        <v>125</v>
      </c>
      <c r="C212" s="17"/>
    </row>
    <row r="213" spans="2:18" ht="12.75" customHeight="1" x14ac:dyDescent="0.15">
      <c r="B213" s="18"/>
      <c r="C213" s="18"/>
    </row>
    <row r="214" spans="2:18" s="8" customFormat="1" x14ac:dyDescent="0.15">
      <c r="B214" s="7"/>
      <c r="C214" s="7"/>
      <c r="R214" s="9"/>
    </row>
    <row r="215" spans="2:18" s="8" customFormat="1" x14ac:dyDescent="0.15">
      <c r="B215" s="7"/>
      <c r="C215" s="7"/>
      <c r="R215" s="9"/>
    </row>
    <row r="216" spans="2:18" s="8" customFormat="1" x14ac:dyDescent="0.15">
      <c r="B216" s="7"/>
      <c r="C216" s="7"/>
      <c r="R216" s="9"/>
    </row>
    <row r="217" spans="2:18" s="8" customFormat="1" x14ac:dyDescent="0.15">
      <c r="B217" s="7"/>
      <c r="C217" s="7"/>
      <c r="R217" s="9"/>
    </row>
    <row r="218" spans="2:18" s="8" customFormat="1" x14ac:dyDescent="0.15">
      <c r="B218" s="7"/>
      <c r="C218" s="7"/>
      <c r="R218" s="9"/>
    </row>
    <row r="219" spans="2:18" s="8" customFormat="1" x14ac:dyDescent="0.15">
      <c r="B219" s="7"/>
      <c r="C219" s="7"/>
      <c r="R219" s="9"/>
    </row>
    <row r="220" spans="2:18" s="8" customFormat="1" x14ac:dyDescent="0.15">
      <c r="B220" s="7"/>
      <c r="C220" s="7"/>
      <c r="R220" s="9"/>
    </row>
  </sheetData>
  <mergeCells count="1">
    <mergeCell ref="F2:H2"/>
  </mergeCells>
  <pageMargins left="0.33" right="0.49" top="0.57999999999999996" bottom="0.4" header="0.46" footer="0.21"/>
  <pageSetup paperSize="9" scale="80" orientation="landscape" horizontalDpi="300" verticalDpi="300"/>
  <headerFooter alignWithMargins="0">
    <oddHeader>&amp;C&amp;"Arial,Negrito"&amp;12 FLUXO DE CAIXA: MENSAL/ANUAL</oddHeader>
  </headerFooter>
  <rowBreaks count="3" manualBreakCount="3">
    <brk id="65" max="16383" man="1"/>
    <brk id="128" min="1" max="15" man="1"/>
    <brk id="184" max="16383" man="1"/>
  </rowBreak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2"/>
  <sheetViews>
    <sheetView topLeftCell="C1" zoomScale="190" zoomScaleNormal="190" workbookViewId="0">
      <selection activeCell="I3" sqref="I3"/>
    </sheetView>
  </sheetViews>
  <sheetFormatPr baseColWidth="10" defaultRowHeight="13" x14ac:dyDescent="0.15"/>
  <cols>
    <col min="4" max="4" width="13" customWidth="1"/>
    <col min="5" max="5" width="110.5" style="77" bestFit="1" customWidth="1"/>
    <col min="6" max="6" width="14.6640625" customWidth="1"/>
    <col min="7" max="7" width="23.5" customWidth="1"/>
    <col min="8" max="8" width="15.1640625" customWidth="1"/>
    <col min="9" max="9" width="18.5" customWidth="1"/>
    <col min="12" max="12" width="16.1640625" customWidth="1"/>
  </cols>
  <sheetData>
    <row r="1" spans="1:13" ht="13" customHeight="1" x14ac:dyDescent="0.15">
      <c r="A1" s="74" t="s">
        <v>126</v>
      </c>
      <c r="B1" s="74" t="s">
        <v>127</v>
      </c>
      <c r="C1" s="74" t="s">
        <v>128</v>
      </c>
      <c r="D1" s="74" t="s">
        <v>129</v>
      </c>
      <c r="E1" s="74" t="s">
        <v>130</v>
      </c>
      <c r="F1" s="74" t="s">
        <v>131</v>
      </c>
      <c r="G1" s="125" t="s">
        <v>132</v>
      </c>
      <c r="H1" s="74" t="s">
        <v>133</v>
      </c>
      <c r="I1" s="74" t="s">
        <v>135</v>
      </c>
      <c r="J1" s="74" t="s">
        <v>134</v>
      </c>
      <c r="K1" s="74" t="s">
        <v>136</v>
      </c>
      <c r="L1" s="74" t="s">
        <v>137</v>
      </c>
      <c r="M1" t="s">
        <v>138</v>
      </c>
    </row>
    <row r="2" spans="1:13" ht="13" customHeight="1" x14ac:dyDescent="0.2">
      <c r="A2" s="74"/>
      <c r="B2" s="74"/>
      <c r="C2" s="74" t="s">
        <v>139</v>
      </c>
      <c r="D2" s="74" t="s">
        <v>170</v>
      </c>
      <c r="E2" s="74" t="s">
        <v>146</v>
      </c>
      <c r="F2" s="74"/>
      <c r="G2" s="145" t="s">
        <v>129</v>
      </c>
      <c r="H2" s="150">
        <v>44230</v>
      </c>
      <c r="I2" s="144">
        <v>6008.24</v>
      </c>
      <c r="J2" s="74"/>
      <c r="K2" s="74" t="s">
        <v>140</v>
      </c>
      <c r="L2" s="74"/>
    </row>
    <row r="3" spans="1:13" ht="13" customHeight="1" x14ac:dyDescent="0.2">
      <c r="A3" s="74"/>
      <c r="B3" s="74"/>
      <c r="C3" s="74" t="s">
        <v>139</v>
      </c>
      <c r="D3" s="74" t="s">
        <v>171</v>
      </c>
      <c r="E3" s="74" t="s">
        <v>148</v>
      </c>
      <c r="F3" s="74"/>
      <c r="G3" s="145" t="s">
        <v>129</v>
      </c>
      <c r="H3" s="150">
        <v>44259</v>
      </c>
      <c r="I3" s="144">
        <v>-360</v>
      </c>
      <c r="J3" s="74"/>
      <c r="K3" s="74" t="s">
        <v>140</v>
      </c>
      <c r="L3" s="74"/>
    </row>
    <row r="4" spans="1:13" ht="13" customHeight="1" x14ac:dyDescent="0.2">
      <c r="A4" s="74"/>
      <c r="B4" s="74"/>
      <c r="C4" s="74" t="s">
        <v>139</v>
      </c>
      <c r="D4" s="74"/>
      <c r="E4" s="74" t="s">
        <v>149</v>
      </c>
      <c r="F4" s="74"/>
      <c r="G4" s="145" t="s">
        <v>43</v>
      </c>
      <c r="H4" s="150">
        <v>44260</v>
      </c>
      <c r="I4" s="144">
        <v>-25</v>
      </c>
      <c r="J4" s="74"/>
      <c r="K4" s="74" t="s">
        <v>140</v>
      </c>
      <c r="L4" s="74"/>
    </row>
    <row r="5" spans="1:13" ht="13" customHeight="1" x14ac:dyDescent="0.2">
      <c r="A5" s="74"/>
      <c r="B5" s="74"/>
      <c r="C5" s="74" t="s">
        <v>139</v>
      </c>
      <c r="D5" s="74" t="s">
        <v>143</v>
      </c>
      <c r="E5" s="74" t="s">
        <v>150</v>
      </c>
      <c r="F5" s="74"/>
      <c r="G5" s="145" t="s">
        <v>129</v>
      </c>
      <c r="H5" s="150">
        <v>44263</v>
      </c>
      <c r="I5" s="144">
        <v>-200</v>
      </c>
      <c r="J5" s="74"/>
      <c r="K5" s="74" t="s">
        <v>140</v>
      </c>
      <c r="L5" s="74"/>
    </row>
    <row r="6" spans="1:13" ht="13" customHeight="1" x14ac:dyDescent="0.2">
      <c r="A6" s="74"/>
      <c r="B6" s="74"/>
      <c r="C6" s="74" t="s">
        <v>139</v>
      </c>
      <c r="D6" s="74"/>
      <c r="E6" s="74" t="s">
        <v>151</v>
      </c>
      <c r="F6" s="74"/>
      <c r="G6" s="145" t="s">
        <v>106</v>
      </c>
      <c r="H6" s="150">
        <v>44265</v>
      </c>
      <c r="I6" s="144">
        <v>-50</v>
      </c>
      <c r="J6" s="74"/>
      <c r="K6" s="74" t="s">
        <v>140</v>
      </c>
      <c r="L6" s="74"/>
    </row>
    <row r="7" spans="1:13" ht="13" customHeight="1" x14ac:dyDescent="0.2">
      <c r="A7" s="74"/>
      <c r="B7" s="74"/>
      <c r="C7" s="74" t="s">
        <v>139</v>
      </c>
      <c r="D7" s="74" t="s">
        <v>163</v>
      </c>
      <c r="E7" s="74" t="s">
        <v>141</v>
      </c>
      <c r="F7" s="74"/>
      <c r="G7" s="145" t="s">
        <v>129</v>
      </c>
      <c r="H7" s="150">
        <v>44265</v>
      </c>
      <c r="I7" s="144">
        <v>-4968.58</v>
      </c>
      <c r="J7" s="74"/>
      <c r="K7" s="74" t="s">
        <v>140</v>
      </c>
      <c r="L7" s="74"/>
    </row>
    <row r="8" spans="1:13" ht="13" customHeight="1" x14ac:dyDescent="0.2">
      <c r="A8" s="74"/>
      <c r="B8" s="74"/>
      <c r="C8" s="74" t="s">
        <v>139</v>
      </c>
      <c r="D8" s="74"/>
      <c r="E8" s="74" t="s">
        <v>147</v>
      </c>
      <c r="F8" s="74"/>
      <c r="G8" s="145" t="s">
        <v>173</v>
      </c>
      <c r="H8" s="150">
        <v>44265</v>
      </c>
      <c r="I8" s="144">
        <v>-2.2999999999999998</v>
      </c>
      <c r="J8" s="74"/>
      <c r="K8" s="74" t="s">
        <v>140</v>
      </c>
      <c r="L8" s="74"/>
    </row>
    <row r="9" spans="1:13" ht="13" customHeight="1" x14ac:dyDescent="0.2">
      <c r="A9" s="74"/>
      <c r="B9" s="74"/>
      <c r="C9" s="74" t="s">
        <v>139</v>
      </c>
      <c r="D9" s="74" t="s">
        <v>156</v>
      </c>
      <c r="E9" s="126" t="s">
        <v>152</v>
      </c>
      <c r="F9" s="74"/>
      <c r="G9" s="145" t="s">
        <v>129</v>
      </c>
      <c r="H9" s="150">
        <v>44266</v>
      </c>
      <c r="I9" s="144">
        <v>2818.57</v>
      </c>
      <c r="J9" s="74"/>
      <c r="K9" s="74" t="s">
        <v>140</v>
      </c>
      <c r="L9" s="74"/>
    </row>
    <row r="10" spans="1:13" ht="13" customHeight="1" x14ac:dyDescent="0.2">
      <c r="A10" s="74"/>
      <c r="B10" s="74"/>
      <c r="C10" s="74" t="s">
        <v>139</v>
      </c>
      <c r="D10" s="74"/>
      <c r="E10" s="74" t="s">
        <v>142</v>
      </c>
      <c r="F10" s="74"/>
      <c r="G10" s="145" t="s">
        <v>25</v>
      </c>
      <c r="H10" s="150">
        <v>44279</v>
      </c>
      <c r="I10" s="144">
        <v>260</v>
      </c>
      <c r="J10" s="74"/>
      <c r="K10" s="74" t="s">
        <v>140</v>
      </c>
      <c r="L10" s="74"/>
    </row>
    <row r="11" spans="1:13" ht="13" customHeight="1" x14ac:dyDescent="0.2">
      <c r="A11" s="74"/>
      <c r="B11" s="74"/>
      <c r="C11" s="74" t="s">
        <v>139</v>
      </c>
      <c r="D11" s="74"/>
      <c r="E11" s="74" t="s">
        <v>153</v>
      </c>
      <c r="F11" s="74"/>
      <c r="G11" s="145" t="s">
        <v>43</v>
      </c>
      <c r="H11" s="150">
        <v>44279</v>
      </c>
      <c r="I11" s="144">
        <v>-174</v>
      </c>
      <c r="J11" s="74"/>
      <c r="K11" s="74" t="s">
        <v>140</v>
      </c>
      <c r="L11" s="74"/>
    </row>
    <row r="12" spans="1:13" ht="13" customHeight="1" x14ac:dyDescent="0.2">
      <c r="A12" s="74"/>
      <c r="B12" s="74"/>
      <c r="C12" s="74" t="s">
        <v>143</v>
      </c>
      <c r="D12" s="74"/>
      <c r="E12" s="74" t="s">
        <v>144</v>
      </c>
      <c r="F12" s="74"/>
      <c r="G12" s="145" t="s">
        <v>144</v>
      </c>
      <c r="H12" s="150">
        <v>44260</v>
      </c>
      <c r="I12" s="144">
        <v>2.73</v>
      </c>
      <c r="J12" s="74"/>
      <c r="K12" s="74" t="s">
        <v>140</v>
      </c>
      <c r="L12" s="74"/>
    </row>
    <row r="13" spans="1:13" ht="13" customHeight="1" x14ac:dyDescent="0.2">
      <c r="A13" s="74"/>
      <c r="B13" s="74"/>
      <c r="C13" s="74" t="s">
        <v>143</v>
      </c>
      <c r="D13" s="74" t="s">
        <v>139</v>
      </c>
      <c r="E13" s="74" t="s">
        <v>145</v>
      </c>
      <c r="F13" s="74"/>
      <c r="G13" s="145" t="s">
        <v>129</v>
      </c>
      <c r="H13" s="150">
        <v>44263</v>
      </c>
      <c r="I13" s="144">
        <v>200</v>
      </c>
      <c r="J13" s="74"/>
      <c r="K13" s="74" t="s">
        <v>140</v>
      </c>
      <c r="L13" s="74"/>
    </row>
    <row r="14" spans="1:13" ht="13" customHeight="1" x14ac:dyDescent="0.2">
      <c r="A14" s="77"/>
      <c r="B14" s="77"/>
      <c r="C14" s="77" t="s">
        <v>154</v>
      </c>
      <c r="D14" s="77"/>
      <c r="E14" s="127" t="s">
        <v>184</v>
      </c>
      <c r="F14" s="127" t="s">
        <v>185</v>
      </c>
      <c r="G14" s="145" t="s">
        <v>70</v>
      </c>
      <c r="H14" s="150">
        <v>43799</v>
      </c>
      <c r="I14" s="144">
        <v>-60</v>
      </c>
      <c r="J14" s="77"/>
      <c r="K14" s="77" t="s">
        <v>140</v>
      </c>
      <c r="L14" s="77"/>
    </row>
    <row r="15" spans="1:13" ht="13" customHeight="1" x14ac:dyDescent="0.2">
      <c r="A15" s="77"/>
      <c r="B15" s="77"/>
      <c r="C15" s="77" t="s">
        <v>154</v>
      </c>
      <c r="D15" s="77"/>
      <c r="E15" s="77" t="s">
        <v>155</v>
      </c>
      <c r="F15" s="77"/>
      <c r="G15" s="145" t="s">
        <v>180</v>
      </c>
      <c r="H15" s="150">
        <v>43959</v>
      </c>
      <c r="I15" s="144">
        <v>-167.86</v>
      </c>
      <c r="J15" s="77"/>
      <c r="K15" s="77" t="s">
        <v>140</v>
      </c>
      <c r="L15" s="77"/>
    </row>
    <row r="16" spans="1:13" ht="13" customHeight="1" x14ac:dyDescent="0.2">
      <c r="A16" s="77"/>
      <c r="B16" s="77"/>
      <c r="C16" s="77" t="s">
        <v>156</v>
      </c>
      <c r="D16" s="77"/>
      <c r="E16" s="77" t="s">
        <v>157</v>
      </c>
      <c r="F16" s="77"/>
      <c r="G16" s="145" t="s">
        <v>83</v>
      </c>
      <c r="H16" s="150">
        <v>44265</v>
      </c>
      <c r="I16" s="144">
        <v>-25</v>
      </c>
      <c r="J16" s="77"/>
      <c r="K16" s="77" t="s">
        <v>140</v>
      </c>
      <c r="L16" s="77"/>
    </row>
    <row r="17" spans="1:12" ht="13" customHeight="1" x14ac:dyDescent="0.2">
      <c r="A17" s="77"/>
      <c r="B17" s="77"/>
      <c r="C17" s="77" t="s">
        <v>156</v>
      </c>
      <c r="D17" s="127" t="s">
        <v>181</v>
      </c>
      <c r="E17" s="77" t="s">
        <v>158</v>
      </c>
      <c r="F17" s="77"/>
      <c r="G17" s="145" t="s">
        <v>129</v>
      </c>
      <c r="H17" s="150">
        <v>44266</v>
      </c>
      <c r="I17" s="144">
        <v>1158.45</v>
      </c>
      <c r="J17" s="77"/>
      <c r="K17" s="77" t="s">
        <v>140</v>
      </c>
      <c r="L17" s="77"/>
    </row>
    <row r="18" spans="1:12" ht="13" customHeight="1" x14ac:dyDescent="0.2">
      <c r="A18" s="77"/>
      <c r="B18" s="77"/>
      <c r="C18" s="77" t="s">
        <v>156</v>
      </c>
      <c r="D18" s="127" t="s">
        <v>139</v>
      </c>
      <c r="E18" s="128" t="s">
        <v>159</v>
      </c>
      <c r="F18" s="77"/>
      <c r="G18" s="145" t="s">
        <v>129</v>
      </c>
      <c r="H18" s="150">
        <v>44266</v>
      </c>
      <c r="I18" s="144">
        <v>-2818.57</v>
      </c>
      <c r="J18" s="77"/>
      <c r="K18" s="77" t="s">
        <v>140</v>
      </c>
      <c r="L18" s="77"/>
    </row>
    <row r="19" spans="1:12" ht="13" customHeight="1" x14ac:dyDescent="0.2">
      <c r="A19" s="74"/>
      <c r="B19" s="74"/>
      <c r="C19" s="77" t="s">
        <v>160</v>
      </c>
      <c r="D19" s="74"/>
      <c r="E19" s="131" t="s">
        <v>190</v>
      </c>
      <c r="F19" s="74"/>
      <c r="G19" s="145"/>
      <c r="H19" s="151" t="s">
        <v>191</v>
      </c>
      <c r="I19" s="144">
        <v>232.31000000000131</v>
      </c>
      <c r="J19" s="74"/>
      <c r="K19" s="74"/>
      <c r="L19" s="74"/>
    </row>
    <row r="20" spans="1:12" ht="13" customHeight="1" x14ac:dyDescent="0.2">
      <c r="A20" s="77"/>
      <c r="B20" s="77"/>
      <c r="C20" s="77"/>
      <c r="D20" s="77"/>
      <c r="F20" s="77"/>
      <c r="G20" s="145"/>
      <c r="H20" s="150"/>
      <c r="I20" s="144"/>
      <c r="J20" s="77"/>
      <c r="K20" s="77"/>
      <c r="L20" s="77"/>
    </row>
    <row r="21" spans="1:12" ht="13" customHeight="1" x14ac:dyDescent="0.2">
      <c r="A21" s="77"/>
      <c r="B21" s="77"/>
      <c r="C21" s="77"/>
      <c r="D21" s="77"/>
      <c r="F21" s="77"/>
      <c r="G21" s="145"/>
      <c r="H21" s="150"/>
      <c r="I21" s="144"/>
      <c r="J21" s="77"/>
      <c r="K21" s="77"/>
      <c r="L21" s="77"/>
    </row>
    <row r="22" spans="1:12" ht="13" customHeight="1" x14ac:dyDescent="0.2">
      <c r="A22" s="77"/>
      <c r="B22" s="77"/>
      <c r="C22" s="77"/>
      <c r="D22" s="77"/>
      <c r="F22" s="77"/>
      <c r="G22" s="145"/>
      <c r="H22" s="150"/>
      <c r="I22" s="144"/>
      <c r="J22" s="77"/>
      <c r="K22" s="77"/>
      <c r="L22" s="77"/>
    </row>
    <row r="23" spans="1:12" ht="13" customHeight="1" x14ac:dyDescent="0.2">
      <c r="A23" s="77"/>
      <c r="B23" s="77"/>
      <c r="C23" s="77"/>
      <c r="D23" s="77"/>
      <c r="F23" s="77"/>
      <c r="G23" s="145"/>
      <c r="H23" s="150"/>
      <c r="I23" s="144"/>
      <c r="J23" s="77"/>
      <c r="K23" s="77"/>
      <c r="L23" s="77"/>
    </row>
    <row r="24" spans="1:12" ht="13" customHeight="1" x14ac:dyDescent="0.2">
      <c r="A24" s="77"/>
      <c r="B24" s="77"/>
      <c r="C24" s="77"/>
      <c r="D24" s="77"/>
      <c r="F24" s="77"/>
      <c r="G24" s="145"/>
      <c r="H24" s="150"/>
      <c r="I24" s="144"/>
      <c r="J24" s="77"/>
      <c r="K24" s="77"/>
      <c r="L24" s="77"/>
    </row>
    <row r="25" spans="1:12" ht="13" customHeight="1" x14ac:dyDescent="0.2">
      <c r="A25" s="77"/>
      <c r="B25" s="77"/>
      <c r="C25" s="77"/>
      <c r="D25" s="77"/>
      <c r="F25" s="77"/>
      <c r="G25" s="145"/>
      <c r="H25" s="150"/>
      <c r="I25" s="144"/>
      <c r="J25" s="77"/>
      <c r="K25" s="77"/>
      <c r="L25" s="77"/>
    </row>
    <row r="26" spans="1:12" ht="13" customHeight="1" x14ac:dyDescent="0.2">
      <c r="A26" s="77"/>
      <c r="B26" s="77"/>
      <c r="C26" s="77"/>
      <c r="D26" s="77"/>
      <c r="E26" s="127"/>
      <c r="F26" s="77"/>
      <c r="G26" s="145"/>
      <c r="H26" s="150"/>
      <c r="I26" s="144"/>
      <c r="J26" s="77"/>
      <c r="K26" s="77"/>
      <c r="L26" s="77"/>
    </row>
    <row r="27" spans="1:12" ht="13" customHeight="1" x14ac:dyDescent="0.2">
      <c r="A27" s="77"/>
      <c r="B27" s="77"/>
      <c r="C27" s="77"/>
      <c r="D27" s="77"/>
      <c r="F27" s="77"/>
      <c r="G27" s="145"/>
      <c r="H27" s="150"/>
      <c r="I27" s="144"/>
      <c r="J27" s="77"/>
      <c r="K27" s="77"/>
      <c r="L27" s="77"/>
    </row>
    <row r="28" spans="1:12" ht="13" customHeight="1" x14ac:dyDescent="0.2">
      <c r="A28" s="77"/>
      <c r="B28" s="77"/>
      <c r="C28" s="77"/>
      <c r="D28" s="77"/>
      <c r="F28" s="77"/>
      <c r="G28" s="145"/>
      <c r="H28" s="150"/>
      <c r="I28" s="144"/>
      <c r="J28" s="77"/>
      <c r="K28" s="77"/>
      <c r="L28" s="77"/>
    </row>
    <row r="29" spans="1:12" ht="13" customHeight="1" x14ac:dyDescent="0.2">
      <c r="A29" s="77"/>
      <c r="B29" s="77"/>
      <c r="C29" s="77"/>
      <c r="D29" s="77"/>
      <c r="F29" s="77"/>
      <c r="G29" s="145"/>
      <c r="H29" s="150"/>
      <c r="I29" s="144"/>
      <c r="J29" s="77"/>
      <c r="K29" s="77"/>
      <c r="L29" s="77"/>
    </row>
    <row r="30" spans="1:12" ht="13" customHeight="1" x14ac:dyDescent="0.2">
      <c r="A30" s="77"/>
      <c r="B30" s="77"/>
      <c r="C30" s="77"/>
      <c r="D30" s="77"/>
      <c r="F30" s="77"/>
      <c r="G30" s="145"/>
      <c r="H30" s="150"/>
      <c r="I30" s="144"/>
      <c r="J30" s="77"/>
      <c r="K30" s="77"/>
      <c r="L30" s="77"/>
    </row>
    <row r="31" spans="1:12" ht="13" customHeight="1" x14ac:dyDescent="0.2">
      <c r="A31" s="77"/>
      <c r="B31" s="77"/>
      <c r="C31" s="77"/>
      <c r="D31" s="77"/>
      <c r="F31" s="77"/>
      <c r="G31" s="145"/>
      <c r="H31" s="150"/>
      <c r="I31" s="144"/>
      <c r="J31" s="77"/>
      <c r="K31" s="77"/>
      <c r="L31" s="77"/>
    </row>
    <row r="32" spans="1:12" ht="13" customHeight="1" x14ac:dyDescent="0.2">
      <c r="A32" s="77"/>
      <c r="B32" s="77"/>
      <c r="C32" s="77"/>
      <c r="D32" s="77"/>
      <c r="F32" s="77"/>
      <c r="G32" s="145"/>
      <c r="H32" s="150"/>
      <c r="I32" s="144"/>
      <c r="J32" s="77"/>
      <c r="K32" s="77"/>
      <c r="L32" s="77"/>
    </row>
    <row r="33" spans="1:12" ht="13" customHeight="1" x14ac:dyDescent="0.2">
      <c r="A33" s="77"/>
      <c r="B33" s="77"/>
      <c r="C33" s="77"/>
      <c r="D33" s="77"/>
      <c r="F33" s="77"/>
      <c r="G33" s="145"/>
      <c r="H33" s="150"/>
      <c r="I33" s="144"/>
      <c r="J33" s="77"/>
      <c r="K33" s="77"/>
      <c r="L33" s="77"/>
    </row>
    <row r="34" spans="1:12" ht="13" customHeight="1" x14ac:dyDescent="0.2">
      <c r="A34" s="77"/>
      <c r="B34" s="77"/>
      <c r="C34" s="77"/>
      <c r="D34" s="77"/>
      <c r="F34" s="77"/>
      <c r="G34" s="145"/>
      <c r="H34" s="150"/>
      <c r="I34" s="144"/>
      <c r="J34" s="77"/>
      <c r="K34" s="77"/>
      <c r="L34" s="77"/>
    </row>
    <row r="35" spans="1:12" ht="13" customHeight="1" x14ac:dyDescent="0.2">
      <c r="A35" s="77"/>
      <c r="B35" s="77"/>
      <c r="C35" s="77"/>
      <c r="D35" s="77"/>
      <c r="F35" s="77"/>
      <c r="G35" s="145"/>
      <c r="H35" s="150"/>
      <c r="I35" s="144"/>
      <c r="J35" s="77"/>
      <c r="K35" s="77"/>
      <c r="L35" s="77"/>
    </row>
    <row r="36" spans="1:12" ht="13" customHeight="1" x14ac:dyDescent="0.2">
      <c r="A36" s="77"/>
      <c r="B36" s="77"/>
      <c r="C36" s="77"/>
      <c r="D36" s="77"/>
      <c r="F36" s="77"/>
      <c r="G36" s="145"/>
      <c r="H36" s="150"/>
      <c r="I36" s="144"/>
      <c r="J36" s="77"/>
      <c r="K36" s="77"/>
      <c r="L36" s="77"/>
    </row>
    <row r="37" spans="1:12" ht="13" customHeight="1" x14ac:dyDescent="0.2">
      <c r="A37" s="77"/>
      <c r="B37" s="77"/>
      <c r="C37" s="77"/>
      <c r="D37" s="77"/>
      <c r="F37" s="77"/>
      <c r="G37" s="145"/>
      <c r="H37" s="150"/>
      <c r="I37" s="144"/>
      <c r="J37" s="77"/>
      <c r="K37" s="77"/>
      <c r="L37" s="77"/>
    </row>
    <row r="38" spans="1:12" ht="13" customHeight="1" x14ac:dyDescent="0.2">
      <c r="A38" s="77"/>
      <c r="B38" s="77"/>
      <c r="C38" s="77"/>
      <c r="D38" s="77"/>
      <c r="F38" s="77"/>
      <c r="G38" s="145"/>
      <c r="H38" s="150"/>
      <c r="I38" s="144"/>
      <c r="J38" s="77"/>
      <c r="K38" s="77"/>
      <c r="L38" s="77"/>
    </row>
    <row r="39" spans="1:12" ht="13" customHeight="1" x14ac:dyDescent="0.2">
      <c r="A39" s="77"/>
      <c r="B39" s="77"/>
      <c r="C39" s="77"/>
      <c r="D39" s="77"/>
      <c r="F39" s="77"/>
      <c r="G39" s="145"/>
      <c r="H39" s="150"/>
      <c r="I39" s="144"/>
      <c r="J39" s="77"/>
      <c r="K39" s="77"/>
      <c r="L39" s="77"/>
    </row>
    <row r="40" spans="1:12" ht="13" customHeight="1" x14ac:dyDescent="0.2">
      <c r="A40" s="77"/>
      <c r="B40" s="77"/>
      <c r="C40" s="77"/>
      <c r="D40" s="77"/>
      <c r="F40" s="77"/>
      <c r="G40" s="145"/>
      <c r="H40" s="150"/>
      <c r="I40" s="144"/>
      <c r="J40" s="77"/>
      <c r="K40" s="77"/>
      <c r="L40" s="77"/>
    </row>
    <row r="41" spans="1:12" ht="13" customHeight="1" x14ac:dyDescent="0.2">
      <c r="A41" s="77"/>
      <c r="B41" s="77"/>
      <c r="C41" s="77"/>
      <c r="D41" s="77"/>
      <c r="F41" s="77"/>
      <c r="G41" s="145"/>
      <c r="H41" s="150"/>
      <c r="I41" s="144"/>
      <c r="J41" s="77"/>
      <c r="K41" s="77"/>
      <c r="L41" s="77"/>
    </row>
    <row r="42" spans="1:12" ht="13" customHeight="1" x14ac:dyDescent="0.2">
      <c r="A42" s="77"/>
      <c r="B42" s="77"/>
      <c r="C42" s="77"/>
      <c r="D42" s="77"/>
      <c r="F42" s="77"/>
      <c r="G42" s="145"/>
      <c r="H42" s="150"/>
      <c r="I42" s="144"/>
      <c r="J42" s="77"/>
      <c r="K42" s="77"/>
      <c r="L42" s="77"/>
    </row>
    <row r="43" spans="1:12" ht="13" customHeight="1" x14ac:dyDescent="0.2">
      <c r="A43" s="77"/>
      <c r="B43" s="77"/>
      <c r="C43" s="77"/>
      <c r="D43" s="77"/>
      <c r="F43" s="77"/>
      <c r="G43" s="145"/>
      <c r="H43" s="150"/>
      <c r="I43" s="144"/>
      <c r="J43" s="77"/>
      <c r="K43" s="77"/>
      <c r="L43" s="77"/>
    </row>
    <row r="44" spans="1:12" ht="13" customHeight="1" x14ac:dyDescent="0.2">
      <c r="A44" s="77"/>
      <c r="B44" s="77"/>
      <c r="C44" s="77"/>
      <c r="D44" s="77"/>
      <c r="F44" s="77"/>
      <c r="G44" s="145"/>
      <c r="H44" s="150"/>
      <c r="I44" s="144"/>
      <c r="J44" s="77"/>
      <c r="K44" s="77"/>
      <c r="L44" s="77"/>
    </row>
    <row r="45" spans="1:12" ht="13" customHeight="1" x14ac:dyDescent="0.2">
      <c r="A45" s="77"/>
      <c r="B45" s="77"/>
      <c r="C45" s="77"/>
      <c r="D45" s="77"/>
      <c r="F45" s="77"/>
      <c r="G45" s="145"/>
      <c r="H45" s="150"/>
      <c r="I45" s="144"/>
      <c r="J45" s="77"/>
      <c r="K45" s="77"/>
      <c r="L45" s="77"/>
    </row>
    <row r="46" spans="1:12" ht="13" customHeight="1" x14ac:dyDescent="0.2">
      <c r="A46" s="77"/>
      <c r="B46" s="77"/>
      <c r="C46" s="77"/>
      <c r="D46" s="77"/>
      <c r="F46" s="77"/>
      <c r="G46" s="145"/>
      <c r="H46" s="150"/>
      <c r="I46" s="144"/>
      <c r="J46" s="77"/>
      <c r="K46" s="77"/>
      <c r="L46" s="77"/>
    </row>
    <row r="47" spans="1:12" ht="13" customHeight="1" x14ac:dyDescent="0.2">
      <c r="A47" s="77"/>
      <c r="B47" s="77"/>
      <c r="C47" s="77"/>
      <c r="D47" s="77"/>
      <c r="F47" s="77"/>
      <c r="G47" s="145"/>
      <c r="H47" s="150"/>
      <c r="I47" s="144"/>
      <c r="J47" s="77"/>
      <c r="K47" s="77"/>
      <c r="L47" s="77"/>
    </row>
    <row r="48" spans="1:12" ht="13" customHeight="1" x14ac:dyDescent="0.2">
      <c r="A48" s="77"/>
      <c r="B48" s="77"/>
      <c r="C48" s="77"/>
      <c r="D48" s="77"/>
      <c r="F48" s="77"/>
      <c r="G48" s="145"/>
      <c r="H48" s="150"/>
      <c r="I48" s="144"/>
      <c r="J48" s="77"/>
      <c r="K48" s="77"/>
      <c r="L48" s="77"/>
    </row>
    <row r="49" spans="1:12" ht="13" customHeight="1" x14ac:dyDescent="0.2">
      <c r="A49" s="77"/>
      <c r="B49" s="77"/>
      <c r="C49" s="77"/>
      <c r="D49" s="77"/>
      <c r="F49" s="77"/>
      <c r="G49" s="145"/>
      <c r="H49" s="150"/>
      <c r="I49" s="144"/>
      <c r="J49" s="77"/>
      <c r="K49" s="77"/>
      <c r="L49" s="77"/>
    </row>
    <row r="50" spans="1:12" ht="13" customHeight="1" x14ac:dyDescent="0.2">
      <c r="A50" s="77"/>
      <c r="B50" s="77"/>
      <c r="C50" s="77"/>
      <c r="D50" s="77"/>
      <c r="F50" s="77"/>
      <c r="G50" s="145"/>
      <c r="H50" s="150"/>
      <c r="I50" s="144"/>
      <c r="J50" s="77"/>
      <c r="K50" s="77"/>
      <c r="L50" s="77"/>
    </row>
    <row r="51" spans="1:12" ht="13" customHeight="1" x14ac:dyDescent="0.2">
      <c r="A51" s="77"/>
      <c r="B51" s="77"/>
      <c r="C51" s="77"/>
      <c r="D51" s="77"/>
      <c r="F51" s="77"/>
      <c r="G51" s="145"/>
      <c r="H51" s="150"/>
      <c r="I51" s="144"/>
      <c r="J51" s="77"/>
      <c r="K51" s="77"/>
      <c r="L51" s="77"/>
    </row>
    <row r="52" spans="1:12" ht="13" customHeight="1" x14ac:dyDescent="0.2">
      <c r="A52" s="77"/>
      <c r="B52" s="77"/>
      <c r="C52" s="77"/>
      <c r="D52" s="77"/>
      <c r="F52" s="77"/>
      <c r="G52" s="145"/>
      <c r="H52" s="150"/>
      <c r="I52" s="144"/>
      <c r="J52" s="77"/>
      <c r="K52" s="77"/>
      <c r="L52" s="77"/>
    </row>
    <row r="53" spans="1:12" ht="13" customHeight="1" x14ac:dyDescent="0.2">
      <c r="A53" s="77"/>
      <c r="B53" s="77"/>
      <c r="C53" s="77"/>
      <c r="D53" s="77"/>
      <c r="F53" s="77"/>
      <c r="G53" s="145"/>
      <c r="H53" s="150"/>
      <c r="I53" s="144"/>
      <c r="J53" s="77"/>
      <c r="K53" s="77"/>
      <c r="L53" s="77"/>
    </row>
    <row r="54" spans="1:12" ht="13" customHeight="1" x14ac:dyDescent="0.2">
      <c r="A54" s="77"/>
      <c r="B54" s="77"/>
      <c r="C54" s="77"/>
      <c r="D54" s="77"/>
      <c r="F54" s="77"/>
      <c r="G54" s="145"/>
      <c r="H54" s="150"/>
      <c r="I54" s="144"/>
      <c r="J54" s="77"/>
      <c r="K54" s="77"/>
      <c r="L54" s="77"/>
    </row>
    <row r="55" spans="1:12" ht="13" customHeight="1" x14ac:dyDescent="0.2">
      <c r="A55" s="77"/>
      <c r="B55" s="77"/>
      <c r="C55" s="77"/>
      <c r="D55" s="77"/>
      <c r="F55" s="77"/>
      <c r="G55" s="145"/>
      <c r="H55" s="150"/>
      <c r="I55" s="144"/>
      <c r="J55" s="77"/>
      <c r="K55" s="77"/>
      <c r="L55" s="77"/>
    </row>
    <row r="56" spans="1:12" ht="13" customHeight="1" x14ac:dyDescent="0.2">
      <c r="A56" s="77"/>
      <c r="B56" s="77"/>
      <c r="C56" s="77"/>
      <c r="D56" s="77"/>
      <c r="F56" s="77"/>
      <c r="G56" s="145"/>
      <c r="H56" s="150"/>
      <c r="I56" s="144"/>
      <c r="J56" s="77"/>
      <c r="K56" s="77"/>
      <c r="L56" s="77"/>
    </row>
    <row r="57" spans="1:12" ht="13" customHeight="1" x14ac:dyDescent="0.2">
      <c r="A57" s="77"/>
      <c r="B57" s="77"/>
      <c r="C57" s="77"/>
      <c r="D57" s="77"/>
      <c r="E57" s="128"/>
      <c r="F57" s="77"/>
      <c r="G57" s="145"/>
      <c r="H57" s="150"/>
      <c r="I57" s="144"/>
      <c r="J57" s="77"/>
      <c r="K57" s="77"/>
      <c r="L57" s="77"/>
    </row>
    <row r="58" spans="1:12" ht="13" customHeight="1" x14ac:dyDescent="0.2">
      <c r="A58" s="77"/>
      <c r="B58" s="77"/>
      <c r="C58" s="77"/>
      <c r="D58" s="77"/>
      <c r="F58" s="77"/>
      <c r="G58" s="145"/>
      <c r="H58" s="150"/>
      <c r="I58" s="144"/>
      <c r="J58" s="77"/>
      <c r="K58" s="77"/>
      <c r="L58" s="77"/>
    </row>
    <row r="59" spans="1:12" ht="13" customHeight="1" x14ac:dyDescent="0.2">
      <c r="A59" s="77"/>
      <c r="B59" s="77"/>
      <c r="C59" s="77"/>
      <c r="D59" s="77"/>
      <c r="F59" s="77"/>
      <c r="G59" s="145"/>
      <c r="H59" s="150"/>
      <c r="I59" s="144"/>
      <c r="J59" s="77"/>
      <c r="K59" s="77"/>
      <c r="L59" s="77"/>
    </row>
    <row r="60" spans="1:12" ht="13" customHeight="1" x14ac:dyDescent="0.2">
      <c r="A60" s="77"/>
      <c r="B60" s="77"/>
      <c r="C60" s="77"/>
      <c r="D60" s="77"/>
      <c r="F60" s="77"/>
      <c r="G60" s="145"/>
      <c r="H60" s="150"/>
      <c r="I60" s="144"/>
      <c r="J60" s="77"/>
      <c r="K60" s="77"/>
      <c r="L60" s="77"/>
    </row>
    <row r="61" spans="1:12" ht="13" customHeight="1" x14ac:dyDescent="0.2">
      <c r="A61" s="77"/>
      <c r="B61" s="77"/>
      <c r="C61" s="77"/>
      <c r="D61" s="77"/>
      <c r="F61" s="77"/>
      <c r="G61" s="145"/>
      <c r="H61" s="150"/>
      <c r="I61" s="144"/>
      <c r="J61" s="77"/>
      <c r="K61" s="77"/>
      <c r="L61" s="77"/>
    </row>
    <row r="62" spans="1:12" ht="13" customHeight="1" x14ac:dyDescent="0.2">
      <c r="A62" s="77"/>
      <c r="B62" s="77"/>
      <c r="C62" s="77"/>
      <c r="D62" s="77"/>
      <c r="F62" s="77"/>
      <c r="G62" s="145"/>
      <c r="H62" s="150"/>
      <c r="I62" s="144"/>
      <c r="J62" s="77"/>
      <c r="K62" s="77"/>
      <c r="L62" s="77"/>
    </row>
    <row r="63" spans="1:12" ht="13" customHeight="1" x14ac:dyDescent="0.2">
      <c r="A63" s="77"/>
      <c r="B63" s="77"/>
      <c r="C63" s="77"/>
      <c r="D63" s="77"/>
      <c r="F63" s="77"/>
      <c r="G63" s="145"/>
      <c r="H63" s="150"/>
      <c r="I63" s="144"/>
      <c r="J63" s="77"/>
      <c r="K63" s="77"/>
      <c r="L63" s="77"/>
    </row>
    <row r="64" spans="1:12" ht="13" customHeight="1" x14ac:dyDescent="0.2">
      <c r="A64" s="77"/>
      <c r="B64" s="77"/>
      <c r="C64" s="77"/>
      <c r="D64" s="77"/>
      <c r="F64" s="77"/>
      <c r="G64" s="145"/>
      <c r="H64" s="150"/>
      <c r="I64" s="144"/>
      <c r="J64" s="77"/>
      <c r="K64" s="77"/>
      <c r="L64" s="77"/>
    </row>
    <row r="65" spans="1:12" ht="13" customHeight="1" x14ac:dyDescent="0.2">
      <c r="A65" s="77"/>
      <c r="B65" s="77"/>
      <c r="C65" s="77"/>
      <c r="D65" s="77"/>
      <c r="F65" s="77"/>
      <c r="G65" s="145"/>
      <c r="H65" s="150"/>
      <c r="I65" s="144"/>
      <c r="J65" s="77"/>
      <c r="K65" s="77"/>
      <c r="L65" s="77"/>
    </row>
    <row r="66" spans="1:12" ht="13" customHeight="1" x14ac:dyDescent="0.2">
      <c r="A66" s="77"/>
      <c r="B66" s="77"/>
      <c r="C66" s="77"/>
      <c r="D66" s="77"/>
      <c r="F66" s="127"/>
      <c r="G66" s="145"/>
      <c r="H66" s="150"/>
      <c r="I66" s="144"/>
      <c r="J66" s="77"/>
      <c r="K66" s="77"/>
      <c r="L66" s="77"/>
    </row>
    <row r="67" spans="1:12" ht="13" customHeight="1" x14ac:dyDescent="0.2">
      <c r="A67" s="77"/>
      <c r="B67" s="77"/>
      <c r="C67" s="77"/>
      <c r="D67" s="77"/>
      <c r="F67" s="77"/>
      <c r="G67" s="145"/>
      <c r="H67" s="150"/>
      <c r="I67" s="144"/>
      <c r="J67" s="77"/>
      <c r="K67" s="77"/>
      <c r="L67" s="77"/>
    </row>
    <row r="68" spans="1:12" ht="13" customHeight="1" x14ac:dyDescent="0.2">
      <c r="A68" s="77"/>
      <c r="B68" s="77"/>
      <c r="C68" s="77"/>
      <c r="D68" s="77"/>
      <c r="F68" s="77"/>
      <c r="G68" s="145"/>
      <c r="H68" s="150"/>
      <c r="I68" s="144"/>
      <c r="J68" s="77"/>
      <c r="K68" s="77"/>
      <c r="L68" s="77"/>
    </row>
    <row r="69" spans="1:12" ht="13" customHeight="1" x14ac:dyDescent="0.2">
      <c r="A69" s="77"/>
      <c r="B69" s="77"/>
      <c r="C69" s="77"/>
      <c r="D69" s="77"/>
      <c r="F69" s="77"/>
      <c r="G69" s="145"/>
      <c r="H69" s="150"/>
      <c r="I69" s="144"/>
      <c r="J69" s="77"/>
      <c r="K69" s="77"/>
      <c r="L69" s="77"/>
    </row>
    <row r="70" spans="1:12" ht="13" customHeight="1" x14ac:dyDescent="0.2">
      <c r="A70" s="77"/>
      <c r="B70" s="77"/>
      <c r="C70" s="77"/>
      <c r="D70" s="77"/>
      <c r="F70" s="77"/>
      <c r="G70" s="145"/>
      <c r="H70" s="150"/>
      <c r="I70" s="144"/>
      <c r="J70" s="77"/>
      <c r="K70" s="77"/>
      <c r="L70" s="77"/>
    </row>
    <row r="71" spans="1:12" ht="13" customHeight="1" x14ac:dyDescent="0.2">
      <c r="A71" s="77"/>
      <c r="B71" s="77"/>
      <c r="C71" s="77"/>
      <c r="D71" s="77"/>
      <c r="F71" s="77"/>
      <c r="G71" s="145"/>
      <c r="H71" s="150"/>
      <c r="I71" s="144"/>
      <c r="J71" s="77"/>
      <c r="K71" s="77"/>
      <c r="L71" s="77"/>
    </row>
    <row r="72" spans="1:12" ht="13" customHeight="1" x14ac:dyDescent="0.2">
      <c r="A72" s="77"/>
      <c r="B72" s="77"/>
      <c r="C72" s="77"/>
      <c r="D72" s="77"/>
      <c r="F72" s="77"/>
      <c r="G72" s="145"/>
      <c r="H72" s="150"/>
      <c r="I72" s="144"/>
      <c r="J72" s="77"/>
      <c r="K72" s="77"/>
      <c r="L72" s="77"/>
    </row>
    <row r="73" spans="1:12" ht="13" customHeight="1" x14ac:dyDescent="0.2">
      <c r="A73" s="77"/>
      <c r="B73" s="77"/>
      <c r="C73" s="77"/>
      <c r="D73" s="77"/>
      <c r="F73" s="77"/>
      <c r="G73" s="145"/>
      <c r="H73" s="150"/>
      <c r="I73" s="144"/>
      <c r="J73" s="77"/>
      <c r="K73" s="77"/>
      <c r="L73" s="77"/>
    </row>
    <row r="74" spans="1:12" ht="13" customHeight="1" x14ac:dyDescent="0.2">
      <c r="A74" s="77"/>
      <c r="B74" s="77"/>
      <c r="C74" s="77"/>
      <c r="D74" s="77"/>
      <c r="F74" s="77"/>
      <c r="G74" s="145"/>
      <c r="H74" s="150"/>
      <c r="I74" s="144"/>
      <c r="J74" s="77"/>
      <c r="K74" s="77"/>
      <c r="L74" s="77"/>
    </row>
    <row r="75" spans="1:12" ht="13" customHeight="1" x14ac:dyDescent="0.2">
      <c r="A75" s="77"/>
      <c r="B75" s="77"/>
      <c r="C75" s="77"/>
      <c r="D75" s="77"/>
      <c r="F75" s="77"/>
      <c r="G75" s="145"/>
      <c r="H75" s="150"/>
      <c r="I75" s="144"/>
      <c r="J75" s="77"/>
      <c r="K75" s="77"/>
      <c r="L75" s="77"/>
    </row>
    <row r="76" spans="1:12" ht="13" customHeight="1" x14ac:dyDescent="0.2">
      <c r="A76" s="77"/>
      <c r="B76" s="77"/>
      <c r="C76" s="77"/>
      <c r="D76" s="77"/>
      <c r="F76" s="77"/>
      <c r="G76" s="145"/>
      <c r="H76" s="150"/>
      <c r="I76" s="144"/>
      <c r="J76" s="77"/>
      <c r="K76" s="77"/>
      <c r="L76" s="77"/>
    </row>
    <row r="77" spans="1:12" ht="13" customHeight="1" x14ac:dyDescent="0.2">
      <c r="A77" s="77"/>
      <c r="B77" s="77"/>
      <c r="C77" s="77"/>
      <c r="D77" s="77"/>
      <c r="F77" s="77"/>
      <c r="G77" s="145"/>
      <c r="H77" s="150"/>
      <c r="I77" s="144"/>
      <c r="J77" s="77"/>
      <c r="K77" s="77"/>
      <c r="L77" s="77"/>
    </row>
    <row r="78" spans="1:12" ht="13" customHeight="1" x14ac:dyDescent="0.2">
      <c r="A78" s="77"/>
      <c r="B78" s="77"/>
      <c r="C78" s="77"/>
      <c r="D78" s="77"/>
      <c r="F78" s="77"/>
      <c r="G78" s="145"/>
      <c r="H78" s="150"/>
      <c r="I78" s="144"/>
      <c r="J78" s="77"/>
      <c r="K78" s="77"/>
      <c r="L78" s="77"/>
    </row>
    <row r="79" spans="1:12" ht="13" customHeight="1" x14ac:dyDescent="0.2">
      <c r="A79" s="77"/>
      <c r="B79" s="77"/>
      <c r="C79" s="77"/>
      <c r="D79" s="77"/>
      <c r="E79" s="128"/>
      <c r="F79" s="77"/>
      <c r="G79" s="145"/>
      <c r="H79" s="150"/>
      <c r="I79" s="144"/>
      <c r="J79" s="77"/>
      <c r="K79" s="77"/>
      <c r="L79" s="77"/>
    </row>
    <row r="80" spans="1:12" ht="13" customHeight="1" x14ac:dyDescent="0.2">
      <c r="A80" s="77"/>
      <c r="B80" s="77"/>
      <c r="C80" s="77"/>
      <c r="D80" s="77"/>
      <c r="F80" s="77"/>
      <c r="G80" s="145"/>
      <c r="H80" s="150"/>
      <c r="I80" s="144"/>
      <c r="J80" s="77"/>
      <c r="K80" s="77"/>
      <c r="L80" s="77"/>
    </row>
    <row r="81" spans="1:12" ht="13" customHeight="1" x14ac:dyDescent="0.2">
      <c r="A81" s="77"/>
      <c r="B81" s="77"/>
      <c r="C81" s="77"/>
      <c r="D81" s="77"/>
      <c r="F81" s="77"/>
      <c r="G81" s="145"/>
      <c r="H81" s="150"/>
      <c r="I81" s="144"/>
      <c r="J81" s="77"/>
      <c r="K81" s="77"/>
      <c r="L81" s="77"/>
    </row>
    <row r="82" spans="1:12" ht="13" customHeight="1" x14ac:dyDescent="0.2">
      <c r="A82" s="77"/>
      <c r="B82" s="77"/>
      <c r="C82" s="77"/>
      <c r="D82" s="77"/>
      <c r="F82" s="77"/>
      <c r="G82" s="145"/>
      <c r="H82" s="150"/>
      <c r="I82" s="144"/>
      <c r="J82" s="77"/>
      <c r="K82" s="77"/>
      <c r="L82" s="77"/>
    </row>
    <row r="83" spans="1:12" ht="13" customHeight="1" x14ac:dyDescent="0.2">
      <c r="A83" s="77"/>
      <c r="B83" s="77"/>
      <c r="C83" s="77"/>
      <c r="D83" s="77"/>
      <c r="F83" s="77"/>
      <c r="G83" s="145"/>
      <c r="H83" s="150"/>
      <c r="I83" s="144"/>
      <c r="J83" s="77"/>
      <c r="K83" s="77"/>
      <c r="L83" s="77"/>
    </row>
    <row r="84" spans="1:12" ht="13" customHeight="1" x14ac:dyDescent="0.2">
      <c r="A84" s="77"/>
      <c r="B84" s="77"/>
      <c r="C84" s="77"/>
      <c r="D84" s="77"/>
      <c r="F84" s="77"/>
      <c r="G84" s="145"/>
      <c r="H84" s="150"/>
      <c r="I84" s="144"/>
      <c r="J84" s="77"/>
      <c r="K84" s="77"/>
      <c r="L84" s="77"/>
    </row>
    <row r="85" spans="1:12" ht="13" customHeight="1" x14ac:dyDescent="0.2">
      <c r="A85" s="77"/>
      <c r="B85" s="77"/>
      <c r="C85" s="77"/>
      <c r="D85" s="77"/>
      <c r="F85" s="77"/>
      <c r="G85" s="145"/>
      <c r="H85" s="150"/>
      <c r="I85" s="144"/>
      <c r="J85" s="77"/>
      <c r="K85" s="77"/>
      <c r="L85" s="77"/>
    </row>
    <row r="86" spans="1:12" ht="13" customHeight="1" x14ac:dyDescent="0.2">
      <c r="A86" s="77"/>
      <c r="B86" s="77"/>
      <c r="C86" s="77"/>
      <c r="D86" s="77"/>
      <c r="F86" s="77"/>
      <c r="G86" s="145"/>
      <c r="H86" s="150"/>
      <c r="I86" s="144"/>
      <c r="J86" s="77"/>
      <c r="K86" s="77"/>
      <c r="L86" s="77"/>
    </row>
    <row r="87" spans="1:12" ht="13" customHeight="1" x14ac:dyDescent="0.2">
      <c r="A87" s="77"/>
      <c r="B87" s="77"/>
      <c r="C87" s="77"/>
      <c r="D87" s="77"/>
      <c r="F87" s="77"/>
      <c r="G87" s="145"/>
      <c r="H87" s="150"/>
      <c r="I87" s="144"/>
      <c r="J87" s="77"/>
      <c r="K87" s="77"/>
      <c r="L87" s="77"/>
    </row>
    <row r="88" spans="1:12" ht="13" customHeight="1" x14ac:dyDescent="0.2">
      <c r="A88" s="77"/>
      <c r="B88" s="77"/>
      <c r="C88" s="77"/>
      <c r="D88" s="77"/>
      <c r="F88" s="77"/>
      <c r="G88" s="145"/>
      <c r="H88" s="150"/>
      <c r="I88" s="144"/>
      <c r="J88" s="77"/>
      <c r="K88" s="77"/>
      <c r="L88" s="77"/>
    </row>
    <row r="89" spans="1:12" ht="13" customHeight="1" x14ac:dyDescent="0.2">
      <c r="A89" s="77"/>
      <c r="B89" s="77"/>
      <c r="C89" s="77"/>
      <c r="D89" s="77"/>
      <c r="F89" s="77"/>
      <c r="G89" s="145"/>
      <c r="H89" s="150"/>
      <c r="I89" s="144"/>
      <c r="J89" s="77"/>
      <c r="K89" s="77"/>
      <c r="L89" s="77"/>
    </row>
    <row r="90" spans="1:12" ht="13" customHeight="1" x14ac:dyDescent="0.2">
      <c r="A90" s="77"/>
      <c r="B90" s="77"/>
      <c r="C90" s="77"/>
      <c r="D90" s="77"/>
      <c r="E90" s="128"/>
      <c r="F90" s="77"/>
      <c r="G90" s="145"/>
      <c r="H90" s="150"/>
      <c r="I90" s="144"/>
      <c r="J90" s="77"/>
      <c r="K90" s="77"/>
      <c r="L90" s="77"/>
    </row>
    <row r="91" spans="1:12" ht="13" customHeight="1" x14ac:dyDescent="0.2">
      <c r="A91" s="77"/>
      <c r="B91" s="77"/>
      <c r="C91" s="77"/>
      <c r="D91" s="77"/>
      <c r="F91" s="77"/>
      <c r="G91" s="145"/>
      <c r="H91" s="150"/>
      <c r="I91" s="144"/>
      <c r="J91" s="77"/>
      <c r="K91" s="77"/>
      <c r="L91" s="77"/>
    </row>
    <row r="92" spans="1:12" ht="13" customHeight="1" x14ac:dyDescent="0.2">
      <c r="A92" s="77"/>
      <c r="B92" s="77"/>
      <c r="C92" s="77"/>
      <c r="D92" s="77"/>
      <c r="F92" s="77"/>
      <c r="G92" s="145"/>
      <c r="H92" s="150"/>
      <c r="I92" s="144"/>
      <c r="J92" s="77"/>
      <c r="K92" s="77"/>
      <c r="L92" s="77"/>
    </row>
    <row r="93" spans="1:12" ht="13" customHeight="1" x14ac:dyDescent="0.2">
      <c r="A93" s="77"/>
      <c r="B93" s="77"/>
      <c r="C93" s="77"/>
      <c r="D93" s="77"/>
      <c r="F93" s="77"/>
      <c r="G93" s="145"/>
      <c r="H93" s="150"/>
      <c r="I93" s="144"/>
      <c r="J93" s="77"/>
      <c r="K93" s="77"/>
      <c r="L93" s="77"/>
    </row>
    <row r="94" spans="1:12" ht="13" customHeight="1" x14ac:dyDescent="0.2">
      <c r="A94" s="77"/>
      <c r="B94" s="77"/>
      <c r="C94" s="77"/>
      <c r="D94" s="77"/>
      <c r="F94" s="77"/>
      <c r="G94" s="145"/>
      <c r="H94" s="150"/>
      <c r="I94" s="144"/>
      <c r="J94" s="77"/>
      <c r="K94" s="77"/>
      <c r="L94" s="77"/>
    </row>
    <row r="95" spans="1:12" ht="13" customHeight="1" x14ac:dyDescent="0.2">
      <c r="A95" s="77"/>
      <c r="B95" s="77"/>
      <c r="C95" s="77"/>
      <c r="D95" s="77"/>
      <c r="E95" s="128"/>
      <c r="F95" s="77"/>
      <c r="G95" s="145"/>
      <c r="H95" s="150"/>
      <c r="I95" s="144"/>
      <c r="J95" s="77"/>
      <c r="K95" s="77"/>
      <c r="L95" s="77"/>
    </row>
    <row r="96" spans="1:12" ht="13" customHeight="1" x14ac:dyDescent="0.2">
      <c r="A96" s="77"/>
      <c r="B96" s="77"/>
      <c r="C96" s="77"/>
      <c r="D96" s="77"/>
      <c r="F96" s="77"/>
      <c r="G96" s="145"/>
      <c r="H96" s="150"/>
      <c r="I96" s="144"/>
      <c r="J96" s="77"/>
      <c r="K96" s="77"/>
      <c r="L96" s="77"/>
    </row>
    <row r="97" spans="1:12" ht="13" customHeight="1" x14ac:dyDescent="0.2">
      <c r="A97" s="77"/>
      <c r="B97" s="77"/>
      <c r="C97" s="77"/>
      <c r="D97" s="77"/>
      <c r="F97" s="77"/>
      <c r="G97" s="145"/>
      <c r="H97" s="150"/>
      <c r="I97" s="144"/>
      <c r="J97" s="77"/>
      <c r="K97" s="77"/>
      <c r="L97" s="77"/>
    </row>
    <row r="98" spans="1:12" ht="13" customHeight="1" x14ac:dyDescent="0.2">
      <c r="A98" s="77"/>
      <c r="B98" s="77"/>
      <c r="C98" s="77"/>
      <c r="D98" s="77"/>
      <c r="F98" s="77"/>
      <c r="G98" s="145"/>
      <c r="H98" s="150"/>
      <c r="I98" s="144"/>
      <c r="J98" s="77"/>
      <c r="K98" s="77"/>
      <c r="L98" s="77"/>
    </row>
    <row r="99" spans="1:12" ht="13" customHeight="1" x14ac:dyDescent="0.2">
      <c r="A99" s="74"/>
      <c r="B99" s="74"/>
      <c r="C99" s="74"/>
      <c r="D99" s="74"/>
      <c r="E99" s="74"/>
      <c r="F99" s="74"/>
      <c r="G99" s="145"/>
      <c r="H99" s="150"/>
      <c r="I99" s="144"/>
      <c r="J99" s="74"/>
      <c r="K99" s="74"/>
      <c r="L99" s="74"/>
    </row>
    <row r="100" spans="1:12" ht="13" customHeight="1" x14ac:dyDescent="0.2">
      <c r="A100" s="74"/>
      <c r="B100" s="74"/>
      <c r="C100" s="74"/>
      <c r="D100" s="74"/>
      <c r="E100" s="74"/>
      <c r="F100" s="74"/>
      <c r="G100" s="145"/>
      <c r="H100" s="150"/>
      <c r="I100" s="144"/>
      <c r="J100" s="74"/>
      <c r="K100" s="74"/>
      <c r="L100" s="74"/>
    </row>
    <row r="101" spans="1:12" ht="13" customHeight="1" x14ac:dyDescent="0.2">
      <c r="A101" s="74"/>
      <c r="B101" s="74"/>
      <c r="C101" s="74"/>
      <c r="D101" s="74"/>
      <c r="E101" s="74"/>
      <c r="F101" s="74"/>
      <c r="G101" s="145"/>
      <c r="H101" s="150"/>
      <c r="I101" s="144"/>
      <c r="J101" s="74"/>
      <c r="K101" s="74"/>
      <c r="L101" s="74"/>
    </row>
    <row r="102" spans="1:12" ht="13" customHeight="1" x14ac:dyDescent="0.2">
      <c r="A102" s="74"/>
      <c r="B102" s="74"/>
      <c r="C102" s="74"/>
      <c r="D102" s="74"/>
      <c r="E102" s="126"/>
      <c r="F102" s="74"/>
      <c r="G102" s="145"/>
      <c r="H102" s="150"/>
      <c r="I102" s="144"/>
      <c r="J102" s="74"/>
      <c r="K102" s="74"/>
      <c r="L102" s="74"/>
    </row>
    <row r="103" spans="1:12" ht="13" customHeight="1" x14ac:dyDescent="0.2">
      <c r="A103" s="74"/>
      <c r="B103" s="74"/>
      <c r="C103" s="74"/>
      <c r="D103" s="74"/>
      <c r="E103" s="126"/>
      <c r="F103" s="74"/>
      <c r="G103" s="145"/>
      <c r="H103" s="150"/>
      <c r="I103" s="144"/>
      <c r="J103" s="74"/>
      <c r="K103" s="74"/>
      <c r="L103" s="74"/>
    </row>
    <row r="104" spans="1:12" ht="13" customHeight="1" x14ac:dyDescent="0.2">
      <c r="A104" s="74"/>
      <c r="B104" s="74"/>
      <c r="C104" s="74"/>
      <c r="D104" s="74"/>
      <c r="E104" s="74"/>
      <c r="F104" s="74"/>
      <c r="G104" s="145"/>
      <c r="H104" s="150"/>
      <c r="I104" s="144"/>
      <c r="J104" s="74"/>
      <c r="K104" s="74"/>
      <c r="L104" s="74"/>
    </row>
    <row r="105" spans="1:12" ht="13" customHeight="1" x14ac:dyDescent="0.2">
      <c r="A105" s="74"/>
      <c r="B105" s="74"/>
      <c r="C105" s="74"/>
      <c r="D105" s="74"/>
      <c r="E105" s="74"/>
      <c r="F105" s="74"/>
      <c r="G105" s="145"/>
      <c r="H105" s="150"/>
      <c r="I105" s="144"/>
      <c r="J105" s="74"/>
      <c r="K105" s="74"/>
      <c r="L105" s="74"/>
    </row>
    <row r="106" spans="1:12" ht="13" customHeight="1" x14ac:dyDescent="0.2">
      <c r="A106" s="74"/>
      <c r="B106" s="74"/>
      <c r="C106" s="74"/>
      <c r="D106" s="74"/>
      <c r="E106" s="74"/>
      <c r="F106" s="74"/>
      <c r="G106" s="145"/>
      <c r="H106" s="150"/>
      <c r="I106" s="144"/>
      <c r="J106" s="74"/>
      <c r="K106" s="74"/>
      <c r="L106" s="74"/>
    </row>
    <row r="107" spans="1:12" ht="13" customHeight="1" x14ac:dyDescent="0.2">
      <c r="A107" s="74"/>
      <c r="B107" s="74"/>
      <c r="C107" s="74"/>
      <c r="D107" s="74"/>
      <c r="E107" s="131"/>
      <c r="F107" s="74"/>
      <c r="G107" s="145"/>
      <c r="H107" s="150"/>
      <c r="I107" s="144"/>
      <c r="J107" s="74"/>
      <c r="K107" s="74"/>
      <c r="L107" s="74"/>
    </row>
    <row r="108" spans="1:12" ht="13" customHeight="1" x14ac:dyDescent="0.2">
      <c r="A108" s="74"/>
      <c r="B108" s="74"/>
      <c r="C108" s="74"/>
      <c r="D108" s="74"/>
      <c r="E108" s="131"/>
      <c r="F108" s="74"/>
      <c r="G108" s="145"/>
      <c r="H108" s="150"/>
      <c r="I108" s="144"/>
      <c r="J108" s="74"/>
      <c r="K108" s="74"/>
      <c r="L108" s="74"/>
    </row>
    <row r="109" spans="1:12" ht="13" customHeight="1" x14ac:dyDescent="0.2">
      <c r="A109" s="74"/>
      <c r="B109" s="74"/>
      <c r="C109" s="74"/>
      <c r="D109" s="74"/>
      <c r="E109" s="131"/>
      <c r="F109" s="74"/>
      <c r="G109" s="145"/>
      <c r="H109" s="150"/>
      <c r="I109" s="144"/>
      <c r="J109" s="74"/>
      <c r="K109" s="74"/>
      <c r="L109" s="74"/>
    </row>
    <row r="110" spans="1:12" ht="13" customHeight="1" x14ac:dyDescent="0.2">
      <c r="A110" s="74"/>
      <c r="B110" s="74"/>
      <c r="C110" s="74"/>
      <c r="D110" s="74"/>
      <c r="E110" s="147"/>
      <c r="F110" s="74"/>
      <c r="G110" s="145"/>
      <c r="H110" s="150"/>
      <c r="I110" s="144"/>
      <c r="J110" s="74"/>
      <c r="K110" s="74"/>
      <c r="L110" s="74"/>
    </row>
    <row r="111" spans="1:12" ht="13" customHeight="1" x14ac:dyDescent="0.2">
      <c r="A111" s="74"/>
      <c r="B111" s="74"/>
      <c r="C111" s="74"/>
      <c r="D111" s="74"/>
      <c r="E111" s="74"/>
      <c r="F111" s="74"/>
      <c r="G111" s="145"/>
      <c r="H111" s="150"/>
      <c r="I111" s="144"/>
      <c r="J111" s="74"/>
      <c r="K111" s="74"/>
      <c r="L111" s="74"/>
    </row>
    <row r="112" spans="1:12" ht="13" customHeight="1" x14ac:dyDescent="0.2">
      <c r="A112" s="74"/>
      <c r="B112" s="74"/>
      <c r="C112" s="74"/>
      <c r="D112" s="74"/>
      <c r="E112" s="74"/>
      <c r="F112" s="74"/>
      <c r="G112" s="145"/>
      <c r="H112" s="150"/>
      <c r="I112" s="144"/>
      <c r="J112" s="74"/>
      <c r="K112" s="74"/>
      <c r="L112" s="74"/>
    </row>
    <row r="113" spans="1:12" ht="13" customHeight="1" x14ac:dyDescent="0.2">
      <c r="A113" s="77"/>
      <c r="B113" s="77"/>
      <c r="C113" s="74"/>
      <c r="D113" s="77"/>
      <c r="E113" s="148"/>
      <c r="F113" s="74"/>
      <c r="G113" s="21"/>
      <c r="H113" s="150"/>
      <c r="I113" s="144"/>
      <c r="J113" s="77"/>
      <c r="K113" s="77"/>
      <c r="L113" s="77"/>
    </row>
    <row r="114" spans="1:12" ht="13" customHeight="1" x14ac:dyDescent="0.2">
      <c r="A114" s="77"/>
      <c r="B114" s="77"/>
      <c r="C114" s="74"/>
      <c r="D114" s="77"/>
      <c r="E114" s="148"/>
      <c r="F114" s="77"/>
      <c r="G114" s="21"/>
      <c r="H114" s="150"/>
      <c r="I114" s="144"/>
      <c r="J114" s="77"/>
      <c r="K114" s="77"/>
      <c r="L114" s="77"/>
    </row>
    <row r="115" spans="1:12" ht="13" customHeight="1" x14ac:dyDescent="0.2">
      <c r="A115" s="77"/>
      <c r="B115" s="77"/>
      <c r="C115" s="74"/>
      <c r="D115" s="77"/>
      <c r="E115" s="148"/>
      <c r="F115" s="77"/>
      <c r="G115" s="21"/>
      <c r="H115" s="150"/>
      <c r="I115" s="144"/>
      <c r="J115" s="77"/>
      <c r="K115" s="77"/>
      <c r="L115" s="77"/>
    </row>
    <row r="116" spans="1:12" ht="13" customHeight="1" x14ac:dyDescent="0.2">
      <c r="A116" s="77"/>
      <c r="B116" s="77"/>
      <c r="C116" s="74"/>
      <c r="D116" s="77"/>
      <c r="E116" s="148"/>
      <c r="F116" s="77"/>
      <c r="G116" s="21"/>
      <c r="H116" s="150"/>
      <c r="I116" s="144"/>
      <c r="J116" s="77"/>
      <c r="K116" s="77"/>
      <c r="L116" s="77"/>
    </row>
    <row r="117" spans="1:12" ht="13" customHeight="1" x14ac:dyDescent="0.2">
      <c r="A117" s="77"/>
      <c r="B117" s="77"/>
      <c r="C117" s="74"/>
      <c r="D117" s="77"/>
      <c r="E117" s="148"/>
      <c r="F117" s="77"/>
      <c r="G117" s="21"/>
      <c r="H117" s="150"/>
      <c r="I117" s="144"/>
      <c r="J117" s="77"/>
      <c r="K117" s="77"/>
      <c r="L117" s="77"/>
    </row>
    <row r="118" spans="1:12" ht="13" customHeight="1" x14ac:dyDescent="0.2">
      <c r="A118" s="77"/>
      <c r="B118" s="77"/>
      <c r="C118" s="74"/>
      <c r="D118" s="77"/>
      <c r="E118" s="148"/>
      <c r="F118" s="77"/>
      <c r="G118" s="21"/>
      <c r="H118" s="150"/>
      <c r="I118" s="144"/>
      <c r="J118" s="77"/>
      <c r="K118" s="77"/>
      <c r="L118" s="77"/>
    </row>
    <row r="119" spans="1:12" ht="13" customHeight="1" x14ac:dyDescent="0.2">
      <c r="A119" s="77"/>
      <c r="B119" s="77"/>
      <c r="C119" s="74"/>
      <c r="D119" s="77"/>
      <c r="E119" s="148"/>
      <c r="F119" s="77"/>
      <c r="G119" s="21"/>
      <c r="H119" s="150"/>
      <c r="I119" s="144"/>
      <c r="J119" s="77"/>
      <c r="K119" s="77"/>
      <c r="L119" s="77"/>
    </row>
    <row r="120" spans="1:12" ht="13" customHeight="1" x14ac:dyDescent="0.2">
      <c r="A120" s="77"/>
      <c r="B120" s="77"/>
      <c r="C120" s="74"/>
      <c r="D120" s="77"/>
      <c r="E120" s="148"/>
      <c r="F120" s="77"/>
      <c r="G120" s="21"/>
      <c r="H120" s="150"/>
      <c r="I120" s="144"/>
      <c r="J120" s="77"/>
      <c r="K120" s="77"/>
      <c r="L120" s="77"/>
    </row>
    <row r="121" spans="1:12" ht="13" customHeight="1" x14ac:dyDescent="0.2">
      <c r="A121" s="77"/>
      <c r="B121" s="77"/>
      <c r="C121" s="74"/>
      <c r="D121" s="77"/>
      <c r="E121" s="148"/>
      <c r="F121" s="77"/>
      <c r="G121" s="21"/>
      <c r="H121" s="150"/>
      <c r="I121" s="144"/>
      <c r="J121" s="77"/>
      <c r="K121" s="77"/>
      <c r="L121" s="77"/>
    </row>
    <row r="122" spans="1:12" ht="13" customHeight="1" x14ac:dyDescent="0.2">
      <c r="A122" s="77"/>
      <c r="B122" s="77"/>
      <c r="C122" s="74"/>
      <c r="D122" s="77"/>
      <c r="E122" s="148"/>
      <c r="F122" s="77"/>
      <c r="G122" s="21"/>
      <c r="H122" s="150"/>
      <c r="I122" s="144"/>
      <c r="J122" s="77"/>
      <c r="K122" s="77"/>
      <c r="L122" s="77"/>
    </row>
    <row r="123" spans="1:12" ht="13" customHeight="1" x14ac:dyDescent="0.2">
      <c r="A123" s="77"/>
      <c r="B123" s="77"/>
      <c r="C123" s="74"/>
      <c r="D123" s="77"/>
      <c r="E123" s="148"/>
      <c r="F123" s="77"/>
      <c r="G123" s="21"/>
      <c r="H123" s="150"/>
      <c r="I123" s="144"/>
      <c r="J123" s="77"/>
      <c r="K123" s="77"/>
      <c r="L123" s="77"/>
    </row>
    <row r="124" spans="1:12" ht="13" customHeight="1" x14ac:dyDescent="0.2">
      <c r="A124" s="77"/>
      <c r="B124" s="77"/>
      <c r="C124" s="74"/>
      <c r="D124" s="77"/>
      <c r="E124" s="149"/>
      <c r="F124" s="77"/>
      <c r="G124" s="21"/>
      <c r="H124" s="150"/>
      <c r="I124" s="144"/>
      <c r="J124" s="77"/>
      <c r="K124" s="77"/>
      <c r="L124" s="77"/>
    </row>
    <row r="125" spans="1:12" ht="13" customHeight="1" x14ac:dyDescent="0.2">
      <c r="A125" s="77"/>
      <c r="B125" s="77"/>
      <c r="C125" s="74"/>
      <c r="D125" s="77"/>
      <c r="E125" s="149"/>
      <c r="F125" s="77"/>
      <c r="G125" s="21"/>
      <c r="H125" s="150"/>
      <c r="I125" s="144"/>
      <c r="J125" s="77"/>
      <c r="K125" s="77"/>
      <c r="L125" s="77"/>
    </row>
    <row r="126" spans="1:12" ht="13" customHeight="1" x14ac:dyDescent="0.2">
      <c r="A126" s="77"/>
      <c r="B126" s="77"/>
      <c r="C126" s="74"/>
      <c r="D126" s="77"/>
      <c r="E126" s="149"/>
      <c r="F126" s="77"/>
      <c r="G126" s="21"/>
      <c r="H126" s="150"/>
      <c r="I126" s="144"/>
      <c r="J126" s="77"/>
      <c r="K126" s="77"/>
      <c r="L126" s="77"/>
    </row>
    <row r="127" spans="1:12" ht="13" customHeight="1" x14ac:dyDescent="0.2">
      <c r="A127" s="77"/>
      <c r="B127" s="77"/>
      <c r="C127" s="74"/>
      <c r="D127" s="77"/>
      <c r="E127" s="149"/>
      <c r="F127" s="77"/>
      <c r="G127" s="21"/>
      <c r="H127" s="150"/>
      <c r="I127" s="144"/>
      <c r="J127" s="77"/>
      <c r="K127" s="77"/>
      <c r="L127" s="77"/>
    </row>
    <row r="128" spans="1:12" ht="13" customHeight="1" x14ac:dyDescent="0.2">
      <c r="A128" s="77"/>
      <c r="B128" s="77"/>
      <c r="C128" s="74"/>
      <c r="D128" s="77"/>
      <c r="E128" s="149"/>
      <c r="F128" s="77"/>
      <c r="G128" s="21"/>
      <c r="H128" s="150"/>
      <c r="I128" s="144"/>
      <c r="J128" s="77"/>
      <c r="K128" s="77"/>
      <c r="L128" s="77"/>
    </row>
    <row r="129" spans="1:12" ht="13" customHeight="1" x14ac:dyDescent="0.2">
      <c r="A129" s="77"/>
      <c r="B129" s="77"/>
      <c r="C129" s="74"/>
      <c r="D129" s="74"/>
      <c r="E129" s="74"/>
      <c r="F129" s="74"/>
      <c r="G129" s="145"/>
      <c r="H129" s="150"/>
      <c r="I129" s="144"/>
      <c r="J129" s="77"/>
      <c r="K129" s="77"/>
      <c r="L129" s="77"/>
    </row>
    <row r="130" spans="1:12" ht="13" customHeight="1" x14ac:dyDescent="0.2">
      <c r="A130" s="77"/>
      <c r="B130" s="77"/>
      <c r="C130" s="74"/>
      <c r="D130" s="74"/>
      <c r="E130" s="74"/>
      <c r="F130" s="74"/>
      <c r="G130" s="145"/>
      <c r="H130" s="150"/>
      <c r="I130" s="144"/>
      <c r="J130" s="77"/>
      <c r="K130" s="77"/>
      <c r="L130" s="77"/>
    </row>
    <row r="131" spans="1:12" ht="13" customHeight="1" x14ac:dyDescent="0.2">
      <c r="A131" s="74"/>
      <c r="B131" s="74"/>
      <c r="C131" s="74"/>
      <c r="D131" s="74"/>
      <c r="E131" s="74"/>
      <c r="F131" s="74"/>
      <c r="G131" s="145"/>
      <c r="H131" s="150"/>
      <c r="I131" s="144"/>
      <c r="J131" s="74"/>
      <c r="K131" s="74"/>
      <c r="L131" s="74"/>
    </row>
    <row r="132" spans="1:12" ht="13" customHeight="1" x14ac:dyDescent="0.2">
      <c r="A132" s="74"/>
      <c r="B132" s="74"/>
      <c r="C132" s="74"/>
      <c r="D132" s="74"/>
      <c r="E132" s="74"/>
      <c r="F132" s="74"/>
      <c r="G132" s="145"/>
      <c r="H132" s="150"/>
      <c r="I132" s="144"/>
      <c r="J132" s="74"/>
      <c r="K132" s="74"/>
      <c r="L132" s="74"/>
    </row>
    <row r="133" spans="1:12" ht="13" customHeight="1" x14ac:dyDescent="0.2">
      <c r="A133" s="74"/>
      <c r="B133" s="74"/>
      <c r="C133" s="74"/>
      <c r="D133" s="74"/>
      <c r="E133" s="74"/>
      <c r="F133" s="74"/>
      <c r="G133" s="145"/>
      <c r="H133" s="150"/>
      <c r="I133" s="144"/>
      <c r="J133" s="74"/>
      <c r="K133" s="74"/>
      <c r="L133" s="74"/>
    </row>
    <row r="134" spans="1:12" ht="13" customHeight="1" x14ac:dyDescent="0.2">
      <c r="A134" s="74"/>
      <c r="B134" s="74"/>
      <c r="C134" s="74"/>
      <c r="D134" s="74"/>
      <c r="E134" s="74"/>
      <c r="F134" s="74"/>
      <c r="G134" s="145"/>
      <c r="H134" s="150"/>
      <c r="I134" s="144"/>
      <c r="J134" s="74"/>
      <c r="K134" s="74"/>
      <c r="L134" s="74"/>
    </row>
    <row r="135" spans="1:12" ht="13" customHeight="1" x14ac:dyDescent="0.2">
      <c r="A135" s="74"/>
      <c r="B135" s="74"/>
      <c r="C135" s="74"/>
      <c r="D135" s="74"/>
      <c r="E135" s="74"/>
      <c r="F135" s="74"/>
      <c r="G135" s="145"/>
      <c r="H135" s="150"/>
      <c r="I135" s="144"/>
      <c r="J135" s="74"/>
      <c r="K135" s="74"/>
      <c r="L135" s="74"/>
    </row>
    <row r="136" spans="1:12" ht="13" customHeight="1" x14ac:dyDescent="0.2">
      <c r="A136" s="74"/>
      <c r="B136" s="74"/>
      <c r="C136" s="74"/>
      <c r="D136" s="74"/>
      <c r="E136" s="74"/>
      <c r="F136" s="74"/>
      <c r="G136" s="145"/>
      <c r="H136" s="150"/>
      <c r="I136" s="144"/>
      <c r="J136" s="74"/>
      <c r="K136" s="74"/>
      <c r="L136" s="74"/>
    </row>
    <row r="137" spans="1:12" ht="13" customHeight="1" x14ac:dyDescent="0.2">
      <c r="A137" s="74"/>
      <c r="B137" s="74"/>
      <c r="C137" s="74"/>
      <c r="D137" s="74"/>
      <c r="E137" s="74"/>
      <c r="F137" s="74"/>
      <c r="G137" s="145"/>
      <c r="H137" s="150"/>
      <c r="I137" s="144"/>
      <c r="J137" s="74"/>
      <c r="K137" s="74"/>
      <c r="L137" s="74"/>
    </row>
    <row r="138" spans="1:12" ht="13" customHeight="1" x14ac:dyDescent="0.2">
      <c r="A138" s="74"/>
      <c r="B138" s="74"/>
      <c r="C138" s="74"/>
      <c r="D138" s="74"/>
      <c r="E138" s="74"/>
      <c r="F138" s="74"/>
      <c r="G138" s="145"/>
      <c r="H138" s="150"/>
      <c r="I138" s="144"/>
      <c r="J138" s="74"/>
      <c r="K138" s="74"/>
      <c r="L138" s="74"/>
    </row>
    <row r="139" spans="1:12" ht="13" customHeight="1" x14ac:dyDescent="0.2">
      <c r="A139" s="74"/>
      <c r="B139" s="74"/>
      <c r="C139" s="74"/>
      <c r="D139" s="74"/>
      <c r="E139" s="74"/>
      <c r="F139" s="74"/>
      <c r="G139" s="145"/>
      <c r="H139" s="150"/>
      <c r="I139" s="144"/>
      <c r="J139" s="74"/>
      <c r="K139" s="74"/>
      <c r="L139" s="74"/>
    </row>
    <row r="140" spans="1:12" ht="13" customHeight="1" x14ac:dyDescent="0.2">
      <c r="A140" s="77"/>
      <c r="B140" s="77"/>
      <c r="C140" s="77"/>
      <c r="D140" s="127"/>
      <c r="F140" s="77"/>
      <c r="G140" s="145"/>
      <c r="H140" s="150"/>
      <c r="I140" s="144"/>
      <c r="J140" s="77"/>
      <c r="K140" s="77"/>
      <c r="L140" s="77"/>
    </row>
    <row r="141" spans="1:12" ht="13" customHeight="1" x14ac:dyDescent="0.2">
      <c r="A141" s="77"/>
      <c r="B141" s="77"/>
      <c r="C141" s="77"/>
      <c r="D141" s="77"/>
      <c r="F141" s="77"/>
      <c r="G141" s="145"/>
      <c r="H141" s="150"/>
      <c r="I141" s="144"/>
      <c r="J141" s="77"/>
      <c r="K141" s="77"/>
      <c r="L141" s="77"/>
    </row>
    <row r="142" spans="1:12" ht="13" customHeight="1" x14ac:dyDescent="0.2">
      <c r="A142" s="74"/>
      <c r="B142" s="74"/>
      <c r="C142" s="74"/>
      <c r="D142" s="74"/>
      <c r="E142" s="74"/>
      <c r="F142" s="74"/>
      <c r="G142" s="145"/>
      <c r="H142" s="150"/>
      <c r="I142" s="144"/>
      <c r="J142" s="74"/>
      <c r="K142" s="74"/>
      <c r="L142" s="74"/>
    </row>
    <row r="143" spans="1:12" ht="13" customHeight="1" x14ac:dyDescent="0.2">
      <c r="A143" s="74"/>
      <c r="B143" s="74"/>
      <c r="C143" s="74"/>
      <c r="D143" s="74"/>
      <c r="E143" s="74"/>
      <c r="F143" s="74"/>
      <c r="G143" s="145"/>
      <c r="H143" s="150"/>
      <c r="I143" s="144"/>
      <c r="J143" s="74"/>
      <c r="K143" s="74"/>
      <c r="L143" s="74"/>
    </row>
    <row r="144" spans="1:12" ht="13" customHeight="1" x14ac:dyDescent="0.2">
      <c r="A144" s="74"/>
      <c r="B144" s="74"/>
      <c r="C144" s="74"/>
      <c r="D144" s="74"/>
      <c r="E144" s="74"/>
      <c r="F144" s="74"/>
      <c r="G144" s="145"/>
      <c r="H144" s="150"/>
      <c r="I144" s="144"/>
      <c r="J144" s="74"/>
      <c r="K144" s="74"/>
      <c r="L144" s="74"/>
    </row>
    <row r="145" spans="1:12" ht="13" customHeight="1" x14ac:dyDescent="0.2">
      <c r="A145" s="77"/>
      <c r="B145" s="77"/>
      <c r="C145" s="77"/>
      <c r="D145" s="77"/>
      <c r="F145" s="77"/>
      <c r="G145" s="145"/>
      <c r="H145" s="150"/>
      <c r="I145" s="144"/>
      <c r="J145" s="77"/>
      <c r="K145" s="77"/>
      <c r="L145" s="77"/>
    </row>
    <row r="146" spans="1:12" ht="13" customHeight="1" x14ac:dyDescent="0.2">
      <c r="A146" s="77"/>
      <c r="B146" s="77"/>
      <c r="C146" s="77"/>
      <c r="D146" s="127"/>
      <c r="F146" s="77"/>
      <c r="G146" s="145"/>
      <c r="H146" s="150"/>
      <c r="I146" s="144"/>
      <c r="J146" s="77"/>
      <c r="K146" s="77"/>
      <c r="L146" s="77"/>
    </row>
    <row r="147" spans="1:12" ht="13" customHeight="1" x14ac:dyDescent="0.2">
      <c r="A147" s="74"/>
      <c r="B147" s="74"/>
      <c r="C147" s="74"/>
      <c r="D147" s="74"/>
      <c r="E147" s="74"/>
      <c r="F147" s="74"/>
      <c r="G147" s="145"/>
      <c r="H147" s="150"/>
      <c r="I147" s="144"/>
      <c r="J147" s="74"/>
      <c r="K147" s="74"/>
      <c r="L147" s="74"/>
    </row>
    <row r="148" spans="1:12" ht="13" customHeight="1" x14ac:dyDescent="0.2">
      <c r="A148" s="74"/>
      <c r="B148" s="74"/>
      <c r="C148" s="74"/>
      <c r="D148" s="74"/>
      <c r="E148" s="74"/>
      <c r="F148" s="74"/>
      <c r="G148" s="145"/>
      <c r="H148" s="150"/>
      <c r="I148" s="144"/>
      <c r="J148" s="74"/>
      <c r="K148" s="74"/>
      <c r="L148" s="74"/>
    </row>
    <row r="149" spans="1:12" ht="13" customHeight="1" x14ac:dyDescent="0.2">
      <c r="A149" s="74"/>
      <c r="B149" s="74"/>
      <c r="C149" s="74"/>
      <c r="D149" s="74"/>
      <c r="E149" s="74"/>
      <c r="F149" s="74"/>
      <c r="G149" s="145"/>
      <c r="H149" s="150"/>
      <c r="I149" s="144"/>
      <c r="J149" s="74"/>
      <c r="K149" s="74"/>
      <c r="L149" s="74"/>
    </row>
    <row r="150" spans="1:12" ht="13" customHeight="1" x14ac:dyDescent="0.2">
      <c r="A150" s="74"/>
      <c r="B150" s="74"/>
      <c r="C150" s="74"/>
      <c r="D150" s="74"/>
      <c r="E150" s="74"/>
      <c r="F150" s="74"/>
      <c r="G150" s="145"/>
      <c r="H150" s="150"/>
      <c r="I150" s="144"/>
      <c r="J150" s="74"/>
      <c r="K150" s="74"/>
      <c r="L150" s="74"/>
    </row>
    <row r="151" spans="1:12" ht="13" customHeight="1" x14ac:dyDescent="0.2">
      <c r="A151" s="74"/>
      <c r="B151" s="74"/>
      <c r="C151" s="74"/>
      <c r="D151" s="74"/>
      <c r="E151" s="126"/>
      <c r="F151" s="74"/>
      <c r="G151" s="145"/>
      <c r="H151" s="150"/>
      <c r="I151" s="144"/>
      <c r="J151" s="74"/>
      <c r="K151" s="74"/>
      <c r="L151" s="74"/>
    </row>
    <row r="152" spans="1:12" ht="13" customHeight="1" x14ac:dyDescent="0.2">
      <c r="A152" s="77"/>
      <c r="B152" s="77"/>
      <c r="C152" s="77"/>
      <c r="D152" s="77"/>
      <c r="F152" s="77"/>
      <c r="G152" s="145"/>
      <c r="H152" s="150"/>
      <c r="I152" s="144"/>
      <c r="J152" s="77"/>
      <c r="K152" s="77"/>
      <c r="L152" s="77"/>
    </row>
    <row r="153" spans="1:12" ht="13" customHeight="1" x14ac:dyDescent="0.2">
      <c r="A153" s="74"/>
      <c r="B153" s="74"/>
      <c r="C153" s="74"/>
      <c r="D153" s="74"/>
      <c r="E153" s="74"/>
      <c r="F153" s="74"/>
      <c r="G153" s="145"/>
      <c r="H153" s="150"/>
      <c r="I153" s="144"/>
      <c r="J153" s="74"/>
      <c r="K153" s="74"/>
      <c r="L153" s="74"/>
    </row>
    <row r="154" spans="1:12" ht="13" customHeight="1" x14ac:dyDescent="0.2">
      <c r="A154" s="74"/>
      <c r="B154" s="74"/>
      <c r="C154" s="74"/>
      <c r="D154" s="74"/>
      <c r="E154" s="74"/>
      <c r="F154" s="74"/>
      <c r="G154" s="145"/>
      <c r="H154" s="150"/>
      <c r="I154" s="144"/>
      <c r="J154" s="74"/>
      <c r="K154" s="74"/>
      <c r="L154" s="74"/>
    </row>
    <row r="155" spans="1:12" ht="13" customHeight="1" x14ac:dyDescent="0.2">
      <c r="A155" s="74"/>
      <c r="B155" s="74"/>
      <c r="C155" s="74"/>
      <c r="D155" s="74"/>
      <c r="E155" s="74"/>
      <c r="F155" s="74"/>
      <c r="G155" s="145"/>
      <c r="H155" s="150"/>
      <c r="I155" s="144"/>
      <c r="J155" s="74"/>
      <c r="K155" s="74"/>
      <c r="L155" s="74"/>
    </row>
    <row r="156" spans="1:12" ht="13" customHeight="1" x14ac:dyDescent="0.2">
      <c r="A156" s="74"/>
      <c r="B156" s="74"/>
      <c r="C156" s="74"/>
      <c r="D156" s="74"/>
      <c r="E156" s="74"/>
      <c r="F156" s="74"/>
      <c r="G156" s="145"/>
      <c r="H156" s="150"/>
      <c r="I156" s="144"/>
      <c r="J156" s="74"/>
      <c r="K156" s="74"/>
      <c r="L156" s="74"/>
    </row>
    <row r="157" spans="1:12" ht="13" customHeight="1" x14ac:dyDescent="0.2">
      <c r="A157" s="74"/>
      <c r="B157" s="74"/>
      <c r="C157" s="74"/>
      <c r="D157" s="74"/>
      <c r="E157" s="74"/>
      <c r="F157" s="74"/>
      <c r="G157" s="145"/>
      <c r="H157" s="150"/>
      <c r="I157" s="144"/>
      <c r="J157" s="74"/>
      <c r="K157" s="74"/>
      <c r="L157" s="74"/>
    </row>
    <row r="158" spans="1:12" ht="13" customHeight="1" x14ac:dyDescent="0.2">
      <c r="A158" s="74"/>
      <c r="B158" s="74"/>
      <c r="C158" s="74"/>
      <c r="D158" s="74"/>
      <c r="E158" s="74"/>
      <c r="F158" s="74"/>
      <c r="G158" s="145"/>
      <c r="H158" s="150"/>
      <c r="I158" s="144"/>
      <c r="J158" s="74"/>
      <c r="K158" s="74"/>
      <c r="L158" s="74"/>
    </row>
    <row r="159" spans="1:12" ht="13" customHeight="1" x14ac:dyDescent="0.2">
      <c r="A159" s="74"/>
      <c r="B159" s="74"/>
      <c r="C159" s="74"/>
      <c r="D159" s="74"/>
      <c r="E159" s="74"/>
      <c r="F159" s="74"/>
      <c r="G159" s="145"/>
      <c r="H159" s="150"/>
      <c r="I159" s="144"/>
      <c r="J159" s="74"/>
      <c r="K159" s="74"/>
      <c r="L159" s="74"/>
    </row>
    <row r="160" spans="1:12" ht="13" customHeight="1" x14ac:dyDescent="0.2">
      <c r="A160" s="74"/>
      <c r="B160" s="74"/>
      <c r="C160" s="74"/>
      <c r="D160" s="74"/>
      <c r="E160" s="74"/>
      <c r="F160" s="74"/>
      <c r="G160" s="145"/>
      <c r="H160" s="150"/>
      <c r="I160" s="144"/>
      <c r="J160" s="74"/>
      <c r="K160" s="74"/>
      <c r="L160" s="74"/>
    </row>
    <row r="161" spans="1:12" ht="13" customHeight="1" x14ac:dyDescent="0.2">
      <c r="A161" s="74"/>
      <c r="B161" s="74"/>
      <c r="C161" s="74"/>
      <c r="D161" s="74"/>
      <c r="E161" s="74"/>
      <c r="F161" s="74"/>
      <c r="G161" s="145"/>
      <c r="H161" s="150"/>
      <c r="I161" s="144"/>
      <c r="J161" s="74"/>
      <c r="K161" s="74"/>
      <c r="L161" s="74"/>
    </row>
    <row r="162" spans="1:12" ht="13" customHeight="1" x14ac:dyDescent="0.2">
      <c r="A162" s="77"/>
      <c r="B162" s="77"/>
      <c r="C162" s="77"/>
      <c r="D162" s="77"/>
      <c r="F162" s="77"/>
      <c r="G162" s="145"/>
      <c r="H162" s="150"/>
      <c r="I162" s="144"/>
      <c r="J162" s="77"/>
      <c r="K162" s="77"/>
      <c r="L162" s="77"/>
    </row>
    <row r="163" spans="1:12" ht="13" customHeight="1" x14ac:dyDescent="0.2">
      <c r="A163" s="74"/>
      <c r="B163" s="74"/>
      <c r="C163" s="74"/>
      <c r="D163" s="74"/>
      <c r="E163" s="74"/>
      <c r="F163" s="74"/>
      <c r="G163" s="145"/>
      <c r="H163" s="150"/>
      <c r="I163" s="144"/>
      <c r="J163" s="74"/>
      <c r="K163" s="74"/>
      <c r="L163" s="74"/>
    </row>
    <row r="164" spans="1:12" ht="13" customHeight="1" x14ac:dyDescent="0.2">
      <c r="A164" s="77"/>
      <c r="B164" s="77"/>
      <c r="C164" s="77"/>
      <c r="D164" s="77"/>
      <c r="F164" s="77"/>
      <c r="G164" s="145"/>
      <c r="H164" s="150"/>
      <c r="I164" s="144"/>
      <c r="J164" s="77"/>
      <c r="K164" s="77"/>
      <c r="L164" s="77"/>
    </row>
    <row r="165" spans="1:12" ht="13" customHeight="1" x14ac:dyDescent="0.2">
      <c r="A165" s="74"/>
      <c r="B165" s="74"/>
      <c r="C165" s="74"/>
      <c r="D165" s="74"/>
      <c r="E165" s="74"/>
      <c r="F165" s="74"/>
      <c r="G165" s="145"/>
      <c r="H165" s="150"/>
      <c r="I165" s="144"/>
      <c r="J165" s="74"/>
      <c r="K165" s="74"/>
      <c r="L165" s="74"/>
    </row>
    <row r="166" spans="1:12" ht="13" customHeight="1" x14ac:dyDescent="0.2">
      <c r="A166" s="74"/>
      <c r="B166" s="74"/>
      <c r="C166" s="74"/>
      <c r="D166" s="74"/>
      <c r="E166" s="74"/>
      <c r="F166" s="74"/>
      <c r="G166" s="145"/>
      <c r="H166" s="150"/>
      <c r="I166" s="144"/>
      <c r="J166" s="74"/>
      <c r="K166" s="74"/>
      <c r="L166" s="74"/>
    </row>
    <row r="167" spans="1:12" ht="13" customHeight="1" x14ac:dyDescent="0.2">
      <c r="A167" s="77"/>
      <c r="B167" s="77"/>
      <c r="C167" s="77"/>
      <c r="D167" s="77"/>
      <c r="F167" s="77"/>
      <c r="G167" s="145"/>
      <c r="H167" s="150"/>
      <c r="I167" s="144"/>
      <c r="J167" s="77"/>
      <c r="K167" s="77"/>
      <c r="L167" s="77"/>
    </row>
    <row r="168" spans="1:12" ht="13" customHeight="1" x14ac:dyDescent="0.2">
      <c r="A168" s="74"/>
      <c r="B168" s="74"/>
      <c r="C168" s="74"/>
      <c r="D168" s="74"/>
      <c r="E168" s="74"/>
      <c r="F168" s="74"/>
      <c r="G168" s="145"/>
      <c r="H168" s="150"/>
      <c r="I168" s="144"/>
      <c r="J168" s="74"/>
      <c r="K168" s="74"/>
      <c r="L168" s="74"/>
    </row>
    <row r="169" spans="1:12" ht="13" customHeight="1" x14ac:dyDescent="0.2">
      <c r="A169" s="74"/>
      <c r="B169" s="74"/>
      <c r="C169" s="74"/>
      <c r="D169" s="74"/>
      <c r="E169" s="74"/>
      <c r="F169" s="74"/>
      <c r="G169" s="145"/>
      <c r="H169" s="150"/>
      <c r="I169" s="144"/>
      <c r="J169" s="74"/>
      <c r="K169" s="74"/>
      <c r="L169" s="74"/>
    </row>
    <row r="170" spans="1:12" ht="13" customHeight="1" x14ac:dyDescent="0.2">
      <c r="A170" s="74"/>
      <c r="B170" s="74"/>
      <c r="C170" s="74"/>
      <c r="D170" s="74"/>
      <c r="E170" s="74"/>
      <c r="F170" s="74"/>
      <c r="G170" s="145"/>
      <c r="H170" s="150"/>
      <c r="I170" s="144"/>
      <c r="J170" s="74"/>
      <c r="K170" s="74"/>
      <c r="L170" s="74"/>
    </row>
    <row r="171" spans="1:12" ht="13" customHeight="1" x14ac:dyDescent="0.2">
      <c r="A171" s="74"/>
      <c r="B171" s="74"/>
      <c r="C171" s="74"/>
      <c r="D171" s="74"/>
      <c r="E171" s="74"/>
      <c r="F171" s="74"/>
      <c r="G171" s="145"/>
      <c r="H171" s="150"/>
      <c r="I171" s="144"/>
      <c r="J171" s="74"/>
      <c r="K171" s="74"/>
      <c r="L171" s="74"/>
    </row>
    <row r="172" spans="1:12" ht="13" customHeight="1" x14ac:dyDescent="0.2">
      <c r="A172" s="74"/>
      <c r="B172" s="74"/>
      <c r="C172" s="74"/>
      <c r="D172" s="74"/>
      <c r="E172" s="74"/>
      <c r="F172" s="74"/>
      <c r="G172" s="145"/>
      <c r="H172" s="150"/>
      <c r="I172" s="144"/>
      <c r="J172" s="74"/>
      <c r="K172" s="74"/>
      <c r="L172" s="74"/>
    </row>
    <row r="173" spans="1:12" ht="13" customHeight="1" x14ac:dyDescent="0.2">
      <c r="A173" s="74"/>
      <c r="B173" s="74"/>
      <c r="C173" s="74"/>
      <c r="D173" s="74"/>
      <c r="E173" s="74"/>
      <c r="F173" s="74"/>
      <c r="G173" s="145"/>
      <c r="H173" s="150"/>
      <c r="I173" s="144"/>
      <c r="J173" s="74"/>
      <c r="K173" s="74"/>
      <c r="L173" s="74"/>
    </row>
    <row r="174" spans="1:12" ht="13" customHeight="1" x14ac:dyDescent="0.2">
      <c r="A174" s="74"/>
      <c r="B174" s="74"/>
      <c r="C174" s="74"/>
      <c r="D174" s="74"/>
      <c r="E174" s="74"/>
      <c r="F174" s="74"/>
      <c r="G174" s="145"/>
      <c r="H174" s="150"/>
      <c r="I174" s="144"/>
      <c r="J174" s="74"/>
      <c r="K174" s="74"/>
      <c r="L174" s="74"/>
    </row>
    <row r="175" spans="1:12" ht="13" customHeight="1" x14ac:dyDescent="0.2">
      <c r="A175" s="74"/>
      <c r="B175" s="74"/>
      <c r="C175" s="74"/>
      <c r="D175" s="74"/>
      <c r="E175" s="74"/>
      <c r="F175" s="74"/>
      <c r="G175" s="145"/>
      <c r="H175" s="150"/>
      <c r="I175" s="144"/>
      <c r="J175" s="74"/>
      <c r="K175" s="74"/>
      <c r="L175" s="74"/>
    </row>
    <row r="176" spans="1:12" ht="13" customHeight="1" x14ac:dyDescent="0.2">
      <c r="A176" s="74"/>
      <c r="B176" s="74"/>
      <c r="C176" s="74"/>
      <c r="D176" s="74"/>
      <c r="E176" s="74"/>
      <c r="F176" s="74"/>
      <c r="G176" s="145"/>
      <c r="H176" s="150"/>
      <c r="I176" s="144"/>
      <c r="J176" s="74"/>
      <c r="K176" s="74"/>
      <c r="L176" s="74"/>
    </row>
    <row r="177" spans="1:12" ht="13" customHeight="1" x14ac:dyDescent="0.2">
      <c r="A177" s="74"/>
      <c r="B177" s="74"/>
      <c r="C177" s="74"/>
      <c r="D177" s="74"/>
      <c r="E177" s="74"/>
      <c r="F177" s="74"/>
      <c r="G177" s="145"/>
      <c r="H177" s="150"/>
      <c r="I177" s="144"/>
      <c r="J177" s="74"/>
      <c r="K177" s="74"/>
      <c r="L177" s="74"/>
    </row>
    <row r="178" spans="1:12" ht="13" customHeight="1" x14ac:dyDescent="0.2">
      <c r="A178" s="74"/>
      <c r="B178" s="74"/>
      <c r="C178" s="74"/>
      <c r="D178" s="74"/>
      <c r="E178" s="74"/>
      <c r="F178" s="74"/>
      <c r="G178" s="145"/>
      <c r="H178" s="150"/>
      <c r="I178" s="144"/>
      <c r="J178" s="74"/>
      <c r="K178" s="74"/>
      <c r="L178" s="74"/>
    </row>
    <row r="179" spans="1:12" ht="13" customHeight="1" x14ac:dyDescent="0.2">
      <c r="A179" s="74"/>
      <c r="B179" s="74"/>
      <c r="C179" s="74"/>
      <c r="D179" s="74"/>
      <c r="E179" s="74"/>
      <c r="F179" s="74"/>
      <c r="G179" s="145"/>
      <c r="H179" s="150"/>
      <c r="I179" s="144"/>
      <c r="J179" s="74"/>
      <c r="K179" s="74"/>
      <c r="L179" s="74"/>
    </row>
    <row r="180" spans="1:12" ht="13" customHeight="1" x14ac:dyDescent="0.2">
      <c r="A180" s="74"/>
      <c r="B180" s="74"/>
      <c r="C180" s="74"/>
      <c r="D180" s="74"/>
      <c r="E180" s="74"/>
      <c r="F180" s="74"/>
      <c r="G180" s="145"/>
      <c r="H180" s="150"/>
      <c r="I180" s="144"/>
      <c r="J180" s="74"/>
      <c r="K180" s="74"/>
      <c r="L180" s="74"/>
    </row>
    <row r="181" spans="1:12" ht="13" customHeight="1" x14ac:dyDescent="0.2">
      <c r="A181" s="74"/>
      <c r="B181" s="74"/>
      <c r="C181" s="74"/>
      <c r="D181" s="74"/>
      <c r="E181" s="74"/>
      <c r="F181" s="74"/>
      <c r="G181" s="145"/>
      <c r="H181" s="150"/>
      <c r="I181" s="144"/>
      <c r="J181" s="74"/>
      <c r="K181" s="74"/>
      <c r="L181" s="74"/>
    </row>
    <row r="182" spans="1:12" ht="13" customHeight="1" x14ac:dyDescent="0.2">
      <c r="A182" s="74"/>
      <c r="B182" s="74"/>
      <c r="C182" s="74"/>
      <c r="D182" s="74"/>
      <c r="E182" s="74"/>
      <c r="F182" s="74"/>
      <c r="G182" s="145"/>
      <c r="H182" s="150"/>
      <c r="I182" s="144"/>
      <c r="J182" s="74"/>
      <c r="K182" s="74"/>
      <c r="L182" s="74"/>
    </row>
    <row r="183" spans="1:12" ht="13" customHeight="1" x14ac:dyDescent="0.2">
      <c r="A183" s="74"/>
      <c r="B183" s="74"/>
      <c r="C183" s="74"/>
      <c r="D183" s="74"/>
      <c r="E183" s="74"/>
      <c r="F183" s="74"/>
      <c r="G183" s="145"/>
      <c r="H183" s="150"/>
      <c r="I183" s="144"/>
      <c r="J183" s="74"/>
      <c r="K183" s="74"/>
      <c r="L183" s="74"/>
    </row>
    <row r="184" spans="1:12" ht="13" customHeight="1" x14ac:dyDescent="0.2">
      <c r="A184" s="74"/>
      <c r="B184" s="74"/>
      <c r="C184" s="74"/>
      <c r="D184" s="74"/>
      <c r="E184" s="74"/>
      <c r="F184" s="74"/>
      <c r="G184" s="145"/>
      <c r="H184" s="150"/>
      <c r="I184" s="144"/>
      <c r="J184" s="74"/>
      <c r="K184" s="74"/>
      <c r="L184" s="74"/>
    </row>
    <row r="185" spans="1:12" ht="13" customHeight="1" x14ac:dyDescent="0.2">
      <c r="A185" s="74"/>
      <c r="B185" s="74"/>
      <c r="C185" s="74"/>
      <c r="D185" s="74"/>
      <c r="E185" s="74"/>
      <c r="F185" s="74"/>
      <c r="G185" s="145"/>
      <c r="H185" s="150"/>
      <c r="I185" s="144"/>
      <c r="J185" s="74"/>
      <c r="K185" s="74"/>
      <c r="L185" s="74"/>
    </row>
    <row r="186" spans="1:12" ht="13" customHeight="1" x14ac:dyDescent="0.2">
      <c r="A186" s="74"/>
      <c r="B186" s="74"/>
      <c r="C186" s="74"/>
      <c r="D186" s="74"/>
      <c r="E186" s="74"/>
      <c r="F186" s="74"/>
      <c r="G186" s="145"/>
      <c r="H186" s="150"/>
      <c r="I186" s="144"/>
      <c r="J186" s="74"/>
      <c r="K186" s="74"/>
      <c r="L186" s="74"/>
    </row>
    <row r="187" spans="1:12" ht="13" customHeight="1" x14ac:dyDescent="0.2">
      <c r="A187" s="74"/>
      <c r="B187" s="74"/>
      <c r="C187" s="74"/>
      <c r="D187" s="74"/>
      <c r="E187" s="74"/>
      <c r="F187" s="74"/>
      <c r="G187" s="145"/>
      <c r="H187" s="150"/>
      <c r="I187" s="144"/>
      <c r="J187" s="74"/>
      <c r="K187" s="74"/>
      <c r="L187" s="74"/>
    </row>
    <row r="188" spans="1:12" ht="13" customHeight="1" x14ac:dyDescent="0.2">
      <c r="A188" s="74"/>
      <c r="B188" s="74"/>
      <c r="C188" s="74"/>
      <c r="D188" s="74"/>
      <c r="E188" s="74"/>
      <c r="F188" s="74"/>
      <c r="G188" s="145"/>
      <c r="H188" s="150"/>
      <c r="I188" s="144"/>
      <c r="J188" s="74"/>
      <c r="K188" s="74"/>
      <c r="L188" s="74"/>
    </row>
    <row r="189" spans="1:12" ht="13" customHeight="1" x14ac:dyDescent="0.2">
      <c r="A189" s="74"/>
      <c r="B189" s="74"/>
      <c r="C189" s="74"/>
      <c r="D189" s="74"/>
      <c r="E189" s="74"/>
      <c r="F189" s="74"/>
      <c r="G189" s="145"/>
      <c r="H189" s="150"/>
      <c r="I189" s="144"/>
      <c r="J189" s="74"/>
      <c r="K189" s="74"/>
      <c r="L189" s="74"/>
    </row>
    <row r="190" spans="1:12" ht="13" customHeight="1" x14ac:dyDescent="0.2">
      <c r="A190" s="74"/>
      <c r="B190" s="74"/>
      <c r="C190" s="74"/>
      <c r="D190" s="74"/>
      <c r="E190" s="126"/>
      <c r="F190" s="74"/>
      <c r="G190" s="145"/>
      <c r="H190" s="150"/>
      <c r="I190" s="144"/>
      <c r="J190" s="74"/>
      <c r="K190" s="74"/>
      <c r="L190" s="74"/>
    </row>
    <row r="191" spans="1:12" ht="13" customHeight="1" x14ac:dyDescent="0.2">
      <c r="A191" s="74"/>
      <c r="B191" s="74"/>
      <c r="C191" s="74"/>
      <c r="D191" s="74"/>
      <c r="E191" s="74"/>
      <c r="F191" s="74"/>
      <c r="G191" s="145"/>
      <c r="H191" s="150"/>
      <c r="I191" s="144"/>
      <c r="J191" s="74"/>
      <c r="K191" s="74"/>
      <c r="L191" s="74"/>
    </row>
    <row r="192" spans="1:12" ht="13" customHeight="1" x14ac:dyDescent="0.2">
      <c r="A192" s="74"/>
      <c r="B192" s="74"/>
      <c r="C192" s="74"/>
      <c r="D192" s="74"/>
      <c r="E192" s="74"/>
      <c r="F192" s="74"/>
      <c r="G192" s="145"/>
      <c r="H192" s="150"/>
      <c r="I192" s="144"/>
      <c r="J192" s="74"/>
      <c r="K192" s="74"/>
      <c r="L192" s="74"/>
    </row>
    <row r="193" spans="1:12" ht="13" customHeight="1" x14ac:dyDescent="0.2">
      <c r="A193" s="74"/>
      <c r="B193" s="74"/>
      <c r="C193" s="74"/>
      <c r="D193" s="74"/>
      <c r="E193" s="74"/>
      <c r="F193" s="74"/>
      <c r="G193" s="145"/>
      <c r="H193" s="150"/>
      <c r="I193" s="144"/>
      <c r="J193" s="74"/>
      <c r="K193" s="74"/>
      <c r="L193" s="74"/>
    </row>
    <row r="194" spans="1:12" ht="13" customHeight="1" x14ac:dyDescent="0.2">
      <c r="A194" s="74"/>
      <c r="B194" s="74"/>
      <c r="C194" s="74"/>
      <c r="D194" s="74"/>
      <c r="E194" s="74"/>
      <c r="F194" s="74"/>
      <c r="G194" s="145"/>
      <c r="H194" s="150"/>
      <c r="I194" s="144"/>
      <c r="J194" s="74"/>
      <c r="K194" s="74"/>
      <c r="L194" s="74"/>
    </row>
    <row r="195" spans="1:12" ht="13" customHeight="1" x14ac:dyDescent="0.2">
      <c r="A195" s="74"/>
      <c r="B195" s="74"/>
      <c r="C195" s="74"/>
      <c r="D195" s="74"/>
      <c r="E195" s="74"/>
      <c r="F195" s="74"/>
      <c r="G195" s="145"/>
      <c r="H195" s="150"/>
      <c r="I195" s="144"/>
      <c r="J195" s="74"/>
      <c r="K195" s="74"/>
      <c r="L195" s="74"/>
    </row>
    <row r="196" spans="1:12" ht="13" customHeight="1" x14ac:dyDescent="0.2">
      <c r="A196" s="74"/>
      <c r="B196" s="74"/>
      <c r="C196" s="74"/>
      <c r="D196" s="74"/>
      <c r="E196" s="74"/>
      <c r="F196" s="74"/>
      <c r="G196" s="145"/>
      <c r="H196" s="150"/>
      <c r="I196" s="144"/>
      <c r="J196" s="74"/>
      <c r="K196" s="74"/>
      <c r="L196" s="74"/>
    </row>
    <row r="197" spans="1:12" s="77" customFormat="1" ht="13" customHeight="1" x14ac:dyDescent="0.2">
      <c r="A197" s="74"/>
      <c r="B197" s="74"/>
      <c r="C197" s="74"/>
      <c r="D197" s="74"/>
      <c r="E197" s="74"/>
      <c r="F197" s="74"/>
      <c r="G197" s="145"/>
      <c r="H197" s="150"/>
      <c r="I197" s="144"/>
      <c r="J197" s="74"/>
      <c r="K197" s="74"/>
      <c r="L197" s="74"/>
    </row>
    <row r="198" spans="1:12" ht="13" customHeight="1" x14ac:dyDescent="0.2">
      <c r="A198" s="74"/>
      <c r="B198" s="74"/>
      <c r="C198" s="74"/>
      <c r="D198" s="74"/>
      <c r="E198" s="74"/>
      <c r="F198" s="74"/>
      <c r="G198" s="145"/>
      <c r="H198" s="150"/>
      <c r="I198" s="144"/>
      <c r="J198" s="74"/>
      <c r="K198" s="74"/>
      <c r="L198" s="74"/>
    </row>
    <row r="199" spans="1:12" ht="13" customHeight="1" x14ac:dyDescent="0.2">
      <c r="A199" s="74"/>
      <c r="B199" s="74"/>
      <c r="C199" s="74"/>
      <c r="D199" s="74"/>
      <c r="E199" s="74"/>
      <c r="F199" s="74"/>
      <c r="G199" s="145"/>
      <c r="H199" s="150"/>
      <c r="I199" s="144"/>
      <c r="J199" s="74"/>
      <c r="K199" s="74"/>
      <c r="L199" s="74"/>
    </row>
    <row r="200" spans="1:12" ht="13" customHeight="1" x14ac:dyDescent="0.2">
      <c r="A200" s="74"/>
      <c r="B200" s="74"/>
      <c r="C200" s="74"/>
      <c r="D200" s="74"/>
      <c r="E200" s="126"/>
      <c r="F200" s="74"/>
      <c r="G200" s="145"/>
      <c r="H200" s="150"/>
      <c r="I200" s="144"/>
      <c r="J200" s="74"/>
      <c r="K200" s="74"/>
      <c r="L200" s="74"/>
    </row>
    <row r="201" spans="1:12" ht="13" customHeight="1" x14ac:dyDescent="0.2">
      <c r="A201" s="77"/>
      <c r="B201" s="77"/>
      <c r="C201" s="77"/>
      <c r="D201" s="77"/>
      <c r="F201" s="77"/>
      <c r="G201" s="145"/>
      <c r="H201" s="150"/>
      <c r="I201" s="144"/>
      <c r="J201" s="77"/>
      <c r="K201" s="77"/>
      <c r="L201" s="77"/>
    </row>
    <row r="202" spans="1:12" ht="13" customHeight="1" x14ac:dyDescent="0.2">
      <c r="A202" s="74"/>
      <c r="B202" s="74"/>
      <c r="C202" s="74"/>
      <c r="D202" s="74"/>
      <c r="E202" s="74"/>
      <c r="F202" s="74"/>
      <c r="G202" s="145"/>
      <c r="H202" s="150"/>
      <c r="I202" s="144"/>
      <c r="J202" s="74"/>
      <c r="K202" s="74"/>
      <c r="L202" s="74"/>
    </row>
    <row r="203" spans="1:12" ht="13" customHeight="1" x14ac:dyDescent="0.2">
      <c r="A203" s="74"/>
      <c r="B203" s="74"/>
      <c r="C203" s="74"/>
      <c r="D203" s="74"/>
      <c r="E203" s="74"/>
      <c r="F203" s="74"/>
      <c r="G203" s="145"/>
      <c r="H203" s="150"/>
      <c r="I203" s="144"/>
      <c r="J203" s="74"/>
      <c r="K203" s="74"/>
      <c r="L203" s="74"/>
    </row>
    <row r="204" spans="1:12" ht="13" customHeight="1" x14ac:dyDescent="0.2">
      <c r="A204" s="74"/>
      <c r="B204" s="74"/>
      <c r="C204" s="74"/>
      <c r="D204" s="74"/>
      <c r="E204" s="74"/>
      <c r="F204" s="74"/>
      <c r="G204" s="145"/>
      <c r="H204" s="150"/>
      <c r="I204" s="144"/>
      <c r="J204" s="74"/>
      <c r="K204" s="74"/>
      <c r="L204" s="74"/>
    </row>
    <row r="205" spans="1:12" ht="13" customHeight="1" x14ac:dyDescent="0.2">
      <c r="A205" s="74"/>
      <c r="B205" s="74"/>
      <c r="C205" s="74"/>
      <c r="D205" s="74"/>
      <c r="E205" s="74"/>
      <c r="F205" s="74"/>
      <c r="G205" s="145"/>
      <c r="H205" s="150"/>
      <c r="I205" s="144"/>
      <c r="J205" s="74"/>
      <c r="K205" s="74"/>
      <c r="L205" s="74"/>
    </row>
    <row r="206" spans="1:12" ht="13" customHeight="1" x14ac:dyDescent="0.2">
      <c r="A206" s="74"/>
      <c r="B206" s="74"/>
      <c r="C206" s="74"/>
      <c r="D206" s="74"/>
      <c r="E206" s="74"/>
      <c r="F206" s="74"/>
      <c r="G206" s="145"/>
      <c r="H206" s="150"/>
      <c r="I206" s="144"/>
      <c r="J206" s="74"/>
      <c r="K206" s="74"/>
      <c r="L206" s="74"/>
    </row>
    <row r="207" spans="1:12" ht="13" customHeight="1" x14ac:dyDescent="0.2">
      <c r="A207" s="74"/>
      <c r="B207" s="74"/>
      <c r="C207" s="74"/>
      <c r="D207" s="74"/>
      <c r="E207" s="74"/>
      <c r="F207" s="74"/>
      <c r="G207" s="145"/>
      <c r="H207" s="150"/>
      <c r="I207" s="144"/>
      <c r="J207" s="74"/>
      <c r="K207" s="74"/>
      <c r="L207" s="74"/>
    </row>
    <row r="208" spans="1:12" ht="13" customHeight="1" x14ac:dyDescent="0.2">
      <c r="A208" s="74"/>
      <c r="B208" s="74"/>
      <c r="C208" s="74"/>
      <c r="D208" s="74"/>
      <c r="E208" s="74"/>
      <c r="F208" s="74"/>
      <c r="G208" s="145"/>
      <c r="H208" s="150"/>
      <c r="I208" s="144"/>
      <c r="J208" s="74"/>
      <c r="K208" s="74"/>
      <c r="L208" s="74"/>
    </row>
    <row r="209" spans="1:12" ht="13" customHeight="1" x14ac:dyDescent="0.2">
      <c r="A209" s="74"/>
      <c r="B209" s="74"/>
      <c r="C209" s="74"/>
      <c r="D209" s="74"/>
      <c r="E209" s="126"/>
      <c r="F209" s="74"/>
      <c r="G209" s="145"/>
      <c r="H209" s="150"/>
      <c r="I209" s="144"/>
      <c r="J209" s="74"/>
      <c r="K209" s="74"/>
      <c r="L209" s="74"/>
    </row>
    <row r="210" spans="1:12" ht="13" customHeight="1" x14ac:dyDescent="0.2">
      <c r="A210" s="74"/>
      <c r="B210" s="74"/>
      <c r="C210" s="74"/>
      <c r="D210" s="74"/>
      <c r="E210" s="74"/>
      <c r="F210" s="74"/>
      <c r="G210" s="145"/>
      <c r="H210" s="150"/>
      <c r="I210" s="144"/>
      <c r="J210" s="74"/>
      <c r="K210" s="74"/>
      <c r="L210" s="74"/>
    </row>
    <row r="211" spans="1:12" ht="13" customHeight="1" x14ac:dyDescent="0.2">
      <c r="E211"/>
      <c r="G211" s="145"/>
      <c r="H211" s="150"/>
      <c r="I211" s="144"/>
    </row>
    <row r="212" spans="1:12" ht="13" customHeight="1" x14ac:dyDescent="0.2">
      <c r="G212" s="145"/>
      <c r="H212" s="150"/>
      <c r="I212" s="144"/>
    </row>
    <row r="213" spans="1:12" ht="13" customHeight="1" x14ac:dyDescent="0.2">
      <c r="A213" s="74"/>
      <c r="B213" s="74"/>
      <c r="C213" s="74"/>
      <c r="D213" s="74"/>
      <c r="E213" s="74"/>
      <c r="F213" s="74"/>
      <c r="G213" s="145"/>
      <c r="H213" s="150"/>
      <c r="I213" s="144"/>
      <c r="J213" s="74"/>
      <c r="K213" s="74"/>
      <c r="L213" s="74"/>
    </row>
    <row r="214" spans="1:12" ht="13" customHeight="1" x14ac:dyDescent="0.2">
      <c r="A214" s="77"/>
      <c r="B214" s="77"/>
      <c r="C214" s="77"/>
      <c r="D214" s="77"/>
      <c r="F214" s="77"/>
      <c r="G214" s="145"/>
      <c r="H214" s="150"/>
      <c r="I214" s="144"/>
      <c r="J214" s="77"/>
      <c r="K214" s="77"/>
      <c r="L214" s="77"/>
    </row>
    <row r="215" spans="1:12" ht="13" customHeight="1" x14ac:dyDescent="0.2">
      <c r="A215" s="77"/>
      <c r="B215" s="77"/>
      <c r="C215" s="77"/>
      <c r="D215" s="77"/>
      <c r="F215" s="77"/>
      <c r="G215" s="145"/>
      <c r="H215" s="150"/>
      <c r="I215" s="144"/>
      <c r="J215" s="77"/>
      <c r="K215" s="77"/>
      <c r="L215" s="77"/>
    </row>
    <row r="216" spans="1:12" ht="13" customHeight="1" x14ac:dyDescent="0.2">
      <c r="A216" s="77"/>
      <c r="B216" s="77"/>
      <c r="C216" s="77"/>
      <c r="D216" s="77"/>
      <c r="F216" s="77"/>
      <c r="G216" s="145"/>
      <c r="H216" s="150"/>
      <c r="I216" s="144"/>
      <c r="J216" s="77"/>
      <c r="K216" s="77"/>
      <c r="L216" s="77"/>
    </row>
    <row r="217" spans="1:12" ht="13" customHeight="1" x14ac:dyDescent="0.2">
      <c r="A217" s="77"/>
      <c r="B217" s="77"/>
      <c r="C217" s="77"/>
      <c r="D217" s="77"/>
      <c r="E217" s="128"/>
      <c r="F217" s="77"/>
      <c r="G217" s="145"/>
      <c r="H217" s="150"/>
      <c r="I217" s="144"/>
      <c r="J217" s="77"/>
      <c r="K217" s="77"/>
      <c r="L217" s="77"/>
    </row>
    <row r="218" spans="1:12" s="77" customFormat="1" ht="13" customHeight="1" x14ac:dyDescent="0.2">
      <c r="G218" s="145"/>
      <c r="H218" s="150"/>
      <c r="I218" s="144"/>
    </row>
    <row r="219" spans="1:12" ht="13" customHeight="1" x14ac:dyDescent="0.2">
      <c r="A219" s="77"/>
      <c r="B219" s="77"/>
      <c r="C219" s="77"/>
      <c r="D219" s="77"/>
      <c r="F219" s="77"/>
      <c r="G219" s="145"/>
      <c r="H219" s="150"/>
      <c r="I219" s="144"/>
      <c r="J219" s="77"/>
      <c r="K219" s="77"/>
      <c r="L219" s="77"/>
    </row>
    <row r="220" spans="1:12" ht="13" customHeight="1" x14ac:dyDescent="0.2">
      <c r="A220" s="77"/>
      <c r="B220" s="77"/>
      <c r="C220" s="77"/>
      <c r="D220" s="77"/>
      <c r="F220" s="77"/>
      <c r="G220" s="145"/>
      <c r="H220" s="150"/>
      <c r="I220" s="144"/>
      <c r="J220" s="77"/>
      <c r="K220" s="77"/>
      <c r="L220" s="77"/>
    </row>
    <row r="221" spans="1:12" ht="13" customHeight="1" x14ac:dyDescent="0.2">
      <c r="A221" s="77"/>
      <c r="B221" s="77"/>
      <c r="C221" s="77"/>
      <c r="D221" s="77"/>
      <c r="F221" s="77"/>
      <c r="G221" s="145"/>
      <c r="H221" s="150"/>
      <c r="I221" s="144"/>
      <c r="J221" s="77"/>
      <c r="K221" s="77"/>
      <c r="L221" s="77"/>
    </row>
    <row r="222" spans="1:12" ht="13" customHeight="1" x14ac:dyDescent="0.2">
      <c r="A222" s="77"/>
      <c r="B222" s="77"/>
      <c r="C222" s="77"/>
      <c r="D222" s="77"/>
      <c r="E222" s="128"/>
      <c r="F222" s="77"/>
      <c r="G222" s="145"/>
      <c r="H222" s="150"/>
      <c r="I222" s="144"/>
      <c r="J222" s="77"/>
      <c r="K222" s="77"/>
      <c r="L222" s="77"/>
    </row>
    <row r="223" spans="1:12" ht="13" customHeight="1" x14ac:dyDescent="0.2">
      <c r="A223" s="77"/>
      <c r="B223" s="77"/>
      <c r="C223" s="77"/>
      <c r="D223" s="77"/>
      <c r="F223" s="77"/>
      <c r="G223" s="145"/>
      <c r="H223" s="150"/>
      <c r="I223" s="144"/>
      <c r="J223" s="77"/>
      <c r="K223" s="77"/>
      <c r="L223" s="77"/>
    </row>
    <row r="224" spans="1:12" ht="13" customHeight="1" x14ac:dyDescent="0.2">
      <c r="A224" s="77"/>
      <c r="B224" s="77"/>
      <c r="C224" s="77"/>
      <c r="D224" s="77"/>
      <c r="F224" s="77"/>
      <c r="G224" s="145"/>
      <c r="H224" s="150"/>
      <c r="I224" s="144"/>
      <c r="J224" s="77"/>
      <c r="K224" s="77"/>
      <c r="L224" s="77"/>
    </row>
    <row r="225" spans="1:12" ht="13" customHeight="1" x14ac:dyDescent="0.2">
      <c r="A225" s="77"/>
      <c r="B225" s="77"/>
      <c r="C225" s="77"/>
      <c r="D225" s="77"/>
      <c r="F225" s="77"/>
      <c r="G225" s="145"/>
      <c r="H225" s="150"/>
      <c r="I225" s="144"/>
      <c r="J225" s="77"/>
      <c r="K225" s="77"/>
      <c r="L225" s="77"/>
    </row>
    <row r="226" spans="1:12" ht="13" customHeight="1" x14ac:dyDescent="0.2">
      <c r="A226" s="77"/>
      <c r="B226" s="77"/>
      <c r="C226" s="77"/>
      <c r="D226" s="77"/>
      <c r="F226" s="77"/>
      <c r="G226" s="145"/>
      <c r="H226" s="150"/>
      <c r="I226" s="144"/>
      <c r="J226" s="77"/>
      <c r="K226" s="77"/>
      <c r="L226" s="77"/>
    </row>
    <row r="227" spans="1:12" ht="13" customHeight="1" x14ac:dyDescent="0.2">
      <c r="A227" s="77"/>
      <c r="B227" s="77"/>
      <c r="C227" s="77"/>
      <c r="D227" s="77"/>
      <c r="F227" s="77"/>
      <c r="G227" s="145"/>
      <c r="H227" s="150"/>
      <c r="I227" s="144"/>
      <c r="J227" s="77"/>
      <c r="K227" s="77"/>
      <c r="L227" s="77"/>
    </row>
    <row r="228" spans="1:12" ht="13" customHeight="1" x14ac:dyDescent="0.2">
      <c r="A228" s="77"/>
      <c r="B228" s="77"/>
      <c r="C228" s="77"/>
      <c r="D228" s="77"/>
      <c r="F228" s="77"/>
      <c r="G228" s="145"/>
      <c r="H228" s="150"/>
      <c r="I228" s="144"/>
      <c r="J228" s="77"/>
      <c r="K228" s="77"/>
      <c r="L228" s="77"/>
    </row>
    <row r="229" spans="1:12" ht="13" customHeight="1" x14ac:dyDescent="0.2">
      <c r="A229" s="77"/>
      <c r="B229" s="77"/>
      <c r="C229" s="77"/>
      <c r="D229" s="77"/>
      <c r="E229" s="128"/>
      <c r="F229" s="77"/>
      <c r="G229" s="145"/>
      <c r="H229" s="150"/>
      <c r="I229" s="144"/>
      <c r="J229" s="77"/>
      <c r="K229" s="77"/>
      <c r="L229" s="77"/>
    </row>
    <row r="230" spans="1:12" ht="13" customHeight="1" x14ac:dyDescent="0.2">
      <c r="A230" s="74"/>
      <c r="B230" s="74"/>
      <c r="C230" s="74"/>
      <c r="D230" s="74"/>
      <c r="E230" s="74"/>
      <c r="F230" s="74"/>
      <c r="G230" s="145"/>
      <c r="H230" s="150"/>
      <c r="I230" s="144"/>
      <c r="J230" s="74"/>
      <c r="K230" s="74"/>
      <c r="L230" s="74"/>
    </row>
    <row r="231" spans="1:12" ht="13" customHeight="1" x14ac:dyDescent="0.2">
      <c r="A231" s="77"/>
      <c r="B231" s="77"/>
      <c r="C231" s="77"/>
      <c r="D231" s="77"/>
      <c r="F231" s="77"/>
      <c r="G231" s="145"/>
      <c r="H231" s="150"/>
      <c r="I231" s="144"/>
      <c r="J231" s="77"/>
      <c r="K231" s="77"/>
      <c r="L231" s="77"/>
    </row>
    <row r="232" spans="1:12" ht="13" customHeight="1" x14ac:dyDescent="0.2">
      <c r="A232" s="77"/>
      <c r="B232" s="77"/>
      <c r="C232" s="77"/>
      <c r="D232" s="77"/>
      <c r="F232" s="77"/>
      <c r="G232" s="145"/>
      <c r="H232" s="150"/>
      <c r="I232" s="144"/>
      <c r="J232" s="77"/>
      <c r="K232" s="77"/>
      <c r="L232" s="77"/>
    </row>
    <row r="233" spans="1:12" ht="13" customHeight="1" x14ac:dyDescent="0.2">
      <c r="C233" s="77"/>
      <c r="G233" s="145"/>
      <c r="H233" s="150"/>
      <c r="I233" s="144"/>
    </row>
    <row r="234" spans="1:12" ht="13" customHeight="1" x14ac:dyDescent="0.2">
      <c r="A234" s="74"/>
      <c r="B234" s="74"/>
      <c r="C234" s="74"/>
      <c r="D234" s="74"/>
      <c r="E234" s="74"/>
      <c r="F234" s="74"/>
      <c r="G234" s="145"/>
      <c r="H234" s="150"/>
      <c r="I234" s="144"/>
      <c r="J234" s="74"/>
      <c r="K234" s="74"/>
      <c r="L234" s="74"/>
    </row>
    <row r="235" spans="1:12" ht="13" customHeight="1" x14ac:dyDescent="0.2">
      <c r="A235" s="74"/>
      <c r="B235" s="74"/>
      <c r="C235" s="74"/>
      <c r="D235" s="74"/>
      <c r="E235" s="74"/>
      <c r="F235" s="74"/>
      <c r="G235" s="145"/>
      <c r="H235" s="150"/>
      <c r="I235" s="144"/>
      <c r="J235" s="74"/>
      <c r="K235" s="74"/>
      <c r="L235" s="74"/>
    </row>
    <row r="236" spans="1:12" ht="13" customHeight="1" x14ac:dyDescent="0.2">
      <c r="C236" s="74"/>
      <c r="E236" s="148"/>
      <c r="F236" s="74"/>
      <c r="G236" s="21"/>
      <c r="H236" s="150"/>
      <c r="I236" s="144"/>
    </row>
    <row r="237" spans="1:12" ht="13" customHeight="1" x14ac:dyDescent="0.2">
      <c r="C237" s="74"/>
      <c r="E237" s="148"/>
      <c r="G237" s="21"/>
      <c r="H237" s="150"/>
      <c r="I237" s="144"/>
    </row>
    <row r="238" spans="1:12" ht="13" customHeight="1" x14ac:dyDescent="0.2">
      <c r="A238" s="77"/>
      <c r="B238" s="77"/>
      <c r="C238" s="74"/>
      <c r="D238" s="77"/>
      <c r="E238" s="148"/>
      <c r="F238" s="77"/>
      <c r="G238" s="21"/>
      <c r="H238" s="150"/>
      <c r="I238" s="144"/>
      <c r="J238" s="77"/>
      <c r="K238" s="77"/>
      <c r="L238" s="77"/>
    </row>
    <row r="239" spans="1:12" ht="13" customHeight="1" x14ac:dyDescent="0.2">
      <c r="A239" s="77"/>
      <c r="B239" s="77"/>
      <c r="C239" s="74"/>
      <c r="D239" s="77"/>
      <c r="E239" s="148"/>
      <c r="F239" s="77"/>
      <c r="G239" s="21"/>
      <c r="H239" s="150"/>
      <c r="I239" s="144"/>
      <c r="J239" s="77"/>
      <c r="K239" s="77"/>
      <c r="L239" s="77"/>
    </row>
    <row r="240" spans="1:12" ht="13" customHeight="1" x14ac:dyDescent="0.2">
      <c r="A240" s="77"/>
      <c r="B240" s="77"/>
      <c r="C240" s="74"/>
      <c r="D240" s="77"/>
      <c r="E240" s="148"/>
      <c r="F240" s="77"/>
      <c r="G240" s="21"/>
      <c r="H240" s="150"/>
      <c r="I240" s="144"/>
      <c r="J240" s="77"/>
      <c r="K240" s="77"/>
      <c r="L240" s="77"/>
    </row>
    <row r="241" spans="1:12" ht="13" customHeight="1" x14ac:dyDescent="0.2">
      <c r="A241" s="77"/>
      <c r="B241" s="77"/>
      <c r="C241" s="74"/>
      <c r="D241" s="77"/>
      <c r="E241" s="148"/>
      <c r="F241" s="77"/>
      <c r="G241" s="21"/>
      <c r="H241" s="150"/>
      <c r="I241" s="144"/>
      <c r="J241" s="77"/>
      <c r="K241" s="77"/>
      <c r="L241" s="77"/>
    </row>
    <row r="242" spans="1:12" ht="13" customHeight="1" x14ac:dyDescent="0.2">
      <c r="A242" s="77"/>
      <c r="B242" s="77"/>
      <c r="C242" s="74"/>
      <c r="D242" s="77"/>
      <c r="E242" s="148"/>
      <c r="F242" s="77"/>
      <c r="G242" s="21"/>
      <c r="H242" s="150"/>
      <c r="I242" s="144"/>
      <c r="J242" s="77"/>
      <c r="K242" s="77"/>
      <c r="L242" s="77"/>
    </row>
    <row r="243" spans="1:12" ht="13" customHeight="1" x14ac:dyDescent="0.2">
      <c r="A243" s="77"/>
      <c r="B243" s="77"/>
      <c r="C243" s="74"/>
      <c r="D243" s="77"/>
      <c r="E243" s="148"/>
      <c r="F243" s="77"/>
      <c r="G243" s="21"/>
      <c r="H243" s="150"/>
      <c r="I243" s="144"/>
      <c r="J243" s="77"/>
      <c r="K243" s="77"/>
      <c r="L243" s="77"/>
    </row>
    <row r="244" spans="1:12" ht="13" customHeight="1" x14ac:dyDescent="0.2">
      <c r="A244" s="77"/>
      <c r="B244" s="77"/>
      <c r="C244" s="74"/>
      <c r="D244" s="77"/>
      <c r="E244" s="148"/>
      <c r="F244" s="77"/>
      <c r="G244" s="21"/>
      <c r="H244" s="150"/>
      <c r="I244" s="144"/>
      <c r="J244" s="77"/>
      <c r="K244" s="77"/>
      <c r="L244" s="77"/>
    </row>
    <row r="245" spans="1:12" ht="13" customHeight="1" x14ac:dyDescent="0.2">
      <c r="A245" s="77"/>
      <c r="B245" s="77"/>
      <c r="C245" s="74"/>
      <c r="D245" s="77"/>
      <c r="E245" s="148"/>
      <c r="F245" s="77"/>
      <c r="G245" s="21"/>
      <c r="H245" s="150"/>
      <c r="I245" s="144"/>
      <c r="J245" s="77"/>
      <c r="K245" s="77"/>
      <c r="L245" s="77"/>
    </row>
    <row r="246" spans="1:12" ht="13" customHeight="1" x14ac:dyDescent="0.2">
      <c r="A246" s="77"/>
      <c r="B246" s="77"/>
      <c r="C246" s="74"/>
      <c r="D246" s="77"/>
      <c r="E246" s="148"/>
      <c r="F246" s="77"/>
      <c r="G246" s="21"/>
      <c r="H246" s="150"/>
      <c r="I246" s="146"/>
      <c r="J246" s="77"/>
      <c r="K246" s="77"/>
      <c r="L246" s="77"/>
    </row>
    <row r="247" spans="1:12" ht="13" customHeight="1" x14ac:dyDescent="0.2">
      <c r="A247" s="77"/>
      <c r="B247" s="77"/>
      <c r="C247" s="74"/>
      <c r="D247" s="77"/>
      <c r="E247" s="148"/>
      <c r="F247" s="77"/>
      <c r="G247" s="21"/>
      <c r="H247" s="150"/>
      <c r="I247" s="144"/>
      <c r="J247" s="77"/>
      <c r="K247" s="77"/>
      <c r="L247" s="77"/>
    </row>
    <row r="248" spans="1:12" ht="13" customHeight="1" x14ac:dyDescent="0.2">
      <c r="A248" s="77"/>
      <c r="B248" s="77"/>
      <c r="C248" s="74"/>
      <c r="D248" s="77"/>
      <c r="E248" s="148"/>
      <c r="F248" s="77"/>
      <c r="G248" s="21"/>
      <c r="H248" s="150"/>
      <c r="I248" s="144"/>
      <c r="J248" s="77"/>
      <c r="K248" s="77"/>
      <c r="L248" s="77"/>
    </row>
    <row r="249" spans="1:12" ht="13" customHeight="1" x14ac:dyDescent="0.2">
      <c r="A249" s="77"/>
      <c r="B249" s="77"/>
      <c r="C249" s="74"/>
      <c r="D249" s="77"/>
      <c r="E249" s="149"/>
      <c r="F249" s="77"/>
      <c r="G249" s="21"/>
      <c r="H249" s="150"/>
      <c r="I249" s="144"/>
      <c r="J249" s="77"/>
      <c r="K249" s="77"/>
      <c r="L249" s="77"/>
    </row>
    <row r="250" spans="1:12" ht="13" customHeight="1" x14ac:dyDescent="0.2">
      <c r="C250" s="74"/>
      <c r="E250" s="149"/>
      <c r="G250" s="21"/>
      <c r="H250" s="150"/>
      <c r="I250" s="144"/>
    </row>
    <row r="251" spans="1:12" ht="13" customHeight="1" x14ac:dyDescent="0.2">
      <c r="A251" s="77"/>
      <c r="B251" s="77"/>
      <c r="C251" s="74"/>
      <c r="D251" s="77"/>
      <c r="E251" s="149"/>
      <c r="F251" s="77"/>
      <c r="G251" s="21"/>
      <c r="H251" s="150"/>
      <c r="I251" s="144"/>
      <c r="J251" s="77"/>
      <c r="K251" s="77"/>
      <c r="L251" s="77"/>
    </row>
    <row r="252" spans="1:12" ht="13" customHeight="1" x14ac:dyDescent="0.2">
      <c r="A252" s="77"/>
      <c r="B252" s="77"/>
      <c r="C252" s="74"/>
      <c r="D252" s="77"/>
      <c r="E252" s="149"/>
      <c r="F252" s="77"/>
      <c r="G252" s="21"/>
      <c r="H252" s="150"/>
      <c r="I252" s="144"/>
      <c r="J252" s="77"/>
      <c r="K252" s="77"/>
      <c r="L252" s="77"/>
    </row>
    <row r="253" spans="1:12" ht="13" customHeight="1" x14ac:dyDescent="0.2">
      <c r="A253" s="77"/>
      <c r="B253" s="77"/>
      <c r="C253" s="74"/>
      <c r="D253" s="77"/>
      <c r="E253" s="149"/>
      <c r="F253" s="77"/>
      <c r="G253" s="145"/>
      <c r="H253" s="150"/>
      <c r="I253" s="144"/>
      <c r="J253" s="77"/>
      <c r="K253" s="77"/>
      <c r="L253" s="77"/>
    </row>
    <row r="254" spans="1:12" ht="13" customHeight="1" x14ac:dyDescent="0.2">
      <c r="A254" s="77"/>
      <c r="B254" s="77"/>
      <c r="C254" s="74"/>
      <c r="D254" s="77"/>
      <c r="E254" s="148"/>
      <c r="F254" s="77"/>
      <c r="G254" s="153"/>
      <c r="H254" s="150"/>
      <c r="I254" s="144"/>
      <c r="J254" s="77"/>
      <c r="K254" s="77"/>
      <c r="L254" s="77"/>
    </row>
    <row r="255" spans="1:12" ht="13" customHeight="1" x14ac:dyDescent="0.2">
      <c r="A255" s="74"/>
      <c r="B255" s="74"/>
      <c r="C255" s="74"/>
      <c r="D255" s="74"/>
      <c r="E255" s="74"/>
      <c r="F255" s="74"/>
      <c r="G255" s="145"/>
      <c r="H255" s="150"/>
      <c r="I255" s="144"/>
      <c r="J255" s="74"/>
      <c r="K255" s="74"/>
      <c r="L255" s="74"/>
    </row>
    <row r="256" spans="1:12" ht="13" customHeight="1" x14ac:dyDescent="0.2">
      <c r="A256" s="74"/>
      <c r="B256" s="74"/>
      <c r="C256" s="74"/>
      <c r="D256" s="74"/>
      <c r="E256" s="74"/>
      <c r="F256" s="74"/>
      <c r="G256" s="145"/>
      <c r="H256" s="150"/>
      <c r="I256" s="144"/>
      <c r="J256" s="74"/>
      <c r="K256" s="74"/>
      <c r="L256" s="74"/>
    </row>
    <row r="257" spans="1:12" ht="13" customHeight="1" x14ac:dyDescent="0.2">
      <c r="A257" s="77"/>
      <c r="B257" s="77"/>
      <c r="C257" s="77"/>
      <c r="D257" s="77"/>
      <c r="F257" s="77"/>
      <c r="G257" s="145"/>
      <c r="H257" s="150"/>
      <c r="I257" s="144"/>
      <c r="J257" s="77"/>
      <c r="K257" s="77"/>
      <c r="L257" s="77"/>
    </row>
    <row r="258" spans="1:12" ht="13" customHeight="1" x14ac:dyDescent="0.2">
      <c r="A258" s="74"/>
      <c r="B258" s="74"/>
      <c r="C258" s="74"/>
      <c r="D258" s="74"/>
      <c r="E258" s="74"/>
      <c r="F258" s="74"/>
      <c r="G258" s="145"/>
      <c r="H258" s="150"/>
      <c r="I258" s="144"/>
      <c r="J258" s="74"/>
      <c r="K258" s="74"/>
      <c r="L258" s="74"/>
    </row>
    <row r="259" spans="1:12" ht="13" customHeight="1" x14ac:dyDescent="0.2">
      <c r="A259" s="74"/>
      <c r="B259" s="74"/>
      <c r="C259" s="74"/>
      <c r="D259" s="74"/>
      <c r="E259" s="74"/>
      <c r="F259" s="74"/>
      <c r="G259" s="145"/>
      <c r="H259" s="150"/>
      <c r="I259" s="144"/>
      <c r="J259" s="74"/>
      <c r="K259" s="74"/>
      <c r="L259" s="74"/>
    </row>
    <row r="260" spans="1:12" ht="13" customHeight="1" x14ac:dyDescent="0.2">
      <c r="A260" s="74"/>
      <c r="B260" s="74"/>
      <c r="C260" s="74"/>
      <c r="D260" s="74"/>
      <c r="E260" s="126"/>
      <c r="F260" s="74"/>
      <c r="G260" s="145"/>
      <c r="H260" s="150"/>
      <c r="I260" s="144"/>
      <c r="J260" s="74"/>
      <c r="K260" s="74"/>
      <c r="L260" s="74"/>
    </row>
    <row r="261" spans="1:12" ht="13" customHeight="1" x14ac:dyDescent="0.2">
      <c r="A261" s="74"/>
      <c r="B261" s="74"/>
      <c r="C261" s="74"/>
      <c r="D261" s="74"/>
      <c r="E261" s="74"/>
      <c r="F261" s="74"/>
      <c r="G261" s="145"/>
      <c r="H261" s="150"/>
      <c r="I261" s="144"/>
      <c r="J261" s="74"/>
      <c r="K261" s="74"/>
      <c r="L261" s="74"/>
    </row>
    <row r="262" spans="1:12" ht="13" customHeight="1" x14ac:dyDescent="0.2">
      <c r="A262" s="74"/>
      <c r="B262" s="74"/>
      <c r="C262" s="74"/>
      <c r="D262" s="74"/>
      <c r="E262" s="74"/>
      <c r="F262" s="74"/>
      <c r="G262" s="145"/>
      <c r="H262" s="150"/>
      <c r="I262" s="144"/>
      <c r="J262" s="74"/>
      <c r="K262" s="74"/>
      <c r="L262" s="74"/>
    </row>
    <row r="263" spans="1:12" s="77" customFormat="1" ht="13" customHeight="1" x14ac:dyDescent="0.2">
      <c r="D263" s="127"/>
      <c r="E263" s="128"/>
      <c r="G263" s="145"/>
      <c r="H263" s="150"/>
      <c r="I263" s="144"/>
    </row>
    <row r="264" spans="1:12" ht="13" customHeight="1" x14ac:dyDescent="0.2">
      <c r="A264" s="77"/>
      <c r="B264" s="77"/>
      <c r="C264" s="77"/>
      <c r="D264" s="77"/>
      <c r="E264" s="128"/>
      <c r="F264" s="77"/>
      <c r="G264" s="145"/>
      <c r="H264" s="150"/>
      <c r="I264" s="144"/>
      <c r="J264" s="77"/>
      <c r="K264" s="77"/>
      <c r="L264" s="77"/>
    </row>
    <row r="265" spans="1:12" ht="13" customHeight="1" x14ac:dyDescent="0.2">
      <c r="A265" s="77"/>
      <c r="B265" s="77"/>
      <c r="C265" s="77"/>
      <c r="D265" s="77"/>
      <c r="F265" s="77"/>
      <c r="G265" s="145"/>
      <c r="H265" s="150"/>
      <c r="I265" s="144"/>
      <c r="J265" s="77"/>
      <c r="K265" s="77"/>
      <c r="L265" s="77"/>
    </row>
    <row r="266" spans="1:12" ht="13" customHeight="1" x14ac:dyDescent="0.2">
      <c r="A266" s="77"/>
      <c r="B266" s="77"/>
      <c r="C266" s="77"/>
      <c r="D266" s="77"/>
      <c r="F266" s="77"/>
      <c r="G266" s="145"/>
      <c r="H266" s="150"/>
      <c r="I266" s="144"/>
      <c r="J266" s="77"/>
      <c r="K266" s="77"/>
      <c r="L266" s="77"/>
    </row>
    <row r="267" spans="1:12" ht="13" customHeight="1" x14ac:dyDescent="0.2">
      <c r="A267" s="77"/>
      <c r="B267" s="77"/>
      <c r="C267" s="77"/>
      <c r="D267" s="77"/>
      <c r="F267" s="77"/>
      <c r="G267" s="145"/>
      <c r="H267" s="150"/>
      <c r="I267" s="144"/>
      <c r="J267" s="77"/>
      <c r="K267" s="77"/>
      <c r="L267" s="77"/>
    </row>
    <row r="268" spans="1:12" ht="13" customHeight="1" x14ac:dyDescent="0.2">
      <c r="A268" s="77"/>
      <c r="B268" s="77"/>
      <c r="C268" s="77"/>
      <c r="D268" s="77"/>
      <c r="F268" s="77"/>
      <c r="G268" s="145"/>
      <c r="H268" s="150"/>
      <c r="I268" s="144"/>
      <c r="J268" s="77"/>
      <c r="K268" s="77"/>
      <c r="L268" s="77"/>
    </row>
    <row r="269" spans="1:12" ht="13" customHeight="1" x14ac:dyDescent="0.2">
      <c r="A269" s="77"/>
      <c r="B269" s="77"/>
      <c r="C269" s="77"/>
      <c r="D269" s="77"/>
      <c r="E269" s="128"/>
      <c r="F269" s="77"/>
      <c r="G269" s="145"/>
      <c r="H269" s="150"/>
      <c r="I269" s="144"/>
      <c r="J269" s="77"/>
      <c r="K269" s="77"/>
      <c r="L269" s="77"/>
    </row>
    <row r="270" spans="1:12" ht="13" customHeight="1" x14ac:dyDescent="0.2">
      <c r="A270" s="74"/>
      <c r="B270" s="74"/>
      <c r="C270" s="74"/>
      <c r="D270" s="74"/>
      <c r="E270" s="74"/>
      <c r="F270" s="74"/>
      <c r="G270" s="145"/>
      <c r="H270" s="150"/>
      <c r="I270" s="144"/>
      <c r="J270" s="74"/>
      <c r="K270" s="74"/>
      <c r="L270" s="74"/>
    </row>
    <row r="271" spans="1:12" ht="13" customHeight="1" x14ac:dyDescent="0.2">
      <c r="A271" s="74"/>
      <c r="B271" s="74"/>
      <c r="C271" s="74"/>
      <c r="D271" s="74"/>
      <c r="E271" s="74"/>
      <c r="F271" s="74"/>
      <c r="G271" s="145"/>
      <c r="H271" s="150"/>
      <c r="I271" s="144"/>
      <c r="J271" s="74"/>
      <c r="K271" s="74"/>
      <c r="L271" s="74"/>
    </row>
    <row r="272" spans="1:12" ht="13" customHeight="1" x14ac:dyDescent="0.2">
      <c r="A272" s="74"/>
      <c r="B272" s="74"/>
      <c r="C272" s="74"/>
      <c r="D272" s="74"/>
      <c r="E272" s="74"/>
      <c r="F272" s="74"/>
      <c r="G272" s="145"/>
      <c r="H272" s="150"/>
      <c r="I272" s="144"/>
      <c r="J272" s="74"/>
      <c r="K272" s="74"/>
      <c r="L272" s="74"/>
    </row>
    <row r="273" spans="1:12" ht="13" customHeight="1" x14ac:dyDescent="0.2">
      <c r="A273" s="74"/>
      <c r="B273" s="74"/>
      <c r="C273" s="74"/>
      <c r="D273" s="127"/>
      <c r="E273" s="74"/>
      <c r="F273" s="74"/>
      <c r="G273" s="145"/>
      <c r="H273" s="150"/>
      <c r="I273" s="144"/>
      <c r="J273" s="74"/>
      <c r="K273" s="74"/>
      <c r="L273" s="74"/>
    </row>
    <row r="274" spans="1:12" ht="13" customHeight="1" x14ac:dyDescent="0.2">
      <c r="A274" s="74"/>
      <c r="B274" s="74"/>
      <c r="C274" s="74"/>
      <c r="D274" s="74"/>
      <c r="E274" s="126"/>
      <c r="F274" s="74"/>
      <c r="G274" s="145"/>
      <c r="H274" s="150"/>
      <c r="I274" s="144"/>
      <c r="J274" s="74"/>
      <c r="K274" s="74"/>
      <c r="L274" s="74"/>
    </row>
    <row r="275" spans="1:12" ht="13" customHeight="1" x14ac:dyDescent="0.2">
      <c r="A275" s="74"/>
      <c r="B275" s="74"/>
      <c r="C275" s="74"/>
      <c r="D275" s="74"/>
      <c r="E275" s="126"/>
      <c r="F275" s="74"/>
      <c r="G275" s="145"/>
      <c r="H275" s="150"/>
      <c r="I275" s="144"/>
      <c r="J275" s="74"/>
      <c r="K275" s="74"/>
      <c r="L275" s="74"/>
    </row>
    <row r="276" spans="1:12" ht="13" customHeight="1" x14ac:dyDescent="0.2">
      <c r="A276" s="74"/>
      <c r="B276" s="74"/>
      <c r="C276" s="74"/>
      <c r="D276" s="74"/>
      <c r="E276" s="126"/>
      <c r="F276" s="74"/>
      <c r="G276" s="145"/>
      <c r="H276" s="150"/>
      <c r="I276" s="144"/>
      <c r="J276" s="74"/>
      <c r="K276" s="74"/>
      <c r="L276" s="74"/>
    </row>
    <row r="277" spans="1:12" ht="13" customHeight="1" x14ac:dyDescent="0.2">
      <c r="A277" s="74"/>
      <c r="B277" s="74"/>
      <c r="C277" s="74"/>
      <c r="D277" s="74"/>
      <c r="E277" s="74"/>
      <c r="F277" s="74"/>
      <c r="G277" s="145"/>
      <c r="H277" s="150"/>
      <c r="I277" s="144"/>
      <c r="J277" s="74"/>
      <c r="K277" s="74"/>
      <c r="L277" s="74"/>
    </row>
    <row r="278" spans="1:12" ht="13" customHeight="1" x14ac:dyDescent="0.2">
      <c r="A278" s="74"/>
      <c r="B278" s="74"/>
      <c r="C278" s="74"/>
      <c r="D278" s="74"/>
      <c r="E278" s="74"/>
      <c r="F278" s="74"/>
      <c r="G278" s="145"/>
      <c r="H278" s="150"/>
      <c r="I278" s="144"/>
      <c r="J278" s="74"/>
      <c r="K278" s="74"/>
      <c r="L278" s="74"/>
    </row>
    <row r="279" spans="1:12" ht="13" customHeight="1" x14ac:dyDescent="0.2">
      <c r="A279" s="77"/>
      <c r="B279" s="77"/>
      <c r="C279" s="77"/>
      <c r="D279" s="77"/>
      <c r="E279" s="128"/>
      <c r="F279" s="77"/>
      <c r="G279" s="145"/>
      <c r="H279" s="150"/>
      <c r="I279" s="144"/>
      <c r="J279" s="77"/>
      <c r="K279" s="77"/>
      <c r="L279" s="77"/>
    </row>
    <row r="280" spans="1:12" ht="13" customHeight="1" x14ac:dyDescent="0.2">
      <c r="A280" s="77"/>
      <c r="B280" s="77"/>
      <c r="C280" s="77"/>
      <c r="D280" s="77"/>
      <c r="F280" s="77"/>
      <c r="G280" s="145"/>
      <c r="H280" s="150"/>
      <c r="I280" s="144"/>
      <c r="J280" s="77"/>
      <c r="K280" s="77"/>
      <c r="L280" s="77"/>
    </row>
    <row r="281" spans="1:12" ht="13" customHeight="1" x14ac:dyDescent="0.2">
      <c r="A281" s="77"/>
      <c r="B281" s="77"/>
      <c r="C281" s="77"/>
      <c r="D281" s="77"/>
      <c r="F281" s="77"/>
      <c r="G281" s="145"/>
      <c r="H281" s="150"/>
      <c r="I281" s="144"/>
      <c r="J281" s="77"/>
      <c r="K281" s="77"/>
      <c r="L281" s="77"/>
    </row>
    <row r="282" spans="1:12" ht="13" customHeight="1" x14ac:dyDescent="0.2">
      <c r="A282" s="74"/>
      <c r="B282" s="74"/>
      <c r="C282" s="74"/>
      <c r="D282" s="74"/>
      <c r="E282" s="74"/>
      <c r="F282" s="74"/>
      <c r="G282" s="145"/>
      <c r="H282" s="150"/>
      <c r="I282" s="144"/>
      <c r="J282" s="74"/>
      <c r="K282" s="74"/>
      <c r="L282" s="74"/>
    </row>
    <row r="283" spans="1:12" ht="13" customHeight="1" x14ac:dyDescent="0.2">
      <c r="A283" s="74"/>
      <c r="B283" s="74"/>
      <c r="C283" s="74"/>
      <c r="D283" s="74"/>
      <c r="E283" s="74"/>
      <c r="F283" s="74"/>
      <c r="G283" s="145"/>
      <c r="H283" s="150"/>
      <c r="I283" s="144"/>
      <c r="J283" s="74"/>
      <c r="K283" s="74"/>
      <c r="L283" s="74"/>
    </row>
    <row r="284" spans="1:12" ht="13" customHeight="1" x14ac:dyDescent="0.2">
      <c r="A284" s="77"/>
      <c r="B284" s="77"/>
      <c r="C284" s="77"/>
      <c r="D284" s="77"/>
      <c r="F284" s="77"/>
      <c r="G284" s="145"/>
      <c r="H284" s="150"/>
      <c r="I284" s="144"/>
      <c r="J284" s="77"/>
      <c r="K284" s="77"/>
      <c r="L284" s="77"/>
    </row>
    <row r="285" spans="1:12" ht="13" customHeight="1" x14ac:dyDescent="0.2">
      <c r="A285" s="77"/>
      <c r="B285" s="77"/>
      <c r="C285" s="77"/>
      <c r="D285" s="77"/>
      <c r="F285" s="77"/>
      <c r="G285" s="145"/>
      <c r="H285" s="150"/>
      <c r="I285" s="144"/>
      <c r="J285" s="77"/>
      <c r="K285" s="77"/>
      <c r="L285" s="77"/>
    </row>
    <row r="286" spans="1:12" ht="13" customHeight="1" x14ac:dyDescent="0.2">
      <c r="A286" s="74"/>
      <c r="B286" s="74"/>
      <c r="C286" s="74"/>
      <c r="D286" s="74"/>
      <c r="E286" s="74"/>
      <c r="F286" s="74"/>
      <c r="G286" s="145"/>
      <c r="H286" s="150"/>
      <c r="I286" s="144"/>
      <c r="J286" s="74"/>
      <c r="K286" s="74"/>
      <c r="L286" s="74"/>
    </row>
    <row r="287" spans="1:12" ht="13" customHeight="1" x14ac:dyDescent="0.2">
      <c r="A287" s="77"/>
      <c r="B287" s="77"/>
      <c r="C287" s="77"/>
      <c r="D287" s="77"/>
      <c r="F287" s="77"/>
      <c r="G287" s="145"/>
      <c r="H287" s="150"/>
      <c r="I287" s="144"/>
      <c r="J287" s="77"/>
      <c r="K287" s="77"/>
      <c r="L287" s="77"/>
    </row>
    <row r="288" spans="1:12" ht="13" customHeight="1" x14ac:dyDescent="0.2">
      <c r="D288" s="77"/>
      <c r="E288"/>
      <c r="G288" s="145"/>
      <c r="H288" s="150"/>
      <c r="I288" s="144"/>
    </row>
    <row r="289" spans="1:12" ht="13" customHeight="1" x14ac:dyDescent="0.2">
      <c r="D289" s="77"/>
      <c r="G289" s="145"/>
      <c r="H289" s="150"/>
      <c r="I289" s="144"/>
    </row>
    <row r="290" spans="1:12" ht="13" customHeight="1" x14ac:dyDescent="0.2">
      <c r="A290" s="77"/>
      <c r="B290" s="77"/>
      <c r="C290" s="77"/>
      <c r="D290" s="77"/>
      <c r="F290" s="77"/>
      <c r="G290" s="145"/>
      <c r="H290" s="150"/>
      <c r="I290" s="144"/>
      <c r="J290" s="77"/>
      <c r="K290" s="77"/>
      <c r="L290" s="77"/>
    </row>
    <row r="291" spans="1:12" ht="13" customHeight="1" x14ac:dyDescent="0.2">
      <c r="A291" s="77"/>
      <c r="B291" s="77"/>
      <c r="C291" s="77"/>
      <c r="D291" s="77"/>
      <c r="F291" s="77"/>
      <c r="G291" s="145"/>
      <c r="H291" s="150"/>
      <c r="I291" s="144"/>
      <c r="J291" s="77"/>
      <c r="K291" s="77"/>
      <c r="L291" s="77"/>
    </row>
    <row r="292" spans="1:12" ht="13" customHeight="1" x14ac:dyDescent="0.2">
      <c r="A292" s="77"/>
      <c r="B292" s="77"/>
      <c r="C292" s="77"/>
      <c r="D292" s="77"/>
      <c r="F292" s="77"/>
      <c r="G292" s="145"/>
      <c r="H292" s="150"/>
      <c r="I292" s="144"/>
      <c r="J292" s="77"/>
      <c r="K292" s="77"/>
      <c r="L292" s="77"/>
    </row>
    <row r="293" spans="1:12" ht="13" customHeight="1" x14ac:dyDescent="0.2">
      <c r="A293" s="77"/>
      <c r="B293" s="77"/>
      <c r="C293" s="77"/>
      <c r="D293" s="77"/>
      <c r="F293" s="77"/>
      <c r="G293" s="145"/>
      <c r="H293" s="150"/>
      <c r="I293" s="144"/>
      <c r="J293" s="77"/>
      <c r="K293" s="77"/>
      <c r="L293" s="77"/>
    </row>
    <row r="294" spans="1:12" ht="13" customHeight="1" x14ac:dyDescent="0.2">
      <c r="A294" s="77"/>
      <c r="B294" s="77"/>
      <c r="C294" s="77"/>
      <c r="D294" s="77"/>
      <c r="F294" s="77"/>
      <c r="G294" s="145"/>
      <c r="H294" s="150"/>
      <c r="I294" s="144"/>
      <c r="J294" s="77"/>
      <c r="K294" s="77"/>
      <c r="L294" s="77"/>
    </row>
    <row r="295" spans="1:12" ht="13" customHeight="1" x14ac:dyDescent="0.2">
      <c r="A295" s="77"/>
      <c r="B295" s="77"/>
      <c r="C295" s="77"/>
      <c r="D295" s="77"/>
      <c r="F295" s="77"/>
      <c r="G295" s="145"/>
      <c r="H295" s="150"/>
      <c r="I295" s="144"/>
      <c r="J295" s="77"/>
      <c r="K295" s="77"/>
      <c r="L295" s="77"/>
    </row>
    <row r="296" spans="1:12" ht="13" customHeight="1" x14ac:dyDescent="0.2">
      <c r="A296" s="74"/>
      <c r="B296" s="74"/>
      <c r="C296" s="74"/>
      <c r="D296" s="74"/>
      <c r="E296" s="74"/>
      <c r="F296" s="74"/>
      <c r="G296" s="145"/>
      <c r="H296" s="150"/>
      <c r="I296" s="144"/>
      <c r="J296" s="74"/>
      <c r="K296" s="74"/>
      <c r="L296" s="74"/>
    </row>
    <row r="297" spans="1:12" ht="13" customHeight="1" x14ac:dyDescent="0.2">
      <c r="A297" s="74"/>
      <c r="B297" s="74"/>
      <c r="C297" s="74"/>
      <c r="D297" s="74"/>
      <c r="E297" s="126"/>
      <c r="F297" s="74"/>
      <c r="G297" s="145"/>
      <c r="H297" s="150"/>
      <c r="I297" s="144"/>
      <c r="J297" s="74"/>
      <c r="K297" s="74"/>
      <c r="L297" s="74"/>
    </row>
    <row r="298" spans="1:12" ht="13" customHeight="1" x14ac:dyDescent="0.2">
      <c r="A298" s="74"/>
      <c r="B298" s="74"/>
      <c r="C298" s="74"/>
      <c r="D298" s="74"/>
      <c r="E298" s="74"/>
      <c r="F298" s="74"/>
      <c r="G298" s="145"/>
      <c r="H298" s="150"/>
      <c r="I298" s="144"/>
      <c r="J298" s="74"/>
      <c r="K298" s="74"/>
      <c r="L298" s="74"/>
    </row>
    <row r="299" spans="1:12" ht="13" customHeight="1" x14ac:dyDescent="0.2">
      <c r="A299" s="77"/>
      <c r="B299" s="77"/>
      <c r="C299" s="77"/>
      <c r="D299" s="77"/>
      <c r="F299" s="77"/>
      <c r="G299" s="145"/>
      <c r="H299" s="150"/>
      <c r="I299" s="144"/>
      <c r="J299" s="77"/>
      <c r="K299" s="77"/>
      <c r="L299" s="77"/>
    </row>
    <row r="300" spans="1:12" ht="13" customHeight="1" x14ac:dyDescent="0.2">
      <c r="A300" s="77"/>
      <c r="B300" s="77"/>
      <c r="C300" s="77"/>
      <c r="D300" s="77"/>
      <c r="F300" s="77"/>
      <c r="G300" s="145"/>
      <c r="H300" s="150"/>
      <c r="I300" s="144"/>
      <c r="J300" s="77"/>
      <c r="K300" s="77"/>
      <c r="L300" s="77"/>
    </row>
    <row r="301" spans="1:12" ht="13" customHeight="1" x14ac:dyDescent="0.2">
      <c r="A301" s="77"/>
      <c r="B301" s="77"/>
      <c r="C301" s="77"/>
      <c r="D301" s="77"/>
      <c r="F301" s="77"/>
      <c r="G301" s="145"/>
      <c r="H301" s="150"/>
      <c r="I301" s="144"/>
      <c r="J301" s="77"/>
      <c r="K301" s="77"/>
      <c r="L301" s="77"/>
    </row>
    <row r="302" spans="1:12" ht="13" customHeight="1" x14ac:dyDescent="0.2">
      <c r="A302" s="77"/>
      <c r="B302" s="77"/>
      <c r="C302" s="77"/>
      <c r="D302" s="77"/>
      <c r="F302" s="77"/>
      <c r="G302" s="145"/>
      <c r="H302" s="150"/>
      <c r="I302" s="144"/>
      <c r="J302" s="77"/>
      <c r="K302" s="77"/>
      <c r="L302" s="77"/>
    </row>
    <row r="303" spans="1:12" ht="13" customHeight="1" x14ac:dyDescent="0.2">
      <c r="A303" s="77"/>
      <c r="B303" s="77"/>
      <c r="C303" s="77"/>
      <c r="D303" s="77"/>
      <c r="F303" s="77"/>
      <c r="G303" s="145"/>
      <c r="H303" s="150"/>
      <c r="I303" s="144"/>
      <c r="J303" s="77"/>
      <c r="K303" s="77"/>
      <c r="L303" s="77"/>
    </row>
    <row r="304" spans="1:12" ht="13" customHeight="1" x14ac:dyDescent="0.2">
      <c r="A304" s="77"/>
      <c r="B304" s="77"/>
      <c r="C304" s="77"/>
      <c r="D304" s="77"/>
      <c r="F304" s="77"/>
      <c r="G304" s="145"/>
      <c r="H304" s="150"/>
      <c r="I304" s="144"/>
      <c r="J304" s="77"/>
      <c r="K304" s="77"/>
      <c r="L304" s="77"/>
    </row>
    <row r="305" spans="1:13" ht="13" customHeight="1" x14ac:dyDescent="0.2">
      <c r="A305" s="77"/>
      <c r="B305" s="77"/>
      <c r="C305" s="77"/>
      <c r="D305" s="77"/>
      <c r="F305" s="77"/>
      <c r="G305" s="145"/>
      <c r="H305" s="150"/>
      <c r="I305" s="144"/>
      <c r="J305" s="77"/>
      <c r="K305" s="77"/>
      <c r="L305" s="77"/>
    </row>
    <row r="306" spans="1:13" s="77" customFormat="1" ht="13" customHeight="1" x14ac:dyDescent="0.2">
      <c r="G306" s="145"/>
      <c r="H306" s="150"/>
      <c r="I306" s="144"/>
    </row>
    <row r="307" spans="1:13" ht="13" customHeight="1" x14ac:dyDescent="0.2">
      <c r="A307" s="77"/>
      <c r="B307" s="77"/>
      <c r="C307" s="77"/>
      <c r="D307" s="77"/>
      <c r="F307" s="77"/>
      <c r="G307" s="145"/>
      <c r="H307" s="150"/>
      <c r="I307" s="144"/>
      <c r="J307" s="77"/>
      <c r="K307" s="77"/>
      <c r="L307" s="77"/>
    </row>
    <row r="308" spans="1:13" ht="13" customHeight="1" x14ac:dyDescent="0.2">
      <c r="A308" s="77"/>
      <c r="B308" s="77"/>
      <c r="C308" s="77"/>
      <c r="D308" s="77"/>
      <c r="F308" s="77"/>
      <c r="G308" s="145"/>
      <c r="H308" s="150"/>
      <c r="I308" s="144"/>
      <c r="J308" s="77"/>
      <c r="K308" s="77"/>
      <c r="L308" s="77"/>
    </row>
    <row r="309" spans="1:13" ht="13" customHeight="1" x14ac:dyDescent="0.2">
      <c r="A309" s="74"/>
      <c r="B309" s="74"/>
      <c r="C309" s="74"/>
      <c r="D309" s="74"/>
      <c r="E309" s="74"/>
      <c r="F309" s="74"/>
      <c r="G309" s="145"/>
      <c r="H309" s="150"/>
      <c r="I309" s="144"/>
      <c r="J309" s="74"/>
      <c r="K309" s="74"/>
      <c r="L309" s="74"/>
    </row>
    <row r="310" spans="1:13" ht="13" customHeight="1" x14ac:dyDescent="0.2">
      <c r="A310" s="74"/>
      <c r="B310" s="74"/>
      <c r="C310" s="74"/>
      <c r="D310" s="74"/>
      <c r="E310" s="74"/>
      <c r="F310" s="74"/>
      <c r="G310" s="145"/>
      <c r="H310" s="150"/>
      <c r="I310" s="144"/>
      <c r="J310" s="74"/>
      <c r="K310" s="74"/>
      <c r="L310" s="74"/>
    </row>
    <row r="311" spans="1:13" ht="13" customHeight="1" x14ac:dyDescent="0.2">
      <c r="A311" s="74"/>
      <c r="B311" s="74"/>
      <c r="C311" s="74"/>
      <c r="D311" s="74"/>
      <c r="E311" s="74"/>
      <c r="F311" s="74"/>
      <c r="G311" s="145"/>
      <c r="H311" s="150"/>
      <c r="I311" s="144"/>
      <c r="J311" s="74"/>
      <c r="K311" s="74"/>
      <c r="L311" s="74"/>
    </row>
    <row r="312" spans="1:13" ht="13" customHeight="1" x14ac:dyDescent="0.2">
      <c r="A312" s="74"/>
      <c r="B312" s="74"/>
      <c r="C312" s="74"/>
      <c r="D312" s="74"/>
      <c r="E312" s="74"/>
      <c r="F312" s="74"/>
      <c r="G312" s="145"/>
      <c r="H312" s="150"/>
      <c r="I312" s="144"/>
      <c r="J312" s="74"/>
      <c r="K312" s="74"/>
      <c r="L312" s="74"/>
    </row>
    <row r="313" spans="1:13" ht="13" customHeight="1" x14ac:dyDescent="0.2">
      <c r="C313" s="77"/>
      <c r="G313" s="145"/>
      <c r="H313" s="150"/>
      <c r="I313" s="144"/>
    </row>
    <row r="314" spans="1:13" ht="13" customHeight="1" x14ac:dyDescent="0.2">
      <c r="A314" s="74"/>
      <c r="B314" s="74"/>
      <c r="C314" s="74"/>
      <c r="D314" s="74"/>
      <c r="E314" s="74"/>
      <c r="F314" s="74"/>
      <c r="G314" s="145"/>
      <c r="H314" s="150"/>
      <c r="I314" s="144"/>
      <c r="J314" s="74"/>
      <c r="K314" s="74"/>
      <c r="L314" s="74"/>
    </row>
    <row r="315" spans="1:13" ht="13" customHeight="1" x14ac:dyDescent="0.2">
      <c r="A315" s="74"/>
      <c r="B315" s="74"/>
      <c r="C315" s="74"/>
      <c r="D315" s="74"/>
      <c r="E315" s="74"/>
      <c r="F315" s="74"/>
      <c r="G315" s="145"/>
      <c r="H315" s="150"/>
      <c r="I315" s="144"/>
      <c r="J315" s="74"/>
      <c r="K315" s="74"/>
      <c r="L315" s="74"/>
    </row>
    <row r="316" spans="1:13" ht="14" x14ac:dyDescent="0.2">
      <c r="A316" s="74"/>
      <c r="B316" s="74"/>
      <c r="C316" s="74"/>
      <c r="D316" s="74"/>
      <c r="E316" s="74"/>
      <c r="F316" s="74"/>
      <c r="G316" s="145"/>
      <c r="H316" s="150"/>
      <c r="I316" s="144"/>
      <c r="J316" s="74"/>
      <c r="K316" s="74"/>
      <c r="L316" s="74"/>
    </row>
    <row r="317" spans="1:13" ht="14" x14ac:dyDescent="0.2">
      <c r="A317" s="74"/>
      <c r="B317" s="74"/>
      <c r="C317" s="74"/>
      <c r="D317" s="74"/>
      <c r="E317" s="74"/>
      <c r="F317" s="74"/>
      <c r="G317" s="145"/>
      <c r="H317" s="150"/>
      <c r="I317" s="144"/>
      <c r="J317" s="74"/>
      <c r="K317" s="74"/>
      <c r="L317" s="74"/>
      <c r="M317" s="77"/>
    </row>
    <row r="318" spans="1:13" s="77" customFormat="1" ht="14" x14ac:dyDescent="0.2">
      <c r="A318" s="74"/>
      <c r="B318" s="74"/>
      <c r="C318" s="74"/>
      <c r="D318" s="74"/>
      <c r="E318" s="74"/>
      <c r="F318" s="74"/>
      <c r="G318" s="145"/>
      <c r="H318" s="150"/>
      <c r="I318" s="144"/>
      <c r="J318" s="74"/>
      <c r="K318" s="74"/>
      <c r="L318" s="74"/>
    </row>
    <row r="319" spans="1:13" s="77" customFormat="1" ht="14" x14ac:dyDescent="0.2">
      <c r="A319" s="74"/>
      <c r="B319" s="74"/>
      <c r="C319" s="74"/>
      <c r="D319" s="74"/>
      <c r="E319" s="74"/>
      <c r="F319" s="74"/>
      <c r="G319" s="145"/>
      <c r="H319" s="150"/>
      <c r="I319" s="143"/>
      <c r="J319" s="74"/>
      <c r="K319" s="74"/>
      <c r="L319" s="74"/>
    </row>
    <row r="320" spans="1:13" ht="14" x14ac:dyDescent="0.2">
      <c r="A320" s="74"/>
      <c r="B320" s="74"/>
      <c r="C320" s="74"/>
      <c r="D320" s="127"/>
      <c r="E320" s="74"/>
      <c r="F320" s="74"/>
      <c r="G320" s="145"/>
      <c r="H320" s="150"/>
      <c r="I320" s="144"/>
      <c r="J320" s="74"/>
      <c r="K320" s="74"/>
      <c r="L320" s="74"/>
      <c r="M320" s="77"/>
    </row>
    <row r="321" spans="1:13" ht="14" x14ac:dyDescent="0.2">
      <c r="A321" s="74"/>
      <c r="B321" s="74"/>
      <c r="C321" s="74"/>
      <c r="D321" s="74"/>
      <c r="E321" s="74"/>
      <c r="F321" s="74"/>
      <c r="G321" s="145"/>
      <c r="H321" s="150"/>
      <c r="I321" s="144"/>
      <c r="J321" s="74"/>
      <c r="K321" s="74"/>
      <c r="L321" s="74"/>
    </row>
    <row r="322" spans="1:13" ht="14" x14ac:dyDescent="0.2">
      <c r="A322" s="74"/>
      <c r="B322" s="74"/>
      <c r="C322" s="74"/>
      <c r="D322" s="74"/>
      <c r="E322" s="74"/>
      <c r="F322" s="74"/>
      <c r="G322" s="145"/>
      <c r="H322" s="150"/>
      <c r="I322" s="144"/>
      <c r="J322" s="74"/>
      <c r="K322" s="74"/>
      <c r="L322" s="74"/>
      <c r="M322" s="77"/>
    </row>
    <row r="323" spans="1:13" ht="14" x14ac:dyDescent="0.2">
      <c r="A323" s="74"/>
      <c r="B323" s="74"/>
      <c r="C323" s="74"/>
      <c r="D323" s="74"/>
      <c r="E323" s="74"/>
      <c r="F323" s="74"/>
      <c r="G323" s="145"/>
      <c r="H323" s="150"/>
      <c r="I323" s="144"/>
      <c r="J323" s="74"/>
      <c r="K323" s="74"/>
      <c r="L323" s="74"/>
      <c r="M323" s="77"/>
    </row>
    <row r="324" spans="1:13" ht="14" x14ac:dyDescent="0.2">
      <c r="A324" s="74"/>
      <c r="B324" s="74"/>
      <c r="C324" s="74"/>
      <c r="D324" s="74"/>
      <c r="E324" s="148"/>
      <c r="F324" s="74"/>
      <c r="G324" s="21"/>
      <c r="H324" s="150"/>
      <c r="I324" s="144"/>
      <c r="J324" s="74"/>
      <c r="K324" s="74"/>
      <c r="L324" s="74"/>
      <c r="M324" s="77"/>
    </row>
    <row r="325" spans="1:13" s="77" customFormat="1" ht="14" x14ac:dyDescent="0.2">
      <c r="C325" s="74"/>
      <c r="E325" s="148"/>
      <c r="G325" s="21"/>
      <c r="H325" s="150"/>
      <c r="I325" s="144"/>
    </row>
    <row r="326" spans="1:13" ht="14" x14ac:dyDescent="0.2">
      <c r="A326" s="77"/>
      <c r="B326" s="77"/>
      <c r="C326" s="74"/>
      <c r="D326" s="77"/>
      <c r="E326" s="148"/>
      <c r="F326" s="77"/>
      <c r="G326" s="21"/>
      <c r="H326" s="150"/>
      <c r="I326" s="144"/>
      <c r="J326" s="77"/>
      <c r="K326" s="77"/>
      <c r="L326" s="77"/>
    </row>
    <row r="327" spans="1:13" ht="14" x14ac:dyDescent="0.2">
      <c r="A327" s="77"/>
      <c r="B327" s="77"/>
      <c r="C327" s="74"/>
      <c r="D327" s="77"/>
      <c r="E327" s="148"/>
      <c r="F327" s="77"/>
      <c r="G327" s="21"/>
      <c r="H327" s="150"/>
      <c r="I327" s="144"/>
      <c r="J327" s="77"/>
      <c r="K327" s="77"/>
      <c r="L327" s="77"/>
      <c r="M327" s="77"/>
    </row>
    <row r="328" spans="1:13" ht="14" x14ac:dyDescent="0.2">
      <c r="A328" s="77"/>
      <c r="B328" s="77"/>
      <c r="C328" s="74"/>
      <c r="D328" s="77"/>
      <c r="E328" s="148"/>
      <c r="F328" s="77"/>
      <c r="G328" s="21"/>
      <c r="H328" s="150"/>
      <c r="I328" s="144"/>
      <c r="J328" s="77"/>
      <c r="K328" s="77"/>
      <c r="L328" s="77"/>
      <c r="M328" s="77"/>
    </row>
    <row r="329" spans="1:13" ht="14" x14ac:dyDescent="0.2">
      <c r="A329" s="77"/>
      <c r="B329" s="77"/>
      <c r="C329" s="74"/>
      <c r="D329" s="77"/>
      <c r="E329" s="148"/>
      <c r="F329" s="77"/>
      <c r="G329" s="21"/>
      <c r="H329" s="150"/>
      <c r="I329" s="144"/>
      <c r="J329" s="77"/>
      <c r="K329" s="77"/>
      <c r="L329" s="77"/>
      <c r="M329" s="77"/>
    </row>
    <row r="330" spans="1:13" ht="14" x14ac:dyDescent="0.2">
      <c r="A330" s="77"/>
      <c r="B330" s="77"/>
      <c r="C330" s="74"/>
      <c r="D330" s="77"/>
      <c r="E330" s="148"/>
      <c r="F330" s="77"/>
      <c r="G330" s="21"/>
      <c r="H330" s="150"/>
      <c r="I330" s="144"/>
      <c r="J330" s="77"/>
      <c r="K330" s="77"/>
      <c r="L330" s="77"/>
      <c r="M330" s="77"/>
    </row>
    <row r="331" spans="1:13" ht="14" x14ac:dyDescent="0.2">
      <c r="A331" s="77"/>
      <c r="B331" s="77"/>
      <c r="C331" s="74"/>
      <c r="D331" s="77"/>
      <c r="E331" s="148"/>
      <c r="F331" s="77"/>
      <c r="G331" s="21"/>
      <c r="H331" s="150"/>
      <c r="I331" s="144"/>
      <c r="J331" s="77"/>
      <c r="K331" s="77"/>
      <c r="L331" s="77"/>
      <c r="M331" s="77"/>
    </row>
    <row r="332" spans="1:13" ht="14" x14ac:dyDescent="0.2">
      <c r="A332" s="77"/>
      <c r="B332" s="77"/>
      <c r="C332" s="74"/>
      <c r="D332" s="77"/>
      <c r="E332" s="148"/>
      <c r="F332" s="77"/>
      <c r="G332" s="21"/>
      <c r="H332" s="150"/>
      <c r="I332" s="144"/>
      <c r="J332" s="77"/>
      <c r="K332" s="77"/>
      <c r="L332" s="77"/>
      <c r="M332" s="77"/>
    </row>
    <row r="333" spans="1:13" ht="14" x14ac:dyDescent="0.2">
      <c r="A333" s="77"/>
      <c r="B333" s="77"/>
      <c r="C333" s="74"/>
      <c r="D333" s="77"/>
      <c r="E333" s="148"/>
      <c r="F333" s="77"/>
      <c r="G333" s="21"/>
      <c r="H333" s="150"/>
      <c r="I333" s="144"/>
      <c r="J333" s="77"/>
      <c r="K333" s="77"/>
      <c r="L333" s="77"/>
      <c r="M333" s="77"/>
    </row>
    <row r="334" spans="1:13" ht="14" x14ac:dyDescent="0.2">
      <c r="A334" s="77"/>
      <c r="B334" s="77"/>
      <c r="C334" s="74"/>
      <c r="D334" s="77"/>
      <c r="E334" s="148"/>
      <c r="F334" s="77"/>
      <c r="G334" s="21"/>
      <c r="H334" s="150"/>
      <c r="I334" s="146"/>
      <c r="J334" s="77"/>
      <c r="K334" s="77"/>
      <c r="L334" s="77"/>
      <c r="M334" s="77"/>
    </row>
    <row r="335" spans="1:13" ht="14" x14ac:dyDescent="0.2">
      <c r="A335" s="77"/>
      <c r="B335" s="77"/>
      <c r="C335" s="74"/>
      <c r="D335" s="77"/>
      <c r="E335" s="149"/>
      <c r="F335" s="77"/>
      <c r="G335" s="21"/>
      <c r="H335" s="150"/>
      <c r="I335" s="143"/>
      <c r="J335" s="77"/>
      <c r="K335" s="77"/>
      <c r="L335" s="77"/>
      <c r="M335" s="77"/>
    </row>
    <row r="336" spans="1:13" s="77" customFormat="1" ht="14" x14ac:dyDescent="0.2">
      <c r="C336" s="74"/>
      <c r="E336" s="149"/>
      <c r="G336" s="21"/>
      <c r="H336" s="150"/>
      <c r="I336" s="144"/>
    </row>
    <row r="337" spans="1:13" s="77" customFormat="1" ht="14" x14ac:dyDescent="0.2">
      <c r="C337" s="74"/>
      <c r="E337" s="149"/>
      <c r="G337" s="21"/>
      <c r="H337" s="150"/>
      <c r="I337" s="144"/>
    </row>
    <row r="338" spans="1:13" s="77" customFormat="1" ht="14" x14ac:dyDescent="0.2">
      <c r="C338" s="74"/>
      <c r="E338" s="149"/>
      <c r="G338" s="21"/>
      <c r="H338" s="150"/>
      <c r="I338" s="144"/>
    </row>
    <row r="339" spans="1:13" ht="14" x14ac:dyDescent="0.2">
      <c r="A339" s="77"/>
      <c r="B339" s="77"/>
      <c r="C339" s="74"/>
      <c r="D339" s="77"/>
      <c r="E339" s="149"/>
      <c r="F339" s="77"/>
      <c r="G339" s="21"/>
      <c r="H339" s="150"/>
      <c r="I339" s="144"/>
      <c r="J339" s="77"/>
      <c r="K339" s="77"/>
      <c r="L339" s="77"/>
    </row>
    <row r="340" spans="1:13" ht="14" x14ac:dyDescent="0.2">
      <c r="A340" s="74"/>
      <c r="B340" s="74"/>
      <c r="C340" s="74"/>
      <c r="D340" s="74"/>
      <c r="E340" s="126"/>
      <c r="F340" s="74"/>
      <c r="G340" s="145"/>
      <c r="H340" s="150"/>
      <c r="I340" s="144"/>
      <c r="J340" s="74"/>
      <c r="K340" s="74" t="s">
        <v>140</v>
      </c>
      <c r="L340" s="74"/>
      <c r="M340" s="77"/>
    </row>
    <row r="341" spans="1:13" ht="14" x14ac:dyDescent="0.2">
      <c r="A341" s="74"/>
      <c r="B341" s="74"/>
      <c r="C341" s="74"/>
      <c r="D341" s="74"/>
      <c r="E341" s="74"/>
      <c r="F341" s="74"/>
      <c r="G341" s="145"/>
      <c r="H341" s="150"/>
      <c r="I341" s="144"/>
      <c r="J341" s="74"/>
      <c r="K341" s="74"/>
      <c r="L341" s="74"/>
      <c r="M341" s="77"/>
    </row>
    <row r="342" spans="1:13" ht="14" x14ac:dyDescent="0.2">
      <c r="A342" s="74"/>
      <c r="B342" s="74"/>
      <c r="C342" s="74"/>
      <c r="D342" s="74"/>
      <c r="E342" s="74"/>
      <c r="F342" s="74"/>
      <c r="G342" s="145"/>
      <c r="H342" s="150"/>
      <c r="I342" s="144"/>
      <c r="J342" s="74"/>
      <c r="K342" s="74"/>
      <c r="L342" s="74"/>
      <c r="M342" s="77"/>
    </row>
    <row r="343" spans="1:13" ht="14" x14ac:dyDescent="0.2">
      <c r="A343" s="74"/>
      <c r="B343" s="74"/>
      <c r="C343" s="74"/>
      <c r="D343" s="74"/>
      <c r="E343" s="74"/>
      <c r="F343" s="74"/>
      <c r="G343" s="152"/>
      <c r="H343" s="150"/>
      <c r="I343" s="144"/>
      <c r="J343" s="74"/>
      <c r="K343" s="74"/>
      <c r="L343" s="74"/>
      <c r="M343" s="77"/>
    </row>
    <row r="344" spans="1:13" s="77" customFormat="1" ht="14" x14ac:dyDescent="0.2">
      <c r="A344" s="74"/>
      <c r="B344" s="74"/>
      <c r="C344" s="74"/>
      <c r="D344" s="74"/>
      <c r="E344" s="74"/>
      <c r="F344" s="74"/>
      <c r="G344" s="145"/>
      <c r="H344" s="150"/>
      <c r="I344" s="144"/>
      <c r="J344" s="74"/>
      <c r="K344" s="74"/>
      <c r="L344" s="74"/>
    </row>
    <row r="345" spans="1:13" ht="14" x14ac:dyDescent="0.2">
      <c r="A345" s="74"/>
      <c r="B345" s="74"/>
      <c r="C345" s="74"/>
      <c r="D345" s="74"/>
      <c r="E345" s="74"/>
      <c r="F345" s="74"/>
      <c r="G345" s="145"/>
      <c r="H345" s="150"/>
      <c r="I345" s="144"/>
      <c r="J345" s="74"/>
      <c r="K345" s="74"/>
      <c r="L345" s="74"/>
    </row>
    <row r="346" spans="1:13" ht="14" x14ac:dyDescent="0.2">
      <c r="A346" s="77"/>
      <c r="B346" s="77"/>
      <c r="C346" s="77"/>
      <c r="D346" s="127"/>
      <c r="F346" s="77"/>
      <c r="G346" s="145"/>
      <c r="H346" s="150"/>
      <c r="I346" s="144"/>
      <c r="J346" s="77"/>
      <c r="K346" s="77"/>
      <c r="L346" s="77"/>
      <c r="M346" s="77"/>
    </row>
    <row r="347" spans="1:13" ht="14" x14ac:dyDescent="0.2">
      <c r="A347" s="74"/>
      <c r="B347" s="74"/>
      <c r="C347" s="74"/>
      <c r="D347" s="74"/>
      <c r="E347" s="74"/>
      <c r="F347" s="74"/>
      <c r="G347" s="145"/>
      <c r="H347" s="150"/>
      <c r="I347" s="144"/>
      <c r="J347" s="74"/>
      <c r="K347" s="74"/>
      <c r="L347" s="74"/>
      <c r="M347" s="77"/>
    </row>
    <row r="348" spans="1:13" ht="14" x14ac:dyDescent="0.2">
      <c r="A348" s="74"/>
      <c r="B348" s="74"/>
      <c r="C348" s="74"/>
      <c r="D348" s="74"/>
      <c r="E348" s="74"/>
      <c r="F348" s="74"/>
      <c r="G348" s="145"/>
      <c r="H348" s="150"/>
      <c r="I348" s="144"/>
      <c r="J348" s="74"/>
      <c r="K348" s="74"/>
      <c r="L348" s="74"/>
      <c r="M348" s="77"/>
    </row>
    <row r="349" spans="1:13" ht="14" x14ac:dyDescent="0.2">
      <c r="A349" s="74"/>
      <c r="B349" s="74"/>
      <c r="C349" s="74"/>
      <c r="D349" s="74"/>
      <c r="E349" s="74"/>
      <c r="F349" s="74"/>
      <c r="G349" s="145"/>
      <c r="H349" s="150"/>
      <c r="I349" s="144"/>
      <c r="J349" s="74"/>
      <c r="K349" s="74"/>
      <c r="L349" s="74"/>
      <c r="M349" s="77"/>
    </row>
    <row r="350" spans="1:13" ht="14" x14ac:dyDescent="0.2">
      <c r="A350" s="74"/>
      <c r="B350" s="74"/>
      <c r="C350" s="74"/>
      <c r="D350" s="74"/>
      <c r="E350" s="74"/>
      <c r="F350" s="74"/>
      <c r="G350" s="145"/>
      <c r="H350" s="150"/>
      <c r="I350" s="144"/>
      <c r="J350" s="74"/>
      <c r="K350" s="74"/>
      <c r="L350" s="74"/>
      <c r="M350" s="77"/>
    </row>
    <row r="351" spans="1:13" ht="14" x14ac:dyDescent="0.2">
      <c r="A351" s="77"/>
      <c r="B351" s="77"/>
      <c r="C351" s="77"/>
      <c r="D351" s="77"/>
      <c r="F351" s="77"/>
      <c r="G351" s="145"/>
      <c r="H351" s="150"/>
      <c r="I351" s="144"/>
      <c r="J351" s="77"/>
      <c r="K351" s="77" t="s">
        <v>140</v>
      </c>
      <c r="L351" s="77"/>
      <c r="M351" s="77"/>
    </row>
    <row r="352" spans="1:13" ht="14" x14ac:dyDescent="0.2">
      <c r="A352" s="74"/>
      <c r="B352" s="74"/>
      <c r="C352" s="74"/>
      <c r="D352" s="74"/>
      <c r="E352" s="126"/>
      <c r="F352" s="74"/>
      <c r="G352" s="145"/>
      <c r="H352" s="150"/>
      <c r="I352" s="144"/>
      <c r="J352" s="74"/>
      <c r="K352" s="74"/>
      <c r="L352" s="74"/>
      <c r="M352" s="77"/>
    </row>
    <row r="353" spans="1:13" ht="14" x14ac:dyDescent="0.2">
      <c r="A353" s="74"/>
      <c r="B353" s="74"/>
      <c r="C353" s="74"/>
      <c r="D353" s="74"/>
      <c r="E353" s="74"/>
      <c r="F353" s="74"/>
      <c r="G353" s="145"/>
      <c r="H353" s="150"/>
      <c r="I353" s="144"/>
      <c r="J353" s="74"/>
      <c r="K353" s="74"/>
      <c r="L353" s="74"/>
      <c r="M353" s="77"/>
    </row>
    <row r="354" spans="1:13" ht="14" x14ac:dyDescent="0.2">
      <c r="A354" s="74"/>
      <c r="B354" s="74"/>
      <c r="C354" s="74"/>
      <c r="D354" s="74"/>
      <c r="E354" s="74"/>
      <c r="F354" s="74"/>
      <c r="G354" s="145"/>
      <c r="H354" s="150"/>
      <c r="I354" s="144"/>
      <c r="J354" s="74"/>
      <c r="K354" s="74"/>
      <c r="L354" s="74"/>
      <c r="M354" s="77"/>
    </row>
    <row r="355" spans="1:13" ht="14" x14ac:dyDescent="0.2">
      <c r="A355" s="74"/>
      <c r="B355" s="74"/>
      <c r="C355" s="74"/>
      <c r="D355" s="74"/>
      <c r="E355" s="74"/>
      <c r="F355" s="74"/>
      <c r="G355" s="145"/>
      <c r="H355" s="150"/>
      <c r="I355" s="144"/>
      <c r="J355" s="74"/>
      <c r="K355" s="74"/>
      <c r="L355" s="74"/>
      <c r="M355" s="77"/>
    </row>
    <row r="356" spans="1:13" ht="14" x14ac:dyDescent="0.2">
      <c r="A356" s="74"/>
      <c r="B356" s="74"/>
      <c r="C356" s="74"/>
      <c r="D356" s="74"/>
      <c r="E356" s="74"/>
      <c r="F356" s="74"/>
      <c r="G356" s="145"/>
      <c r="H356" s="150"/>
      <c r="I356" s="144"/>
      <c r="J356" s="74"/>
      <c r="K356" s="74"/>
      <c r="L356" s="74"/>
      <c r="M356" s="77"/>
    </row>
    <row r="357" spans="1:13" ht="14" x14ac:dyDescent="0.2">
      <c r="A357" s="74"/>
      <c r="B357" s="74"/>
      <c r="C357" s="74"/>
      <c r="D357" s="74"/>
      <c r="E357" s="74"/>
      <c r="F357" s="74"/>
      <c r="G357" s="145"/>
      <c r="H357" s="150"/>
      <c r="I357" s="144"/>
      <c r="J357" s="74"/>
      <c r="K357" s="74"/>
      <c r="L357" s="74"/>
      <c r="M357" s="77"/>
    </row>
    <row r="358" spans="1:13" ht="14" x14ac:dyDescent="0.2">
      <c r="A358" s="74"/>
      <c r="B358" s="74"/>
      <c r="C358" s="74"/>
      <c r="D358" s="74"/>
      <c r="E358" s="74"/>
      <c r="F358" s="74"/>
      <c r="G358" s="145"/>
      <c r="H358" s="150"/>
      <c r="I358" s="144"/>
      <c r="J358" s="74"/>
      <c r="K358" s="74"/>
      <c r="L358" s="74"/>
      <c r="M358" s="77"/>
    </row>
    <row r="359" spans="1:13" ht="14" x14ac:dyDescent="0.2">
      <c r="A359" s="74"/>
      <c r="B359" s="74"/>
      <c r="C359" s="74"/>
      <c r="D359" s="127"/>
      <c r="E359" s="74"/>
      <c r="F359" s="74"/>
      <c r="G359" s="145"/>
      <c r="H359" s="150"/>
      <c r="I359" s="144"/>
      <c r="J359" s="74"/>
      <c r="K359" s="74"/>
      <c r="L359" s="74"/>
      <c r="M359" s="77"/>
    </row>
    <row r="360" spans="1:13" s="77" customFormat="1" ht="14" x14ac:dyDescent="0.2">
      <c r="A360" s="74"/>
      <c r="B360" s="74"/>
      <c r="C360" s="74"/>
      <c r="D360" s="74"/>
      <c r="E360" s="74"/>
      <c r="F360" s="74"/>
      <c r="G360" s="145"/>
      <c r="H360" s="150"/>
      <c r="I360" s="144"/>
      <c r="J360" s="74"/>
      <c r="K360" s="74"/>
      <c r="L360" s="74"/>
    </row>
    <row r="361" spans="1:13" s="77" customFormat="1" ht="14" x14ac:dyDescent="0.2">
      <c r="G361" s="145"/>
      <c r="H361" s="150"/>
      <c r="I361" s="144"/>
      <c r="K361" s="77" t="s">
        <v>140</v>
      </c>
    </row>
    <row r="362" spans="1:13" x14ac:dyDescent="0.15">
      <c r="A362" s="77" t="s">
        <v>189</v>
      </c>
      <c r="B362" s="77"/>
      <c r="C362" s="77"/>
      <c r="D362" s="77"/>
      <c r="F362" s="77"/>
      <c r="G362" s="77"/>
      <c r="I362" s="130">
        <f>SUBTOTAL(109,Tabela1[Valor])</f>
        <v>1828.9900000000011</v>
      </c>
      <c r="J362" s="77"/>
      <c r="K362" s="77"/>
      <c r="L362" s="77"/>
      <c r="M362" s="77">
        <f>SUBTOTAL(103,Tabela1[Saldo])</f>
        <v>0</v>
      </c>
    </row>
  </sheetData>
  <phoneticPr fontId="25" type="noConversion"/>
  <dataValidations count="1">
    <dataValidation type="list" allowBlank="1" showInputMessage="1" showErrorMessage="1" sqref="G363:G1048576 G1" xr:uid="{59AE64A8-0583-6741-95AB-5D3008192465}">
      <formula1>#REF!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874793-4B34-E746-B14B-977CD9151205}">
          <x14:formula1>
            <xm:f>Orçamento!$B$10:$B$204</xm:f>
          </x14:formula1>
          <xm:sqref>G2:G361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FEF01-4830-C141-9BF3-B788EEA245C9}">
  <dimension ref="A1:B11"/>
  <sheetViews>
    <sheetView workbookViewId="0">
      <selection activeCell="B2" sqref="B2"/>
    </sheetView>
  </sheetViews>
  <sheetFormatPr baseColWidth="10" defaultRowHeight="13" x14ac:dyDescent="0.15"/>
  <cols>
    <col min="2" max="2" width="17.1640625" customWidth="1"/>
  </cols>
  <sheetData>
    <row r="1" spans="1:2" s="77" customFormat="1" x14ac:dyDescent="0.15">
      <c r="A1" s="127" t="s">
        <v>192</v>
      </c>
      <c r="B1" s="127" t="s">
        <v>193</v>
      </c>
    </row>
    <row r="2" spans="1:2" x14ac:dyDescent="0.15">
      <c r="A2" s="132" t="s">
        <v>139</v>
      </c>
      <c r="B2" s="154">
        <f>SUMIF(Tabela1[Conta],Saldos!A2,Tabela1[Valor])</f>
        <v>3306.93</v>
      </c>
    </row>
    <row r="3" spans="1:2" x14ac:dyDescent="0.15">
      <c r="A3" s="133" t="s">
        <v>143</v>
      </c>
      <c r="B3" s="154">
        <f>SUMIF(Tabela1[Conta],Saldos!A3,Tabela1[Valor])</f>
        <v>202.73</v>
      </c>
    </row>
    <row r="4" spans="1:2" x14ac:dyDescent="0.15">
      <c r="A4" s="132" t="s">
        <v>156</v>
      </c>
      <c r="B4" s="154">
        <f>SUMIF(Tabela1[Conta],Saldos!A4,Tabela1[Valor])</f>
        <v>-1685.1200000000001</v>
      </c>
    </row>
    <row r="5" spans="1:2" x14ac:dyDescent="0.15">
      <c r="A5" s="133" t="s">
        <v>181</v>
      </c>
      <c r="B5" s="154">
        <f>SUMIF(Tabela1[Conta],Saldos!A5,Tabela1[Valor])</f>
        <v>0</v>
      </c>
    </row>
    <row r="6" spans="1:2" x14ac:dyDescent="0.15">
      <c r="A6" s="132" t="s">
        <v>160</v>
      </c>
      <c r="B6" s="154">
        <f>SUMIF(Tabela1[Conta],Saldos!A6,Tabela1[Valor])</f>
        <v>232.31000000000131</v>
      </c>
    </row>
    <row r="7" spans="1:2" x14ac:dyDescent="0.15">
      <c r="A7" s="133" t="s">
        <v>187</v>
      </c>
      <c r="B7" s="154">
        <f>SUMIF(Tabela1[Conta],Saldos!A7,Tabela1[Valor])</f>
        <v>0</v>
      </c>
    </row>
    <row r="8" spans="1:2" x14ac:dyDescent="0.15">
      <c r="A8" s="132" t="s">
        <v>188</v>
      </c>
      <c r="B8" s="154">
        <f>SUMIF(Tabela1[Conta],Saldos!A8,Tabela1[Valor])</f>
        <v>0</v>
      </c>
    </row>
    <row r="9" spans="1:2" s="77" customFormat="1" x14ac:dyDescent="0.15">
      <c r="A9" s="132" t="s">
        <v>171</v>
      </c>
      <c r="B9" s="154">
        <f>SUMIF(Tabela1[Conta],Saldos!A9,Tabela1[Valor])</f>
        <v>0</v>
      </c>
    </row>
    <row r="10" spans="1:2" s="77" customFormat="1" x14ac:dyDescent="0.15">
      <c r="A10" s="132" t="s">
        <v>170</v>
      </c>
      <c r="B10" s="154">
        <f>SUMIF(Tabela1[Conta],Saldos!A10,Tabela1[Valor])</f>
        <v>0</v>
      </c>
    </row>
    <row r="11" spans="1:2" x14ac:dyDescent="0.15">
      <c r="A11" s="133" t="s">
        <v>194</v>
      </c>
      <c r="B11" s="154">
        <f>SUM(B2:B8)</f>
        <v>2056.8500000000013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3" x14ac:dyDescent="0.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Orçamento</vt:lpstr>
      <vt:lpstr>Fluxo_Caixa</vt:lpstr>
      <vt:lpstr>Saldos</vt:lpstr>
      <vt:lpstr>Investimentos</vt:lpstr>
      <vt:lpstr>Orçamento!Area_de_impressao</vt:lpstr>
      <vt:lpstr>Orçamento!Titulos_de_impressao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Orçamento Doméstico</dc:title>
  <dc:creator>[Nenhum email foi encontrado]</dc:creator>
  <cp:keywords>MaisDinheiro</cp:keywords>
  <cp:lastModifiedBy>Paulo Passos</cp:lastModifiedBy>
  <cp:lastPrinted>2004-10-06T02:15:11Z</cp:lastPrinted>
  <dcterms:created xsi:type="dcterms:W3CDTF">2001-11-07T21:31:35Z</dcterms:created>
  <dcterms:modified xsi:type="dcterms:W3CDTF">2021-03-29T01:17:52Z</dcterms:modified>
</cp:coreProperties>
</file>