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r conflict" sheetId="1" r:id="rId1"/>
    <sheet name="Warlight" sheetId="3" r:id="rId2"/>
    <sheet name="Games" sheetId="4" r:id="rId3"/>
    <sheet name="Sheet2" sheetId="2" r:id="rId4"/>
  </sheets>
  <definedNames>
    <definedName name="Dx">Sheet2!$F:$F</definedName>
  </definedNames>
  <calcPr calcId="152511"/>
</workbook>
</file>

<file path=xl/calcChain.xml><?xml version="1.0" encoding="utf-8"?>
<calcChain xmlns="http://schemas.openxmlformats.org/spreadsheetml/2006/main">
  <c r="I2" i="3" l="1"/>
  <c r="J2" i="3" s="1"/>
  <c r="I3" i="3"/>
  <c r="J3" i="3" s="1"/>
  <c r="I4" i="3"/>
  <c r="J4" i="3" s="1"/>
  <c r="I5" i="3"/>
  <c r="J5" i="3" s="1"/>
  <c r="I6" i="3"/>
  <c r="I7" i="3"/>
  <c r="I8" i="3"/>
  <c r="I9" i="3"/>
  <c r="I10" i="3"/>
  <c r="I11" i="3"/>
  <c r="I12" i="3"/>
  <c r="I13" i="3"/>
  <c r="J13" i="3" s="1"/>
  <c r="I14" i="3"/>
  <c r="I15" i="3"/>
  <c r="I16" i="3"/>
  <c r="I17" i="3"/>
  <c r="I18" i="3"/>
  <c r="I19" i="3"/>
  <c r="I20" i="3"/>
  <c r="I21" i="3"/>
  <c r="J21" i="3" s="1"/>
  <c r="I22" i="3"/>
  <c r="I23" i="3"/>
  <c r="I24" i="3"/>
  <c r="I25" i="3"/>
  <c r="I26" i="3"/>
  <c r="I27" i="3"/>
  <c r="I28" i="3"/>
  <c r="I29" i="3"/>
  <c r="J29" i="3" s="1"/>
  <c r="I30" i="3"/>
  <c r="I31" i="3"/>
  <c r="I32" i="3"/>
  <c r="I33" i="3"/>
  <c r="I34" i="3"/>
  <c r="I35" i="3"/>
  <c r="I36" i="3"/>
  <c r="I37" i="3"/>
  <c r="J37" i="3" s="1"/>
  <c r="J8" i="3"/>
  <c r="J9" i="3"/>
  <c r="J12" i="3"/>
  <c r="J16" i="3"/>
  <c r="J17" i="3"/>
  <c r="J20" i="3"/>
  <c r="J24" i="3"/>
  <c r="J25" i="3"/>
  <c r="J28" i="3"/>
  <c r="J32" i="3"/>
  <c r="J33" i="3"/>
  <c r="J36" i="3"/>
  <c r="G5" i="4"/>
  <c r="Y32" i="4"/>
  <c r="AB32" i="4"/>
  <c r="G6" i="4"/>
  <c r="Y38" i="4"/>
  <c r="AB38" i="4"/>
  <c r="G7" i="4"/>
  <c r="Y47" i="4"/>
  <c r="AB47" i="4"/>
  <c r="G8" i="4"/>
  <c r="Y41" i="4"/>
  <c r="AB41" i="4"/>
  <c r="G9" i="4"/>
  <c r="Y18" i="4"/>
  <c r="AB18" i="4"/>
  <c r="G10" i="4"/>
  <c r="Y51" i="4"/>
  <c r="AB51" i="4"/>
  <c r="G11" i="4"/>
  <c r="Y44" i="4"/>
  <c r="AB44" i="4"/>
  <c r="G12" i="4"/>
  <c r="Y42" i="4"/>
  <c r="AB42" i="4"/>
  <c r="G13" i="4"/>
  <c r="Y21" i="4"/>
  <c r="AB21" i="4"/>
  <c r="G14" i="4"/>
  <c r="Y60" i="4"/>
  <c r="AB60" i="4"/>
  <c r="G15" i="4"/>
  <c r="Y23" i="4"/>
  <c r="AB23" i="4"/>
  <c r="G16" i="4"/>
  <c r="Y26" i="4"/>
  <c r="AB26" i="4"/>
  <c r="G17" i="4"/>
  <c r="Y27" i="4"/>
  <c r="AB27" i="4"/>
  <c r="G18" i="4"/>
  <c r="Y31" i="4"/>
  <c r="AB31" i="4"/>
  <c r="G19" i="4"/>
  <c r="Y36" i="4"/>
  <c r="AB36" i="4"/>
  <c r="G20" i="4"/>
  <c r="Y13" i="4"/>
  <c r="AB13" i="4"/>
  <c r="G21" i="4"/>
  <c r="Y58" i="4"/>
  <c r="AB58" i="4"/>
  <c r="G22" i="4"/>
  <c r="Y19" i="4"/>
  <c r="AB19" i="4"/>
  <c r="Y55" i="4"/>
  <c r="AB55" i="4"/>
  <c r="Y8" i="4"/>
  <c r="AB8" i="4"/>
  <c r="Y29" i="4"/>
  <c r="AB29" i="4"/>
  <c r="Y7" i="4"/>
  <c r="AB7" i="4"/>
  <c r="Y12" i="4"/>
  <c r="AB12" i="4"/>
  <c r="Y5" i="4"/>
  <c r="AB5" i="4"/>
  <c r="Y11" i="4"/>
  <c r="AB11" i="4"/>
  <c r="Y16" i="4"/>
  <c r="AB16" i="4"/>
  <c r="Y59" i="4"/>
  <c r="AB59" i="4"/>
  <c r="Y6" i="4"/>
  <c r="AB6" i="4"/>
  <c r="Y20" i="4"/>
  <c r="AB20" i="4"/>
  <c r="Y22" i="4"/>
  <c r="AB22" i="4"/>
  <c r="Y40" i="4"/>
  <c r="AB40" i="4"/>
  <c r="Y43" i="4"/>
  <c r="AB43" i="4"/>
  <c r="Y46" i="4"/>
  <c r="AB46" i="4"/>
  <c r="Y34" i="4"/>
  <c r="AB34" i="4"/>
  <c r="Y48" i="4"/>
  <c r="AB48" i="4"/>
  <c r="Y9" i="4"/>
  <c r="AB9" i="4"/>
  <c r="Y25" i="4"/>
  <c r="AB25" i="4"/>
  <c r="Y24" i="4"/>
  <c r="AB24" i="4"/>
  <c r="Y50" i="4"/>
  <c r="AB50" i="4"/>
  <c r="Y17" i="4"/>
  <c r="AB17" i="4"/>
  <c r="Y45" i="4"/>
  <c r="AB45" i="4"/>
  <c r="Y49" i="4"/>
  <c r="AB49" i="4"/>
  <c r="Y14" i="4"/>
  <c r="AB14" i="4"/>
  <c r="Y54" i="4"/>
  <c r="AB54" i="4"/>
  <c r="Y33" i="4"/>
  <c r="AB33" i="4"/>
  <c r="Y53" i="4"/>
  <c r="AB53" i="4"/>
  <c r="Y15" i="4"/>
  <c r="AB15" i="4"/>
  <c r="Y52" i="4"/>
  <c r="AB52" i="4"/>
  <c r="Y10" i="4"/>
  <c r="AB10" i="4"/>
  <c r="Y30" i="4"/>
  <c r="AB30" i="4"/>
  <c r="Y28" i="4"/>
  <c r="AB28" i="4"/>
  <c r="Y35" i="4"/>
  <c r="AB35" i="4"/>
  <c r="Y37" i="4"/>
  <c r="AB37" i="4"/>
  <c r="Y56" i="4"/>
  <c r="AB56" i="4"/>
  <c r="Y39" i="4"/>
  <c r="AB39" i="4"/>
  <c r="Y57" i="4"/>
  <c r="AB57" i="4"/>
  <c r="J6" i="3"/>
  <c r="J7" i="3"/>
  <c r="J10" i="3"/>
  <c r="J11" i="3"/>
  <c r="J14" i="3"/>
  <c r="J15" i="3"/>
  <c r="J18" i="3"/>
  <c r="J19" i="3"/>
  <c r="J22" i="3"/>
  <c r="J23" i="3"/>
  <c r="J26" i="3"/>
  <c r="J27" i="3"/>
  <c r="J30" i="3"/>
  <c r="J31" i="3"/>
  <c r="J34" i="3"/>
  <c r="J35" i="3"/>
  <c r="Q4" i="1" l="1"/>
  <c r="O5" i="1"/>
  <c r="T5" i="1"/>
  <c r="S5" i="1"/>
  <c r="R5" i="1"/>
  <c r="Q5" i="1"/>
  <c r="P5" i="1"/>
  <c r="N5" i="1"/>
  <c r="M5" i="1"/>
  <c r="T3" i="1"/>
  <c r="S3" i="1"/>
  <c r="R3" i="1"/>
  <c r="Q3" i="1"/>
  <c r="P3" i="1"/>
  <c r="O3" i="1"/>
  <c r="N3" i="1"/>
  <c r="M3" i="1"/>
  <c r="T6" i="1"/>
  <c r="S6" i="1"/>
  <c r="R6" i="1"/>
  <c r="Q6" i="1"/>
  <c r="P6" i="1"/>
  <c r="O6" i="1"/>
  <c r="N6" i="1"/>
  <c r="M6" i="1"/>
  <c r="T4" i="1"/>
  <c r="S4" i="1"/>
  <c r="R4" i="1"/>
  <c r="P4" i="1"/>
  <c r="O4" i="1"/>
  <c r="N4" i="1"/>
  <c r="M4" i="1"/>
  <c r="K7" i="1"/>
  <c r="Q7" i="1" s="1"/>
  <c r="K6" i="1"/>
  <c r="K4" i="1"/>
  <c r="K5" i="1"/>
  <c r="K3" i="1"/>
  <c r="K2" i="1"/>
  <c r="T2" i="1" s="1"/>
  <c r="P7" i="1" l="1"/>
  <c r="O7" i="1"/>
  <c r="R7" i="1"/>
  <c r="N7" i="1"/>
  <c r="S7" i="1"/>
  <c r="T7" i="1"/>
  <c r="T8" i="1" s="1"/>
  <c r="T9" i="1" s="1"/>
  <c r="M7" i="1"/>
  <c r="Q2" i="1"/>
  <c r="Q8" i="1" s="1"/>
  <c r="Q9" i="1" s="1"/>
  <c r="N2" i="1"/>
  <c r="R2" i="1"/>
  <c r="R8" i="1" s="1"/>
  <c r="R9" i="1" s="1"/>
  <c r="M2" i="1"/>
  <c r="O2" i="1"/>
  <c r="O8" i="1" s="1"/>
  <c r="O9" i="1" s="1"/>
  <c r="S2" i="1"/>
  <c r="S8" i="1" s="1"/>
  <c r="S9" i="1" s="1"/>
  <c r="P2" i="1"/>
  <c r="P8" i="1" s="1"/>
  <c r="P9" i="1" s="1"/>
  <c r="B28" i="2"/>
  <c r="B27" i="2"/>
  <c r="B26" i="2"/>
  <c r="B25" i="2"/>
  <c r="B24" i="2"/>
  <c r="B23" i="2"/>
  <c r="B22" i="2"/>
  <c r="K21" i="2"/>
  <c r="B21" i="2"/>
  <c r="N8" i="1" l="1"/>
  <c r="N9" i="1" s="1"/>
  <c r="M8" i="1"/>
  <c r="M9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D11" i="1" l="1"/>
  <c r="F11" i="1" s="1"/>
  <c r="D15" i="1"/>
  <c r="F15" i="1" s="1"/>
  <c r="D9" i="1"/>
  <c r="F9" i="1" s="1"/>
  <c r="D18" i="1" s="1"/>
  <c r="F18" i="1" s="1"/>
  <c r="D12" i="1"/>
  <c r="D14" i="1"/>
  <c r="D10" i="1"/>
  <c r="D16" i="1"/>
  <c r="D13" i="1"/>
  <c r="F13" i="1" s="1"/>
  <c r="D20" i="1" l="1"/>
  <c r="F20" i="1" s="1"/>
  <c r="F12" i="1"/>
  <c r="D22" i="1" s="1"/>
  <c r="F22" i="1" s="1"/>
  <c r="F16" i="1"/>
  <c r="D21" i="1" s="1"/>
  <c r="F21" i="1" s="1"/>
  <c r="F14" i="1"/>
  <c r="D23" i="1" s="1"/>
  <c r="F23" i="1" s="1"/>
  <c r="F10" i="1"/>
  <c r="D19" i="1" s="1"/>
  <c r="F19" i="1" s="1"/>
</calcChain>
</file>

<file path=xl/sharedStrings.xml><?xml version="1.0" encoding="utf-8"?>
<sst xmlns="http://schemas.openxmlformats.org/spreadsheetml/2006/main" count="269" uniqueCount="224">
  <si>
    <t>computing chips</t>
  </si>
  <si>
    <t>metal blank</t>
  </si>
  <si>
    <t>screened battery</t>
  </si>
  <si>
    <t>mono crystals</t>
  </si>
  <si>
    <t>processing blocks</t>
  </si>
  <si>
    <t>pure silicon</t>
  </si>
  <si>
    <t>graphite plate</t>
  </si>
  <si>
    <t>osmium crystals</t>
  </si>
  <si>
    <t>engine package</t>
  </si>
  <si>
    <t>reactor package</t>
  </si>
  <si>
    <t>deflector package</t>
  </si>
  <si>
    <t>exterior structures</t>
  </si>
  <si>
    <t>internal structures</t>
  </si>
  <si>
    <t>computing systems</t>
  </si>
  <si>
    <t>have</t>
  </si>
  <si>
    <t>needed</t>
  </si>
  <si>
    <t>to go</t>
  </si>
  <si>
    <t>iron</t>
  </si>
  <si>
    <t>nickel</t>
  </si>
  <si>
    <t>cobalt</t>
  </si>
  <si>
    <t>silicon</t>
  </si>
  <si>
    <t>steel plate</t>
  </si>
  <si>
    <t>construction</t>
  </si>
  <si>
    <t>large tube</t>
  </si>
  <si>
    <t>motor</t>
  </si>
  <si>
    <t>interior plate</t>
  </si>
  <si>
    <t>small tube</t>
  </si>
  <si>
    <t>metal grid</t>
  </si>
  <si>
    <t>thrust</t>
  </si>
  <si>
    <t>glass</t>
  </si>
  <si>
    <t>gravity</t>
  </si>
  <si>
    <t>detector</t>
  </si>
  <si>
    <t>power</t>
  </si>
  <si>
    <t>conductor</t>
  </si>
  <si>
    <t>computer</t>
  </si>
  <si>
    <t>girder</t>
  </si>
  <si>
    <t>display</t>
  </si>
  <si>
    <t>reactor</t>
  </si>
  <si>
    <t>radio</t>
  </si>
  <si>
    <t>gold</t>
  </si>
  <si>
    <t>platinum</t>
  </si>
  <si>
    <t>silver</t>
  </si>
  <si>
    <t>gravel</t>
  </si>
  <si>
    <t>510k</t>
  </si>
  <si>
    <t>27,3k</t>
  </si>
  <si>
    <t>26,3k</t>
  </si>
  <si>
    <t>11,5k</t>
  </si>
  <si>
    <t>2,5k</t>
  </si>
  <si>
    <t>0,7k</t>
  </si>
  <si>
    <t>2k</t>
  </si>
  <si>
    <t>8k</t>
  </si>
  <si>
    <t>metal</t>
  </si>
  <si>
    <t>chips</t>
  </si>
  <si>
    <t>screen</t>
  </si>
  <si>
    <t>mono</t>
  </si>
  <si>
    <t>blok</t>
  </si>
  <si>
    <t>pure</t>
  </si>
  <si>
    <t>plate</t>
  </si>
  <si>
    <t>osmium</t>
  </si>
  <si>
    <t>get out</t>
  </si>
  <si>
    <t>fockt op</t>
  </si>
  <si>
    <t>bad</t>
  </si>
  <si>
    <t>standard</t>
  </si>
  <si>
    <t>OP/not good</t>
  </si>
  <si>
    <t>some additions</t>
  </si>
  <si>
    <t>spannend</t>
  </si>
  <si>
    <t>te vroeg</t>
  </si>
  <si>
    <t>saai</t>
  </si>
  <si>
    <t>gaat niet</t>
  </si>
  <si>
    <t>end</t>
  </si>
  <si>
    <t>confusing</t>
  </si>
  <si>
    <t>looks nice</t>
  </si>
  <si>
    <t>goed</t>
  </si>
  <si>
    <t>mhe</t>
  </si>
  <si>
    <t>combat</t>
  </si>
  <si>
    <t>good worth</t>
  </si>
  <si>
    <t>detailed</t>
  </si>
  <si>
    <t>open field</t>
  </si>
  <si>
    <t>real</t>
  </si>
  <si>
    <t>Kaour</t>
  </si>
  <si>
    <t>France - Bretagne</t>
  </si>
  <si>
    <t>lang</t>
  </si>
  <si>
    <t>moeilijk</t>
  </si>
  <si>
    <t>begin</t>
  </si>
  <si>
    <t>no OP side</t>
  </si>
  <si>
    <t>beoutiful</t>
  </si>
  <si>
    <t>star wars</t>
  </si>
  <si>
    <t>balanced</t>
  </si>
  <si>
    <t>Ginger King</t>
  </si>
  <si>
    <t>deathstar</t>
  </si>
  <si>
    <t>fun</t>
  </si>
  <si>
    <t>bonus</t>
  </si>
  <si>
    <t>art</t>
  </si>
  <si>
    <t>tag3</t>
  </si>
  <si>
    <t>tag2</t>
  </si>
  <si>
    <t>tag</t>
  </si>
  <si>
    <t>stars</t>
  </si>
  <si>
    <t>afgerond</t>
  </si>
  <si>
    <t>Extra</t>
  </si>
  <si>
    <t>playtime</t>
  </si>
  <si>
    <t>creator</t>
  </si>
  <si>
    <t>.</t>
  </si>
  <si>
    <t>mapname</t>
  </si>
  <si>
    <t>Ryse: son of rome</t>
  </si>
  <si>
    <t>Mount and Blade</t>
  </si>
  <si>
    <t>Life is Strange</t>
  </si>
  <si>
    <t>PAYDAY 2</t>
  </si>
  <si>
    <t>Space Engineers</t>
  </si>
  <si>
    <t>Warframe</t>
  </si>
  <si>
    <t>Star Conflict</t>
  </si>
  <si>
    <t>Chivalry</t>
  </si>
  <si>
    <t>Just Cause 2</t>
  </si>
  <si>
    <t>Dirty Bomb</t>
  </si>
  <si>
    <t>Besiege</t>
  </si>
  <si>
    <t>Robocraft</t>
  </si>
  <si>
    <t>Spore galactic adventures</t>
  </si>
  <si>
    <t>Defiance</t>
  </si>
  <si>
    <t>Gravilon</t>
  </si>
  <si>
    <t>SW Empire At War</t>
  </si>
  <si>
    <t>Heroes and Generals</t>
  </si>
  <si>
    <t>CS go</t>
  </si>
  <si>
    <t>Trove</t>
  </si>
  <si>
    <t>Unturned</t>
  </si>
  <si>
    <t>Boring Man</t>
  </si>
  <si>
    <t>PAYDAY 1</t>
  </si>
  <si>
    <t>Absconding Zatwor</t>
  </si>
  <si>
    <t>Save Jesus</t>
  </si>
  <si>
    <t>Garry's mod</t>
  </si>
  <si>
    <t>GooCubelets</t>
  </si>
  <si>
    <t>TeamFortress 2</t>
  </si>
  <si>
    <t>RaceRoom Racing Exp</t>
  </si>
  <si>
    <t>Anarchy Arcade</t>
  </si>
  <si>
    <t>8 bitMMO</t>
  </si>
  <si>
    <t>Endles sky</t>
  </si>
  <si>
    <t>clicker heroes</t>
  </si>
  <si>
    <t>Adventure Capitalist</t>
  </si>
  <si>
    <t>CS nexon</t>
  </si>
  <si>
    <t>APB reloaded</t>
  </si>
  <si>
    <t>Uncrowded</t>
  </si>
  <si>
    <t>Blockade 3d</t>
  </si>
  <si>
    <t>From The Depths</t>
  </si>
  <si>
    <t>LIMBO</t>
  </si>
  <si>
    <t>SWGalacticBattleground</t>
  </si>
  <si>
    <t>DCS World</t>
  </si>
  <si>
    <t>SWEmpireAtWar</t>
  </si>
  <si>
    <t>Why So Evil 2</t>
  </si>
  <si>
    <t>Spore</t>
  </si>
  <si>
    <t>Why So Evil</t>
  </si>
  <si>
    <t>War Thunder</t>
  </si>
  <si>
    <t>Ryse</t>
  </si>
  <si>
    <t>Viridi</t>
  </si>
  <si>
    <t>Tribes: Ascend</t>
  </si>
  <si>
    <t>Spheroid</t>
  </si>
  <si>
    <t>1-springen</t>
  </si>
  <si>
    <t>SMITE</t>
  </si>
  <si>
    <t>2-niettedoen</t>
  </si>
  <si>
    <t>Mount and blade</t>
  </si>
  <si>
    <t>Sinister City</t>
  </si>
  <si>
    <t>3-lelijk</t>
  </si>
  <si>
    <t>Life Is Strange</t>
  </si>
  <si>
    <t>Rage Parking Simulator</t>
  </si>
  <si>
    <t>4-akkevietjes</t>
  </si>
  <si>
    <t>Morpholopis</t>
  </si>
  <si>
    <t>5-gaat wel</t>
  </si>
  <si>
    <t>gravilon</t>
  </si>
  <si>
    <t>Klabi</t>
  </si>
  <si>
    <t>6-netjes</t>
  </si>
  <si>
    <t>Goocubelets</t>
  </si>
  <si>
    <t>dead bits</t>
  </si>
  <si>
    <t>7-good</t>
  </si>
  <si>
    <t>Clergy Splode</t>
  </si>
  <si>
    <t>8-mooi</t>
  </si>
  <si>
    <t>CS GO</t>
  </si>
  <si>
    <t>Brilliant Bob</t>
  </si>
  <si>
    <t>9-geweldig</t>
  </si>
  <si>
    <t>12 Labours of Hercules</t>
  </si>
  <si>
    <t>10-episch</t>
  </si>
  <si>
    <t>P/U*100</t>
  </si>
  <si>
    <t>Uur</t>
  </si>
  <si>
    <t>Prijs</t>
  </si>
  <si>
    <t>Column7</t>
  </si>
  <si>
    <t>Column6</t>
  </si>
  <si>
    <t>Column5</t>
  </si>
  <si>
    <t>Column4</t>
  </si>
  <si>
    <t>Column3</t>
  </si>
  <si>
    <t>Column2</t>
  </si>
  <si>
    <t>mening</t>
  </si>
  <si>
    <t>Game Play</t>
  </si>
  <si>
    <t>crappics</t>
  </si>
  <si>
    <t>speeltijd</t>
  </si>
  <si>
    <t>Game</t>
  </si>
  <si>
    <t>P/U*101</t>
  </si>
  <si>
    <t>1tot10</t>
  </si>
  <si>
    <t>Column1</t>
  </si>
  <si>
    <t>10+5</t>
  </si>
  <si>
    <t>60+40</t>
  </si>
  <si>
    <t>200+100</t>
  </si>
  <si>
    <t>20+10</t>
  </si>
  <si>
    <t>80+60</t>
  </si>
  <si>
    <t>300+200</t>
  </si>
  <si>
    <t>40+20</t>
  </si>
  <si>
    <t>100+80</t>
  </si>
  <si>
    <t>500+300</t>
  </si>
  <si>
    <t>semi balanced</t>
  </si>
  <si>
    <t>cunothe1</t>
  </si>
  <si>
    <t>Standard</t>
  </si>
  <si>
    <t>game</t>
  </si>
  <si>
    <t>Star Conflict Small</t>
  </si>
  <si>
    <t>Mon Cala City</t>
  </si>
  <si>
    <t>Alderaan</t>
  </si>
  <si>
    <t>Tipoca City</t>
  </si>
  <si>
    <t>Ryloth</t>
  </si>
  <si>
    <t>Storall</t>
  </si>
  <si>
    <t>Runescape Map Pack</t>
  </si>
  <si>
    <t>A Galaxy Far Far Away</t>
  </si>
  <si>
    <t>Tattooine</t>
  </si>
  <si>
    <t>Potatatarchipelago</t>
  </si>
  <si>
    <t>Rise Of Atlantis</t>
  </si>
  <si>
    <t>School of Witchcraft</t>
  </si>
  <si>
    <t>user3927</t>
  </si>
  <si>
    <t>master farah</t>
  </si>
  <si>
    <t>sloppyfatginger</t>
  </si>
  <si>
    <t>Master Poof</t>
  </si>
  <si>
    <t>Marakus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</si>
</sst>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quotePrefix="1" applyFill="1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0" xfId="0" applyFont="1" applyFill="1" applyBorder="1"/>
    <xf numFmtId="0" fontId="4" fillId="0" borderId="0" xfId="3" applyFont="1" applyFill="1" applyBorder="1"/>
    <xf numFmtId="0" fontId="1" fillId="6" borderId="0" xfId="1" applyFill="1"/>
    <xf numFmtId="0" fontId="2" fillId="8" borderId="0" xfId="2" applyFill="1"/>
    <xf numFmtId="0" fontId="0" fillId="13" borderId="0" xfId="0" applyFill="1"/>
    <xf numFmtId="0" fontId="4" fillId="0" borderId="0" xfId="2" applyFont="1" applyFill="1" applyBorder="1"/>
    <xf numFmtId="0" fontId="1" fillId="7" borderId="0" xfId="1" applyFill="1"/>
    <xf numFmtId="0" fontId="0" fillId="14" borderId="0" xfId="0" applyFill="1"/>
    <xf numFmtId="0" fontId="1" fillId="4" borderId="0" xfId="1" applyFill="1"/>
    <xf numFmtId="0" fontId="0" fillId="0" borderId="0" xfId="0" applyBorder="1"/>
    <xf numFmtId="0" fontId="0" fillId="0" borderId="0" xfId="0" applyFill="1" applyBorder="1"/>
    <xf numFmtId="0" fontId="4" fillId="13" borderId="0" xfId="0" applyFont="1" applyFill="1"/>
    <xf numFmtId="0" fontId="0" fillId="0" borderId="1" xfId="0" applyFill="1" applyBorder="1"/>
    <xf numFmtId="0" fontId="0" fillId="0" borderId="1" xfId="0" applyBorder="1"/>
    <xf numFmtId="0" fontId="2" fillId="15" borderId="0" xfId="2" applyFill="1"/>
    <xf numFmtId="0" fontId="4" fillId="0" borderId="1" xfId="1" applyFont="1" applyFill="1" applyBorder="1"/>
    <xf numFmtId="0" fontId="4" fillId="0" borderId="0" xfId="1" applyFont="1" applyFill="1" applyBorder="1"/>
    <xf numFmtId="0" fontId="0" fillId="13" borderId="0" xfId="0" applyNumberFormat="1" applyFill="1"/>
    <xf numFmtId="0" fontId="4" fillId="14" borderId="0" xfId="0" applyFont="1" applyFill="1"/>
    <xf numFmtId="0" fontId="2" fillId="5" borderId="0" xfId="2" applyFill="1"/>
    <xf numFmtId="16" fontId="0" fillId="0" borderId="0" xfId="0" applyNumberFormat="1"/>
    <xf numFmtId="0" fontId="4" fillId="0" borderId="1" xfId="2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A1:M37" totalsRowShown="0">
  <autoFilter ref="A1:M37"/>
  <tableColumns count="13">
    <tableColumn id="1" name="mapname"/>
    <tableColumn id="2" name="."/>
    <tableColumn id="3" name="creator"/>
    <tableColumn id="4" name="playtime"/>
    <tableColumn id="5" name="art"/>
    <tableColumn id="6" name="bonus"/>
    <tableColumn id="7" name="fun"/>
    <tableColumn id="8" name="Extra" dataDxfId="10">
      <calculatedColumnFormula>SUM(((Table3[[#This Row],[art]]*2)+(Table3[[#This Row],[bonus]]*5)+(Table3[[#This Row],[fun]]*4))/11)</calculatedColumnFormula>
    </tableColumn>
    <tableColumn id="9" name="afgerond" dataDxfId="0">
      <calculatedColumnFormula>ROUND((SUM(((Table3[[#This Row],[art]]*2)+(Table3[[#This Row],[bonus]])+(Table3[[#This Row],[fun]]*4))/6))+(Table3[[#This Row],[Extra]]/10),1)</calculatedColumnFormula>
    </tableColumn>
    <tableColumn id="10" name="stars" dataDxfId="9">
      <calculatedColumnFormula>ROUND(SUM(Table3[[#This Row],[afgerond]]/2), 0)</calculatedColumnFormula>
    </tableColumn>
    <tableColumn id="11" name="tag" dataDxfId="8"/>
    <tableColumn id="12" name="tag2" dataDxfId="7"/>
    <tableColumn id="13" name="tag3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B4:H22" totalsRowShown="0">
  <autoFilter ref="B4:H22"/>
  <sortState ref="B5:H22">
    <sortCondition ref="B4:B22"/>
  </sortState>
  <tableColumns count="7">
    <tableColumn id="1" name="Game"/>
    <tableColumn id="2" name="Column1"/>
    <tableColumn id="3" name="Prijs"/>
    <tableColumn id="4" name="Uur"/>
    <tableColumn id="5" name="1tot10"/>
    <tableColumn id="6" name="P/U*100" dataDxfId="5">
      <calculatedColumnFormula>SUM(D5/E5*100)</calculatedColumnFormula>
    </tableColumn>
    <tableColumn id="8" name="P/U*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N4:AB60" totalsRowShown="0">
  <autoFilter ref="N4:AB60"/>
  <sortState ref="N5:AB60">
    <sortCondition ref="AB4:AB60"/>
  </sortState>
  <tableColumns count="15">
    <tableColumn id="1" name="Game"/>
    <tableColumn id="2" name="."/>
    <tableColumn id="3" name="speeltijd"/>
    <tableColumn id="4" name="crappics"/>
    <tableColumn id="5" name="Game Play"/>
    <tableColumn id="6" name="mening" dataDxfId="4">
      <calculatedColumnFormula>SUM(D3/E3*100)</calculatedColumnFormula>
    </tableColumn>
    <tableColumn id="7" name="Column2"/>
    <tableColumn id="8" name="Column3"/>
    <tableColumn id="9" name="Column4"/>
    <tableColumn id="10" name="Column5"/>
    <tableColumn id="11" name="Column6" dataDxfId="3">
      <calculatedColumnFormula>SUM(X8)</calculatedColumnFormula>
    </tableColumn>
    <tableColumn id="12" name="Column7" dataDxfId="2">
      <calculatedColumnFormula>SUM((P5+Q5+Q5+R5+R5+R5)/6+Table2[[#This Row],[mening]])</calculatedColumnFormula>
    </tableColumn>
    <tableColumn id="17" name="Prijs"/>
    <tableColumn id="18" name="Uur"/>
    <tableColumn id="19" name="P/U*100" dataDxfId="1">
      <calculatedColumnFormula>SUM(Z5/AA5*100)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opLeftCell="A6" zoomScale="70" zoomScaleNormal="70" workbookViewId="0">
      <selection activeCell="B2" sqref="B2"/>
    </sheetView>
  </sheetViews>
  <sheetFormatPr defaultRowHeight="15" x14ac:dyDescent="0.25"/>
  <cols>
    <col min="1" max="1" width="18.85546875" customWidth="1"/>
    <col min="2" max="2" width="8.5703125" customWidth="1"/>
    <col min="3" max="3" width="9.140625" hidden="1" customWidth="1"/>
    <col min="4" max="4" width="13.140625" customWidth="1"/>
    <col min="5" max="5" width="0.140625" hidden="1" customWidth="1"/>
    <col min="6" max="6" width="10.28515625" customWidth="1"/>
    <col min="13" max="13" width="6.140625" customWidth="1"/>
    <col min="14" max="14" width="6" customWidth="1"/>
    <col min="15" max="15" width="7.140625" customWidth="1"/>
    <col min="16" max="16" width="6.85546875" customWidth="1"/>
    <col min="17" max="17" width="5.42578125" customWidth="1"/>
    <col min="18" max="18" width="5.140625" customWidth="1"/>
    <col min="19" max="19" width="5.7109375" customWidth="1"/>
  </cols>
  <sheetData>
    <row r="1" spans="1:24" x14ac:dyDescent="0.25">
      <c r="B1" t="s">
        <v>14</v>
      </c>
      <c r="D1" t="s">
        <v>15</v>
      </c>
      <c r="F1" t="s">
        <v>16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X1">
        <v>6</v>
      </c>
    </row>
    <row r="2" spans="1:24" s="2" customFormat="1" ht="14.25" customHeight="1" x14ac:dyDescent="0.25">
      <c r="A2" s="2" t="s">
        <v>8</v>
      </c>
      <c r="B2" s="1">
        <v>3</v>
      </c>
      <c r="D2" s="2">
        <f t="shared" ref="D2:D7" si="0">X1</f>
        <v>6</v>
      </c>
      <c r="F2" s="2">
        <f t="shared" ref="F2:F7" si="1">D2-B2</f>
        <v>3</v>
      </c>
      <c r="I2" s="2">
        <v>3</v>
      </c>
      <c r="J2" s="2">
        <v>6</v>
      </c>
      <c r="K2" s="2">
        <f t="shared" ref="K2:K7" si="2">SUM(J2-I2)</f>
        <v>3</v>
      </c>
      <c r="M2" s="2">
        <f>SUM(K2*12)</f>
        <v>36</v>
      </c>
      <c r="N2" s="2">
        <f>SUM(K2*18)</f>
        <v>54</v>
      </c>
      <c r="O2" s="2">
        <f>SUM(K2*9)</f>
        <v>27</v>
      </c>
      <c r="P2" s="2">
        <f>SUM(K2*22)</f>
        <v>66</v>
      </c>
      <c r="Q2" s="2">
        <f>SUM(K2*5)</f>
        <v>15</v>
      </c>
      <c r="R2" s="2">
        <f>SUM(K2*0)</f>
        <v>0</v>
      </c>
      <c r="S2" s="2">
        <f>SUM(K2*0)</f>
        <v>0</v>
      </c>
      <c r="T2" s="2">
        <f>SUM(K2*0)</f>
        <v>0</v>
      </c>
      <c r="X2" s="2">
        <v>5</v>
      </c>
    </row>
    <row r="3" spans="1:24" s="8" customFormat="1" x14ac:dyDescent="0.25">
      <c r="A3" s="8" t="s">
        <v>9</v>
      </c>
      <c r="B3" s="2">
        <v>1</v>
      </c>
      <c r="D3" s="8">
        <f t="shared" si="0"/>
        <v>5</v>
      </c>
      <c r="F3" s="8">
        <f t="shared" si="1"/>
        <v>4</v>
      </c>
      <c r="I3" s="8">
        <v>1</v>
      </c>
      <c r="J3" s="8">
        <v>5</v>
      </c>
      <c r="K3" s="8">
        <f t="shared" si="2"/>
        <v>4</v>
      </c>
      <c r="M3" s="8">
        <f>SUM(K3*0)</f>
        <v>0</v>
      </c>
      <c r="N3" s="8">
        <f>SUM(K3*15)</f>
        <v>60</v>
      </c>
      <c r="O3" s="8">
        <f>SUM(K3*0)</f>
        <v>0</v>
      </c>
      <c r="P3" s="8">
        <f>SUM(K3*20)</f>
        <v>80</v>
      </c>
      <c r="Q3" s="8">
        <f>SUM(K3*0)</f>
        <v>0</v>
      </c>
      <c r="R3" s="8">
        <f>SUM(K3*21)</f>
        <v>84</v>
      </c>
      <c r="S3" s="8">
        <f>SUM(K3*24)</f>
        <v>96</v>
      </c>
      <c r="T3" s="8">
        <f>SUM(K3*24)</f>
        <v>96</v>
      </c>
      <c r="X3" s="8">
        <v>3</v>
      </c>
    </row>
    <row r="4" spans="1:24" s="2" customFormat="1" x14ac:dyDescent="0.25">
      <c r="A4" s="2" t="s">
        <v>10</v>
      </c>
      <c r="B4" s="1">
        <v>1</v>
      </c>
      <c r="D4" s="2">
        <f t="shared" si="0"/>
        <v>3</v>
      </c>
      <c r="F4" s="2">
        <f t="shared" si="1"/>
        <v>2</v>
      </c>
      <c r="I4" s="2">
        <v>1</v>
      </c>
      <c r="J4" s="2">
        <v>3</v>
      </c>
      <c r="K4" s="2">
        <f t="shared" si="2"/>
        <v>2</v>
      </c>
      <c r="M4" s="2">
        <f>SUM(K4*0)</f>
        <v>0</v>
      </c>
      <c r="N4" s="2">
        <f>SUM(K4*24)</f>
        <v>48</v>
      </c>
      <c r="O4" s="2">
        <f>SUM(K4*5)</f>
        <v>10</v>
      </c>
      <c r="P4" s="2">
        <f>SUM(K4*20)</f>
        <v>40</v>
      </c>
      <c r="Q4" s="2">
        <f>SUM(K4*6)</f>
        <v>12</v>
      </c>
      <c r="R4" s="2">
        <f>SUM(K4*18)</f>
        <v>36</v>
      </c>
      <c r="S4" s="2">
        <f>SUM(K4*0)</f>
        <v>0</v>
      </c>
      <c r="T4" s="2">
        <f>SUM(K4*0)</f>
        <v>0</v>
      </c>
      <c r="X4" s="2">
        <v>2</v>
      </c>
    </row>
    <row r="5" spans="1:24" s="8" customFormat="1" x14ac:dyDescent="0.25">
      <c r="A5" s="8" t="s">
        <v>11</v>
      </c>
      <c r="B5" s="2">
        <v>2</v>
      </c>
      <c r="D5" s="8">
        <f t="shared" si="0"/>
        <v>2</v>
      </c>
      <c r="F5" s="8">
        <f t="shared" si="1"/>
        <v>0</v>
      </c>
      <c r="I5" s="8">
        <v>2</v>
      </c>
      <c r="J5" s="8">
        <v>2</v>
      </c>
      <c r="K5" s="8">
        <f t="shared" si="2"/>
        <v>0</v>
      </c>
      <c r="M5" s="8">
        <f>SUM(K5*12)</f>
        <v>0</v>
      </c>
      <c r="N5" s="8">
        <f>SUM(K5*0)</f>
        <v>0</v>
      </c>
      <c r="O5" s="8">
        <f>SUM(K5*6)</f>
        <v>0</v>
      </c>
      <c r="P5" s="8">
        <f>SUM(K5*18)</f>
        <v>0</v>
      </c>
      <c r="Q5" s="8">
        <f>SUM(K5*0)</f>
        <v>0</v>
      </c>
      <c r="R5" s="8">
        <f>SUM(K5*0)</f>
        <v>0</v>
      </c>
      <c r="S5" s="8">
        <f>SUM(K5*18)</f>
        <v>0</v>
      </c>
      <c r="T5" s="8">
        <f>SUM(K5*15)</f>
        <v>0</v>
      </c>
      <c r="X5" s="8">
        <v>3</v>
      </c>
    </row>
    <row r="6" spans="1:24" s="2" customFormat="1" x14ac:dyDescent="0.25">
      <c r="A6" s="2" t="s">
        <v>12</v>
      </c>
      <c r="B6" s="1">
        <v>0</v>
      </c>
      <c r="D6" s="2">
        <f t="shared" si="0"/>
        <v>3</v>
      </c>
      <c r="F6" s="2">
        <f t="shared" si="1"/>
        <v>3</v>
      </c>
      <c r="I6" s="2">
        <v>0</v>
      </c>
      <c r="J6" s="2">
        <v>3</v>
      </c>
      <c r="K6" s="2">
        <f t="shared" si="2"/>
        <v>3</v>
      </c>
      <c r="M6" s="2">
        <f>SUM(K6*15)</f>
        <v>45</v>
      </c>
      <c r="N6" s="2">
        <f>SUM(K6*0)</f>
        <v>0</v>
      </c>
      <c r="O6" s="2">
        <f>SUM(K6*5)</f>
        <v>15</v>
      </c>
      <c r="P6" s="2">
        <f>SUM(K6*25)</f>
        <v>75</v>
      </c>
      <c r="Q6" s="2">
        <f>SUM(K6*0)</f>
        <v>0</v>
      </c>
      <c r="R6" s="2">
        <f>SUM(K6*0)</f>
        <v>0</v>
      </c>
      <c r="S6" s="2">
        <f>SUM(K6*15)</f>
        <v>45</v>
      </c>
      <c r="T6" s="2">
        <f>SUM(K6*15)</f>
        <v>45</v>
      </c>
      <c r="X6" s="2">
        <v>1</v>
      </c>
    </row>
    <row r="7" spans="1:24" s="8" customFormat="1" x14ac:dyDescent="0.25">
      <c r="A7" s="8" t="s">
        <v>13</v>
      </c>
      <c r="B7" s="2">
        <v>1</v>
      </c>
      <c r="D7" s="8">
        <f t="shared" si="0"/>
        <v>1</v>
      </c>
      <c r="F7" s="8">
        <f t="shared" si="1"/>
        <v>0</v>
      </c>
      <c r="I7" s="8">
        <v>1</v>
      </c>
      <c r="J7" s="8">
        <v>1</v>
      </c>
      <c r="K7" s="8">
        <f t="shared" si="2"/>
        <v>0</v>
      </c>
      <c r="M7" s="8">
        <f>SUM(K7*0)</f>
        <v>0</v>
      </c>
      <c r="N7" s="8">
        <f>SUM(K7*30)</f>
        <v>0</v>
      </c>
      <c r="O7" s="8">
        <f>SUM(K7*0)</f>
        <v>0</v>
      </c>
      <c r="P7" s="8">
        <f>SUM(K7*22)</f>
        <v>0</v>
      </c>
      <c r="Q7" s="8">
        <f>SUM(K7*3)</f>
        <v>0</v>
      </c>
      <c r="R7" s="8">
        <f>SUM(K7*30)</f>
        <v>0</v>
      </c>
      <c r="S7" s="8">
        <f>SUM(K7*0)</f>
        <v>0</v>
      </c>
      <c r="T7" s="8">
        <f>SUM(K7*15)</f>
        <v>0</v>
      </c>
    </row>
    <row r="8" spans="1:24" x14ac:dyDescent="0.25">
      <c r="M8">
        <f t="shared" ref="M8:T8" si="3">SUM(M2+M3+M4+M5+M6+M7)</f>
        <v>81</v>
      </c>
      <c r="N8">
        <f t="shared" si="3"/>
        <v>162</v>
      </c>
      <c r="O8">
        <f t="shared" si="3"/>
        <v>52</v>
      </c>
      <c r="P8">
        <f t="shared" si="3"/>
        <v>261</v>
      </c>
      <c r="Q8">
        <f t="shared" si="3"/>
        <v>27</v>
      </c>
      <c r="R8">
        <f t="shared" si="3"/>
        <v>120</v>
      </c>
      <c r="S8">
        <f t="shared" si="3"/>
        <v>141</v>
      </c>
      <c r="T8">
        <f t="shared" si="3"/>
        <v>141</v>
      </c>
    </row>
    <row r="9" spans="1:24" s="6" customFormat="1" x14ac:dyDescent="0.25">
      <c r="A9" s="6" t="s">
        <v>1</v>
      </c>
      <c r="B9" s="3">
        <v>244</v>
      </c>
      <c r="D9" s="6">
        <f>(12*F2)+(12*F5)+(15*F6)</f>
        <v>81</v>
      </c>
      <c r="F9" s="9">
        <f>SUM(-B9+D9)</f>
        <v>-163</v>
      </c>
      <c r="M9" s="6">
        <f>SUM(-M8+B9)</f>
        <v>163</v>
      </c>
      <c r="N9" s="6">
        <f>SUM(B10-N8)</f>
        <v>24</v>
      </c>
      <c r="O9" s="6">
        <f>SUM(B11-O8)</f>
        <v>33</v>
      </c>
      <c r="P9" s="6">
        <f>SUM(B12-P8)</f>
        <v>-140</v>
      </c>
      <c r="Q9" s="6">
        <f>SUM(B13-Q8)</f>
        <v>41</v>
      </c>
      <c r="R9" s="6">
        <f>SUM(B14-R8)</f>
        <v>237</v>
      </c>
      <c r="S9" s="6">
        <f>SUM(B15-S8)</f>
        <v>-96</v>
      </c>
      <c r="T9" s="6">
        <f>SUM(B16-T8)</f>
        <v>57</v>
      </c>
    </row>
    <row r="10" spans="1:24" s="8" customFormat="1" x14ac:dyDescent="0.25">
      <c r="A10" s="8" t="s">
        <v>0</v>
      </c>
      <c r="B10" s="2">
        <v>186</v>
      </c>
      <c r="D10" s="8">
        <f>((108/6)*F2)+(15*F3)+((72/3)*F4)+(30*F7)</f>
        <v>162</v>
      </c>
      <c r="F10" s="8">
        <f>SUM(-B10+D10)</f>
        <v>-24</v>
      </c>
    </row>
    <row r="11" spans="1:24" s="6" customFormat="1" x14ac:dyDescent="0.25">
      <c r="A11" s="6" t="s">
        <v>2</v>
      </c>
      <c r="B11" s="3">
        <v>85</v>
      </c>
      <c r="D11" s="6">
        <f>(9*F2)+(5*F4)+(6*F5)+(5*F6)</f>
        <v>52</v>
      </c>
      <c r="F11" s="6">
        <f>(-B11+D11)</f>
        <v>-33</v>
      </c>
    </row>
    <row r="12" spans="1:24" s="4" customFormat="1" x14ac:dyDescent="0.25">
      <c r="A12" s="4" t="s">
        <v>3</v>
      </c>
      <c r="B12" s="4">
        <v>121</v>
      </c>
      <c r="D12" s="4">
        <f>(22*F2)+(20*F3)+(20*F4)+(18*F5)+(20*F6)+(22*F7)</f>
        <v>246</v>
      </c>
      <c r="F12" s="4">
        <f>(-B12+D12)</f>
        <v>125</v>
      </c>
    </row>
    <row r="13" spans="1:24" s="6" customFormat="1" x14ac:dyDescent="0.25">
      <c r="A13" s="6" t="s">
        <v>4</v>
      </c>
      <c r="B13" s="3">
        <v>68</v>
      </c>
      <c r="D13" s="6">
        <f>(5*F2)+(6*F4)+(3*F7)</f>
        <v>27</v>
      </c>
      <c r="F13" s="6">
        <f>(-B13+D13)</f>
        <v>-41</v>
      </c>
    </row>
    <row r="14" spans="1:24" s="5" customFormat="1" x14ac:dyDescent="0.25">
      <c r="A14" s="5" t="s">
        <v>5</v>
      </c>
      <c r="B14" s="6">
        <v>357</v>
      </c>
      <c r="D14" s="5">
        <f>(21*F3)+(18*F4)+(30*F7)</f>
        <v>120</v>
      </c>
      <c r="F14" s="5">
        <f>(-B14+D14)</f>
        <v>-237</v>
      </c>
    </row>
    <row r="15" spans="1:24" s="2" customFormat="1" x14ac:dyDescent="0.25">
      <c r="A15" s="2" t="s">
        <v>6</v>
      </c>
      <c r="B15" s="1">
        <v>45</v>
      </c>
      <c r="D15" s="2">
        <f>(24*F3)+(18*F5)+(15*F6)</f>
        <v>141</v>
      </c>
      <c r="F15" s="2">
        <f>(-B15+D15)</f>
        <v>96</v>
      </c>
    </row>
    <row r="16" spans="1:24" s="5" customFormat="1" x14ac:dyDescent="0.25">
      <c r="A16" s="5" t="s">
        <v>7</v>
      </c>
      <c r="B16" s="6">
        <v>198</v>
      </c>
      <c r="D16" s="5">
        <f>(24*F3)+(15*F5)+(15*F6)+(15*F7)</f>
        <v>141</v>
      </c>
      <c r="F16" s="5">
        <f>-B16+D16</f>
        <v>-57</v>
      </c>
    </row>
    <row r="17" spans="1:6" ht="17.25" customHeight="1" x14ac:dyDescent="0.25"/>
    <row r="18" spans="1:6" s="6" customFormat="1" x14ac:dyDescent="0.25">
      <c r="A18" s="6" t="s">
        <v>1</v>
      </c>
      <c r="D18" s="6">
        <f>F9</f>
        <v>-163</v>
      </c>
      <c r="F18" s="6">
        <f t="shared" ref="F18:F23" si="4">D18-B18</f>
        <v>-163</v>
      </c>
    </row>
    <row r="19" spans="1:6" s="8" customFormat="1" x14ac:dyDescent="0.25">
      <c r="A19" s="8" t="s">
        <v>0</v>
      </c>
      <c r="D19" s="8">
        <f>F10+F11+F13+F13</f>
        <v>-139</v>
      </c>
      <c r="F19" s="8">
        <f t="shared" si="4"/>
        <v>-139</v>
      </c>
    </row>
    <row r="20" spans="1:6" s="2" customFormat="1" x14ac:dyDescent="0.25">
      <c r="A20" s="2" t="s">
        <v>6</v>
      </c>
      <c r="D20" s="2">
        <f>F15+F11</f>
        <v>63</v>
      </c>
      <c r="F20" s="2">
        <f t="shared" si="4"/>
        <v>63</v>
      </c>
    </row>
    <row r="21" spans="1:6" s="8" customFormat="1" x14ac:dyDescent="0.25">
      <c r="A21" s="8" t="s">
        <v>7</v>
      </c>
      <c r="D21" s="8">
        <f>F16+F11+F11+F11</f>
        <v>-156</v>
      </c>
      <c r="F21" s="8">
        <f t="shared" si="4"/>
        <v>-156</v>
      </c>
    </row>
    <row r="22" spans="1:6" s="7" customFormat="1" x14ac:dyDescent="0.25">
      <c r="A22" s="7" t="s">
        <v>3</v>
      </c>
      <c r="D22" s="7">
        <f>F12</f>
        <v>125</v>
      </c>
      <c r="F22" s="7">
        <f t="shared" si="4"/>
        <v>125</v>
      </c>
    </row>
    <row r="23" spans="1:6" s="5" customFormat="1" x14ac:dyDescent="0.25">
      <c r="A23" s="5" t="s">
        <v>5</v>
      </c>
      <c r="D23" s="5">
        <f>F14+(F13*4)</f>
        <v>-401</v>
      </c>
      <c r="F23" s="5">
        <f t="shared" si="4"/>
        <v>-401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D5" sqref="D5"/>
    </sheetView>
  </sheetViews>
  <sheetFormatPr defaultRowHeight="15" x14ac:dyDescent="0.25"/>
  <cols>
    <col min="1" max="3" width="11" customWidth="1"/>
    <col min="4" max="4" width="10.5703125" customWidth="1"/>
    <col min="5" max="5" width="5.85546875" customWidth="1"/>
    <col min="6" max="6" width="8.7109375" customWidth="1"/>
    <col min="7" max="7" width="6.85546875" customWidth="1"/>
    <col min="8" max="8" width="7.85546875" customWidth="1"/>
    <col min="9" max="9" width="11" customWidth="1"/>
    <col min="11" max="11" width="14.28515625" customWidth="1"/>
    <col min="12" max="12" width="12.140625" customWidth="1"/>
    <col min="13" max="13" width="10.28515625" customWidth="1"/>
    <col min="17" max="17" width="6.42578125" customWidth="1"/>
    <col min="18" max="18" width="6.28515625" customWidth="1"/>
    <col min="20" max="20" width="4.7109375" customWidth="1"/>
    <col min="21" max="21" width="8" customWidth="1"/>
    <col min="23" max="23" width="5.7109375" customWidth="1"/>
    <col min="24" max="24" width="8.7109375" customWidth="1"/>
  </cols>
  <sheetData>
    <row r="1" spans="1:25" x14ac:dyDescent="0.25">
      <c r="A1" t="s">
        <v>102</v>
      </c>
      <c r="B1" t="s">
        <v>101</v>
      </c>
      <c r="C1" t="s">
        <v>100</v>
      </c>
      <c r="D1" t="s">
        <v>99</v>
      </c>
      <c r="E1" t="s">
        <v>92</v>
      </c>
      <c r="F1" t="s">
        <v>91</v>
      </c>
      <c r="G1" t="s">
        <v>90</v>
      </c>
      <c r="H1" t="s">
        <v>98</v>
      </c>
      <c r="I1" t="s">
        <v>97</v>
      </c>
      <c r="J1" t="s">
        <v>96</v>
      </c>
      <c r="K1" t="s">
        <v>95</v>
      </c>
      <c r="L1" t="s">
        <v>94</v>
      </c>
      <c r="M1" t="s">
        <v>93</v>
      </c>
      <c r="O1" t="s">
        <v>92</v>
      </c>
      <c r="R1" t="s">
        <v>91</v>
      </c>
      <c r="U1" t="s">
        <v>90</v>
      </c>
      <c r="V1">
        <v>0.5</v>
      </c>
      <c r="W1">
        <v>1.5</v>
      </c>
      <c r="X1">
        <v>2.5</v>
      </c>
      <c r="Y1">
        <v>4</v>
      </c>
    </row>
    <row r="2" spans="1:25" x14ac:dyDescent="0.25">
      <c r="A2" t="s">
        <v>89</v>
      </c>
      <c r="C2" t="s">
        <v>88</v>
      </c>
      <c r="D2">
        <v>39</v>
      </c>
      <c r="E2">
        <v>6</v>
      </c>
      <c r="F2">
        <v>6</v>
      </c>
      <c r="G2">
        <v>9</v>
      </c>
      <c r="H2">
        <v>0</v>
      </c>
      <c r="I2">
        <f>ROUND((SUM(((Table3[[#This Row],[art]]*2)+(Table3[[#This Row],[bonus]])+(Table3[[#This Row],[fun]]*4))/6))+(Table3[[#This Row],[Extra]]/10),1)</f>
        <v>9</v>
      </c>
      <c r="J2">
        <f>ROUND(SUM(Table3[[#This Row],[afgerond]]/2), 0)</f>
        <v>5</v>
      </c>
      <c r="K2" s="10" t="s">
        <v>87</v>
      </c>
      <c r="L2" s="10" t="s">
        <v>86</v>
      </c>
      <c r="M2" s="10" t="s">
        <v>77</v>
      </c>
      <c r="O2">
        <v>10</v>
      </c>
      <c r="P2" t="s">
        <v>85</v>
      </c>
      <c r="R2">
        <v>1</v>
      </c>
      <c r="S2" t="s">
        <v>84</v>
      </c>
      <c r="U2" t="s">
        <v>83</v>
      </c>
      <c r="V2" t="s">
        <v>82</v>
      </c>
      <c r="W2" t="s">
        <v>81</v>
      </c>
      <c r="X2" t="s">
        <v>72</v>
      </c>
    </row>
    <row r="3" spans="1:25" x14ac:dyDescent="0.25">
      <c r="A3" t="s">
        <v>80</v>
      </c>
      <c r="C3" t="s">
        <v>79</v>
      </c>
      <c r="E3">
        <v>6</v>
      </c>
      <c r="F3">
        <v>4</v>
      </c>
      <c r="G3">
        <v>4.5</v>
      </c>
      <c r="H3">
        <v>0</v>
      </c>
      <c r="I3">
        <f>ROUND((SUM(((Table3[[#This Row],[art]]*2)+(Table3[[#This Row],[bonus]])+(Table3[[#This Row],[fun]]*4))/6))+(Table3[[#This Row],[Extra]]/10),1)</f>
        <v>5.7</v>
      </c>
      <c r="J3">
        <f>ROUND(SUM(Table3[[#This Row],[afgerond]]/2), 0)</f>
        <v>3</v>
      </c>
      <c r="K3" s="10" t="s">
        <v>203</v>
      </c>
      <c r="L3" s="10" t="s">
        <v>78</v>
      </c>
      <c r="M3" s="10" t="s">
        <v>77</v>
      </c>
      <c r="O3">
        <v>8</v>
      </c>
      <c r="P3" t="s">
        <v>76</v>
      </c>
      <c r="R3">
        <v>3</v>
      </c>
      <c r="S3" t="s">
        <v>75</v>
      </c>
      <c r="U3" t="s">
        <v>74</v>
      </c>
      <c r="V3" t="s">
        <v>67</v>
      </c>
      <c r="W3" t="s">
        <v>73</v>
      </c>
      <c r="X3" t="s">
        <v>72</v>
      </c>
      <c r="Y3" t="s">
        <v>65</v>
      </c>
    </row>
    <row r="4" spans="1:25" x14ac:dyDescent="0.25">
      <c r="A4" t="s">
        <v>207</v>
      </c>
      <c r="C4" t="s">
        <v>204</v>
      </c>
      <c r="D4">
        <v>29</v>
      </c>
      <c r="E4">
        <v>5</v>
      </c>
      <c r="F4">
        <v>3</v>
      </c>
      <c r="G4">
        <v>7.5</v>
      </c>
      <c r="H4">
        <v>0</v>
      </c>
      <c r="I4">
        <f>ROUND((SUM(((Table3[[#This Row],[art]]*2)+(Table3[[#This Row],[bonus]])+(Table3[[#This Row],[fun]]*4))/6))+(Table3[[#This Row],[Extra]]/10),1)</f>
        <v>7.2</v>
      </c>
      <c r="J4">
        <f>ROUND(SUM(Table3[[#This Row],[afgerond]]/2), 0)</f>
        <v>4</v>
      </c>
      <c r="K4" s="10" t="s">
        <v>203</v>
      </c>
      <c r="L4" s="10" t="s">
        <v>206</v>
      </c>
      <c r="M4" s="10" t="s">
        <v>77</v>
      </c>
      <c r="O4">
        <v>7</v>
      </c>
      <c r="P4" t="s">
        <v>71</v>
      </c>
      <c r="R4">
        <v>-2</v>
      </c>
      <c r="S4" t="s">
        <v>70</v>
      </c>
      <c r="U4" t="s">
        <v>69</v>
      </c>
      <c r="V4" t="s">
        <v>68</v>
      </c>
      <c r="W4" t="s">
        <v>67</v>
      </c>
      <c r="X4" t="s">
        <v>66</v>
      </c>
      <c r="Y4" t="s">
        <v>65</v>
      </c>
    </row>
    <row r="5" spans="1:25" x14ac:dyDescent="0.25">
      <c r="A5" t="s">
        <v>208</v>
      </c>
      <c r="C5" t="s">
        <v>221</v>
      </c>
      <c r="I5">
        <f>ROUND((SUM(((Table3[[#This Row],[art]]*2)+(Table3[[#This Row],[bonus]])+(Table3[[#This Row],[fun]]*4))/6))+(Table3[[#This Row],[Extra]]/10),1)</f>
        <v>0</v>
      </c>
      <c r="J5">
        <f>ROUND(SUM(Table3[[#This Row],[afgerond]]/2), 0)</f>
        <v>0</v>
      </c>
      <c r="K5" s="10"/>
      <c r="L5" s="10"/>
      <c r="M5" s="10"/>
      <c r="O5">
        <v>6</v>
      </c>
      <c r="P5" t="s">
        <v>64</v>
      </c>
      <c r="R5">
        <v>-1</v>
      </c>
      <c r="S5" t="s">
        <v>63</v>
      </c>
    </row>
    <row r="6" spans="1:25" x14ac:dyDescent="0.25">
      <c r="A6" t="s">
        <v>209</v>
      </c>
      <c r="C6" t="s">
        <v>221</v>
      </c>
      <c r="I6">
        <f>ROUND((SUM(((Table3[[#This Row],[art]]*2)+(Table3[[#This Row],[bonus]])+(Table3[[#This Row],[fun]]*4))/6))+(Table3[[#This Row],[Extra]]/10),1)</f>
        <v>0</v>
      </c>
      <c r="J6">
        <f>ROUND(SUM(Table3[[#This Row],[afgerond]]/2), 0)</f>
        <v>0</v>
      </c>
      <c r="K6" s="10"/>
      <c r="L6" s="10"/>
      <c r="M6" s="10"/>
      <c r="O6">
        <v>5</v>
      </c>
      <c r="P6" t="s">
        <v>62</v>
      </c>
      <c r="R6">
        <v>3</v>
      </c>
      <c r="S6" t="s">
        <v>205</v>
      </c>
    </row>
    <row r="7" spans="1:25" x14ac:dyDescent="0.25">
      <c r="A7" t="s">
        <v>210</v>
      </c>
      <c r="C7" t="s">
        <v>221</v>
      </c>
      <c r="I7">
        <f>ROUND((SUM(((Table3[[#This Row],[art]]*2)+(Table3[[#This Row],[bonus]])+(Table3[[#This Row],[fun]]*4))/6))+(Table3[[#This Row],[Extra]]/10),1)</f>
        <v>0</v>
      </c>
      <c r="J7">
        <f>ROUND(SUM(Table3[[#This Row],[afgerond]]/2), 0)</f>
        <v>0</v>
      </c>
      <c r="K7" s="10"/>
      <c r="L7" s="10"/>
      <c r="M7" s="10"/>
      <c r="O7">
        <v>4</v>
      </c>
      <c r="P7" t="s">
        <v>61</v>
      </c>
    </row>
    <row r="8" spans="1:25" x14ac:dyDescent="0.25">
      <c r="A8" t="s">
        <v>211</v>
      </c>
      <c r="C8" t="s">
        <v>221</v>
      </c>
      <c r="I8">
        <f>ROUND((SUM(((Table3[[#This Row],[art]]*2)+(Table3[[#This Row],[bonus]])+(Table3[[#This Row],[fun]]*4))/6))+(Table3[[#This Row],[Extra]]/10),1)</f>
        <v>0</v>
      </c>
      <c r="J8">
        <f>ROUND(SUM(Table3[[#This Row],[afgerond]]/2), 0)</f>
        <v>0</v>
      </c>
      <c r="K8" s="10"/>
      <c r="L8" s="10"/>
      <c r="M8" s="10"/>
      <c r="O8">
        <v>2</v>
      </c>
      <c r="P8" t="s">
        <v>60</v>
      </c>
    </row>
    <row r="9" spans="1:25" x14ac:dyDescent="0.25">
      <c r="A9" t="s">
        <v>212</v>
      </c>
      <c r="C9" t="s">
        <v>223</v>
      </c>
      <c r="I9">
        <f>ROUND((SUM(((Table3[[#This Row],[art]]*2)+(Table3[[#This Row],[bonus]])+(Table3[[#This Row],[fun]]*4))/6))+(Table3[[#This Row],[Extra]]/10),1)</f>
        <v>0</v>
      </c>
      <c r="J9">
        <f>ROUND(SUM(Table3[[#This Row],[afgerond]]/2), 0)</f>
        <v>0</v>
      </c>
      <c r="K9" s="10"/>
      <c r="L9" s="10"/>
      <c r="M9" s="10"/>
      <c r="O9">
        <v>1</v>
      </c>
      <c r="P9" t="s">
        <v>59</v>
      </c>
    </row>
    <row r="10" spans="1:25" x14ac:dyDescent="0.25">
      <c r="A10" t="s">
        <v>213</v>
      </c>
      <c r="C10" t="s">
        <v>222</v>
      </c>
      <c r="I10">
        <f>ROUND((SUM(((Table3[[#This Row],[art]]*2)+(Table3[[#This Row],[bonus]])+(Table3[[#This Row],[fun]]*4))/6))+(Table3[[#This Row],[Extra]]/10),1)</f>
        <v>0</v>
      </c>
      <c r="J10">
        <f>ROUND(SUM(Table3[[#This Row],[afgerond]]/2), 0)</f>
        <v>0</v>
      </c>
      <c r="K10" s="10"/>
      <c r="L10" s="10"/>
      <c r="M10" s="10"/>
    </row>
    <row r="11" spans="1:25" x14ac:dyDescent="0.25">
      <c r="A11" t="s">
        <v>214</v>
      </c>
      <c r="C11" t="s">
        <v>88</v>
      </c>
      <c r="I11">
        <f>ROUND((SUM(((Table3[[#This Row],[art]]*2)+(Table3[[#This Row],[bonus]])+(Table3[[#This Row],[fun]]*4))/6))+(Table3[[#This Row],[Extra]]/10),1)</f>
        <v>0</v>
      </c>
      <c r="J11">
        <f>ROUND(SUM(Table3[[#This Row],[afgerond]]/2), 0)</f>
        <v>0</v>
      </c>
      <c r="K11" s="10"/>
      <c r="L11" s="10"/>
      <c r="M11" s="10"/>
    </row>
    <row r="12" spans="1:25" x14ac:dyDescent="0.25">
      <c r="A12" t="s">
        <v>215</v>
      </c>
      <c r="C12" t="s">
        <v>221</v>
      </c>
      <c r="I12">
        <f>ROUND((SUM(((Table3[[#This Row],[art]]*2)+(Table3[[#This Row],[bonus]])+(Table3[[#This Row],[fun]]*4))/6))+(Table3[[#This Row],[Extra]]/10),1)</f>
        <v>0</v>
      </c>
      <c r="J12">
        <f>ROUND(SUM(Table3[[#This Row],[afgerond]]/2), 0)</f>
        <v>0</v>
      </c>
      <c r="K12" s="10"/>
      <c r="L12" s="10"/>
      <c r="M12" s="10"/>
    </row>
    <row r="13" spans="1:25" x14ac:dyDescent="0.25">
      <c r="A13" t="s">
        <v>216</v>
      </c>
      <c r="C13" t="s">
        <v>220</v>
      </c>
      <c r="I13">
        <f>ROUND((SUM(((Table3[[#This Row],[art]]*2)+(Table3[[#This Row],[bonus]])+(Table3[[#This Row],[fun]]*4))/6))+(Table3[[#This Row],[Extra]]/10),1)</f>
        <v>0</v>
      </c>
      <c r="J13">
        <f>ROUND(SUM(Table3[[#This Row],[afgerond]]/2), 0)</f>
        <v>0</v>
      </c>
      <c r="K13" s="10"/>
      <c r="L13" s="10"/>
      <c r="M13" s="10"/>
    </row>
    <row r="14" spans="1:25" x14ac:dyDescent="0.25">
      <c r="A14" t="s">
        <v>217</v>
      </c>
      <c r="C14" t="s">
        <v>219</v>
      </c>
      <c r="I14">
        <f>ROUND((SUM(((Table3[[#This Row],[art]]*2)+(Table3[[#This Row],[bonus]])+(Table3[[#This Row],[fun]]*4))/6))+(Table3[[#This Row],[Extra]]/10),1)</f>
        <v>0</v>
      </c>
      <c r="J14">
        <f>ROUND(SUM(Table3[[#This Row],[afgerond]]/2), 0)</f>
        <v>0</v>
      </c>
      <c r="K14" s="10"/>
      <c r="L14" s="10"/>
      <c r="M14" s="10"/>
    </row>
    <row r="15" spans="1:25" x14ac:dyDescent="0.25">
      <c r="A15" t="s">
        <v>218</v>
      </c>
      <c r="C15" t="s">
        <v>88</v>
      </c>
      <c r="I15">
        <f>ROUND((SUM(((Table3[[#This Row],[art]]*2)+(Table3[[#This Row],[bonus]])+(Table3[[#This Row],[fun]]*4))/6))+(Table3[[#This Row],[Extra]]/10),1)</f>
        <v>0</v>
      </c>
      <c r="J15">
        <f>ROUND(SUM(Table3[[#This Row],[afgerond]]/2), 0)</f>
        <v>0</v>
      </c>
      <c r="K15" s="10"/>
      <c r="L15" s="10"/>
      <c r="M15" s="10"/>
    </row>
    <row r="16" spans="1:25" x14ac:dyDescent="0.25">
      <c r="I16">
        <f>ROUND((SUM(((Table3[[#This Row],[art]]*2)+(Table3[[#This Row],[bonus]])+(Table3[[#This Row],[fun]]*4))/6))+(Table3[[#This Row],[Extra]]/10),1)</f>
        <v>0</v>
      </c>
      <c r="J16">
        <f>ROUND(SUM(Table3[[#This Row],[afgerond]]/2), 0)</f>
        <v>0</v>
      </c>
      <c r="K16" s="10"/>
      <c r="L16" s="10"/>
      <c r="M16" s="10"/>
    </row>
    <row r="17" spans="9:13" x14ac:dyDescent="0.25">
      <c r="I17">
        <f>ROUND((SUM(((Table3[[#This Row],[art]]*2)+(Table3[[#This Row],[bonus]])+(Table3[[#This Row],[fun]]*4))/6))+(Table3[[#This Row],[Extra]]/10),1)</f>
        <v>0</v>
      </c>
      <c r="J17">
        <f>ROUND(SUM(Table3[[#This Row],[afgerond]]/2), 0)</f>
        <v>0</v>
      </c>
      <c r="K17" s="10"/>
      <c r="L17" s="10"/>
      <c r="M17" s="10"/>
    </row>
    <row r="18" spans="9:13" x14ac:dyDescent="0.25">
      <c r="I18">
        <f>ROUND((SUM(((Table3[[#This Row],[art]]*2)+(Table3[[#This Row],[bonus]])+(Table3[[#This Row],[fun]]*4))/6))+(Table3[[#This Row],[Extra]]/10),1)</f>
        <v>0</v>
      </c>
      <c r="J18">
        <f>ROUND(SUM(Table3[[#This Row],[afgerond]]/2), 0)</f>
        <v>0</v>
      </c>
      <c r="K18" s="10"/>
      <c r="L18" s="10"/>
      <c r="M18" s="10"/>
    </row>
    <row r="19" spans="9:13" x14ac:dyDescent="0.25">
      <c r="I19">
        <f>ROUND((SUM(((Table3[[#This Row],[art]]*2)+(Table3[[#This Row],[bonus]])+(Table3[[#This Row],[fun]]*4))/6))+(Table3[[#This Row],[Extra]]/10),1)</f>
        <v>0</v>
      </c>
      <c r="J19">
        <f>ROUND(SUM(Table3[[#This Row],[afgerond]]/2), 0)</f>
        <v>0</v>
      </c>
      <c r="K19" s="10"/>
      <c r="L19" s="10"/>
      <c r="M19" s="10"/>
    </row>
    <row r="20" spans="9:13" x14ac:dyDescent="0.25">
      <c r="I20">
        <f>ROUND((SUM(((Table3[[#This Row],[art]]*2)+(Table3[[#This Row],[bonus]])+(Table3[[#This Row],[fun]]*4))/6))+(Table3[[#This Row],[Extra]]/10),1)</f>
        <v>0</v>
      </c>
      <c r="J20">
        <f>ROUND(SUM(Table3[[#This Row],[afgerond]]/2), 0)</f>
        <v>0</v>
      </c>
      <c r="K20" s="10"/>
      <c r="L20" s="10"/>
      <c r="M20" s="10"/>
    </row>
    <row r="21" spans="9:13" x14ac:dyDescent="0.25">
      <c r="I21">
        <f>ROUND((SUM(((Table3[[#This Row],[art]]*2)+(Table3[[#This Row],[bonus]])+(Table3[[#This Row],[fun]]*4))/6))+(Table3[[#This Row],[Extra]]/10),1)</f>
        <v>0</v>
      </c>
      <c r="J21">
        <f>ROUND(SUM(Table3[[#This Row],[afgerond]]/2), 0)</f>
        <v>0</v>
      </c>
      <c r="K21" s="10"/>
      <c r="L21" s="10"/>
      <c r="M21" s="10"/>
    </row>
    <row r="22" spans="9:13" x14ac:dyDescent="0.25">
      <c r="I22">
        <f>ROUND((SUM(((Table3[[#This Row],[art]]*2)+(Table3[[#This Row],[bonus]])+(Table3[[#This Row],[fun]]*4))/6))+(Table3[[#This Row],[Extra]]/10),1)</f>
        <v>0</v>
      </c>
      <c r="J22">
        <f>ROUND(SUM(Table3[[#This Row],[afgerond]]/2), 0)</f>
        <v>0</v>
      </c>
      <c r="K22" s="10"/>
      <c r="L22" s="10"/>
      <c r="M22" s="10"/>
    </row>
    <row r="23" spans="9:13" x14ac:dyDescent="0.25">
      <c r="I23">
        <f>ROUND((SUM(((Table3[[#This Row],[art]]*2)+(Table3[[#This Row],[bonus]])+(Table3[[#This Row],[fun]]*4))/6))+(Table3[[#This Row],[Extra]]/10),1)</f>
        <v>0</v>
      </c>
      <c r="J23">
        <f>ROUND(SUM(Table3[[#This Row],[afgerond]]/2), 0)</f>
        <v>0</v>
      </c>
      <c r="K23" s="10"/>
      <c r="L23" s="10"/>
      <c r="M23" s="10"/>
    </row>
    <row r="24" spans="9:13" x14ac:dyDescent="0.25">
      <c r="I24">
        <f>ROUND((SUM(((Table3[[#This Row],[art]]*2)+(Table3[[#This Row],[bonus]])+(Table3[[#This Row],[fun]]*4))/6))+(Table3[[#This Row],[Extra]]/10),1)</f>
        <v>0</v>
      </c>
      <c r="J24">
        <f>ROUND(SUM(Table3[[#This Row],[afgerond]]/2), 0)</f>
        <v>0</v>
      </c>
      <c r="K24" s="10"/>
      <c r="L24" s="10"/>
      <c r="M24" s="10"/>
    </row>
    <row r="25" spans="9:13" x14ac:dyDescent="0.25">
      <c r="I25">
        <f>ROUND((SUM(((Table3[[#This Row],[art]]*2)+(Table3[[#This Row],[bonus]])+(Table3[[#This Row],[fun]]*4))/6))+(Table3[[#This Row],[Extra]]/10),1)</f>
        <v>0</v>
      </c>
      <c r="J25">
        <f>ROUND(SUM(Table3[[#This Row],[afgerond]]/2), 0)</f>
        <v>0</v>
      </c>
      <c r="K25" s="10"/>
      <c r="L25" s="10"/>
      <c r="M25" s="10"/>
    </row>
    <row r="26" spans="9:13" x14ac:dyDescent="0.25">
      <c r="I26">
        <f>ROUND((SUM(((Table3[[#This Row],[art]]*2)+(Table3[[#This Row],[bonus]])+(Table3[[#This Row],[fun]]*4))/6))+(Table3[[#This Row],[Extra]]/10),1)</f>
        <v>0</v>
      </c>
      <c r="J26">
        <f>ROUND(SUM(Table3[[#This Row],[afgerond]]/2), 0)</f>
        <v>0</v>
      </c>
      <c r="K26" s="10"/>
      <c r="L26" s="10"/>
      <c r="M26" s="10"/>
    </row>
    <row r="27" spans="9:13" x14ac:dyDescent="0.25">
      <c r="I27">
        <f>ROUND((SUM(((Table3[[#This Row],[art]]*2)+(Table3[[#This Row],[bonus]])+(Table3[[#This Row],[fun]]*4))/6))+(Table3[[#This Row],[Extra]]/10),1)</f>
        <v>0</v>
      </c>
      <c r="J27">
        <f>ROUND(SUM(Table3[[#This Row],[afgerond]]/2), 0)</f>
        <v>0</v>
      </c>
      <c r="K27" s="10"/>
      <c r="L27" s="10"/>
      <c r="M27" s="10"/>
    </row>
    <row r="28" spans="9:13" x14ac:dyDescent="0.25">
      <c r="I28">
        <f>ROUND((SUM(((Table3[[#This Row],[art]]*2)+(Table3[[#This Row],[bonus]])+(Table3[[#This Row],[fun]]*4))/6))+(Table3[[#This Row],[Extra]]/10),1)</f>
        <v>0</v>
      </c>
      <c r="J28">
        <f>ROUND(SUM(Table3[[#This Row],[afgerond]]/2), 0)</f>
        <v>0</v>
      </c>
      <c r="K28" s="10"/>
      <c r="L28" s="10"/>
      <c r="M28" s="10"/>
    </row>
    <row r="29" spans="9:13" x14ac:dyDescent="0.25">
      <c r="I29">
        <f>ROUND((SUM(((Table3[[#This Row],[art]]*2)+(Table3[[#This Row],[bonus]])+(Table3[[#This Row],[fun]]*4))/6))+(Table3[[#This Row],[Extra]]/10),1)</f>
        <v>0</v>
      </c>
      <c r="J29">
        <f>ROUND(SUM(Table3[[#This Row],[afgerond]]/2), 0)</f>
        <v>0</v>
      </c>
      <c r="K29" s="10"/>
      <c r="L29" s="10"/>
      <c r="M29" s="10"/>
    </row>
    <row r="30" spans="9:13" x14ac:dyDescent="0.25">
      <c r="I30">
        <f>ROUND((SUM(((Table3[[#This Row],[art]]*2)+(Table3[[#This Row],[bonus]])+(Table3[[#This Row],[fun]]*4))/6))+(Table3[[#This Row],[Extra]]/10),1)</f>
        <v>0</v>
      </c>
      <c r="J30">
        <f>ROUND(SUM(Table3[[#This Row],[afgerond]]/2), 0)</f>
        <v>0</v>
      </c>
      <c r="K30" s="10"/>
      <c r="L30" s="10"/>
      <c r="M30" s="10"/>
    </row>
    <row r="31" spans="9:13" x14ac:dyDescent="0.25">
      <c r="I31">
        <f>ROUND((SUM(((Table3[[#This Row],[art]]*2)+(Table3[[#This Row],[bonus]])+(Table3[[#This Row],[fun]]*4))/6))+(Table3[[#This Row],[Extra]]/10),1)</f>
        <v>0</v>
      </c>
      <c r="J31">
        <f>ROUND(SUM(Table3[[#This Row],[afgerond]]/2), 0)</f>
        <v>0</v>
      </c>
      <c r="K31" s="10"/>
      <c r="L31" s="10"/>
      <c r="M31" s="10"/>
    </row>
    <row r="32" spans="9:13" x14ac:dyDescent="0.25">
      <c r="I32">
        <f>ROUND((SUM(((Table3[[#This Row],[art]]*2)+(Table3[[#This Row],[bonus]])+(Table3[[#This Row],[fun]]*4))/6))+(Table3[[#This Row],[Extra]]/10),1)</f>
        <v>0</v>
      </c>
      <c r="J32">
        <f>ROUND(SUM(Table3[[#This Row],[afgerond]]/2), 0)</f>
        <v>0</v>
      </c>
      <c r="K32" s="10"/>
      <c r="L32" s="10"/>
      <c r="M32" s="10"/>
    </row>
    <row r="33" spans="9:13" x14ac:dyDescent="0.25">
      <c r="I33">
        <f>ROUND((SUM(((Table3[[#This Row],[art]]*2)+(Table3[[#This Row],[bonus]])+(Table3[[#This Row],[fun]]*4))/6))+(Table3[[#This Row],[Extra]]/10),1)</f>
        <v>0</v>
      </c>
      <c r="J33">
        <f>ROUND(SUM(Table3[[#This Row],[afgerond]]/2), 0)</f>
        <v>0</v>
      </c>
      <c r="K33" s="10"/>
      <c r="L33" s="10"/>
      <c r="M33" s="10"/>
    </row>
    <row r="34" spans="9:13" x14ac:dyDescent="0.25">
      <c r="I34">
        <f>ROUND((SUM(((Table3[[#This Row],[art]]*2)+(Table3[[#This Row],[bonus]])+(Table3[[#This Row],[fun]]*4))/6))+(Table3[[#This Row],[Extra]]/10),1)</f>
        <v>0</v>
      </c>
      <c r="J34">
        <f>ROUND(SUM(Table3[[#This Row],[afgerond]]/2), 0)</f>
        <v>0</v>
      </c>
      <c r="K34" s="10"/>
      <c r="L34" s="10"/>
      <c r="M34" s="10"/>
    </row>
    <row r="35" spans="9:13" x14ac:dyDescent="0.25">
      <c r="I35">
        <f>ROUND((SUM(((Table3[[#This Row],[art]]*2)+(Table3[[#This Row],[bonus]])+(Table3[[#This Row],[fun]]*4))/6))+(Table3[[#This Row],[Extra]]/10),1)</f>
        <v>0</v>
      </c>
      <c r="J35">
        <f>ROUND(SUM(Table3[[#This Row],[afgerond]]/2), 0)</f>
        <v>0</v>
      </c>
      <c r="K35" s="10"/>
      <c r="L35" s="10"/>
      <c r="M35" s="10"/>
    </row>
    <row r="36" spans="9:13" x14ac:dyDescent="0.25">
      <c r="I36">
        <f>ROUND((SUM(((Table3[[#This Row],[art]]*2)+(Table3[[#This Row],[bonus]])+(Table3[[#This Row],[fun]]*4))/6))+(Table3[[#This Row],[Extra]]/10),1)</f>
        <v>0</v>
      </c>
      <c r="J36">
        <f>ROUND(SUM(Table3[[#This Row],[afgerond]]/2), 0)</f>
        <v>0</v>
      </c>
      <c r="K36" s="10"/>
      <c r="L36" s="10"/>
      <c r="M36" s="10"/>
    </row>
    <row r="37" spans="9:13" x14ac:dyDescent="0.25">
      <c r="I37">
        <f>ROUND((SUM(((Table3[[#This Row],[art]]*2)+(Table3[[#This Row],[bonus]])+(Table3[[#This Row],[fun]]*4))/6))+(Table3[[#This Row],[Extra]]/10),1)</f>
        <v>0</v>
      </c>
      <c r="J37">
        <f>ROUND(SUM(Table3[[#This Row],[afgerond]]/2), 0)</f>
        <v>0</v>
      </c>
      <c r="K37" s="10"/>
      <c r="L37" s="10"/>
      <c r="M37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84"/>
  <sheetViews>
    <sheetView topLeftCell="K16" zoomScale="68" zoomScaleNormal="68" workbookViewId="0">
      <selection activeCell="AB30" sqref="AB30"/>
    </sheetView>
  </sheetViews>
  <sheetFormatPr defaultRowHeight="15" x14ac:dyDescent="0.25"/>
  <cols>
    <col min="2" max="2" width="9.7109375" customWidth="1"/>
    <col min="14" max="14" width="9.7109375" customWidth="1"/>
    <col min="26" max="27" width="9" customWidth="1"/>
  </cols>
  <sheetData>
    <row r="1" spans="2:28" x14ac:dyDescent="0.25">
      <c r="D1">
        <v>10</v>
      </c>
      <c r="E1">
        <v>1</v>
      </c>
      <c r="G1">
        <v>7</v>
      </c>
      <c r="H1">
        <v>3.5</v>
      </c>
      <c r="J1">
        <v>4</v>
      </c>
      <c r="K1">
        <v>20.350000000000001</v>
      </c>
      <c r="N1">
        <v>10</v>
      </c>
      <c r="O1" t="s">
        <v>202</v>
      </c>
      <c r="P1">
        <v>7</v>
      </c>
      <c r="Q1" t="s">
        <v>201</v>
      </c>
      <c r="R1">
        <v>4</v>
      </c>
      <c r="S1" t="s">
        <v>200</v>
      </c>
    </row>
    <row r="2" spans="2:28" x14ac:dyDescent="0.25">
      <c r="C2" s="33"/>
      <c r="D2">
        <v>9</v>
      </c>
      <c r="E2">
        <v>1.2</v>
      </c>
      <c r="G2">
        <v>6</v>
      </c>
      <c r="H2">
        <v>5.1100000000000003</v>
      </c>
      <c r="J2">
        <v>3</v>
      </c>
      <c r="K2">
        <v>35.49</v>
      </c>
      <c r="N2">
        <v>9</v>
      </c>
      <c r="O2" t="s">
        <v>199</v>
      </c>
      <c r="P2">
        <v>6</v>
      </c>
      <c r="Q2" t="s">
        <v>198</v>
      </c>
      <c r="R2">
        <v>3</v>
      </c>
      <c r="S2" t="s">
        <v>197</v>
      </c>
    </row>
    <row r="3" spans="2:28" x14ac:dyDescent="0.25">
      <c r="D3">
        <v>8</v>
      </c>
      <c r="E3">
        <v>2.2999999999999998</v>
      </c>
      <c r="G3">
        <v>5</v>
      </c>
      <c r="H3">
        <v>11.19</v>
      </c>
      <c r="J3">
        <v>2</v>
      </c>
      <c r="K3">
        <v>50.100999999999999</v>
      </c>
      <c r="N3">
        <v>8</v>
      </c>
      <c r="O3" t="s">
        <v>196</v>
      </c>
      <c r="P3">
        <v>5</v>
      </c>
      <c r="Q3" t="s">
        <v>195</v>
      </c>
      <c r="R3">
        <v>2</v>
      </c>
      <c r="S3" t="s">
        <v>194</v>
      </c>
    </row>
    <row r="4" spans="2:28" x14ac:dyDescent="0.25">
      <c r="B4" t="s">
        <v>190</v>
      </c>
      <c r="C4" t="s">
        <v>193</v>
      </c>
      <c r="D4" t="s">
        <v>179</v>
      </c>
      <c r="E4" t="s">
        <v>178</v>
      </c>
      <c r="F4" s="33" t="s">
        <v>192</v>
      </c>
      <c r="G4" t="s">
        <v>177</v>
      </c>
      <c r="H4" t="s">
        <v>191</v>
      </c>
      <c r="M4" t="s">
        <v>188</v>
      </c>
      <c r="N4" t="s">
        <v>190</v>
      </c>
      <c r="O4" t="s">
        <v>101</v>
      </c>
      <c r="P4" t="s">
        <v>189</v>
      </c>
      <c r="Q4" t="s">
        <v>188</v>
      </c>
      <c r="R4" t="s">
        <v>187</v>
      </c>
      <c r="S4" t="s">
        <v>186</v>
      </c>
      <c r="T4" t="s">
        <v>185</v>
      </c>
      <c r="U4" t="s">
        <v>184</v>
      </c>
      <c r="V4" t="s">
        <v>183</v>
      </c>
      <c r="W4" t="s">
        <v>182</v>
      </c>
      <c r="X4" t="s">
        <v>181</v>
      </c>
      <c r="Y4" t="s">
        <v>180</v>
      </c>
      <c r="Z4" t="s">
        <v>179</v>
      </c>
      <c r="AA4" t="s">
        <v>178</v>
      </c>
      <c r="AB4" t="s">
        <v>177</v>
      </c>
    </row>
    <row r="5" spans="2:28" x14ac:dyDescent="0.25">
      <c r="B5" t="s">
        <v>125</v>
      </c>
      <c r="D5">
        <v>0.14000000000000001</v>
      </c>
      <c r="E5">
        <v>3.8</v>
      </c>
      <c r="G5">
        <f>SUM(D5/E5*100)</f>
        <v>3.6842105263157898</v>
      </c>
      <c r="M5" t="s">
        <v>176</v>
      </c>
      <c r="N5" s="27" t="s">
        <v>135</v>
      </c>
      <c r="O5" s="27"/>
      <c r="P5" s="16">
        <v>1</v>
      </c>
      <c r="Q5" s="17">
        <v>6</v>
      </c>
      <c r="R5" s="20">
        <v>5</v>
      </c>
      <c r="S5">
        <v>0</v>
      </c>
      <c r="Y5" s="20">
        <f>SUM((P5+Q5+Q5+R5+R5+R5)/6+Table2[[#This Row],[mening]])</f>
        <v>4.666666666666667</v>
      </c>
      <c r="Z5" s="22">
        <v>0</v>
      </c>
      <c r="AA5" s="23">
        <v>1</v>
      </c>
      <c r="AB5">
        <f>SUM(Z5/AA5*100)</f>
        <v>0</v>
      </c>
    </row>
    <row r="6" spans="2:28" x14ac:dyDescent="0.25">
      <c r="B6" t="s">
        <v>113</v>
      </c>
      <c r="D6">
        <v>5.59</v>
      </c>
      <c r="E6">
        <v>14.2</v>
      </c>
      <c r="G6">
        <f>SUM(D6/E6*100)</f>
        <v>39.366197183098592</v>
      </c>
      <c r="M6" t="s">
        <v>174</v>
      </c>
      <c r="N6" s="27" t="s">
        <v>131</v>
      </c>
      <c r="O6" s="27"/>
      <c r="P6" s="20">
        <v>3</v>
      </c>
      <c r="Q6" s="17">
        <v>7</v>
      </c>
      <c r="R6" s="16">
        <v>4</v>
      </c>
      <c r="S6">
        <v>0.5</v>
      </c>
      <c r="Y6" s="20">
        <f>SUM((P6+Q6+Q6+R6+R6+R6)/6+Table2[[#This Row],[mening]])</f>
        <v>5.333333333333333</v>
      </c>
      <c r="Z6" s="22">
        <v>0</v>
      </c>
      <c r="AA6" s="23">
        <v>1</v>
      </c>
      <c r="AB6">
        <f>SUM(Z6/AA6*100)</f>
        <v>0</v>
      </c>
    </row>
    <row r="7" spans="2:28" x14ac:dyDescent="0.25">
      <c r="B7" t="s">
        <v>172</v>
      </c>
      <c r="D7">
        <v>6.99</v>
      </c>
      <c r="E7">
        <v>15.3</v>
      </c>
      <c r="G7">
        <f>SUM(D7/E7*100)</f>
        <v>45.686274509803923</v>
      </c>
      <c r="M7" t="s">
        <v>171</v>
      </c>
      <c r="N7" s="27" t="s">
        <v>137</v>
      </c>
      <c r="O7" s="27"/>
      <c r="P7" s="16">
        <v>1</v>
      </c>
      <c r="Q7" s="17">
        <v>6</v>
      </c>
      <c r="R7" s="16">
        <v>4</v>
      </c>
      <c r="S7">
        <v>0.1</v>
      </c>
      <c r="Y7" s="20">
        <f>SUM((P7+Q7+Q7+R7+R7+R7)/6+Table2[[#This Row],[mening]])</f>
        <v>4.2666666666666666</v>
      </c>
      <c r="Z7" s="22">
        <v>0</v>
      </c>
      <c r="AA7" s="23">
        <v>1</v>
      </c>
      <c r="AB7">
        <f>SUM(Z7/AA7*100)</f>
        <v>0</v>
      </c>
    </row>
    <row r="8" spans="2:28" x14ac:dyDescent="0.25">
      <c r="B8" t="s">
        <v>127</v>
      </c>
      <c r="D8">
        <v>2.4900000000000002</v>
      </c>
      <c r="E8">
        <v>29</v>
      </c>
      <c r="G8">
        <f>SUM(D8/E8*100)</f>
        <v>8.5862068965517242</v>
      </c>
      <c r="M8" t="s">
        <v>169</v>
      </c>
      <c r="N8" s="16" t="s">
        <v>139</v>
      </c>
      <c r="O8" s="16"/>
      <c r="P8" s="16">
        <v>1</v>
      </c>
      <c r="Q8" s="20">
        <v>4</v>
      </c>
      <c r="R8" s="16">
        <v>4</v>
      </c>
      <c r="S8">
        <v>-0.4</v>
      </c>
      <c r="Y8" s="27">
        <f>SUM((P8+Q8+Q8+R8+R8+R8)/6+Table2[[#This Row],[mening]])</f>
        <v>3.1</v>
      </c>
      <c r="Z8" s="22">
        <v>0</v>
      </c>
      <c r="AA8" s="23">
        <v>1</v>
      </c>
      <c r="AB8">
        <f>SUM(Z8/AA8*100)</f>
        <v>0</v>
      </c>
    </row>
    <row r="9" spans="2:28" x14ac:dyDescent="0.25">
      <c r="B9" t="s">
        <v>167</v>
      </c>
      <c r="D9">
        <v>0.19</v>
      </c>
      <c r="E9">
        <v>3.4</v>
      </c>
      <c r="G9">
        <f>SUM(D9/E9*100)</f>
        <v>5.5882352941176476</v>
      </c>
      <c r="M9" t="s">
        <v>166</v>
      </c>
      <c r="N9" s="3" t="s">
        <v>123</v>
      </c>
      <c r="O9" s="3"/>
      <c r="P9" s="20">
        <v>3</v>
      </c>
      <c r="Q9" s="17">
        <v>7</v>
      </c>
      <c r="R9" s="24">
        <v>7</v>
      </c>
      <c r="S9">
        <v>0.4</v>
      </c>
      <c r="Y9" s="17">
        <f>SUM((P9+Q9+Q9+R9+R9+R9)/6+Table2[[#This Row],[mening]])</f>
        <v>6.7333333333333334</v>
      </c>
      <c r="Z9" s="22"/>
      <c r="AA9" s="23">
        <v>1</v>
      </c>
      <c r="AB9">
        <f>SUM(Z9/AA9*100)</f>
        <v>0</v>
      </c>
    </row>
    <row r="10" spans="2:28" x14ac:dyDescent="0.25">
      <c r="B10" t="s">
        <v>164</v>
      </c>
      <c r="D10">
        <v>0.33</v>
      </c>
      <c r="E10">
        <v>1.3</v>
      </c>
      <c r="G10">
        <f>SUM(D10/E10*100)</f>
        <v>25.384615384615383</v>
      </c>
      <c r="M10" t="s">
        <v>163</v>
      </c>
      <c r="N10" s="19" t="s">
        <v>110</v>
      </c>
      <c r="O10" s="19"/>
      <c r="P10" s="27">
        <v>2</v>
      </c>
      <c r="Q10" s="19">
        <v>9</v>
      </c>
      <c r="R10" s="19">
        <v>9</v>
      </c>
      <c r="S10">
        <v>0.5</v>
      </c>
      <c r="Y10" s="17">
        <f>SUM((P10+Q10+Q10+R10+R10+R10)/6+Table2[[#This Row],[mening]])</f>
        <v>8.3333333333333321</v>
      </c>
      <c r="Z10" s="22"/>
      <c r="AA10" s="23">
        <v>1</v>
      </c>
      <c r="AB10">
        <f>SUM(Z10/AA10*100)</f>
        <v>0</v>
      </c>
    </row>
    <row r="11" spans="2:28" x14ac:dyDescent="0.25">
      <c r="B11" t="s">
        <v>111</v>
      </c>
      <c r="D11">
        <v>3.74</v>
      </c>
      <c r="E11">
        <v>9.6</v>
      </c>
      <c r="G11">
        <f>SUM(D11/E11*100)</f>
        <v>38.958333333333343</v>
      </c>
      <c r="M11" t="s">
        <v>161</v>
      </c>
      <c r="N11" s="27" t="s">
        <v>134</v>
      </c>
      <c r="O11" s="27"/>
      <c r="P11" s="20">
        <v>4</v>
      </c>
      <c r="Q11" s="17">
        <v>6</v>
      </c>
      <c r="R11" s="16">
        <v>4</v>
      </c>
      <c r="S11">
        <v>0</v>
      </c>
      <c r="Y11" s="20">
        <f>SUM((P11+Q11+Q11+R11+R11+R11)/6+Table2[[#This Row],[mening]])</f>
        <v>4.666666666666667</v>
      </c>
      <c r="Z11" s="22">
        <v>0</v>
      </c>
      <c r="AA11" s="23">
        <v>1</v>
      </c>
      <c r="AB11">
        <f>SUM(Z11/AA11*100)</f>
        <v>0</v>
      </c>
    </row>
    <row r="12" spans="2:28" x14ac:dyDescent="0.25">
      <c r="B12" t="s">
        <v>159</v>
      </c>
      <c r="D12">
        <v>9.99</v>
      </c>
      <c r="E12">
        <v>14</v>
      </c>
      <c r="G12">
        <f>SUM(D12/E12*100)</f>
        <v>71.357142857142861</v>
      </c>
      <c r="M12" t="s">
        <v>158</v>
      </c>
      <c r="N12" s="27" t="s">
        <v>136</v>
      </c>
      <c r="O12" s="27"/>
      <c r="P12" s="20">
        <v>3</v>
      </c>
      <c r="Q12" s="27">
        <v>3</v>
      </c>
      <c r="R12" s="24">
        <v>6</v>
      </c>
      <c r="S12">
        <v>-0.1</v>
      </c>
      <c r="Y12" s="20">
        <f>SUM((P12+Q12+Q12+R12+R12+R12)/6+Table2[[#This Row],[mening]])</f>
        <v>4.4000000000000004</v>
      </c>
      <c r="Z12" s="22">
        <v>0</v>
      </c>
      <c r="AA12" s="23">
        <v>1</v>
      </c>
      <c r="AB12">
        <f>SUM(Z12/AA12*100)</f>
        <v>0</v>
      </c>
    </row>
    <row r="13" spans="2:28" x14ac:dyDescent="0.25">
      <c r="B13" t="s">
        <v>156</v>
      </c>
      <c r="D13">
        <v>4.99</v>
      </c>
      <c r="E13">
        <v>93</v>
      </c>
      <c r="G13">
        <f>SUM(D13/E13*100)</f>
        <v>5.3655913978494629</v>
      </c>
      <c r="M13" t="s">
        <v>155</v>
      </c>
      <c r="N13" s="32" t="s">
        <v>143</v>
      </c>
      <c r="O13" s="32"/>
      <c r="P13" s="16">
        <v>1</v>
      </c>
      <c r="Q13" s="32">
        <v>1</v>
      </c>
      <c r="R13" s="32">
        <v>1</v>
      </c>
      <c r="S13">
        <v>-1</v>
      </c>
      <c r="Y13" s="32">
        <f>SUM((P13+Q13+Q13+R13+R13+R13)/6+Table2[[#This Row],[mening]])</f>
        <v>0</v>
      </c>
      <c r="Z13" s="22">
        <v>0</v>
      </c>
      <c r="AA13" s="23">
        <v>1</v>
      </c>
      <c r="AB13">
        <f>SUM(Z13/AA13*100)</f>
        <v>0</v>
      </c>
    </row>
    <row r="14" spans="2:28" x14ac:dyDescent="0.25">
      <c r="B14" t="s">
        <v>124</v>
      </c>
      <c r="D14">
        <v>1.49</v>
      </c>
      <c r="E14">
        <v>6.3</v>
      </c>
      <c r="G14">
        <f>SUM(D14/E14*100)</f>
        <v>23.650793650793648</v>
      </c>
      <c r="M14" t="s">
        <v>153</v>
      </c>
      <c r="N14" s="3" t="s">
        <v>116</v>
      </c>
      <c r="O14" s="3"/>
      <c r="P14" s="19">
        <v>8</v>
      </c>
      <c r="Q14" s="17">
        <v>8</v>
      </c>
      <c r="R14" s="24">
        <v>6</v>
      </c>
      <c r="S14">
        <v>0.4</v>
      </c>
      <c r="Y14" s="17">
        <f>SUM((P14+Q14+Q14+R14+R14+R14)/6+Table2[[#This Row],[mening]])</f>
        <v>7.4</v>
      </c>
      <c r="Z14" s="22"/>
      <c r="AA14" s="23">
        <v>1</v>
      </c>
      <c r="AB14">
        <f>SUM(Z14/AA14*100)</f>
        <v>0</v>
      </c>
    </row>
    <row r="15" spans="2:28" x14ac:dyDescent="0.25">
      <c r="B15" t="s">
        <v>106</v>
      </c>
      <c r="D15">
        <v>6.28</v>
      </c>
      <c r="E15">
        <v>136</v>
      </c>
      <c r="G15">
        <f>SUM(D15/E15*100)</f>
        <v>4.6176470588235299</v>
      </c>
      <c r="N15" s="3" t="s">
        <v>112</v>
      </c>
      <c r="O15" s="3"/>
      <c r="P15" s="20">
        <v>5</v>
      </c>
      <c r="Q15" s="17">
        <v>7</v>
      </c>
      <c r="R15" s="24">
        <v>8</v>
      </c>
      <c r="S15">
        <v>0.8</v>
      </c>
      <c r="Y15" s="17">
        <f>SUM((P15+Q15+Q15+R15+R15+R15)/6+Table2[[#This Row],[mening]])</f>
        <v>7.9666666666666668</v>
      </c>
      <c r="Z15" s="22"/>
      <c r="AA15" s="23">
        <v>1</v>
      </c>
      <c r="AB15">
        <f>SUM(Z15/AA15*100)</f>
        <v>0</v>
      </c>
    </row>
    <row r="16" spans="2:28" x14ac:dyDescent="0.25">
      <c r="B16" t="s">
        <v>114</v>
      </c>
      <c r="D16">
        <v>4.47</v>
      </c>
      <c r="E16">
        <v>158</v>
      </c>
      <c r="G16">
        <f>SUM(D16/E16*100)</f>
        <v>2.8291139240506324</v>
      </c>
      <c r="N16" s="27" t="s">
        <v>133</v>
      </c>
      <c r="O16" s="27"/>
      <c r="P16" s="27">
        <v>2</v>
      </c>
      <c r="Q16" s="20">
        <v>4</v>
      </c>
      <c r="R16" s="20">
        <v>5</v>
      </c>
      <c r="S16">
        <v>1</v>
      </c>
      <c r="Y16" s="20">
        <f>SUM((P16+Q16+Q16+R16+R16+R16)/6+Table2[[#This Row],[mening]])</f>
        <v>5.166666666666667</v>
      </c>
      <c r="Z16" s="22">
        <v>0</v>
      </c>
      <c r="AA16" s="23">
        <v>1</v>
      </c>
      <c r="AB16">
        <f>SUM(Z16/AA16*100)</f>
        <v>0</v>
      </c>
    </row>
    <row r="17" spans="2:28" x14ac:dyDescent="0.25">
      <c r="B17" t="s">
        <v>149</v>
      </c>
      <c r="D17">
        <v>4.99</v>
      </c>
      <c r="E17">
        <v>6.9</v>
      </c>
      <c r="G17">
        <f>SUM(D17/E17*100)</f>
        <v>72.318840579710141</v>
      </c>
      <c r="N17" s="3" t="s">
        <v>119</v>
      </c>
      <c r="O17" s="3"/>
      <c r="P17" s="17">
        <v>7</v>
      </c>
      <c r="Q17" s="17">
        <v>8</v>
      </c>
      <c r="R17" s="24">
        <v>6</v>
      </c>
      <c r="S17">
        <v>0.4</v>
      </c>
      <c r="Y17" s="17">
        <f>SUM((P17+Q17+Q17+R17+R17+R17)/6+Table2[[#This Row],[mening]])</f>
        <v>7.2333333333333334</v>
      </c>
      <c r="Z17" s="22">
        <v>0</v>
      </c>
      <c r="AA17" s="23">
        <v>1</v>
      </c>
      <c r="AB17">
        <f>SUM(Z17/AA17*100)</f>
        <v>0</v>
      </c>
    </row>
    <row r="18" spans="2:28" x14ac:dyDescent="0.25">
      <c r="B18" t="s">
        <v>107</v>
      </c>
      <c r="D18">
        <v>6.89</v>
      </c>
      <c r="E18">
        <v>181</v>
      </c>
      <c r="G18">
        <f>SUM(D18/E18*100)</f>
        <v>3.806629834254144</v>
      </c>
      <c r="N18" s="1" t="s">
        <v>165</v>
      </c>
      <c r="O18" s="1"/>
      <c r="P18" s="1">
        <v>0</v>
      </c>
      <c r="Q18" s="1">
        <v>0</v>
      </c>
      <c r="R18" s="1">
        <v>0</v>
      </c>
      <c r="S18">
        <v>0</v>
      </c>
      <c r="Y18" s="1">
        <f>SUM((P18+Q18+Q18+R18+R18+R18)/6+Table2[[#This Row],[mening]])</f>
        <v>0</v>
      </c>
      <c r="Z18" s="22">
        <v>0</v>
      </c>
      <c r="AA18" s="22">
        <v>1</v>
      </c>
      <c r="AB18">
        <f>SUM(Z18/AA18*100)</f>
        <v>0</v>
      </c>
    </row>
    <row r="19" spans="2:28" x14ac:dyDescent="0.25">
      <c r="B19" t="s">
        <v>146</v>
      </c>
      <c r="D19">
        <v>4.99</v>
      </c>
      <c r="E19">
        <v>12.5</v>
      </c>
      <c r="G19">
        <f>SUM(D19/E19*100)</f>
        <v>39.92</v>
      </c>
      <c r="N19" s="16" t="s">
        <v>141</v>
      </c>
      <c r="O19" s="16"/>
      <c r="P19" s="16">
        <v>1</v>
      </c>
      <c r="Q19" s="16">
        <v>2</v>
      </c>
      <c r="R19" s="16">
        <v>4</v>
      </c>
      <c r="S19">
        <v>-0.5</v>
      </c>
      <c r="Y19" s="16">
        <f>SUM((P19+Q19+Q19+R19+R19+R19)/6+Table2[[#This Row],[mening]])</f>
        <v>2.3333333333333335</v>
      </c>
      <c r="Z19" s="22">
        <v>0</v>
      </c>
      <c r="AA19" s="23">
        <v>1</v>
      </c>
      <c r="AB19">
        <f>SUM(Z19/AA19*100)</f>
        <v>0</v>
      </c>
    </row>
    <row r="20" spans="2:28" x14ac:dyDescent="0.25">
      <c r="B20" t="s">
        <v>144</v>
      </c>
      <c r="D20">
        <v>4.99</v>
      </c>
      <c r="E20">
        <v>52</v>
      </c>
      <c r="G20">
        <f>SUM(D20/E20*100)</f>
        <v>9.5961538461538467</v>
      </c>
      <c r="N20" s="3" t="s">
        <v>130</v>
      </c>
      <c r="O20" s="3"/>
      <c r="P20" s="16">
        <v>1</v>
      </c>
      <c r="Q20" s="15">
        <v>10</v>
      </c>
      <c r="R20" s="16">
        <v>4</v>
      </c>
      <c r="S20">
        <v>0</v>
      </c>
      <c r="Y20" s="17">
        <f>SUM((P20+Q20+Q20+R20+R20+R20)/6+Table2[[#This Row],[mening]])</f>
        <v>5.5</v>
      </c>
      <c r="Z20" s="22">
        <v>0</v>
      </c>
      <c r="AA20" s="23">
        <v>1</v>
      </c>
      <c r="AB20">
        <f>SUM(Z20/AA20*100)</f>
        <v>0</v>
      </c>
    </row>
    <row r="21" spans="2:28" x14ac:dyDescent="0.25">
      <c r="B21" t="s">
        <v>142</v>
      </c>
      <c r="D21">
        <v>2.99</v>
      </c>
      <c r="E21">
        <v>4.0999999999999996</v>
      </c>
      <c r="G21">
        <f>SUM(D21/E21*100)</f>
        <v>72.926829268292693</v>
      </c>
      <c r="N21" s="1" t="s">
        <v>154</v>
      </c>
      <c r="O21" s="1"/>
      <c r="P21" s="1">
        <v>0</v>
      </c>
      <c r="Q21" s="1">
        <v>0</v>
      </c>
      <c r="R21" s="1">
        <v>0</v>
      </c>
      <c r="S21">
        <v>0</v>
      </c>
      <c r="Y21" s="1">
        <f>SUM((P21+Q21+Q21+R21+R21+R21)/6+Table2[[#This Row],[mening]])</f>
        <v>0</v>
      </c>
      <c r="Z21" s="22">
        <v>0</v>
      </c>
      <c r="AA21" s="22">
        <v>1</v>
      </c>
      <c r="AB21">
        <f>SUM(Z21/AA21*100)</f>
        <v>0</v>
      </c>
    </row>
    <row r="22" spans="2:28" x14ac:dyDescent="0.25">
      <c r="B22" t="s">
        <v>138</v>
      </c>
      <c r="D22">
        <v>0.02</v>
      </c>
      <c r="E22">
        <v>33</v>
      </c>
      <c r="G22">
        <f>SUM(D22/E22*100)</f>
        <v>6.0606060606060608E-2</v>
      </c>
      <c r="N22" s="3" t="s">
        <v>129</v>
      </c>
      <c r="O22" s="3"/>
      <c r="P22" s="20">
        <v>4</v>
      </c>
      <c r="Q22" s="17">
        <v>6</v>
      </c>
      <c r="R22" s="24">
        <v>6</v>
      </c>
      <c r="S22">
        <v>-0.1</v>
      </c>
      <c r="Y22" s="17">
        <f>SUM((P22+Q22+Q22+R22+R22+R22)/6+Table2[[#This Row],[mening]])</f>
        <v>5.5666666666666673</v>
      </c>
      <c r="Z22" s="22">
        <v>0</v>
      </c>
      <c r="AA22" s="23">
        <v>1</v>
      </c>
      <c r="AB22">
        <f>SUM(Z22/AA22*100)</f>
        <v>0</v>
      </c>
    </row>
    <row r="23" spans="2:28" x14ac:dyDescent="0.25">
      <c r="N23" s="1" t="s">
        <v>151</v>
      </c>
      <c r="O23" s="1"/>
      <c r="P23" s="1">
        <v>0</v>
      </c>
      <c r="Q23" s="1">
        <v>0</v>
      </c>
      <c r="R23" s="1">
        <v>0</v>
      </c>
      <c r="S23">
        <v>0</v>
      </c>
      <c r="Y23" s="1">
        <f>SUM((P23+Q23+Q23+R23+R23+R23)/6+Table2[[#This Row],[mening]])</f>
        <v>0</v>
      </c>
      <c r="Z23" s="22">
        <v>0</v>
      </c>
      <c r="AA23" s="22">
        <v>1</v>
      </c>
      <c r="AB23">
        <f>SUM(Z23/AA23*100)</f>
        <v>0</v>
      </c>
    </row>
    <row r="24" spans="2:28" x14ac:dyDescent="0.25">
      <c r="N24" s="3" t="s">
        <v>121</v>
      </c>
      <c r="O24" s="3"/>
      <c r="P24" s="17">
        <v>6</v>
      </c>
      <c r="Q24" s="17">
        <v>7</v>
      </c>
      <c r="R24" s="24">
        <v>7</v>
      </c>
      <c r="S24">
        <v>0.3</v>
      </c>
      <c r="Y24" s="17">
        <f>SUM((P24+Q24+Q24+R24+R24+R24)/6+Table2[[#This Row],[mening]])</f>
        <v>7.1333333333333329</v>
      </c>
      <c r="Z24" s="22">
        <v>0</v>
      </c>
      <c r="AA24" s="23">
        <v>1</v>
      </c>
      <c r="AB24">
        <f>SUM(Z24/AA24*100)</f>
        <v>0</v>
      </c>
    </row>
    <row r="25" spans="2:28" x14ac:dyDescent="0.25">
      <c r="N25" s="3" t="s">
        <v>122</v>
      </c>
      <c r="O25" s="3"/>
      <c r="P25" s="19">
        <v>9</v>
      </c>
      <c r="Q25" s="17">
        <v>6</v>
      </c>
      <c r="R25" s="24">
        <v>6</v>
      </c>
      <c r="S25">
        <v>0.4</v>
      </c>
      <c r="Y25" s="17">
        <f>SUM((P25+Q25+Q25+R25+R25+R25)/6+Table2[[#This Row],[mening]])</f>
        <v>6.9</v>
      </c>
      <c r="Z25" s="22">
        <v>0.5</v>
      </c>
      <c r="AA25" s="22">
        <v>1</v>
      </c>
      <c r="AB25">
        <f>SUM(Z25/AA25*100)</f>
        <v>50</v>
      </c>
    </row>
    <row r="26" spans="2:28" x14ac:dyDescent="0.25">
      <c r="N26" s="1" t="s">
        <v>150</v>
      </c>
      <c r="O26" s="1"/>
      <c r="P26" s="1">
        <v>0</v>
      </c>
      <c r="Q26" s="1">
        <v>0</v>
      </c>
      <c r="R26" s="1">
        <v>0</v>
      </c>
      <c r="S26">
        <v>0</v>
      </c>
      <c r="Y26" s="1">
        <f>SUM((P26+Q26+Q26+R26+R26+R26)/6+Table2[[#This Row],[mening]])</f>
        <v>0</v>
      </c>
      <c r="Z26" s="26">
        <v>0</v>
      </c>
      <c r="AA26" s="26">
        <v>1</v>
      </c>
      <c r="AB26">
        <f>SUM(Z26/AA26*100)</f>
        <v>0</v>
      </c>
    </row>
    <row r="27" spans="2:28" x14ac:dyDescent="0.25">
      <c r="N27" s="1" t="s">
        <v>148</v>
      </c>
      <c r="O27" s="1"/>
      <c r="P27" s="1">
        <v>0</v>
      </c>
      <c r="Q27" s="1">
        <v>0</v>
      </c>
      <c r="R27" s="1">
        <v>0</v>
      </c>
      <c r="S27">
        <v>0</v>
      </c>
      <c r="Y27" s="1">
        <f>SUM((P27+Q27+Q27+R27+R27+R27)/6+Table2[[#This Row],[mening]])</f>
        <v>0</v>
      </c>
      <c r="Z27" s="26">
        <v>0</v>
      </c>
      <c r="AA27" s="26">
        <v>1</v>
      </c>
      <c r="AB27">
        <f>SUM(Z27/AA27*100)</f>
        <v>0</v>
      </c>
    </row>
    <row r="28" spans="2:28" x14ac:dyDescent="0.25">
      <c r="N28" s="15" t="s">
        <v>108</v>
      </c>
      <c r="O28" s="15"/>
      <c r="P28" s="17">
        <v>6</v>
      </c>
      <c r="Q28" s="17">
        <v>8</v>
      </c>
      <c r="R28" s="19">
        <v>9</v>
      </c>
      <c r="S28">
        <v>0.6</v>
      </c>
      <c r="Y28" s="21">
        <f>SUM((P28+Q28+Q28+R28+R28+R28)/6+Table2[[#This Row],[mening]])</f>
        <v>8.7666666666666657</v>
      </c>
      <c r="Z28" s="26">
        <v>0</v>
      </c>
      <c r="AA28" s="26">
        <v>1</v>
      </c>
      <c r="AB28">
        <f>SUM(Z28/AA28*100)</f>
        <v>0</v>
      </c>
    </row>
    <row r="29" spans="2:28" x14ac:dyDescent="0.25">
      <c r="N29" s="27" t="s">
        <v>138</v>
      </c>
      <c r="O29" s="27"/>
      <c r="P29" s="17">
        <v>7</v>
      </c>
      <c r="Q29" s="27">
        <v>3</v>
      </c>
      <c r="R29" s="16">
        <v>4</v>
      </c>
      <c r="S29">
        <v>-0.3</v>
      </c>
      <c r="Y29" s="20">
        <f>SUM((P29+Q29+Q29+R29+R29+R29)/6+Table2[[#This Row],[mening]])</f>
        <v>3.8666666666666671</v>
      </c>
      <c r="Z29" s="29">
        <v>0.02</v>
      </c>
      <c r="AA29" s="13">
        <v>33</v>
      </c>
      <c r="AB29">
        <f>SUM(Z29/AA29*100)</f>
        <v>6.0606060606060608E-2</v>
      </c>
    </row>
    <row r="30" spans="2:28" x14ac:dyDescent="0.25">
      <c r="N30" s="19" t="s">
        <v>109</v>
      </c>
      <c r="O30" s="19"/>
      <c r="P30" s="15">
        <v>10</v>
      </c>
      <c r="Q30" s="17">
        <v>8</v>
      </c>
      <c r="R30" s="24">
        <v>7</v>
      </c>
      <c r="S30">
        <v>0.7</v>
      </c>
      <c r="Y30" s="17">
        <f>SUM((P30+Q30+Q30+R30+R30+R30)/6+Table2[[#This Row],[mening]])</f>
        <v>8.5333333333333332</v>
      </c>
      <c r="Z30" s="26">
        <v>10</v>
      </c>
      <c r="AA30" s="25">
        <v>380</v>
      </c>
      <c r="AB30">
        <f>SUM(Z30/AA30*100)</f>
        <v>2.6315789473684208</v>
      </c>
    </row>
    <row r="31" spans="2:28" x14ac:dyDescent="0.25">
      <c r="N31" s="1" t="s">
        <v>147</v>
      </c>
      <c r="O31" s="1"/>
      <c r="P31" s="1">
        <v>0</v>
      </c>
      <c r="Q31" s="1">
        <v>0</v>
      </c>
      <c r="R31" s="1">
        <v>0</v>
      </c>
      <c r="S31">
        <v>0</v>
      </c>
      <c r="Y31" s="1">
        <f>SUM((P31+Q31+Q31+R31+R31+R31)/6+Table2[[#This Row],[mening]])</f>
        <v>0</v>
      </c>
      <c r="Z31" s="22">
        <v>0.2</v>
      </c>
      <c r="AA31" s="22">
        <v>8</v>
      </c>
      <c r="AB31">
        <f>SUM(Z31/AA31*100)</f>
        <v>2.5</v>
      </c>
    </row>
    <row r="32" spans="2:28" x14ac:dyDescent="0.25">
      <c r="N32" s="1" t="s">
        <v>175</v>
      </c>
      <c r="O32" s="1"/>
      <c r="P32" s="1">
        <v>0</v>
      </c>
      <c r="Q32" s="1">
        <v>0</v>
      </c>
      <c r="R32" s="1">
        <v>0</v>
      </c>
      <c r="S32">
        <v>0</v>
      </c>
      <c r="Y32" s="1">
        <f>SUM((P32+Q32+Q32+R32+R32+R32)/6+Table2[[#This Row],[mening]])</f>
        <v>0</v>
      </c>
      <c r="Z32" s="26">
        <v>0.2</v>
      </c>
      <c r="AA32" s="26">
        <v>7.6</v>
      </c>
      <c r="AB32">
        <f>SUM(Z32/AA32*100)</f>
        <v>2.6315789473684212</v>
      </c>
    </row>
    <row r="33" spans="14:28" x14ac:dyDescent="0.25">
      <c r="N33" s="19" t="s">
        <v>114</v>
      </c>
      <c r="O33" s="19"/>
      <c r="P33" s="19">
        <v>8</v>
      </c>
      <c r="Q33" s="17">
        <v>7</v>
      </c>
      <c r="R33" s="24">
        <v>7</v>
      </c>
      <c r="S33">
        <v>0.4</v>
      </c>
      <c r="Y33" s="17">
        <f>SUM((P33+Q33+Q33+R33+R33+R33)/6+Table2[[#This Row],[mening]])</f>
        <v>7.5666666666666673</v>
      </c>
      <c r="Z33" s="14">
        <v>4.47</v>
      </c>
      <c r="AA33" s="13">
        <v>158</v>
      </c>
      <c r="AB33">
        <f>SUM(Z33/AA33*100)</f>
        <v>2.8291139240506324</v>
      </c>
    </row>
    <row r="34" spans="14:28" x14ac:dyDescent="0.25">
      <c r="N34" s="27" t="s">
        <v>125</v>
      </c>
      <c r="O34" s="27"/>
      <c r="P34" s="20">
        <v>4</v>
      </c>
      <c r="Q34" s="20">
        <v>5</v>
      </c>
      <c r="R34" s="24">
        <v>6</v>
      </c>
      <c r="S34">
        <v>0.5</v>
      </c>
      <c r="Y34" s="20">
        <f>SUM((P34+Q34+Q34+R34+R34+R34)/6+Table2[[#This Row],[mening]])</f>
        <v>5.833333333333333</v>
      </c>
      <c r="Z34" s="29">
        <v>0.14000000000000001</v>
      </c>
      <c r="AA34" s="13">
        <v>3.8</v>
      </c>
      <c r="AB34">
        <f>SUM(Z34/AA34*100)</f>
        <v>3.6842105263157898</v>
      </c>
    </row>
    <row r="35" spans="14:28" x14ac:dyDescent="0.25">
      <c r="N35" s="15" t="s">
        <v>107</v>
      </c>
      <c r="O35" s="15"/>
      <c r="P35" s="21">
        <v>7.5</v>
      </c>
      <c r="Q35" s="17">
        <v>7</v>
      </c>
      <c r="R35" s="19">
        <v>9</v>
      </c>
      <c r="S35">
        <v>0.7</v>
      </c>
      <c r="Y35" s="21">
        <f>SUM((P35+Q35+Q35+R35+R35+R35)/6+Table2[[#This Row],[mening]])</f>
        <v>8.7833333333333332</v>
      </c>
      <c r="Z35" s="34">
        <v>6.89</v>
      </c>
      <c r="AA35" s="12">
        <v>181</v>
      </c>
      <c r="AB35">
        <f>SUM(Z35/AA35*100)</f>
        <v>3.806629834254144</v>
      </c>
    </row>
    <row r="36" spans="14:28" x14ac:dyDescent="0.25">
      <c r="N36" s="1" t="s">
        <v>145</v>
      </c>
      <c r="O36" s="1"/>
      <c r="P36" s="1">
        <v>0</v>
      </c>
      <c r="Q36" s="1">
        <v>0</v>
      </c>
      <c r="R36" s="1">
        <v>0</v>
      </c>
      <c r="S36">
        <v>0</v>
      </c>
      <c r="Y36" s="1">
        <f>SUM((P36+Q36+Q36+R36+R36+R36)/6+Table2[[#This Row],[mening]])</f>
        <v>0</v>
      </c>
      <c r="Z36" s="26">
        <v>0.2</v>
      </c>
      <c r="AA36" s="26">
        <v>4.4000000000000004</v>
      </c>
      <c r="AB36">
        <f>SUM(Z36/AA36*100)</f>
        <v>4.5454545454545459</v>
      </c>
    </row>
    <row r="37" spans="14:28" x14ac:dyDescent="0.25">
      <c r="N37" s="15" t="s">
        <v>106</v>
      </c>
      <c r="O37" s="15"/>
      <c r="P37" s="21">
        <v>7.5</v>
      </c>
      <c r="Q37" s="17">
        <v>7</v>
      </c>
      <c r="R37" s="19">
        <v>9</v>
      </c>
      <c r="S37">
        <v>0.8</v>
      </c>
      <c r="Y37" s="19">
        <f>SUM((P37+Q37+Q37+R37+R37+R37)/6+Table2[[#This Row],[mening]])</f>
        <v>8.8833333333333346</v>
      </c>
      <c r="Z37" s="34">
        <v>6.28</v>
      </c>
      <c r="AA37" s="12">
        <v>136</v>
      </c>
      <c r="AB37">
        <f>SUM(Z37/AA37*100)</f>
        <v>4.6176470588235299</v>
      </c>
    </row>
    <row r="38" spans="14:28" x14ac:dyDescent="0.25">
      <c r="N38" s="1" t="s">
        <v>173</v>
      </c>
      <c r="O38" s="1"/>
      <c r="P38" s="1">
        <v>0</v>
      </c>
      <c r="Q38" s="1">
        <v>0</v>
      </c>
      <c r="R38" s="1">
        <v>0</v>
      </c>
      <c r="S38">
        <v>0</v>
      </c>
      <c r="Y38" s="1">
        <f>SUM((P38+Q38+Q38+R38+R38+R38)/6+Table2[[#This Row],[mening]])</f>
        <v>0</v>
      </c>
      <c r="Z38">
        <v>0.2</v>
      </c>
      <c r="AA38">
        <v>4.2</v>
      </c>
      <c r="AB38">
        <f>SUM(Z38/AA38*100)</f>
        <v>4.7619047619047619</v>
      </c>
    </row>
    <row r="39" spans="14:28" x14ac:dyDescent="0.25">
      <c r="N39" s="15" t="s">
        <v>104</v>
      </c>
      <c r="O39" s="15"/>
      <c r="P39" s="17">
        <v>7</v>
      </c>
      <c r="Q39" s="17">
        <v>7</v>
      </c>
      <c r="R39" s="15">
        <v>10</v>
      </c>
      <c r="S39">
        <v>1</v>
      </c>
      <c r="Y39" s="15">
        <f>SUM((P39+Q39+Q39+R39+R39+R39)/6+Table2[[#This Row],[mening]])</f>
        <v>9.5</v>
      </c>
      <c r="Z39" s="14">
        <v>4.99</v>
      </c>
      <c r="AA39" s="13">
        <v>93</v>
      </c>
      <c r="AB39">
        <f>SUM(Z39/AA39*100)</f>
        <v>5.3655913978494629</v>
      </c>
    </row>
    <row r="40" spans="14:28" x14ac:dyDescent="0.25">
      <c r="N40" s="3" t="s">
        <v>128</v>
      </c>
      <c r="O40" s="3"/>
      <c r="P40" s="20">
        <v>3.5</v>
      </c>
      <c r="Q40" s="17">
        <v>6</v>
      </c>
      <c r="R40" s="24">
        <v>6</v>
      </c>
      <c r="S40">
        <v>0.1</v>
      </c>
      <c r="Y40" s="17">
        <f>SUM((P40+Q40+Q40+R40+R40+R40)/6+Table2[[#This Row],[mening]])</f>
        <v>5.6833333333333327</v>
      </c>
      <c r="Z40" s="28">
        <v>0.19</v>
      </c>
      <c r="AA40" s="12">
        <v>3.4</v>
      </c>
      <c r="AB40">
        <f>SUM(Z40/AA40*100)</f>
        <v>5.5882352941176476</v>
      </c>
    </row>
    <row r="41" spans="14:28" x14ac:dyDescent="0.25">
      <c r="N41" s="1" t="s">
        <v>168</v>
      </c>
      <c r="O41" s="1"/>
      <c r="P41" s="1">
        <v>0</v>
      </c>
      <c r="Q41" s="1">
        <v>0</v>
      </c>
      <c r="R41" s="1">
        <v>0</v>
      </c>
      <c r="S41">
        <v>0</v>
      </c>
      <c r="Y41" s="1">
        <f>SUM((P41+Q41+Q41+R41+R41+R41)/6+Table2[[#This Row],[mening]])</f>
        <v>0</v>
      </c>
      <c r="Z41" s="26">
        <v>0.2</v>
      </c>
      <c r="AA41" s="26">
        <v>3.2</v>
      </c>
      <c r="AB41">
        <f>SUM(Z41/AA41*100)</f>
        <v>6.25</v>
      </c>
    </row>
    <row r="42" spans="14:28" x14ac:dyDescent="0.25">
      <c r="N42" s="1" t="s">
        <v>157</v>
      </c>
      <c r="O42" s="1"/>
      <c r="P42" s="1">
        <v>0</v>
      </c>
      <c r="Q42" s="1">
        <v>0</v>
      </c>
      <c r="R42" s="1">
        <v>0</v>
      </c>
      <c r="S42">
        <v>0</v>
      </c>
      <c r="Y42" s="1">
        <f>SUM((P42+Q42+Q42+R42+R42+R42)/6+Table2[[#This Row],[mening]])</f>
        <v>0</v>
      </c>
      <c r="Z42" s="22">
        <v>0.2</v>
      </c>
      <c r="AA42" s="22">
        <v>2.9</v>
      </c>
      <c r="AB42">
        <f>SUM(Z42/AA42*100)</f>
        <v>6.8965517241379306</v>
      </c>
    </row>
    <row r="43" spans="14:28" x14ac:dyDescent="0.25">
      <c r="N43" s="27" t="s">
        <v>127</v>
      </c>
      <c r="O43" s="27"/>
      <c r="P43" s="20">
        <v>5</v>
      </c>
      <c r="Q43" s="20">
        <v>5</v>
      </c>
      <c r="R43" s="20">
        <v>5</v>
      </c>
      <c r="S43">
        <v>0.7</v>
      </c>
      <c r="Y43" s="20">
        <f>SUM((P43+Q43+Q43+R43+R43+R43)/6+Table2[[#This Row],[mening]])</f>
        <v>5.7</v>
      </c>
      <c r="Z43" s="29">
        <v>2.4900000000000002</v>
      </c>
      <c r="AA43" s="13">
        <v>29</v>
      </c>
      <c r="AB43">
        <f>SUM(Z43/AA43*100)</f>
        <v>8.5862068965517242</v>
      </c>
    </row>
    <row r="44" spans="14:28" x14ac:dyDescent="0.25">
      <c r="N44" s="1" t="s">
        <v>160</v>
      </c>
      <c r="O44" s="1"/>
      <c r="P44" s="1">
        <v>0</v>
      </c>
      <c r="Q44" s="1">
        <v>0</v>
      </c>
      <c r="R44" s="1">
        <v>0</v>
      </c>
      <c r="S44">
        <v>0</v>
      </c>
      <c r="Y44" s="1">
        <f>SUM((P44+Q44+Q44+R44+R44+R44)/6+Table2[[#This Row],[mening]])</f>
        <v>0</v>
      </c>
      <c r="Z44" s="26">
        <v>0.2</v>
      </c>
      <c r="AA44" s="26">
        <v>2.1</v>
      </c>
      <c r="AB44">
        <f>SUM(Z44/AA44*100)</f>
        <v>9.5238095238095237</v>
      </c>
    </row>
    <row r="45" spans="14:28" x14ac:dyDescent="0.25">
      <c r="N45" s="3" t="s">
        <v>118</v>
      </c>
      <c r="O45" s="3"/>
      <c r="P45" s="17">
        <v>5.5</v>
      </c>
      <c r="Q45" s="20">
        <v>5</v>
      </c>
      <c r="R45" s="24">
        <v>8</v>
      </c>
      <c r="S45">
        <v>0.7</v>
      </c>
      <c r="Y45" s="17">
        <f>SUM((P45+Q45+Q45+R45+R45+R45)/6+Table2[[#This Row],[mening]])</f>
        <v>7.2833333333333332</v>
      </c>
      <c r="Z45" s="14">
        <v>4.99</v>
      </c>
      <c r="AA45" s="13">
        <v>52</v>
      </c>
      <c r="AB45">
        <f>SUM(Z45/AA45*100)</f>
        <v>9.5961538461538467</v>
      </c>
    </row>
    <row r="46" spans="14:28" x14ac:dyDescent="0.25">
      <c r="N46" s="3" t="s">
        <v>126</v>
      </c>
      <c r="O46" s="3"/>
      <c r="P46" s="31">
        <v>3</v>
      </c>
      <c r="Q46" s="17">
        <v>6</v>
      </c>
      <c r="R46" s="17">
        <v>6</v>
      </c>
      <c r="S46" s="10">
        <v>0.2</v>
      </c>
      <c r="X46" s="10"/>
      <c r="Y46" s="30">
        <f>SUM((P46+Q46+Q46+R46+R46+R46)/6+Table2[[#This Row],[mening]])</f>
        <v>5.7</v>
      </c>
      <c r="Z46" s="26">
        <v>0.5</v>
      </c>
      <c r="AA46" s="26">
        <v>2.6</v>
      </c>
      <c r="AB46" s="10">
        <f>SUM(Z46/AA46*100)</f>
        <v>19.23076923076923</v>
      </c>
    </row>
    <row r="47" spans="14:28" x14ac:dyDescent="0.25">
      <c r="N47" s="1" t="s">
        <v>170</v>
      </c>
      <c r="O47" s="1"/>
      <c r="P47" s="1">
        <v>0</v>
      </c>
      <c r="Q47" s="1">
        <v>0</v>
      </c>
      <c r="R47" s="1">
        <v>0</v>
      </c>
      <c r="S47">
        <v>0</v>
      </c>
      <c r="Y47" s="1">
        <f>SUM((P47+Q47+Q47+R47+R47+R47)/6+Table2[[#This Row],[mening]])</f>
        <v>0</v>
      </c>
      <c r="Z47" s="22">
        <v>0.2</v>
      </c>
      <c r="AA47" s="22">
        <v>1</v>
      </c>
      <c r="AB47">
        <f>SUM(Z47/AA47*100)</f>
        <v>20</v>
      </c>
    </row>
    <row r="48" spans="14:28" x14ac:dyDescent="0.25">
      <c r="N48" s="3" t="s">
        <v>124</v>
      </c>
      <c r="O48" s="3"/>
      <c r="P48" s="27">
        <v>1.5</v>
      </c>
      <c r="Q48" s="17">
        <v>6</v>
      </c>
      <c r="R48" s="24">
        <v>8</v>
      </c>
      <c r="S48">
        <v>0.3</v>
      </c>
      <c r="Y48" s="17">
        <f>SUM((P48+Q48+Q48+R48+R48+R48)/6+Table2[[#This Row],[mening]])</f>
        <v>6.55</v>
      </c>
      <c r="Z48" s="28">
        <v>1.49</v>
      </c>
      <c r="AA48" s="12">
        <v>6.3</v>
      </c>
      <c r="AB48">
        <f>SUM(Z48/AA48*100)</f>
        <v>23.650793650793648</v>
      </c>
    </row>
    <row r="49" spans="14:28" x14ac:dyDescent="0.25">
      <c r="N49" s="3" t="s">
        <v>117</v>
      </c>
      <c r="O49" s="3"/>
      <c r="P49" s="20">
        <v>2.5</v>
      </c>
      <c r="Q49" s="17">
        <v>8</v>
      </c>
      <c r="R49" s="24">
        <v>8</v>
      </c>
      <c r="S49">
        <v>0.3</v>
      </c>
      <c r="Y49" s="17">
        <f>SUM((P49+Q49+Q49+R49+R49+R49)/6+Table2[[#This Row],[mening]])</f>
        <v>7.3833333333333329</v>
      </c>
      <c r="Z49" s="28">
        <v>0.33</v>
      </c>
      <c r="AA49" s="12">
        <v>1.3</v>
      </c>
      <c r="AB49">
        <f>SUM(Z49/AA49*100)</f>
        <v>25.384615384615383</v>
      </c>
    </row>
    <row r="50" spans="14:28" x14ac:dyDescent="0.25">
      <c r="N50" s="3" t="s">
        <v>120</v>
      </c>
      <c r="O50" s="3"/>
      <c r="P50" s="20">
        <v>3</v>
      </c>
      <c r="Q50" s="17">
        <v>8</v>
      </c>
      <c r="R50" s="24">
        <v>7</v>
      </c>
      <c r="S50">
        <v>0.5</v>
      </c>
      <c r="Y50" s="17">
        <f>SUM((P50+Q50+Q50+R50+R50+R50)/6+Table2[[#This Row],[mening]])</f>
        <v>7.166666666666667</v>
      </c>
      <c r="Z50" s="18">
        <v>6.99</v>
      </c>
      <c r="AA50" s="13">
        <v>22</v>
      </c>
      <c r="AB50">
        <f>SUM(Z50/AA50*100)</f>
        <v>31.772727272727273</v>
      </c>
    </row>
    <row r="51" spans="14:28" x14ac:dyDescent="0.25">
      <c r="N51" s="1" t="s">
        <v>162</v>
      </c>
      <c r="O51" s="1"/>
      <c r="P51" s="1">
        <v>0</v>
      </c>
      <c r="Q51" s="1">
        <v>0</v>
      </c>
      <c r="R51" s="1">
        <v>0</v>
      </c>
      <c r="S51">
        <v>0</v>
      </c>
      <c r="Y51" s="1">
        <f>SUM((P51+Q51+Q51+R51+R51+R51)/6+Table2[[#This Row],[mening]])</f>
        <v>0</v>
      </c>
      <c r="Z51">
        <v>0.33</v>
      </c>
      <c r="AA51">
        <v>1</v>
      </c>
      <c r="AB51">
        <f>SUM(Z51/AA51*100)</f>
        <v>33</v>
      </c>
    </row>
    <row r="52" spans="14:28" x14ac:dyDescent="0.25">
      <c r="N52" s="19" t="s">
        <v>111</v>
      </c>
      <c r="O52" s="19"/>
      <c r="P52" s="20">
        <v>3</v>
      </c>
      <c r="Q52" s="19">
        <v>9</v>
      </c>
      <c r="R52" s="24">
        <v>8</v>
      </c>
      <c r="S52">
        <v>0.7</v>
      </c>
      <c r="Y52" s="17">
        <f>SUM((P52+Q52+Q52+R52+R52+R52)/6+Table2[[#This Row],[mening]])</f>
        <v>8.1999999999999993</v>
      </c>
      <c r="Z52" s="14">
        <v>3.74</v>
      </c>
      <c r="AA52" s="13">
        <v>9.6</v>
      </c>
      <c r="AB52">
        <f>SUM(Z52/AA52*100)</f>
        <v>38.958333333333343</v>
      </c>
    </row>
    <row r="53" spans="14:28" x14ac:dyDescent="0.25">
      <c r="N53" s="3" t="s">
        <v>113</v>
      </c>
      <c r="O53" s="3"/>
      <c r="P53" s="20">
        <v>3</v>
      </c>
      <c r="Q53" s="19">
        <v>9</v>
      </c>
      <c r="R53" s="24">
        <v>7</v>
      </c>
      <c r="S53">
        <v>0.8</v>
      </c>
      <c r="Y53" s="17">
        <f>SUM((P53+Q53+Q53+R53+R53+R53)/6+Table2[[#This Row],[mening]])</f>
        <v>7.8</v>
      </c>
      <c r="Z53" s="34">
        <v>5.59</v>
      </c>
      <c r="AA53" s="12">
        <v>14.2</v>
      </c>
      <c r="AB53">
        <f>SUM(Z53/AA53*100)</f>
        <v>39.366197183098592</v>
      </c>
    </row>
    <row r="54" spans="14:28" x14ac:dyDescent="0.25">
      <c r="N54" s="3" t="s">
        <v>115</v>
      </c>
      <c r="O54" s="3"/>
      <c r="P54" s="20">
        <v>3</v>
      </c>
      <c r="Q54" s="17">
        <v>6</v>
      </c>
      <c r="R54" s="19">
        <v>9</v>
      </c>
      <c r="S54">
        <v>0.5</v>
      </c>
      <c r="Y54" s="17">
        <f>SUM((P54+Q54+Q54+R54+R54+R54)/6+Table2[[#This Row],[mening]])</f>
        <v>7.5</v>
      </c>
      <c r="Z54" s="14">
        <v>4.99</v>
      </c>
      <c r="AA54" s="13">
        <v>12.5</v>
      </c>
      <c r="AB54">
        <f>SUM(Z54/AA54*100)</f>
        <v>39.92</v>
      </c>
    </row>
    <row r="55" spans="14:28" x14ac:dyDescent="0.25">
      <c r="N55" s="16" t="s">
        <v>140</v>
      </c>
      <c r="O55" s="16"/>
      <c r="P55" s="16">
        <v>1</v>
      </c>
      <c r="Q55" s="20">
        <v>4</v>
      </c>
      <c r="R55" s="16">
        <v>4</v>
      </c>
      <c r="S55">
        <v>-0.8</v>
      </c>
      <c r="Y55" s="27">
        <f>SUM((P55+Q55+Q55+R55+R55+R55)/6+Table2[[#This Row],[mening]])</f>
        <v>2.7</v>
      </c>
      <c r="Z55" s="22">
        <v>0.2</v>
      </c>
      <c r="AA55" s="23">
        <v>0.5</v>
      </c>
      <c r="AB55">
        <f>SUM(Z55/AA55*100)</f>
        <v>40</v>
      </c>
    </row>
    <row r="56" spans="14:28" x14ac:dyDescent="0.25">
      <c r="N56" s="19" t="s">
        <v>105</v>
      </c>
      <c r="O56" s="19"/>
      <c r="P56" s="20">
        <v>2.5</v>
      </c>
      <c r="Q56" s="17">
        <v>8</v>
      </c>
      <c r="R56" s="15">
        <v>10</v>
      </c>
      <c r="S56">
        <v>1</v>
      </c>
      <c r="Y56" s="19">
        <f>SUM((P56+Q56+Q56+R56+R56+R56)/6+Table2[[#This Row],[mening]])</f>
        <v>9.0833333333333339</v>
      </c>
      <c r="Z56" s="18">
        <v>9.99</v>
      </c>
      <c r="AA56" s="13">
        <v>14</v>
      </c>
      <c r="AB56">
        <f>SUM(Z56/AA56*100)</f>
        <v>71.357142857142861</v>
      </c>
    </row>
    <row r="57" spans="14:28" x14ac:dyDescent="0.25">
      <c r="N57" s="15" t="s">
        <v>103</v>
      </c>
      <c r="O57" s="15"/>
      <c r="P57" s="16">
        <v>1</v>
      </c>
      <c r="Q57" s="15">
        <v>10</v>
      </c>
      <c r="R57" s="15">
        <v>10</v>
      </c>
      <c r="S57">
        <v>1</v>
      </c>
      <c r="Y57" s="15">
        <f>SUM((P57+Q57+Q57+R57+R57+R57)/6+Table2[[#This Row],[mening]])</f>
        <v>9.5</v>
      </c>
      <c r="Z57" s="14">
        <v>4.99</v>
      </c>
      <c r="AA57" s="13">
        <v>6.9</v>
      </c>
      <c r="AB57">
        <f>SUM(Z57/AA57*100)</f>
        <v>72.318840579710141</v>
      </c>
    </row>
    <row r="58" spans="14:28" x14ac:dyDescent="0.25">
      <c r="N58" s="16" t="s">
        <v>142</v>
      </c>
      <c r="O58" s="16"/>
      <c r="P58" s="32">
        <v>0.5</v>
      </c>
      <c r="Q58" s="16">
        <v>2</v>
      </c>
      <c r="R58" s="16">
        <v>4</v>
      </c>
      <c r="S58">
        <v>-0.7</v>
      </c>
      <c r="Y58" s="16">
        <f>SUM((P58+Q58+Q58+R58+R58+R58)/6+Table2[[#This Row],[mening]])</f>
        <v>2.0499999999999998</v>
      </c>
      <c r="Z58" s="29">
        <v>2.99</v>
      </c>
      <c r="AA58" s="13">
        <v>4.0999999999999996</v>
      </c>
      <c r="AB58">
        <f>SUM(Z58/AA58*100)</f>
        <v>72.926829268292693</v>
      </c>
    </row>
    <row r="59" spans="14:28" x14ac:dyDescent="0.25">
      <c r="N59" s="27" t="s">
        <v>132</v>
      </c>
      <c r="O59" s="27"/>
      <c r="P59" s="16">
        <v>1</v>
      </c>
      <c r="Q59" s="17">
        <v>6</v>
      </c>
      <c r="R59" s="24">
        <v>6</v>
      </c>
      <c r="S59">
        <v>0</v>
      </c>
      <c r="Y59" s="20">
        <f>SUM((P59+Q59+Q59+R59+R59+R59)/6+Table2[[#This Row],[mening]])</f>
        <v>5.166666666666667</v>
      </c>
      <c r="Z59" s="22">
        <v>0.2</v>
      </c>
      <c r="AA59" s="22">
        <v>0.1</v>
      </c>
      <c r="AB59">
        <f>SUM(Z59/AA59*100)</f>
        <v>200</v>
      </c>
    </row>
    <row r="60" spans="14:28" x14ac:dyDescent="0.25">
      <c r="N60" s="1" t="s">
        <v>152</v>
      </c>
      <c r="O60" s="1"/>
      <c r="P60" s="1">
        <v>0</v>
      </c>
      <c r="Q60" s="1">
        <v>0</v>
      </c>
      <c r="R60" s="1">
        <v>0</v>
      </c>
      <c r="S60">
        <v>0</v>
      </c>
      <c r="Y60" s="1">
        <f>SUM((P60+Q60+Q60+R60+R60+R60)/6+Table2[[#This Row],[mening]])</f>
        <v>0</v>
      </c>
      <c r="Z60" s="22">
        <v>0.2</v>
      </c>
      <c r="AA60" s="22">
        <v>0.1</v>
      </c>
      <c r="AB60">
        <f>SUM(Z60/AA60*100)</f>
        <v>200</v>
      </c>
    </row>
    <row r="66" spans="23:23" x14ac:dyDescent="0.25">
      <c r="W66" s="12"/>
    </row>
    <row r="67" spans="23:23" x14ac:dyDescent="0.25">
      <c r="W67" s="12"/>
    </row>
    <row r="68" spans="23:23" x14ac:dyDescent="0.25">
      <c r="W68" s="12"/>
    </row>
    <row r="69" spans="23:23" x14ac:dyDescent="0.25">
      <c r="W69" s="12"/>
    </row>
    <row r="70" spans="23:23" x14ac:dyDescent="0.25">
      <c r="W70" s="12"/>
    </row>
    <row r="71" spans="23:23" x14ac:dyDescent="0.25">
      <c r="W71" s="12"/>
    </row>
    <row r="72" spans="23:23" x14ac:dyDescent="0.25">
      <c r="W72" s="12"/>
    </row>
    <row r="73" spans="23:23" x14ac:dyDescent="0.25">
      <c r="W73" s="12"/>
    </row>
    <row r="74" spans="23:23" x14ac:dyDescent="0.25">
      <c r="W74" s="12"/>
    </row>
    <row r="75" spans="23:23" x14ac:dyDescent="0.25">
      <c r="W75" s="12"/>
    </row>
    <row r="76" spans="23:23" x14ac:dyDescent="0.25">
      <c r="W76" s="12"/>
    </row>
    <row r="77" spans="23:23" x14ac:dyDescent="0.25">
      <c r="W77" s="12"/>
    </row>
    <row r="78" spans="23:23" x14ac:dyDescent="0.25">
      <c r="W78" s="12"/>
    </row>
    <row r="79" spans="23:23" x14ac:dyDescent="0.25">
      <c r="W79" s="12"/>
    </row>
    <row r="80" spans="23:23" x14ac:dyDescent="0.25">
      <c r="W80" s="12"/>
    </row>
    <row r="81" spans="23:23" x14ac:dyDescent="0.25">
      <c r="W81" s="12"/>
    </row>
    <row r="82" spans="23:23" x14ac:dyDescent="0.25">
      <c r="W82" s="12"/>
    </row>
    <row r="83" spans="23:23" x14ac:dyDescent="0.25">
      <c r="W83" s="12"/>
    </row>
    <row r="84" spans="23:23" x14ac:dyDescent="0.25">
      <c r="W84" s="11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21" workbookViewId="0">
      <selection activeCell="B2" sqref="B2"/>
    </sheetView>
  </sheetViews>
  <sheetFormatPr defaultRowHeight="15" x14ac:dyDescent="0.25"/>
  <cols>
    <col min="1" max="1" width="12.85546875" customWidth="1"/>
    <col min="2" max="2" width="13.85546875" customWidth="1"/>
    <col min="3" max="3" width="6" customWidth="1"/>
    <col min="4" max="4" width="6.7109375" customWidth="1"/>
    <col min="5" max="5" width="6.85546875" customWidth="1"/>
    <col min="6" max="6" width="7.42578125" customWidth="1"/>
    <col min="7" max="7" width="6" customWidth="1"/>
    <col min="8" max="8" width="8.85546875" customWidth="1"/>
    <col min="9" max="9" width="5.85546875" customWidth="1"/>
    <col min="10" max="10" width="6.42578125" customWidth="1"/>
    <col min="11" max="11" width="39.7109375" customWidth="1"/>
    <col min="12" max="12" width="5.28515625" customWidth="1"/>
    <col min="13" max="13" width="3.85546875" customWidth="1"/>
    <col min="14" max="14" width="5" customWidth="1"/>
    <col min="15" max="15" width="6.5703125" customWidth="1"/>
    <col min="16" max="16" width="5.5703125" customWidth="1"/>
    <col min="17" max="17" width="4.5703125" customWidth="1"/>
  </cols>
  <sheetData>
    <row r="1" spans="1:10" x14ac:dyDescent="0.25">
      <c r="C1" t="s">
        <v>17</v>
      </c>
      <c r="D1" t="s">
        <v>18</v>
      </c>
      <c r="E1" t="s">
        <v>19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21</v>
      </c>
      <c r="B2">
        <v>37993</v>
      </c>
      <c r="C2">
        <v>7</v>
      </c>
    </row>
    <row r="3" spans="1:10" x14ac:dyDescent="0.25">
      <c r="A3" t="s">
        <v>22</v>
      </c>
      <c r="B3">
        <v>16430</v>
      </c>
      <c r="C3">
        <v>3.33</v>
      </c>
    </row>
    <row r="4" spans="1:10" x14ac:dyDescent="0.25">
      <c r="A4" t="s">
        <v>23</v>
      </c>
      <c r="B4">
        <v>958</v>
      </c>
      <c r="C4">
        <v>10</v>
      </c>
    </row>
    <row r="5" spans="1:10" x14ac:dyDescent="0.25">
      <c r="A5" t="s">
        <v>24</v>
      </c>
      <c r="B5">
        <v>8866</v>
      </c>
      <c r="C5">
        <v>6.67</v>
      </c>
      <c r="D5">
        <v>1.67</v>
      </c>
    </row>
    <row r="6" spans="1:10" x14ac:dyDescent="0.25">
      <c r="A6" t="s">
        <v>25</v>
      </c>
      <c r="B6">
        <v>4568</v>
      </c>
      <c r="C6">
        <v>1.17</v>
      </c>
    </row>
    <row r="7" spans="1:10" x14ac:dyDescent="0.25">
      <c r="A7" t="s">
        <v>26</v>
      </c>
      <c r="B7">
        <v>10382</v>
      </c>
      <c r="C7">
        <v>1.67</v>
      </c>
    </row>
    <row r="8" spans="1:10" x14ac:dyDescent="0.25">
      <c r="A8" t="s">
        <v>27</v>
      </c>
      <c r="B8">
        <v>7338</v>
      </c>
      <c r="C8">
        <v>4</v>
      </c>
      <c r="D8">
        <v>1.67</v>
      </c>
      <c r="E8">
        <v>1</v>
      </c>
    </row>
    <row r="9" spans="1:10" x14ac:dyDescent="0.25">
      <c r="A9" t="s">
        <v>28</v>
      </c>
      <c r="B9">
        <v>5120</v>
      </c>
      <c r="C9">
        <v>10</v>
      </c>
      <c r="E9">
        <v>3.33</v>
      </c>
      <c r="G9">
        <v>0.33</v>
      </c>
      <c r="H9">
        <v>0.13</v>
      </c>
    </row>
    <row r="10" spans="1:10" x14ac:dyDescent="0.25">
      <c r="A10" t="s">
        <v>29</v>
      </c>
      <c r="B10">
        <v>2213</v>
      </c>
      <c r="F10">
        <v>5</v>
      </c>
    </row>
    <row r="11" spans="1:10" x14ac:dyDescent="0.25">
      <c r="A11" t="s">
        <v>30</v>
      </c>
      <c r="B11">
        <v>26</v>
      </c>
      <c r="C11">
        <v>200</v>
      </c>
      <c r="E11">
        <v>73.33</v>
      </c>
      <c r="G11">
        <v>3.33</v>
      </c>
      <c r="I11">
        <v>1.67</v>
      </c>
    </row>
    <row r="12" spans="1:10" x14ac:dyDescent="0.25">
      <c r="A12" t="s">
        <v>31</v>
      </c>
      <c r="B12">
        <v>32</v>
      </c>
      <c r="C12">
        <v>1.67</v>
      </c>
      <c r="D12">
        <v>5</v>
      </c>
    </row>
    <row r="13" spans="1:10" x14ac:dyDescent="0.25">
      <c r="A13" t="s">
        <v>32</v>
      </c>
      <c r="B13">
        <v>120</v>
      </c>
      <c r="C13">
        <v>3.33</v>
      </c>
      <c r="D13">
        <v>0.67</v>
      </c>
      <c r="F13">
        <v>0.33</v>
      </c>
    </row>
    <row r="14" spans="1:10" x14ac:dyDescent="0.25">
      <c r="A14" t="s">
        <v>33</v>
      </c>
      <c r="B14">
        <v>1000</v>
      </c>
      <c r="C14">
        <v>3.33</v>
      </c>
      <c r="G14">
        <v>0.67</v>
      </c>
    </row>
    <row r="15" spans="1:10" x14ac:dyDescent="0.25">
      <c r="A15" t="s">
        <v>34</v>
      </c>
      <c r="B15">
        <v>1278</v>
      </c>
      <c r="C15">
        <v>0.17</v>
      </c>
      <c r="F15">
        <v>7.0000000000000007E-2</v>
      </c>
    </row>
    <row r="16" spans="1:10" x14ac:dyDescent="0.25">
      <c r="A16" t="s">
        <v>35</v>
      </c>
      <c r="B16">
        <v>637</v>
      </c>
      <c r="C16">
        <v>2.33</v>
      </c>
    </row>
    <row r="17" spans="1:11" x14ac:dyDescent="0.25">
      <c r="A17" t="s">
        <v>36</v>
      </c>
      <c r="B17">
        <v>185</v>
      </c>
      <c r="C17">
        <v>0.33</v>
      </c>
      <c r="F17">
        <v>1.67</v>
      </c>
    </row>
    <row r="18" spans="1:11" x14ac:dyDescent="0.25">
      <c r="A18" t="s">
        <v>37</v>
      </c>
      <c r="B18">
        <v>1200</v>
      </c>
      <c r="C18">
        <v>5</v>
      </c>
      <c r="I18">
        <v>1.67</v>
      </c>
      <c r="J18">
        <v>6.67</v>
      </c>
    </row>
    <row r="19" spans="1:11" x14ac:dyDescent="0.25">
      <c r="A19" t="s">
        <v>38</v>
      </c>
      <c r="B19">
        <v>92</v>
      </c>
      <c r="C19">
        <v>2.67</v>
      </c>
      <c r="F19">
        <v>0.33</v>
      </c>
    </row>
    <row r="21" spans="1:11" x14ac:dyDescent="0.25">
      <c r="A21" t="s">
        <v>17</v>
      </c>
      <c r="B21">
        <f>SUM(B2*C2+B3*C3+B4*C4+B5*C5+B6*C6+B7*C7+B8*C8+B9*C9+B11*C11+B12*C12+B13*C13+B14*C14+B15*C15+B16*C16+B17*C17+B18*C18+B19*C19)</f>
        <v>509604.82</v>
      </c>
      <c r="C21" t="s">
        <v>43</v>
      </c>
      <c r="K21">
        <f>SUM(B21)</f>
        <v>509604.82</v>
      </c>
    </row>
    <row r="22" spans="1:11" x14ac:dyDescent="0.25">
      <c r="A22" t="s">
        <v>18</v>
      </c>
      <c r="B22">
        <f>SUM(B5*D5+B8*D8+B12*D12+B13*D13)</f>
        <v>27301.08</v>
      </c>
      <c r="C22" t="s">
        <v>44</v>
      </c>
    </row>
    <row r="23" spans="1:11" x14ac:dyDescent="0.25">
      <c r="A23" t="s">
        <v>19</v>
      </c>
      <c r="B23">
        <f>SUM(B8*E8+B9*E9+B11*E11)</f>
        <v>26294.18</v>
      </c>
      <c r="C23" t="s">
        <v>45</v>
      </c>
    </row>
    <row r="24" spans="1:11" x14ac:dyDescent="0.25">
      <c r="A24" t="s">
        <v>20</v>
      </c>
      <c r="B24">
        <f>SUM(B10*F10+B13*F13+B15*F15+B17*F17+B19*F19)</f>
        <v>11533.37</v>
      </c>
      <c r="C24" t="s">
        <v>46</v>
      </c>
    </row>
    <row r="25" spans="1:11" x14ac:dyDescent="0.25">
      <c r="A25" t="s">
        <v>39</v>
      </c>
      <c r="B25">
        <f>SUM(B9*G9+B11*G11+B14*G14)</f>
        <v>2446.1800000000003</v>
      </c>
      <c r="C25" t="s">
        <v>47</v>
      </c>
    </row>
    <row r="26" spans="1:11" x14ac:dyDescent="0.25">
      <c r="A26" t="s">
        <v>40</v>
      </c>
      <c r="B26">
        <f>SUM(B9*H9)</f>
        <v>665.6</v>
      </c>
      <c r="C26" t="s">
        <v>48</v>
      </c>
    </row>
    <row r="27" spans="1:11" x14ac:dyDescent="0.25">
      <c r="A27" t="s">
        <v>41</v>
      </c>
      <c r="B27">
        <f>SUM(B11*I11+B18*I18)</f>
        <v>2047.42</v>
      </c>
      <c r="C27" t="s">
        <v>49</v>
      </c>
    </row>
    <row r="28" spans="1:11" x14ac:dyDescent="0.25">
      <c r="A28" t="s">
        <v>42</v>
      </c>
      <c r="B28">
        <f>SUM(B18*J18)</f>
        <v>8004</v>
      </c>
      <c r="C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Star conflict</vt:lpstr>
      <vt:lpstr>Warlight</vt:lpstr>
      <vt:lpstr>Games</vt:lpstr>
      <vt:lpstr>Sheet2</vt:lpstr>
      <vt:lpstr>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2017-03-06T20:21:33Z</dcterms:modified>
</cp:coreProperties>
</file>