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7cf62795-3c92-4c53-aa50-f2cfeda942a3\"/>
    </mc:Choice>
  </mc:AlternateContent>
  <xr:revisionPtr revIDLastSave="0" documentId="8_{CA184099-9C03-47AE-BB39-FDA7C4A300F4}" xr6:coauthVersionLast="47" xr6:coauthVersionMax="47" xr10:uidLastSave="{00000000-0000-0000-0000-000000000000}"/>
  <bookViews>
    <workbookView xWindow="1170" yWindow="1170" windowWidth="11520" windowHeight="7875"/>
  </bookViews>
  <sheets>
    <sheet name="KK DCLAUBEN" sheetId="70" r:id="rId1"/>
    <sheet name="KK TSCĐ" sheetId="71" r:id="rId2"/>
  </sheets>
  <definedNames>
    <definedName name="_xlnm.Print_Titles" localSheetId="0">'KK DCLAUBEN'!$17:$19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71" l="1"/>
  <c r="F38" i="71"/>
  <c r="H42" i="71"/>
  <c r="G42" i="71"/>
  <c r="E42" i="71"/>
  <c r="I98" i="70"/>
  <c r="F98" i="70"/>
  <c r="E99" i="70"/>
  <c r="H99" i="70"/>
  <c r="I97" i="70"/>
  <c r="F97" i="70"/>
  <c r="I96" i="70"/>
  <c r="F96" i="70"/>
  <c r="I95" i="70"/>
  <c r="F95" i="70"/>
  <c r="I93" i="70"/>
  <c r="F93" i="70"/>
  <c r="G99" i="70"/>
  <c r="I91" i="70"/>
  <c r="I89" i="70"/>
  <c r="I87" i="70"/>
  <c r="I85" i="70"/>
  <c r="I78" i="70"/>
  <c r="I77" i="70"/>
  <c r="I76" i="70"/>
  <c r="I75" i="70"/>
  <c r="I68" i="70"/>
  <c r="I62" i="70"/>
  <c r="I59" i="70"/>
  <c r="I58" i="70"/>
  <c r="I56" i="70"/>
  <c r="I55" i="70"/>
  <c r="I54" i="70"/>
  <c r="I50" i="70"/>
  <c r="I49" i="70"/>
  <c r="I48" i="70"/>
  <c r="I46" i="70"/>
  <c r="I45" i="70"/>
  <c r="I44" i="70"/>
  <c r="I43" i="70"/>
  <c r="I42" i="70"/>
  <c r="I41" i="70"/>
  <c r="I40" i="70"/>
  <c r="I36" i="70"/>
  <c r="I35" i="70"/>
  <c r="I31" i="70"/>
  <c r="I29" i="70"/>
  <c r="I28" i="70"/>
  <c r="I27" i="70"/>
  <c r="I26" i="70"/>
  <c r="I25" i="70"/>
  <c r="I24" i="70"/>
  <c r="I22" i="70"/>
  <c r="I99" i="70"/>
  <c r="I20" i="70"/>
  <c r="F56" i="70"/>
  <c r="F58" i="70"/>
  <c r="F59" i="70"/>
  <c r="F62" i="70"/>
  <c r="F68" i="70"/>
  <c r="F75" i="70"/>
  <c r="F76" i="70"/>
  <c r="F77" i="70"/>
  <c r="F78" i="70"/>
  <c r="F85" i="70"/>
  <c r="F87" i="70"/>
  <c r="F89" i="70"/>
  <c r="F91" i="70"/>
  <c r="F55" i="70"/>
  <c r="F54" i="70"/>
  <c r="F50" i="70"/>
  <c r="F49" i="70"/>
  <c r="F48" i="70"/>
  <c r="F46" i="70"/>
  <c r="F45" i="70"/>
  <c r="F44" i="70"/>
  <c r="F43" i="70"/>
  <c r="F42" i="70"/>
  <c r="F41" i="70"/>
  <c r="F40" i="70"/>
  <c r="F36" i="70"/>
  <c r="F35" i="70"/>
  <c r="F31" i="70"/>
  <c r="F29" i="70"/>
  <c r="F28" i="70"/>
  <c r="F27" i="70"/>
  <c r="F26" i="70"/>
  <c r="F25" i="70"/>
  <c r="F24" i="70"/>
  <c r="F22" i="70"/>
  <c r="F99" i="70"/>
  <c r="F20" i="70"/>
</calcChain>
</file>

<file path=xl/sharedStrings.xml><?xml version="1.0" encoding="utf-8"?>
<sst xmlns="http://schemas.openxmlformats.org/spreadsheetml/2006/main" count="414" uniqueCount="152">
  <si>
    <t>ĐẠI HỌC HUẾ</t>
  </si>
  <si>
    <t>Chênh lệch</t>
  </si>
  <si>
    <t>STT</t>
  </si>
  <si>
    <t>Mẫu sổ C.53-HD</t>
  </si>
  <si>
    <t xml:space="preserve">Theo kiểm kê </t>
  </si>
  <si>
    <t>Ghi chú</t>
  </si>
  <si>
    <t xml:space="preserve">Năm </t>
  </si>
  <si>
    <t>Đã kiểm kê tài sản, kết quả như sau:</t>
  </si>
  <si>
    <t>Chức vụ:</t>
  </si>
  <si>
    <t>Cộng</t>
  </si>
  <si>
    <t>Nguyên</t>
  </si>
  <si>
    <t>giá</t>
  </si>
  <si>
    <t xml:space="preserve">Theo sổ kế toán </t>
  </si>
  <si>
    <t>Số</t>
  </si>
  <si>
    <t>Giá trị</t>
  </si>
  <si>
    <t>lượng</t>
  </si>
  <si>
    <t>còn lại</t>
  </si>
  <si>
    <t>Mã 
số</t>
  </si>
  <si>
    <t>Tên dụng cụ lâu bền</t>
  </si>
  <si>
    <t>2021</t>
  </si>
  <si>
    <t>Bộ dụng cụ điện tử 41 chi tiết</t>
  </si>
  <si>
    <t>Bộ tuýp cờ lê tay vặn tổng hợp</t>
  </si>
  <si>
    <t>Bộ dụng cụ đa năng</t>
  </si>
  <si>
    <t>Bộ set máy khoan động lực</t>
  </si>
  <si>
    <t xml:space="preserve">Thiết bị đo điện đa năng </t>
  </si>
  <si>
    <t>Bộ chìa chữ L đầu bi 9 món</t>
  </si>
  <si>
    <t>Ampe kìm</t>
  </si>
  <si>
    <t xml:space="preserve">Máy hàn điện tử </t>
  </si>
  <si>
    <t xml:space="preserve">Máy khò và hàn </t>
  </si>
  <si>
    <t>Thiết bị đo điện trở cách điện</t>
  </si>
  <si>
    <t>Kìm bấm cốt đa năng</t>
  </si>
  <si>
    <t>Máy hút bụi</t>
  </si>
  <si>
    <t>Máy cắt sắt</t>
  </si>
  <si>
    <t>Máy khoan bàn</t>
  </si>
  <si>
    <t>Ê tô bàn nguội 150mm</t>
  </si>
  <si>
    <t>Biến tần (3P AC 380-480V, 4KW)</t>
  </si>
  <si>
    <t>Quạt hút li tâm cao áp</t>
  </si>
  <si>
    <t>Quạt Senko 1806</t>
  </si>
  <si>
    <t>Thiết bị chống ồn qua phim</t>
  </si>
  <si>
    <t>Chân đế Livestream</t>
  </si>
  <si>
    <t>Loa</t>
  </si>
  <si>
    <t>Bàn học sinh ván MDF 1.2m*0.75m</t>
  </si>
  <si>
    <t>Bàn GV gỗ tự nhiên 120*60*78</t>
  </si>
  <si>
    <t>Bàn GV gỗ tự nhiên 40*40*105</t>
  </si>
  <si>
    <t>Bảng chống lóa 3m*1.2m</t>
  </si>
  <si>
    <t>Bảng chống lóa di động 1.6m*1.2m</t>
  </si>
  <si>
    <t>Quạt Senko xuất xứ ASIAN</t>
  </si>
  <si>
    <t>Máy phát xung (3MHz; 6 Function,
 6 Range / 60MHz Auto Counter)</t>
  </si>
  <si>
    <t>Máy in lazer HP Pro M404Dn</t>
  </si>
  <si>
    <t>1</t>
  </si>
  <si>
    <t>Switch D link 16 port 1000Mb</t>
  </si>
  <si>
    <t>2</t>
  </si>
  <si>
    <t>Webcam Logitech C 922</t>
  </si>
  <si>
    <t>Micro không dây zenboss</t>
  </si>
  <si>
    <t>Micro phone</t>
  </si>
  <si>
    <t>Giá treo di động AVA 1800</t>
  </si>
  <si>
    <t>Nhiệt kế hồng Ngoại Braun</t>
  </si>
  <si>
    <t>Bảng Công tác</t>
  </si>
  <si>
    <t>Rèm che cửa sổ màu xám</t>
  </si>
  <si>
    <t>Bàn làm việc giáo viên MDF</t>
  </si>
  <si>
    <t xml:space="preserve">Tủ thấp đựng hồ sơ Gỗ MDF </t>
  </si>
  <si>
    <t>Máy in canon</t>
  </si>
  <si>
    <t xml:space="preserve">Phích nước Panasonic </t>
  </si>
  <si>
    <t>Ấm siêu tốc philip</t>
  </si>
  <si>
    <t xml:space="preserve">Micro cổ ngỗng không dây WT-02 </t>
  </si>
  <si>
    <t>Micro cầm tay không dây E3 – V160</t>
  </si>
  <si>
    <t>Bàn làm việc</t>
  </si>
  <si>
    <t>Ghế xoay</t>
  </si>
  <si>
    <t>Ghế chân quỳ</t>
  </si>
  <si>
    <t>Tủ hồ sơ</t>
  </si>
  <si>
    <t>Bàn nước</t>
  </si>
  <si>
    <t>Kệ ly trên bàn nước</t>
  </si>
  <si>
    <t>Tủ thấp đựng hồ sơ</t>
  </si>
  <si>
    <t>Bàn học viên 1</t>
  </si>
  <si>
    <t>Bàn học viên 2</t>
  </si>
  <si>
    <t>Tủ trang trí</t>
  </si>
  <si>
    <t>Bàn họp</t>
  </si>
  <si>
    <t>Ghế xếp</t>
  </si>
  <si>
    <t>Cửa sổ</t>
  </si>
  <si>
    <t>Loa hộp 30W CMX WSK-530C</t>
  </si>
  <si>
    <t>Vang số Paramax MX-220</t>
  </si>
  <si>
    <t>Nguồn: Khoa Kỹ thuật và Công nghệ - Đại học Huế</t>
  </si>
  <si>
    <t>Hỏng</t>
  </si>
  <si>
    <t>Thủ trưởng đơn vị</t>
  </si>
  <si>
    <t>Đơn vị sử dụng</t>
  </si>
  <si>
    <t>Kế toán trưởng</t>
  </si>
  <si>
    <t>Biên bản kiểm kê gồm :</t>
  </si>
  <si>
    <t>Ông</t>
  </si>
  <si>
    <t>BIÊN BẢN KIỂM KÊ CÔNG CỤ DỤNG CỤ</t>
  </si>
  <si>
    <t>Cây nước nóng lạnh</t>
  </si>
  <si>
    <t>Nguyễn Quang Lịch</t>
  </si>
  <si>
    <t>Khoa Kỹ thuật và Công nghệ - Đại học Huế</t>
  </si>
  <si>
    <t>Hoàng Trung Kiên</t>
  </si>
  <si>
    <t>Phó Trưởng Ban Kế hoạch - Tài chính</t>
  </si>
  <si>
    <t>Ö</t>
  </si>
  <si>
    <t>Số lượng</t>
  </si>
  <si>
    <t>Ổ cắm điện di động 4 lỗ</t>
  </si>
  <si>
    <t>Phòng Thầy Kiên</t>
  </si>
  <si>
    <t>Phòng Cô Ngọc</t>
  </si>
  <si>
    <t>Đơn vị: Khoa Kỹ thuật và Công nghệ</t>
  </si>
  <si>
    <t>Người Lập</t>
  </si>
  <si>
    <t>Màn hình 19,5 LCD acer</t>
  </si>
  <si>
    <t>Màn hình 21,5 LCD Dell</t>
  </si>
  <si>
    <t>Nguyễn Ánh Ngọc</t>
  </si>
  <si>
    <t>Lê Đại Vương</t>
  </si>
  <si>
    <t>KTV Ban KHTC &amp; CSVC</t>
  </si>
  <si>
    <t>Robot photon</t>
  </si>
  <si>
    <t>Robot makeblock m bot</t>
  </si>
  <si>
    <t>Cabin bảo vệ hệ thống UR3 – Robot</t>
  </si>
  <si>
    <t>Cabin bảo vệ hệ thống sản xuất linh hoạt</t>
  </si>
  <si>
    <t>Bà</t>
  </si>
  <si>
    <t>Lê Anh Phương</t>
  </si>
  <si>
    <t>Giám đốc Đại học Huế</t>
  </si>
  <si>
    <t xml:space="preserve">       Lê Đại Vương</t>
  </si>
  <si>
    <t>Trùng với mục 10</t>
  </si>
  <si>
    <t>Hệ thống đào tạo công nghiệp 4.0</t>
  </si>
  <si>
    <t>Hệ thống sản xuất linh hoạt FMS</t>
  </si>
  <si>
    <t>BIÊN BẢN KIỂM KÊ TÀI SẢN CỐ ĐỊNH</t>
  </si>
  <si>
    <t>Smart tivi casper 4k 65 inch UG 6000</t>
  </si>
  <si>
    <t>2019</t>
  </si>
  <si>
    <t>Smart tivi casper 4k 65 inch UG 6001</t>
  </si>
  <si>
    <t>2020</t>
  </si>
  <si>
    <t>R.IV.1 (Số 5 - Hà Nội)</t>
  </si>
  <si>
    <t xml:space="preserve">Thiết bị đo và phân tích chất lượng điện </t>
  </si>
  <si>
    <t>R.II.10</t>
  </si>
  <si>
    <t>Camera nhiệt</t>
  </si>
  <si>
    <t>Máy kiểm tra lắp đặt quang điện (1000V/15A (option 1000A)</t>
  </si>
  <si>
    <t xml:space="preserve">Thiết bị đo điện trở đất </t>
  </si>
  <si>
    <t xml:space="preserve">Bộ thực hành PLC (PLC và màn hình tương tác đi cùng) </t>
  </si>
  <si>
    <t>Mạch điều khiển cơ bản</t>
  </si>
  <si>
    <t>Chưa nhận</t>
  </si>
  <si>
    <t xml:space="preserve">Máy hiện sóng 2 kênh </t>
  </si>
  <si>
    <t xml:space="preserve">Nguồn lập trình AC/DC </t>
  </si>
  <si>
    <t>Khung mô hình thực hành</t>
  </si>
  <si>
    <t>Máy cưa vòng</t>
  </si>
  <si>
    <t>R.II.10
Phòng Chị Ngọc</t>
  </si>
  <si>
    <t>Amly mixer EA-350A</t>
  </si>
  <si>
    <t>R.II.13</t>
  </si>
  <si>
    <t>Camera VHD V20C</t>
  </si>
  <si>
    <t>Máy lạnh 1.5HP</t>
  </si>
  <si>
    <t>R.IV.3 (Số 5 - Hà Nội)</t>
  </si>
  <si>
    <t>R.III.10
R.III.12 (Đoàn)</t>
  </si>
  <si>
    <t>Amly mixer EA-240A</t>
  </si>
  <si>
    <t>Camera (dây kết nối came ra ) 
HD1080P HIKVISIon DS-U102 PRO</t>
  </si>
  <si>
    <t>3</t>
  </si>
  <si>
    <t xml:space="preserve">Micro cổ ngỗng không dây WT-03 </t>
  </si>
  <si>
    <t>Thời điểm kiểm kê 0 giờ 00 ngày 2 tháng 01 năm 2024</t>
  </si>
  <si>
    <t>R.II.11</t>
  </si>
  <si>
    <t>R.III.10
R.II.11</t>
  </si>
  <si>
    <t>R.II.11
R.III.10</t>
  </si>
  <si>
    <t>R.IV.15</t>
  </si>
  <si>
    <t>Mất 1 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</si>
</sst>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81" formatCode="_(* #,##0_);_(* \(#,##0\);_(* &quot;-&quot;??_);_(@_)"/>
  </numFmts>
  <fonts count="30" x14ac:knownFonts="1">
    <font>
      <sz val="12"/>
      <name val="Times New Roman"/>
    </font>
    <font>
      <sz val="12"/>
      <name val="Times New Roman"/>
    </font>
    <font>
      <sz val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3"/>
      <name val="Symbol"/>
      <family val="1"/>
      <charset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color rgb="FFFF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theme="1" tint="4.9989318521683403E-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3"/>
      <color rgb="FFFF0000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i/>
      <sz val="13"/>
      <color theme="1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 shrinkToFit="1"/>
    </xf>
    <xf numFmtId="0" fontId="6" fillId="0" borderId="0" xfId="0" applyFont="1"/>
    <xf numFmtId="3" fontId="5" fillId="2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81" fontId="5" fillId="0" borderId="1" xfId="1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2" xfId="0" applyNumberFormat="1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181" fontId="5" fillId="0" borderId="32" xfId="1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181" fontId="13" fillId="0" borderId="32" xfId="1" applyNumberFormat="1" applyFont="1" applyFill="1" applyBorder="1" applyAlignment="1">
      <alignment horizontal="center" vertical="center" shrinkToFit="1"/>
    </xf>
    <xf numFmtId="0" fontId="13" fillId="0" borderId="0" xfId="0" applyFont="1" applyFill="1" applyAlignment="1">
      <alignment horizontal="center" vertical="center" shrinkToFit="1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181" fontId="14" fillId="0" borderId="32" xfId="1" applyNumberFormat="1" applyFont="1" applyFill="1" applyBorder="1" applyAlignment="1">
      <alignment horizontal="center" vertical="center" shrinkToFit="1"/>
    </xf>
    <xf numFmtId="0" fontId="14" fillId="0" borderId="0" xfId="0" applyFont="1" applyFill="1" applyAlignment="1">
      <alignment horizontal="center" vertical="center" shrinkToFit="1"/>
    </xf>
    <xf numFmtId="3" fontId="5" fillId="0" borderId="4" xfId="0" applyNumberFormat="1" applyFont="1" applyBorder="1" applyAlignment="1">
      <alignment horizontal="right" vertical="center" wrapText="1"/>
    </xf>
    <xf numFmtId="3" fontId="12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/>
    <xf numFmtId="0" fontId="15" fillId="0" borderId="0" xfId="0" applyFont="1" applyFill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0" fontId="4" fillId="0" borderId="0" xfId="0" applyFont="1" applyBorder="1"/>
    <xf numFmtId="181" fontId="16" fillId="3" borderId="0" xfId="1" applyNumberFormat="1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3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shrinkToFit="1"/>
    </xf>
    <xf numFmtId="0" fontId="6" fillId="4" borderId="0" xfId="0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 shrinkToFit="1"/>
    </xf>
    <xf numFmtId="3" fontId="5" fillId="0" borderId="6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181" fontId="5" fillId="0" borderId="3" xfId="1" applyNumberFormat="1" applyFont="1" applyBorder="1" applyAlignment="1">
      <alignment horizontal="center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justify" vertical="center"/>
    </xf>
    <xf numFmtId="3" fontId="12" fillId="0" borderId="4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181" fontId="5" fillId="0" borderId="1" xfId="1" applyNumberFormat="1" applyFont="1" applyFill="1" applyBorder="1" applyAlignment="1">
      <alignment horizontal="center" vertical="center" shrinkToFit="1"/>
    </xf>
    <xf numFmtId="49" fontId="5" fillId="0" borderId="2" xfId="0" applyNumberFormat="1" applyFont="1" applyFill="1" applyBorder="1" applyAlignment="1">
      <alignment horizontal="center" vertical="center" shrinkToFit="1"/>
    </xf>
    <xf numFmtId="0" fontId="5" fillId="0" borderId="32" xfId="0" applyFont="1" applyFill="1" applyBorder="1" applyAlignment="1">
      <alignment horizontal="center" vertical="center" shrinkToFit="1"/>
    </xf>
    <xf numFmtId="181" fontId="5" fillId="0" borderId="32" xfId="1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Fill="1"/>
    <xf numFmtId="0" fontId="16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6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49" fontId="5" fillId="0" borderId="1" xfId="1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shrinkToFit="1"/>
    </xf>
    <xf numFmtId="0" fontId="5" fillId="0" borderId="8" xfId="0" applyFont="1" applyBorder="1"/>
    <xf numFmtId="0" fontId="7" fillId="0" borderId="9" xfId="0" applyFont="1" applyBorder="1" applyAlignment="1">
      <alignment horizontal="center" vertical="center"/>
    </xf>
    <xf numFmtId="0" fontId="5" fillId="0" borderId="9" xfId="0" applyFont="1" applyBorder="1"/>
    <xf numFmtId="181" fontId="7" fillId="0" borderId="9" xfId="1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shrinkToFit="1"/>
    </xf>
    <xf numFmtId="181" fontId="8" fillId="0" borderId="10" xfId="1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vertical="center" shrinkToFit="1"/>
    </xf>
    <xf numFmtId="0" fontId="5" fillId="0" borderId="2" xfId="0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vertical="center" shrinkToFit="1"/>
    </xf>
    <xf numFmtId="181" fontId="5" fillId="0" borderId="4" xfId="1" applyNumberFormat="1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181" fontId="17" fillId="0" borderId="4" xfId="1" applyNumberFormat="1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3" fontId="5" fillId="0" borderId="15" xfId="0" applyNumberFormat="1" applyFont="1" applyFill="1" applyBorder="1" applyAlignment="1">
      <alignment vertical="center" shrinkToFit="1"/>
    </xf>
    <xf numFmtId="181" fontId="5" fillId="0" borderId="13" xfId="1" applyNumberFormat="1" applyFont="1" applyFill="1" applyBorder="1" applyAlignment="1">
      <alignment horizontal="center" vertical="center" shrinkToFit="1"/>
    </xf>
    <xf numFmtId="49" fontId="5" fillId="0" borderId="2" xfId="1" applyNumberFormat="1" applyFont="1" applyFill="1" applyBorder="1" applyAlignment="1">
      <alignment horizontal="center" vertical="center" shrinkToFit="1"/>
    </xf>
    <xf numFmtId="181" fontId="5" fillId="0" borderId="3" xfId="1" applyNumberFormat="1" applyFont="1" applyFill="1" applyBorder="1" applyAlignment="1">
      <alignment horizontal="center" vertical="center" shrinkToFit="1"/>
    </xf>
    <xf numFmtId="49" fontId="5" fillId="0" borderId="2" xfId="1" applyNumberFormat="1" applyFont="1" applyBorder="1" applyAlignment="1">
      <alignment horizontal="center" vertical="center" shrinkToFit="1"/>
    </xf>
    <xf numFmtId="49" fontId="5" fillId="0" borderId="7" xfId="1" applyNumberFormat="1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3" xfId="0" applyFont="1" applyBorder="1" applyAlignment="1">
      <alignment horizontal="center" vertical="center" shrinkToFit="1"/>
    </xf>
    <xf numFmtId="181" fontId="5" fillId="0" borderId="33" xfId="1" applyNumberFormat="1" applyFont="1" applyBorder="1" applyAlignment="1">
      <alignment horizontal="center" vertical="center" shrinkToFit="1"/>
    </xf>
    <xf numFmtId="181" fontId="8" fillId="0" borderId="17" xfId="1" applyNumberFormat="1" applyFont="1" applyBorder="1" applyAlignment="1">
      <alignment horizontal="center" vertical="center" shrinkToFit="1"/>
    </xf>
    <xf numFmtId="0" fontId="5" fillId="0" borderId="18" xfId="0" applyFont="1" applyFill="1" applyBorder="1" applyAlignment="1">
      <alignment horizontal="center" vertical="center"/>
    </xf>
    <xf numFmtId="181" fontId="5" fillId="0" borderId="17" xfId="1" applyNumberFormat="1" applyFont="1" applyFill="1" applyBorder="1" applyAlignment="1">
      <alignment horizontal="center" vertical="center" shrinkToFit="1"/>
    </xf>
    <xf numFmtId="0" fontId="5" fillId="0" borderId="19" xfId="0" applyFont="1" applyBorder="1"/>
    <xf numFmtId="181" fontId="8" fillId="0" borderId="10" xfId="1" applyNumberFormat="1" applyFont="1" applyFill="1" applyBorder="1" applyAlignment="1">
      <alignment horizontal="center" vertical="center" shrinkToFit="1"/>
    </xf>
    <xf numFmtId="0" fontId="18" fillId="3" borderId="0" xfId="0" applyFont="1" applyFill="1" applyAlignment="1">
      <alignment vertical="center"/>
    </xf>
    <xf numFmtId="181" fontId="18" fillId="3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3" fillId="3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/>
    <xf numFmtId="0" fontId="13" fillId="0" borderId="0" xfId="0" applyFont="1" applyFill="1" applyAlignment="1">
      <alignment horizontal="left"/>
    </xf>
    <xf numFmtId="0" fontId="19" fillId="0" borderId="0" xfId="0" applyFont="1" applyFill="1"/>
    <xf numFmtId="0" fontId="19" fillId="3" borderId="0" xfId="0" applyFont="1" applyFill="1" applyAlignment="1"/>
    <xf numFmtId="0" fontId="13" fillId="3" borderId="0" xfId="0" applyFont="1" applyFill="1"/>
    <xf numFmtId="0" fontId="13" fillId="0" borderId="0" xfId="0" applyFont="1" applyFill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181" fontId="5" fillId="0" borderId="10" xfId="1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right" vertical="center" wrapText="1"/>
    </xf>
    <xf numFmtId="0" fontId="5" fillId="0" borderId="14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34" xfId="0" applyFont="1" applyFill="1" applyBorder="1" applyAlignment="1">
      <alignment horizontal="center" vertical="center" shrinkToFit="1"/>
    </xf>
    <xf numFmtId="0" fontId="14" fillId="0" borderId="34" xfId="0" applyFont="1" applyFill="1" applyBorder="1" applyAlignment="1">
      <alignment horizontal="center" vertical="center" shrinkToFit="1"/>
    </xf>
    <xf numFmtId="0" fontId="13" fillId="0" borderId="34" xfId="0" applyFont="1" applyFill="1" applyBorder="1" applyAlignment="1">
      <alignment horizontal="center" vertical="center" shrinkToFit="1"/>
    </xf>
    <xf numFmtId="181" fontId="5" fillId="0" borderId="1" xfId="1" applyNumberFormat="1" applyFont="1" applyFill="1" applyBorder="1" applyAlignment="1">
      <alignment vertical="center"/>
    </xf>
    <xf numFmtId="49" fontId="5" fillId="0" borderId="1" xfId="1" applyNumberFormat="1" applyFont="1" applyFill="1" applyBorder="1" applyAlignment="1">
      <alignment horizontal="center" vertical="center" shrinkToFit="1"/>
    </xf>
    <xf numFmtId="3" fontId="12" fillId="0" borderId="1" xfId="0" applyNumberFormat="1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center" vertical="center" shrinkToFit="1"/>
    </xf>
    <xf numFmtId="3" fontId="14" fillId="0" borderId="1" xfId="0" applyNumberFormat="1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vertical="center" wrapText="1"/>
    </xf>
    <xf numFmtId="49" fontId="14" fillId="0" borderId="1" xfId="0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 vertical="center" shrinkToFit="1"/>
    </xf>
    <xf numFmtId="49" fontId="13" fillId="0" borderId="1" xfId="1" applyNumberFormat="1" applyFont="1" applyFill="1" applyBorder="1" applyAlignment="1">
      <alignment horizontal="center" vertical="center" shrinkToFit="1"/>
    </xf>
    <xf numFmtId="3" fontId="13" fillId="0" borderId="1" xfId="0" applyNumberFormat="1" applyFont="1" applyFill="1" applyBorder="1" applyAlignment="1">
      <alignment horizontal="right" vertical="center" wrapText="1"/>
    </xf>
    <xf numFmtId="0" fontId="13" fillId="0" borderId="1" xfId="0" applyFont="1" applyFill="1" applyBorder="1" applyAlignment="1">
      <alignment horizontal="center" vertical="center" shrinkToFi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shrinkToFit="1"/>
    </xf>
    <xf numFmtId="0" fontId="5" fillId="0" borderId="1" xfId="1" applyNumberFormat="1" applyFont="1" applyFill="1" applyBorder="1" applyAlignment="1">
      <alignment vertical="center"/>
    </xf>
    <xf numFmtId="0" fontId="20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9" fillId="0" borderId="0" xfId="0" applyFont="1"/>
    <xf numFmtId="0" fontId="22" fillId="0" borderId="0" xfId="0" applyFont="1" applyFill="1" applyAlignment="1">
      <alignment horizontal="center"/>
    </xf>
    <xf numFmtId="0" fontId="10" fillId="0" borderId="0" xfId="0" applyFont="1"/>
    <xf numFmtId="0" fontId="19" fillId="3" borderId="0" xfId="0" applyFont="1" applyFill="1" applyAlignment="1">
      <alignment horizontal="left"/>
    </xf>
    <xf numFmtId="0" fontId="7" fillId="0" borderId="0" xfId="0" applyFont="1" applyBorder="1"/>
    <xf numFmtId="0" fontId="7" fillId="0" borderId="0" xfId="0" applyFont="1"/>
    <xf numFmtId="0" fontId="23" fillId="3" borderId="0" xfId="0" applyFont="1" applyFill="1" applyAlignment="1">
      <alignment horizontal="center"/>
    </xf>
    <xf numFmtId="0" fontId="23" fillId="3" borderId="0" xfId="0" applyFont="1" applyFill="1"/>
    <xf numFmtId="0" fontId="23" fillId="3" borderId="0" xfId="0" applyFont="1" applyFill="1" applyAlignment="1"/>
    <xf numFmtId="0" fontId="24" fillId="3" borderId="0" xfId="0" applyFont="1" applyFill="1" applyAlignment="1">
      <alignment horizontal="center"/>
    </xf>
    <xf numFmtId="0" fontId="24" fillId="3" borderId="0" xfId="0" applyFont="1" applyFill="1"/>
    <xf numFmtId="0" fontId="25" fillId="3" borderId="0" xfId="0" applyFont="1" applyFill="1" applyAlignment="1">
      <alignment horizontal="center"/>
    </xf>
    <xf numFmtId="181" fontId="24" fillId="3" borderId="0" xfId="1" applyNumberFormat="1" applyFont="1" applyFill="1"/>
    <xf numFmtId="49" fontId="5" fillId="0" borderId="10" xfId="1" applyNumberFormat="1" applyFont="1" applyBorder="1" applyAlignment="1">
      <alignment horizontal="center" vertical="center" shrinkToFit="1"/>
    </xf>
    <xf numFmtId="0" fontId="19" fillId="3" borderId="0" xfId="0" applyFont="1" applyFill="1" applyAlignment="1">
      <alignment horizontal="left"/>
    </xf>
    <xf numFmtId="0" fontId="19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right" vertical="center"/>
    </xf>
    <xf numFmtId="181" fontId="3" fillId="0" borderId="1" xfId="1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49" fontId="11" fillId="0" borderId="1" xfId="1" applyNumberFormat="1" applyFont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right" vertical="center" wrapText="1"/>
    </xf>
    <xf numFmtId="3" fontId="17" fillId="2" borderId="1" xfId="0" applyNumberFormat="1" applyFont="1" applyFill="1" applyBorder="1" applyAlignment="1">
      <alignment horizontal="right" vertical="center" wrapText="1"/>
    </xf>
    <xf numFmtId="0" fontId="2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shrinkToFit="1"/>
    </xf>
    <xf numFmtId="1" fontId="3" fillId="2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shrinkToFit="1"/>
    </xf>
    <xf numFmtId="1" fontId="5" fillId="0" borderId="1" xfId="1" applyNumberFormat="1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181" fontId="3" fillId="0" borderId="10" xfId="1" applyNumberFormat="1" applyFont="1" applyBorder="1" applyAlignment="1">
      <alignment horizontal="center" vertical="center" shrinkToFit="1"/>
    </xf>
    <xf numFmtId="181" fontId="11" fillId="0" borderId="10" xfId="1" applyNumberFormat="1" applyFont="1" applyBorder="1" applyAlignment="1">
      <alignment horizontal="center" vertical="center" shrinkToFit="1"/>
    </xf>
    <xf numFmtId="181" fontId="3" fillId="0" borderId="10" xfId="1" applyNumberFormat="1" applyFont="1" applyBorder="1" applyAlignment="1">
      <alignment horizontal="center" vertical="center" wrapText="1" shrinkToFit="1"/>
    </xf>
    <xf numFmtId="3" fontId="5" fillId="0" borderId="0" xfId="0" applyNumberFormat="1" applyFont="1" applyBorder="1" applyAlignment="1">
      <alignment horizontal="right" vertical="center" shrinkToFit="1"/>
    </xf>
    <xf numFmtId="181" fontId="5" fillId="0" borderId="35" xfId="1" applyNumberFormat="1" applyFont="1" applyBorder="1" applyAlignment="1">
      <alignment horizontal="center" vertical="center" shrinkToFit="1"/>
    </xf>
    <xf numFmtId="181" fontId="5" fillId="0" borderId="35" xfId="1" applyNumberFormat="1" applyFont="1" applyBorder="1" applyAlignment="1">
      <alignment horizontal="center" vertical="center" wrapText="1" shrinkToFit="1"/>
    </xf>
    <xf numFmtId="1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/>
    </xf>
    <xf numFmtId="181" fontId="5" fillId="0" borderId="35" xfId="1" applyNumberFormat="1" applyFont="1" applyFill="1" applyBorder="1" applyAlignment="1">
      <alignment horizontal="center" vertical="center" wrapText="1" shrinkToFit="1"/>
    </xf>
    <xf numFmtId="0" fontId="19" fillId="3" borderId="0" xfId="0" applyFont="1" applyFill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6" fillId="3" borderId="0" xfId="0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5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3" fillId="3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2</xdr:row>
      <xdr:rowOff>238125</xdr:rowOff>
    </xdr:from>
    <xdr:to>
      <xdr:col>1</xdr:col>
      <xdr:colOff>1085850</xdr:colOff>
      <xdr:row>3</xdr:row>
      <xdr:rowOff>57150</xdr:rowOff>
    </xdr:to>
    <xdr:sp macro="" textlink="">
      <xdr:nvSpPr>
        <xdr:cNvPr id="83657" name="Line 4">
          <a:extLst>
            <a:ext uri="{FF2B5EF4-FFF2-40B4-BE49-F238E27FC236}">
              <a16:creationId xmlns:a16="http://schemas.microsoft.com/office/drawing/2014/main" id="{37326839-37F9-49AC-9D42-FDBEDAFBB7E3}"/>
            </a:ext>
          </a:extLst>
        </xdr:cNvPr>
        <xdr:cNvSpPr>
          <a:spLocks noChangeShapeType="1"/>
        </xdr:cNvSpPr>
      </xdr:nvSpPr>
      <xdr:spPr bwMode="auto">
        <a:xfrm>
          <a:off x="1438275" y="619125"/>
          <a:ext cx="57150" cy="5715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</xdr:row>
      <xdr:rowOff>0</xdr:rowOff>
    </xdr:from>
    <xdr:to>
      <xdr:col>0</xdr:col>
      <xdr:colOff>9525</xdr:colOff>
      <xdr:row>39</xdr:row>
      <xdr:rowOff>85725</xdr:rowOff>
    </xdr:to>
    <xdr:pic>
      <xdr:nvPicPr>
        <xdr:cNvPr id="83658" name="Picture 4" descr="Description: http://www.velp.it/it/images/trasp.gif">
          <a:extLst>
            <a:ext uri="{FF2B5EF4-FFF2-40B4-BE49-F238E27FC236}">
              <a16:creationId xmlns:a16="http://schemas.microsoft.com/office/drawing/2014/main" id="{034E1118-5D79-4F85-835A-42C4111F0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9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9525</xdr:colOff>
      <xdr:row>39</xdr:row>
      <xdr:rowOff>85725</xdr:rowOff>
    </xdr:to>
    <xdr:pic>
      <xdr:nvPicPr>
        <xdr:cNvPr id="83659" name="Picture 3" descr="Description: http://www.velp.it/it/images/trasp.gif">
          <a:extLst>
            <a:ext uri="{FF2B5EF4-FFF2-40B4-BE49-F238E27FC236}">
              <a16:creationId xmlns:a16="http://schemas.microsoft.com/office/drawing/2014/main" id="{89F13B65-2696-47DB-B42B-7DA365651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9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9525</xdr:colOff>
      <xdr:row>39</xdr:row>
      <xdr:rowOff>85725</xdr:rowOff>
    </xdr:to>
    <xdr:pic>
      <xdr:nvPicPr>
        <xdr:cNvPr id="83660" name="Picture 2" descr="Description: http://www.velp.it/it/images/trasp.gif">
          <a:extLst>
            <a:ext uri="{FF2B5EF4-FFF2-40B4-BE49-F238E27FC236}">
              <a16:creationId xmlns:a16="http://schemas.microsoft.com/office/drawing/2014/main" id="{7DB97066-C004-4E89-875B-5AC16FAC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9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9525</xdr:colOff>
      <xdr:row>39</xdr:row>
      <xdr:rowOff>85725</xdr:rowOff>
    </xdr:to>
    <xdr:pic>
      <xdr:nvPicPr>
        <xdr:cNvPr id="83661" name="Picture 1" descr="Description: http://www.velp.it/it/images/trasp.gif">
          <a:extLst>
            <a:ext uri="{FF2B5EF4-FFF2-40B4-BE49-F238E27FC236}">
              <a16:creationId xmlns:a16="http://schemas.microsoft.com/office/drawing/2014/main" id="{9DA5F67A-2814-431C-A36A-274293290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9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9525</xdr:colOff>
      <xdr:row>65</xdr:row>
      <xdr:rowOff>85725</xdr:rowOff>
    </xdr:to>
    <xdr:pic>
      <xdr:nvPicPr>
        <xdr:cNvPr id="83662" name="Picture 4" descr="Description: http://www.velp.it/it/images/trasp.gif">
          <a:extLst>
            <a:ext uri="{FF2B5EF4-FFF2-40B4-BE49-F238E27FC236}">
              <a16:creationId xmlns:a16="http://schemas.microsoft.com/office/drawing/2014/main" id="{ECE29017-EA7F-41D6-9946-39918B78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92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9525</xdr:colOff>
      <xdr:row>65</xdr:row>
      <xdr:rowOff>85725</xdr:rowOff>
    </xdr:to>
    <xdr:pic>
      <xdr:nvPicPr>
        <xdr:cNvPr id="83663" name="Picture 3" descr="Description: http://www.velp.it/it/images/trasp.gif">
          <a:extLst>
            <a:ext uri="{FF2B5EF4-FFF2-40B4-BE49-F238E27FC236}">
              <a16:creationId xmlns:a16="http://schemas.microsoft.com/office/drawing/2014/main" id="{1F2423BA-ADC6-49CF-A91A-33EBE473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92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9525</xdr:colOff>
      <xdr:row>65</xdr:row>
      <xdr:rowOff>85725</xdr:rowOff>
    </xdr:to>
    <xdr:pic>
      <xdr:nvPicPr>
        <xdr:cNvPr id="83664" name="Picture 2" descr="Description: http://www.velp.it/it/images/trasp.gif">
          <a:extLst>
            <a:ext uri="{FF2B5EF4-FFF2-40B4-BE49-F238E27FC236}">
              <a16:creationId xmlns:a16="http://schemas.microsoft.com/office/drawing/2014/main" id="{18DC8448-5632-4C03-A505-311027CCD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92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9525</xdr:colOff>
      <xdr:row>65</xdr:row>
      <xdr:rowOff>85725</xdr:rowOff>
    </xdr:to>
    <xdr:pic>
      <xdr:nvPicPr>
        <xdr:cNvPr id="83665" name="Picture 1" descr="Description: http://www.velp.it/it/images/trasp.gif">
          <a:extLst>
            <a:ext uri="{FF2B5EF4-FFF2-40B4-BE49-F238E27FC236}">
              <a16:creationId xmlns:a16="http://schemas.microsoft.com/office/drawing/2014/main" id="{99972537-3BC1-40BD-B1A8-1B7388046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92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9525</xdr:colOff>
      <xdr:row>67</xdr:row>
      <xdr:rowOff>85725</xdr:rowOff>
    </xdr:to>
    <xdr:pic>
      <xdr:nvPicPr>
        <xdr:cNvPr id="83666" name="Picture 4" descr="Description: http://www.velp.it/it/images/trasp.gif">
          <a:extLst>
            <a:ext uri="{FF2B5EF4-FFF2-40B4-BE49-F238E27FC236}">
              <a16:creationId xmlns:a16="http://schemas.microsoft.com/office/drawing/2014/main" id="{3B667DD2-EB19-484E-82DE-797CF4CE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17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9525</xdr:colOff>
      <xdr:row>67</xdr:row>
      <xdr:rowOff>85725</xdr:rowOff>
    </xdr:to>
    <xdr:pic>
      <xdr:nvPicPr>
        <xdr:cNvPr id="83667" name="Picture 3" descr="Description: http://www.velp.it/it/images/trasp.gif">
          <a:extLst>
            <a:ext uri="{FF2B5EF4-FFF2-40B4-BE49-F238E27FC236}">
              <a16:creationId xmlns:a16="http://schemas.microsoft.com/office/drawing/2014/main" id="{26F7A66C-B38A-4412-BAFF-C4A155D72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17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9525</xdr:colOff>
      <xdr:row>67</xdr:row>
      <xdr:rowOff>85725</xdr:rowOff>
    </xdr:to>
    <xdr:pic>
      <xdr:nvPicPr>
        <xdr:cNvPr id="83668" name="Picture 2" descr="Description: http://www.velp.it/it/images/trasp.gif">
          <a:extLst>
            <a:ext uri="{FF2B5EF4-FFF2-40B4-BE49-F238E27FC236}">
              <a16:creationId xmlns:a16="http://schemas.microsoft.com/office/drawing/2014/main" id="{80EF4103-2AF2-4892-99EA-D30D5DF5C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17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9525</xdr:colOff>
      <xdr:row>67</xdr:row>
      <xdr:rowOff>85725</xdr:rowOff>
    </xdr:to>
    <xdr:pic>
      <xdr:nvPicPr>
        <xdr:cNvPr id="83669" name="Picture 1" descr="Description: http://www.velp.it/it/images/trasp.gif">
          <a:extLst>
            <a:ext uri="{FF2B5EF4-FFF2-40B4-BE49-F238E27FC236}">
              <a16:creationId xmlns:a16="http://schemas.microsoft.com/office/drawing/2014/main" id="{4071D1D5-0CF3-4552-8189-27BF6CA0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17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9525</xdr:colOff>
      <xdr:row>71</xdr:row>
      <xdr:rowOff>85725</xdr:rowOff>
    </xdr:to>
    <xdr:pic>
      <xdr:nvPicPr>
        <xdr:cNvPr id="83670" name="Picture 4" descr="Description: http://www.velp.it/it/images/trasp.gif">
          <a:extLst>
            <a:ext uri="{FF2B5EF4-FFF2-40B4-BE49-F238E27FC236}">
              <a16:creationId xmlns:a16="http://schemas.microsoft.com/office/drawing/2014/main" id="{B5A43978-166C-4579-AB3F-6FFAD261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9525</xdr:colOff>
      <xdr:row>71</xdr:row>
      <xdr:rowOff>85725</xdr:rowOff>
    </xdr:to>
    <xdr:pic>
      <xdr:nvPicPr>
        <xdr:cNvPr id="83671" name="Picture 3" descr="Description: http://www.velp.it/it/images/trasp.gif">
          <a:extLst>
            <a:ext uri="{FF2B5EF4-FFF2-40B4-BE49-F238E27FC236}">
              <a16:creationId xmlns:a16="http://schemas.microsoft.com/office/drawing/2014/main" id="{F258E4FD-C0D3-4D4D-B22C-265319FC5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9525</xdr:colOff>
      <xdr:row>71</xdr:row>
      <xdr:rowOff>85725</xdr:rowOff>
    </xdr:to>
    <xdr:pic>
      <xdr:nvPicPr>
        <xdr:cNvPr id="83672" name="Picture 2" descr="Description: http://www.velp.it/it/images/trasp.gif">
          <a:extLst>
            <a:ext uri="{FF2B5EF4-FFF2-40B4-BE49-F238E27FC236}">
              <a16:creationId xmlns:a16="http://schemas.microsoft.com/office/drawing/2014/main" id="{CB68BED6-3742-469B-822F-91FE67DC2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9525</xdr:colOff>
      <xdr:row>71</xdr:row>
      <xdr:rowOff>85725</xdr:rowOff>
    </xdr:to>
    <xdr:pic>
      <xdr:nvPicPr>
        <xdr:cNvPr id="83673" name="Picture 1" descr="Description: http://www.velp.it/it/images/trasp.gif">
          <a:extLst>
            <a:ext uri="{FF2B5EF4-FFF2-40B4-BE49-F238E27FC236}">
              <a16:creationId xmlns:a16="http://schemas.microsoft.com/office/drawing/2014/main" id="{AF8B4094-D3B3-411B-9A07-772C06F80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9525</xdr:colOff>
      <xdr:row>76</xdr:row>
      <xdr:rowOff>85725</xdr:rowOff>
    </xdr:to>
    <xdr:pic>
      <xdr:nvPicPr>
        <xdr:cNvPr id="83674" name="Picture 4" descr="Description: http://www.velp.it/it/images/trasp.gif">
          <a:extLst>
            <a:ext uri="{FF2B5EF4-FFF2-40B4-BE49-F238E27FC236}">
              <a16:creationId xmlns:a16="http://schemas.microsoft.com/office/drawing/2014/main" id="{7C752535-37D9-4ED0-B855-7D1E1ED8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9525</xdr:colOff>
      <xdr:row>76</xdr:row>
      <xdr:rowOff>85725</xdr:rowOff>
    </xdr:to>
    <xdr:pic>
      <xdr:nvPicPr>
        <xdr:cNvPr id="83675" name="Picture 3" descr="Description: http://www.velp.it/it/images/trasp.gif">
          <a:extLst>
            <a:ext uri="{FF2B5EF4-FFF2-40B4-BE49-F238E27FC236}">
              <a16:creationId xmlns:a16="http://schemas.microsoft.com/office/drawing/2014/main" id="{C0EABBF2-C30D-4772-A326-D63E3ABEB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9525</xdr:colOff>
      <xdr:row>76</xdr:row>
      <xdr:rowOff>85725</xdr:rowOff>
    </xdr:to>
    <xdr:pic>
      <xdr:nvPicPr>
        <xdr:cNvPr id="83676" name="Picture 2" descr="Description: http://www.velp.it/it/images/trasp.gif">
          <a:extLst>
            <a:ext uri="{FF2B5EF4-FFF2-40B4-BE49-F238E27FC236}">
              <a16:creationId xmlns:a16="http://schemas.microsoft.com/office/drawing/2014/main" id="{57BBBDA9-A4D2-484C-A9BA-6351F37D2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9525</xdr:colOff>
      <xdr:row>76</xdr:row>
      <xdr:rowOff>85725</xdr:rowOff>
    </xdr:to>
    <xdr:pic>
      <xdr:nvPicPr>
        <xdr:cNvPr id="83677" name="Picture 1" descr="Description: http://www.velp.it/it/images/trasp.gif">
          <a:extLst>
            <a:ext uri="{FF2B5EF4-FFF2-40B4-BE49-F238E27FC236}">
              <a16:creationId xmlns:a16="http://schemas.microsoft.com/office/drawing/2014/main" id="{9A2335F3-96B4-4E94-9334-6223C697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9525</xdr:colOff>
      <xdr:row>86</xdr:row>
      <xdr:rowOff>85725</xdr:rowOff>
    </xdr:to>
    <xdr:pic>
      <xdr:nvPicPr>
        <xdr:cNvPr id="83678" name="Picture 4" descr="Description: http://www.velp.it/it/images/trasp.gif">
          <a:extLst>
            <a:ext uri="{FF2B5EF4-FFF2-40B4-BE49-F238E27FC236}">
              <a16:creationId xmlns:a16="http://schemas.microsoft.com/office/drawing/2014/main" id="{C57B2120-CD93-45DD-8A9C-2E1AFB903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9525</xdr:colOff>
      <xdr:row>86</xdr:row>
      <xdr:rowOff>85725</xdr:rowOff>
    </xdr:to>
    <xdr:pic>
      <xdr:nvPicPr>
        <xdr:cNvPr id="83679" name="Picture 3" descr="Description: http://www.velp.it/it/images/trasp.gif">
          <a:extLst>
            <a:ext uri="{FF2B5EF4-FFF2-40B4-BE49-F238E27FC236}">
              <a16:creationId xmlns:a16="http://schemas.microsoft.com/office/drawing/2014/main" id="{E5C0AE0C-FA9E-4A8B-B7DB-F8170F91C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9525</xdr:colOff>
      <xdr:row>86</xdr:row>
      <xdr:rowOff>85725</xdr:rowOff>
    </xdr:to>
    <xdr:pic>
      <xdr:nvPicPr>
        <xdr:cNvPr id="83680" name="Picture 2" descr="Description: http://www.velp.it/it/images/trasp.gif">
          <a:extLst>
            <a:ext uri="{FF2B5EF4-FFF2-40B4-BE49-F238E27FC236}">
              <a16:creationId xmlns:a16="http://schemas.microsoft.com/office/drawing/2014/main" id="{AF67C53F-A0C7-4F7F-9F4A-7A77AE41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9525</xdr:colOff>
      <xdr:row>86</xdr:row>
      <xdr:rowOff>85725</xdr:rowOff>
    </xdr:to>
    <xdr:pic>
      <xdr:nvPicPr>
        <xdr:cNvPr id="83681" name="Picture 1" descr="Description: http://www.velp.it/it/images/trasp.gif">
          <a:extLst>
            <a:ext uri="{FF2B5EF4-FFF2-40B4-BE49-F238E27FC236}">
              <a16:creationId xmlns:a16="http://schemas.microsoft.com/office/drawing/2014/main" id="{F487E91D-B838-4D6C-ACE1-B9730B7B1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9525</xdr:colOff>
      <xdr:row>88</xdr:row>
      <xdr:rowOff>85725</xdr:rowOff>
    </xdr:to>
    <xdr:pic>
      <xdr:nvPicPr>
        <xdr:cNvPr id="83682" name="Picture 4" descr="Description: http://www.velp.it/it/images/trasp.gif">
          <a:extLst>
            <a:ext uri="{FF2B5EF4-FFF2-40B4-BE49-F238E27FC236}">
              <a16:creationId xmlns:a16="http://schemas.microsoft.com/office/drawing/2014/main" id="{B48F6480-56AA-4887-96DA-E4924A94C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9525</xdr:colOff>
      <xdr:row>88</xdr:row>
      <xdr:rowOff>85725</xdr:rowOff>
    </xdr:to>
    <xdr:pic>
      <xdr:nvPicPr>
        <xdr:cNvPr id="83683" name="Picture 3" descr="Description: http://www.velp.it/it/images/trasp.gif">
          <a:extLst>
            <a:ext uri="{FF2B5EF4-FFF2-40B4-BE49-F238E27FC236}">
              <a16:creationId xmlns:a16="http://schemas.microsoft.com/office/drawing/2014/main" id="{E1DE4AD7-B4F6-44FD-B5DF-5A3B3B80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9525</xdr:colOff>
      <xdr:row>88</xdr:row>
      <xdr:rowOff>85725</xdr:rowOff>
    </xdr:to>
    <xdr:pic>
      <xdr:nvPicPr>
        <xdr:cNvPr id="83684" name="Picture 2" descr="Description: http://www.velp.it/it/images/trasp.gif">
          <a:extLst>
            <a:ext uri="{FF2B5EF4-FFF2-40B4-BE49-F238E27FC236}">
              <a16:creationId xmlns:a16="http://schemas.microsoft.com/office/drawing/2014/main" id="{0122DFBE-9473-4D32-990B-9D35A8288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9525</xdr:colOff>
      <xdr:row>88</xdr:row>
      <xdr:rowOff>85725</xdr:rowOff>
    </xdr:to>
    <xdr:pic>
      <xdr:nvPicPr>
        <xdr:cNvPr id="83685" name="Picture 1" descr="Description: http://www.velp.it/it/images/trasp.gif">
          <a:extLst>
            <a:ext uri="{FF2B5EF4-FFF2-40B4-BE49-F238E27FC236}">
              <a16:creationId xmlns:a16="http://schemas.microsoft.com/office/drawing/2014/main" id="{3ABC5E80-93EB-4E94-9E1A-748C4203D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885825</xdr:colOff>
      <xdr:row>4</xdr:row>
      <xdr:rowOff>47625</xdr:rowOff>
    </xdr:from>
    <xdr:to>
      <xdr:col>1</xdr:col>
      <xdr:colOff>2209800</xdr:colOff>
      <xdr:row>4</xdr:row>
      <xdr:rowOff>47625</xdr:rowOff>
    </xdr:to>
    <xdr:sp macro="" textlink="">
      <xdr:nvSpPr>
        <xdr:cNvPr id="83686" name="Line 5">
          <a:extLst>
            <a:ext uri="{FF2B5EF4-FFF2-40B4-BE49-F238E27FC236}">
              <a16:creationId xmlns:a16="http://schemas.microsoft.com/office/drawing/2014/main" id="{AFFD0DAD-C797-4067-BF0B-701A39BD3159}"/>
            </a:ext>
          </a:extLst>
        </xdr:cNvPr>
        <xdr:cNvSpPr>
          <a:spLocks noChangeShapeType="1"/>
        </xdr:cNvSpPr>
      </xdr:nvSpPr>
      <xdr:spPr bwMode="auto">
        <a:xfrm>
          <a:off x="1295400" y="876300"/>
          <a:ext cx="13239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4</xdr:row>
      <xdr:rowOff>47625</xdr:rowOff>
    </xdr:from>
    <xdr:to>
      <xdr:col>1</xdr:col>
      <xdr:colOff>2209800</xdr:colOff>
      <xdr:row>4</xdr:row>
      <xdr:rowOff>47625</xdr:rowOff>
    </xdr:to>
    <xdr:sp macro="" textlink="">
      <xdr:nvSpPr>
        <xdr:cNvPr id="83687" name="Line 5">
          <a:extLst>
            <a:ext uri="{FF2B5EF4-FFF2-40B4-BE49-F238E27FC236}">
              <a16:creationId xmlns:a16="http://schemas.microsoft.com/office/drawing/2014/main" id="{C0D2512F-E48E-4928-8765-428996418A9C}"/>
            </a:ext>
          </a:extLst>
        </xdr:cNvPr>
        <xdr:cNvSpPr>
          <a:spLocks noChangeShapeType="1"/>
        </xdr:cNvSpPr>
      </xdr:nvSpPr>
      <xdr:spPr bwMode="auto">
        <a:xfrm>
          <a:off x="1295400" y="876300"/>
          <a:ext cx="13239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2</xdr:row>
      <xdr:rowOff>238125</xdr:rowOff>
    </xdr:from>
    <xdr:to>
      <xdr:col>1</xdr:col>
      <xdr:colOff>1085850</xdr:colOff>
      <xdr:row>3</xdr:row>
      <xdr:rowOff>57150</xdr:rowOff>
    </xdr:to>
    <xdr:sp macro="" textlink="">
      <xdr:nvSpPr>
        <xdr:cNvPr id="84479" name="Line 4">
          <a:extLst>
            <a:ext uri="{FF2B5EF4-FFF2-40B4-BE49-F238E27FC236}">
              <a16:creationId xmlns:a16="http://schemas.microsoft.com/office/drawing/2014/main" id="{7D226E71-00A6-406C-841D-2759022F6194}"/>
            </a:ext>
          </a:extLst>
        </xdr:cNvPr>
        <xdr:cNvSpPr>
          <a:spLocks noChangeShapeType="1"/>
        </xdr:cNvSpPr>
      </xdr:nvSpPr>
      <xdr:spPr bwMode="auto">
        <a:xfrm>
          <a:off x="1438275" y="619125"/>
          <a:ext cx="57150" cy="5715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0</xdr:col>
      <xdr:colOff>9525</xdr:colOff>
      <xdr:row>38</xdr:row>
      <xdr:rowOff>85725</xdr:rowOff>
    </xdr:to>
    <xdr:pic>
      <xdr:nvPicPr>
        <xdr:cNvPr id="84480" name="Picture 4" descr="Description: http://www.velp.it/it/images/trasp.gif">
          <a:extLst>
            <a:ext uri="{FF2B5EF4-FFF2-40B4-BE49-F238E27FC236}">
              <a16:creationId xmlns:a16="http://schemas.microsoft.com/office/drawing/2014/main" id="{B1B50D84-8323-4843-9058-6ED8AA905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9525</xdr:colOff>
      <xdr:row>38</xdr:row>
      <xdr:rowOff>85725</xdr:rowOff>
    </xdr:to>
    <xdr:pic>
      <xdr:nvPicPr>
        <xdr:cNvPr id="84481" name="Picture 3" descr="Description: http://www.velp.it/it/images/trasp.gif">
          <a:extLst>
            <a:ext uri="{FF2B5EF4-FFF2-40B4-BE49-F238E27FC236}">
              <a16:creationId xmlns:a16="http://schemas.microsoft.com/office/drawing/2014/main" id="{D1F904B6-B434-4E77-ADAF-23A8AFCF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9525</xdr:colOff>
      <xdr:row>38</xdr:row>
      <xdr:rowOff>85725</xdr:rowOff>
    </xdr:to>
    <xdr:pic>
      <xdr:nvPicPr>
        <xdr:cNvPr id="84482" name="Picture 2" descr="Description: http://www.velp.it/it/images/trasp.gif">
          <a:extLst>
            <a:ext uri="{FF2B5EF4-FFF2-40B4-BE49-F238E27FC236}">
              <a16:creationId xmlns:a16="http://schemas.microsoft.com/office/drawing/2014/main" id="{8EFE15C0-748F-41B5-AD24-602D3BA72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9525</xdr:colOff>
      <xdr:row>38</xdr:row>
      <xdr:rowOff>85725</xdr:rowOff>
    </xdr:to>
    <xdr:pic>
      <xdr:nvPicPr>
        <xdr:cNvPr id="84483" name="Picture 1" descr="Description: http://www.velp.it/it/images/trasp.gif">
          <a:extLst>
            <a:ext uri="{FF2B5EF4-FFF2-40B4-BE49-F238E27FC236}">
              <a16:creationId xmlns:a16="http://schemas.microsoft.com/office/drawing/2014/main" id="{A41E64E7-B6F9-48A1-B747-D063575A8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885825</xdr:colOff>
      <xdr:row>4</xdr:row>
      <xdr:rowOff>47625</xdr:rowOff>
    </xdr:from>
    <xdr:to>
      <xdr:col>1</xdr:col>
      <xdr:colOff>2209800</xdr:colOff>
      <xdr:row>4</xdr:row>
      <xdr:rowOff>47625</xdr:rowOff>
    </xdr:to>
    <xdr:sp macro="" textlink="">
      <xdr:nvSpPr>
        <xdr:cNvPr id="84484" name="Line 5">
          <a:extLst>
            <a:ext uri="{FF2B5EF4-FFF2-40B4-BE49-F238E27FC236}">
              <a16:creationId xmlns:a16="http://schemas.microsoft.com/office/drawing/2014/main" id="{737BA446-4BDC-4258-802D-2A76BDB550CF}"/>
            </a:ext>
          </a:extLst>
        </xdr:cNvPr>
        <xdr:cNvSpPr>
          <a:spLocks noChangeShapeType="1"/>
        </xdr:cNvSpPr>
      </xdr:nvSpPr>
      <xdr:spPr bwMode="auto">
        <a:xfrm>
          <a:off x="1295400" y="876300"/>
          <a:ext cx="13239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4</xdr:row>
      <xdr:rowOff>47625</xdr:rowOff>
    </xdr:from>
    <xdr:to>
      <xdr:col>1</xdr:col>
      <xdr:colOff>2209800</xdr:colOff>
      <xdr:row>4</xdr:row>
      <xdr:rowOff>47625</xdr:rowOff>
    </xdr:to>
    <xdr:sp macro="" textlink="">
      <xdr:nvSpPr>
        <xdr:cNvPr id="84485" name="Line 5">
          <a:extLst>
            <a:ext uri="{FF2B5EF4-FFF2-40B4-BE49-F238E27FC236}">
              <a16:creationId xmlns:a16="http://schemas.microsoft.com/office/drawing/2014/main" id="{71BFD584-6AEE-4CAD-AF69-389301FD4E47}"/>
            </a:ext>
          </a:extLst>
        </xdr:cNvPr>
        <xdr:cNvSpPr>
          <a:spLocks noChangeShapeType="1"/>
        </xdr:cNvSpPr>
      </xdr:nvSpPr>
      <xdr:spPr bwMode="auto">
        <a:xfrm>
          <a:off x="1295400" y="876300"/>
          <a:ext cx="13239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9525</xdr:colOff>
      <xdr:row>21</xdr:row>
      <xdr:rowOff>85725</xdr:rowOff>
    </xdr:to>
    <xdr:pic>
      <xdr:nvPicPr>
        <xdr:cNvPr id="84486" name="Picture 4" descr="Description: http://www.velp.it/it/images/trasp.gif">
          <a:extLst>
            <a:ext uri="{FF2B5EF4-FFF2-40B4-BE49-F238E27FC236}">
              <a16:creationId xmlns:a16="http://schemas.microsoft.com/office/drawing/2014/main" id="{DCABD119-B4C0-4432-895D-545451B2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9525</xdr:colOff>
      <xdr:row>21</xdr:row>
      <xdr:rowOff>85725</xdr:rowOff>
    </xdr:to>
    <xdr:pic>
      <xdr:nvPicPr>
        <xdr:cNvPr id="84487" name="Picture 3" descr="Description: http://www.velp.it/it/images/trasp.gif">
          <a:extLst>
            <a:ext uri="{FF2B5EF4-FFF2-40B4-BE49-F238E27FC236}">
              <a16:creationId xmlns:a16="http://schemas.microsoft.com/office/drawing/2014/main" id="{D536B990-2320-4923-B95E-8C8C0FFA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9525</xdr:colOff>
      <xdr:row>21</xdr:row>
      <xdr:rowOff>85725</xdr:rowOff>
    </xdr:to>
    <xdr:pic>
      <xdr:nvPicPr>
        <xdr:cNvPr id="84488" name="Picture 2" descr="Description: http://www.velp.it/it/images/trasp.gif">
          <a:extLst>
            <a:ext uri="{FF2B5EF4-FFF2-40B4-BE49-F238E27FC236}">
              <a16:creationId xmlns:a16="http://schemas.microsoft.com/office/drawing/2014/main" id="{25F10B1D-9AAE-426B-A144-996C31B7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9525</xdr:colOff>
      <xdr:row>21</xdr:row>
      <xdr:rowOff>85725</xdr:rowOff>
    </xdr:to>
    <xdr:pic>
      <xdr:nvPicPr>
        <xdr:cNvPr id="84489" name="Picture 1" descr="Description: http://www.velp.it/it/images/trasp.gif">
          <a:extLst>
            <a:ext uri="{FF2B5EF4-FFF2-40B4-BE49-F238E27FC236}">
              <a16:creationId xmlns:a16="http://schemas.microsoft.com/office/drawing/2014/main" id="{28E1F145-1467-4A7C-A673-910E54E6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9525</xdr:colOff>
      <xdr:row>32</xdr:row>
      <xdr:rowOff>85725</xdr:rowOff>
    </xdr:to>
    <xdr:pic>
      <xdr:nvPicPr>
        <xdr:cNvPr id="84490" name="Picture 4" descr="Description: http://www.velp.it/it/images/trasp.gif">
          <a:extLst>
            <a:ext uri="{FF2B5EF4-FFF2-40B4-BE49-F238E27FC236}">
              <a16:creationId xmlns:a16="http://schemas.microsoft.com/office/drawing/2014/main" id="{DE1DF8D1-FB7D-4D1B-B7B7-2600B3273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9525</xdr:colOff>
      <xdr:row>32</xdr:row>
      <xdr:rowOff>85725</xdr:rowOff>
    </xdr:to>
    <xdr:pic>
      <xdr:nvPicPr>
        <xdr:cNvPr id="84491" name="Picture 3" descr="Description: http://www.velp.it/it/images/trasp.gif">
          <a:extLst>
            <a:ext uri="{FF2B5EF4-FFF2-40B4-BE49-F238E27FC236}">
              <a16:creationId xmlns:a16="http://schemas.microsoft.com/office/drawing/2014/main" id="{496A2552-6672-4AEE-8EC2-7F9CED08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9525</xdr:colOff>
      <xdr:row>32</xdr:row>
      <xdr:rowOff>85725</xdr:rowOff>
    </xdr:to>
    <xdr:pic>
      <xdr:nvPicPr>
        <xdr:cNvPr id="84492" name="Picture 2" descr="Description: http://www.velp.it/it/images/trasp.gif">
          <a:extLst>
            <a:ext uri="{FF2B5EF4-FFF2-40B4-BE49-F238E27FC236}">
              <a16:creationId xmlns:a16="http://schemas.microsoft.com/office/drawing/2014/main" id="{EC024D98-87E9-48FB-B8F9-42C9E376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9525</xdr:colOff>
      <xdr:row>32</xdr:row>
      <xdr:rowOff>85725</xdr:rowOff>
    </xdr:to>
    <xdr:pic>
      <xdr:nvPicPr>
        <xdr:cNvPr id="84493" name="Picture 1" descr="Description: http://www.velp.it/it/images/trasp.gif">
          <a:extLst>
            <a:ext uri="{FF2B5EF4-FFF2-40B4-BE49-F238E27FC236}">
              <a16:creationId xmlns:a16="http://schemas.microsoft.com/office/drawing/2014/main" id="{E778D258-C1FD-4F08-8015-AB252F8C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9525</xdr:colOff>
      <xdr:row>34</xdr:row>
      <xdr:rowOff>85725</xdr:rowOff>
    </xdr:to>
    <xdr:pic>
      <xdr:nvPicPr>
        <xdr:cNvPr id="84494" name="Picture 4" descr="Description: http://www.velp.it/it/images/trasp.gif">
          <a:extLst>
            <a:ext uri="{FF2B5EF4-FFF2-40B4-BE49-F238E27FC236}">
              <a16:creationId xmlns:a16="http://schemas.microsoft.com/office/drawing/2014/main" id="{6F8D0C61-2708-48E2-BD78-A5B9CD94B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9525</xdr:colOff>
      <xdr:row>34</xdr:row>
      <xdr:rowOff>85725</xdr:rowOff>
    </xdr:to>
    <xdr:pic>
      <xdr:nvPicPr>
        <xdr:cNvPr id="84495" name="Picture 3" descr="Description: http://www.velp.it/it/images/trasp.gif">
          <a:extLst>
            <a:ext uri="{FF2B5EF4-FFF2-40B4-BE49-F238E27FC236}">
              <a16:creationId xmlns:a16="http://schemas.microsoft.com/office/drawing/2014/main" id="{56614AA4-4CC5-4400-830B-51566863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9525</xdr:colOff>
      <xdr:row>34</xdr:row>
      <xdr:rowOff>85725</xdr:rowOff>
    </xdr:to>
    <xdr:pic>
      <xdr:nvPicPr>
        <xdr:cNvPr id="84496" name="Picture 2" descr="Description: http://www.velp.it/it/images/trasp.gif">
          <a:extLst>
            <a:ext uri="{FF2B5EF4-FFF2-40B4-BE49-F238E27FC236}">
              <a16:creationId xmlns:a16="http://schemas.microsoft.com/office/drawing/2014/main" id="{516979D3-65E2-49F7-B6E5-B22C10E0F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9525</xdr:colOff>
      <xdr:row>34</xdr:row>
      <xdr:rowOff>85725</xdr:rowOff>
    </xdr:to>
    <xdr:pic>
      <xdr:nvPicPr>
        <xdr:cNvPr id="84497" name="Picture 1" descr="Description: http://www.velp.it/it/images/trasp.gif">
          <a:extLst>
            <a:ext uri="{FF2B5EF4-FFF2-40B4-BE49-F238E27FC236}">
              <a16:creationId xmlns:a16="http://schemas.microsoft.com/office/drawing/2014/main" id="{943F972A-C6D8-4EC5-A95B-FD394AEA6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9525</xdr:colOff>
      <xdr:row>35</xdr:row>
      <xdr:rowOff>85725</xdr:rowOff>
    </xdr:to>
    <xdr:pic>
      <xdr:nvPicPr>
        <xdr:cNvPr id="84498" name="Picture 4" descr="Description: http://www.velp.it/it/images/trasp.gif">
          <a:extLst>
            <a:ext uri="{FF2B5EF4-FFF2-40B4-BE49-F238E27FC236}">
              <a16:creationId xmlns:a16="http://schemas.microsoft.com/office/drawing/2014/main" id="{2FBAFD2C-60B4-47B6-967F-5CFD4B204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9525</xdr:colOff>
      <xdr:row>35</xdr:row>
      <xdr:rowOff>85725</xdr:rowOff>
    </xdr:to>
    <xdr:pic>
      <xdr:nvPicPr>
        <xdr:cNvPr id="84499" name="Picture 3" descr="Description: http://www.velp.it/it/images/trasp.gif">
          <a:extLst>
            <a:ext uri="{FF2B5EF4-FFF2-40B4-BE49-F238E27FC236}">
              <a16:creationId xmlns:a16="http://schemas.microsoft.com/office/drawing/2014/main" id="{36ED02F7-F33F-4294-9D8B-3A9B2731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9525</xdr:colOff>
      <xdr:row>35</xdr:row>
      <xdr:rowOff>85725</xdr:rowOff>
    </xdr:to>
    <xdr:pic>
      <xdr:nvPicPr>
        <xdr:cNvPr id="84500" name="Picture 2" descr="Description: http://www.velp.it/it/images/trasp.gif">
          <a:extLst>
            <a:ext uri="{FF2B5EF4-FFF2-40B4-BE49-F238E27FC236}">
              <a16:creationId xmlns:a16="http://schemas.microsoft.com/office/drawing/2014/main" id="{23D04A0B-6EB0-4A58-8F42-608C5AE7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9525</xdr:colOff>
      <xdr:row>35</xdr:row>
      <xdr:rowOff>85725</xdr:rowOff>
    </xdr:to>
    <xdr:pic>
      <xdr:nvPicPr>
        <xdr:cNvPr id="84501" name="Picture 1" descr="Description: http://www.velp.it/it/images/trasp.gif">
          <a:extLst>
            <a:ext uri="{FF2B5EF4-FFF2-40B4-BE49-F238E27FC236}">
              <a16:creationId xmlns:a16="http://schemas.microsoft.com/office/drawing/2014/main" id="{CBD7A3C0-60C6-4EE3-8B6E-44DE5952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85725</xdr:rowOff>
    </xdr:to>
    <xdr:pic>
      <xdr:nvPicPr>
        <xdr:cNvPr id="84502" name="Picture 4" descr="Description: http://www.velp.it/it/images/trasp.gif">
          <a:extLst>
            <a:ext uri="{FF2B5EF4-FFF2-40B4-BE49-F238E27FC236}">
              <a16:creationId xmlns:a16="http://schemas.microsoft.com/office/drawing/2014/main" id="{F54252B5-E036-40FB-9AB2-01FF0F4CF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85725</xdr:rowOff>
    </xdr:to>
    <xdr:pic>
      <xdr:nvPicPr>
        <xdr:cNvPr id="84503" name="Picture 3" descr="Description: http://www.velp.it/it/images/trasp.gif">
          <a:extLst>
            <a:ext uri="{FF2B5EF4-FFF2-40B4-BE49-F238E27FC236}">
              <a16:creationId xmlns:a16="http://schemas.microsoft.com/office/drawing/2014/main" id="{63E4E156-ABEA-4367-8270-E0E9DA716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85725</xdr:rowOff>
    </xdr:to>
    <xdr:pic>
      <xdr:nvPicPr>
        <xdr:cNvPr id="84504" name="Picture 2" descr="Description: http://www.velp.it/it/images/trasp.gif">
          <a:extLst>
            <a:ext uri="{FF2B5EF4-FFF2-40B4-BE49-F238E27FC236}">
              <a16:creationId xmlns:a16="http://schemas.microsoft.com/office/drawing/2014/main" id="{0790FB50-C22E-402F-AC4C-46FA8D1B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85725</xdr:rowOff>
    </xdr:to>
    <xdr:pic>
      <xdr:nvPicPr>
        <xdr:cNvPr id="84505" name="Picture 1" descr="Description: http://www.velp.it/it/images/trasp.gif">
          <a:extLst>
            <a:ext uri="{FF2B5EF4-FFF2-40B4-BE49-F238E27FC236}">
              <a16:creationId xmlns:a16="http://schemas.microsoft.com/office/drawing/2014/main" id="{5DD0CF7F-9DD8-4A17-B2B6-510A1E966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9525</xdr:colOff>
      <xdr:row>21</xdr:row>
      <xdr:rowOff>85725</xdr:rowOff>
    </xdr:to>
    <xdr:pic>
      <xdr:nvPicPr>
        <xdr:cNvPr id="84506" name="Picture 4" descr="Description: http://www.velp.it/it/images/trasp.gif">
          <a:extLst>
            <a:ext uri="{FF2B5EF4-FFF2-40B4-BE49-F238E27FC236}">
              <a16:creationId xmlns:a16="http://schemas.microsoft.com/office/drawing/2014/main" id="{6F66DF37-98BA-45F1-BD2E-DEE26E139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9525</xdr:colOff>
      <xdr:row>21</xdr:row>
      <xdr:rowOff>85725</xdr:rowOff>
    </xdr:to>
    <xdr:pic>
      <xdr:nvPicPr>
        <xdr:cNvPr id="84507" name="Picture 3" descr="Description: http://www.velp.it/it/images/trasp.gif">
          <a:extLst>
            <a:ext uri="{FF2B5EF4-FFF2-40B4-BE49-F238E27FC236}">
              <a16:creationId xmlns:a16="http://schemas.microsoft.com/office/drawing/2014/main" id="{6155580E-0866-45FD-9A79-AD9C1B35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9525</xdr:colOff>
      <xdr:row>21</xdr:row>
      <xdr:rowOff>85725</xdr:rowOff>
    </xdr:to>
    <xdr:pic>
      <xdr:nvPicPr>
        <xdr:cNvPr id="84508" name="Picture 2" descr="Description: http://www.velp.it/it/images/trasp.gif">
          <a:extLst>
            <a:ext uri="{FF2B5EF4-FFF2-40B4-BE49-F238E27FC236}">
              <a16:creationId xmlns:a16="http://schemas.microsoft.com/office/drawing/2014/main" id="{1A75C416-FD99-4CF2-B91A-1A2AA4EB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9525</xdr:colOff>
      <xdr:row>21</xdr:row>
      <xdr:rowOff>85725</xdr:rowOff>
    </xdr:to>
    <xdr:pic>
      <xdr:nvPicPr>
        <xdr:cNvPr id="84509" name="Picture 1" descr="Description: http://www.velp.it/it/images/trasp.gif">
          <a:extLst>
            <a:ext uri="{FF2B5EF4-FFF2-40B4-BE49-F238E27FC236}">
              <a16:creationId xmlns:a16="http://schemas.microsoft.com/office/drawing/2014/main" id="{41722786-4899-4A16-8527-E7CBB0C57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9525</xdr:colOff>
      <xdr:row>32</xdr:row>
      <xdr:rowOff>85725</xdr:rowOff>
    </xdr:to>
    <xdr:pic>
      <xdr:nvPicPr>
        <xdr:cNvPr id="84510" name="Picture 4" descr="Description: http://www.velp.it/it/images/trasp.gif">
          <a:extLst>
            <a:ext uri="{FF2B5EF4-FFF2-40B4-BE49-F238E27FC236}">
              <a16:creationId xmlns:a16="http://schemas.microsoft.com/office/drawing/2014/main" id="{463A44EE-4822-4F49-A397-E081EA09C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9525</xdr:colOff>
      <xdr:row>32</xdr:row>
      <xdr:rowOff>85725</xdr:rowOff>
    </xdr:to>
    <xdr:pic>
      <xdr:nvPicPr>
        <xdr:cNvPr id="84511" name="Picture 3" descr="Description: http://www.velp.it/it/images/trasp.gif">
          <a:extLst>
            <a:ext uri="{FF2B5EF4-FFF2-40B4-BE49-F238E27FC236}">
              <a16:creationId xmlns:a16="http://schemas.microsoft.com/office/drawing/2014/main" id="{2CEA51E4-7DEE-4B98-A523-36793AF32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9525</xdr:colOff>
      <xdr:row>32</xdr:row>
      <xdr:rowOff>85725</xdr:rowOff>
    </xdr:to>
    <xdr:pic>
      <xdr:nvPicPr>
        <xdr:cNvPr id="84512" name="Picture 2" descr="Description: http://www.velp.it/it/images/trasp.gif">
          <a:extLst>
            <a:ext uri="{FF2B5EF4-FFF2-40B4-BE49-F238E27FC236}">
              <a16:creationId xmlns:a16="http://schemas.microsoft.com/office/drawing/2014/main" id="{A39840BA-349B-49D4-AD42-7E850111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9525</xdr:colOff>
      <xdr:row>32</xdr:row>
      <xdr:rowOff>85725</xdr:rowOff>
    </xdr:to>
    <xdr:pic>
      <xdr:nvPicPr>
        <xdr:cNvPr id="84513" name="Picture 1" descr="Description: http://www.velp.it/it/images/trasp.gif">
          <a:extLst>
            <a:ext uri="{FF2B5EF4-FFF2-40B4-BE49-F238E27FC236}">
              <a16:creationId xmlns:a16="http://schemas.microsoft.com/office/drawing/2014/main" id="{918039BF-DB11-4832-8252-84DFD6852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9525</xdr:colOff>
      <xdr:row>34</xdr:row>
      <xdr:rowOff>85725</xdr:rowOff>
    </xdr:to>
    <xdr:pic>
      <xdr:nvPicPr>
        <xdr:cNvPr id="84514" name="Picture 4" descr="Description: http://www.velp.it/it/images/trasp.gif">
          <a:extLst>
            <a:ext uri="{FF2B5EF4-FFF2-40B4-BE49-F238E27FC236}">
              <a16:creationId xmlns:a16="http://schemas.microsoft.com/office/drawing/2014/main" id="{4FBC71C7-DB09-487B-B403-865334D3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9525</xdr:colOff>
      <xdr:row>34</xdr:row>
      <xdr:rowOff>85725</xdr:rowOff>
    </xdr:to>
    <xdr:pic>
      <xdr:nvPicPr>
        <xdr:cNvPr id="84515" name="Picture 3" descr="Description: http://www.velp.it/it/images/trasp.gif">
          <a:extLst>
            <a:ext uri="{FF2B5EF4-FFF2-40B4-BE49-F238E27FC236}">
              <a16:creationId xmlns:a16="http://schemas.microsoft.com/office/drawing/2014/main" id="{31DA69D7-2564-4874-BDF8-C7E1C35C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9525</xdr:colOff>
      <xdr:row>34</xdr:row>
      <xdr:rowOff>85725</xdr:rowOff>
    </xdr:to>
    <xdr:pic>
      <xdr:nvPicPr>
        <xdr:cNvPr id="84516" name="Picture 2" descr="Description: http://www.velp.it/it/images/trasp.gif">
          <a:extLst>
            <a:ext uri="{FF2B5EF4-FFF2-40B4-BE49-F238E27FC236}">
              <a16:creationId xmlns:a16="http://schemas.microsoft.com/office/drawing/2014/main" id="{BAC144C7-4D44-4032-91CE-2E6A5C02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9525</xdr:colOff>
      <xdr:row>34</xdr:row>
      <xdr:rowOff>85725</xdr:rowOff>
    </xdr:to>
    <xdr:pic>
      <xdr:nvPicPr>
        <xdr:cNvPr id="84517" name="Picture 1" descr="Description: http://www.velp.it/it/images/trasp.gif">
          <a:extLst>
            <a:ext uri="{FF2B5EF4-FFF2-40B4-BE49-F238E27FC236}">
              <a16:creationId xmlns:a16="http://schemas.microsoft.com/office/drawing/2014/main" id="{A74B093A-4AC3-47B2-A5AA-E4C04747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9525</xdr:colOff>
      <xdr:row>35</xdr:row>
      <xdr:rowOff>85725</xdr:rowOff>
    </xdr:to>
    <xdr:pic>
      <xdr:nvPicPr>
        <xdr:cNvPr id="84518" name="Picture 4" descr="Description: http://www.velp.it/it/images/trasp.gif">
          <a:extLst>
            <a:ext uri="{FF2B5EF4-FFF2-40B4-BE49-F238E27FC236}">
              <a16:creationId xmlns:a16="http://schemas.microsoft.com/office/drawing/2014/main" id="{F6D2952B-7614-408A-84C4-D15997C7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9525</xdr:colOff>
      <xdr:row>35</xdr:row>
      <xdr:rowOff>85725</xdr:rowOff>
    </xdr:to>
    <xdr:pic>
      <xdr:nvPicPr>
        <xdr:cNvPr id="84519" name="Picture 3" descr="Description: http://www.velp.it/it/images/trasp.gif">
          <a:extLst>
            <a:ext uri="{FF2B5EF4-FFF2-40B4-BE49-F238E27FC236}">
              <a16:creationId xmlns:a16="http://schemas.microsoft.com/office/drawing/2014/main" id="{80838792-ABEE-478C-9F5A-D023FBB0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9525</xdr:colOff>
      <xdr:row>35</xdr:row>
      <xdr:rowOff>85725</xdr:rowOff>
    </xdr:to>
    <xdr:pic>
      <xdr:nvPicPr>
        <xdr:cNvPr id="84520" name="Picture 2" descr="Description: http://www.velp.it/it/images/trasp.gif">
          <a:extLst>
            <a:ext uri="{FF2B5EF4-FFF2-40B4-BE49-F238E27FC236}">
              <a16:creationId xmlns:a16="http://schemas.microsoft.com/office/drawing/2014/main" id="{A44FF16E-CEE0-40E9-A628-0EE2C5920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9525</xdr:colOff>
      <xdr:row>35</xdr:row>
      <xdr:rowOff>85725</xdr:rowOff>
    </xdr:to>
    <xdr:pic>
      <xdr:nvPicPr>
        <xdr:cNvPr id="84521" name="Picture 1" descr="Description: http://www.velp.it/it/images/trasp.gif">
          <a:extLst>
            <a:ext uri="{FF2B5EF4-FFF2-40B4-BE49-F238E27FC236}">
              <a16:creationId xmlns:a16="http://schemas.microsoft.com/office/drawing/2014/main" id="{6273F4E8-4B3F-4605-B799-F85400551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85725</xdr:rowOff>
    </xdr:to>
    <xdr:pic>
      <xdr:nvPicPr>
        <xdr:cNvPr id="84522" name="Picture 4" descr="Description: http://www.velp.it/it/images/trasp.gif">
          <a:extLst>
            <a:ext uri="{FF2B5EF4-FFF2-40B4-BE49-F238E27FC236}">
              <a16:creationId xmlns:a16="http://schemas.microsoft.com/office/drawing/2014/main" id="{41E42925-7A27-4061-B4CA-0A1757806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85725</xdr:rowOff>
    </xdr:to>
    <xdr:pic>
      <xdr:nvPicPr>
        <xdr:cNvPr id="84523" name="Picture 3" descr="Description: http://www.velp.it/it/images/trasp.gif">
          <a:extLst>
            <a:ext uri="{FF2B5EF4-FFF2-40B4-BE49-F238E27FC236}">
              <a16:creationId xmlns:a16="http://schemas.microsoft.com/office/drawing/2014/main" id="{BCE77AA1-9AB7-49C2-B953-1DC1F6BE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85725</xdr:rowOff>
    </xdr:to>
    <xdr:pic>
      <xdr:nvPicPr>
        <xdr:cNvPr id="84524" name="Picture 2" descr="Description: http://www.velp.it/it/images/trasp.gif">
          <a:extLst>
            <a:ext uri="{FF2B5EF4-FFF2-40B4-BE49-F238E27FC236}">
              <a16:creationId xmlns:a16="http://schemas.microsoft.com/office/drawing/2014/main" id="{449B225E-36E3-4176-A708-A75847F18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85725</xdr:rowOff>
    </xdr:to>
    <xdr:pic>
      <xdr:nvPicPr>
        <xdr:cNvPr id="84525" name="Picture 1" descr="Description: http://www.velp.it/it/images/trasp.gif">
          <a:extLst>
            <a:ext uri="{FF2B5EF4-FFF2-40B4-BE49-F238E27FC236}">
              <a16:creationId xmlns:a16="http://schemas.microsoft.com/office/drawing/2014/main" id="{05253C2D-8B81-40A2-AE10-AC0C7250C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9525</xdr:colOff>
      <xdr:row>40</xdr:row>
      <xdr:rowOff>85725</xdr:rowOff>
    </xdr:to>
    <xdr:pic>
      <xdr:nvPicPr>
        <xdr:cNvPr id="84526" name="Picture 4" descr="Description: http://www.velp.it/it/images/trasp.gif">
          <a:extLst>
            <a:ext uri="{FF2B5EF4-FFF2-40B4-BE49-F238E27FC236}">
              <a16:creationId xmlns:a16="http://schemas.microsoft.com/office/drawing/2014/main" id="{1EA9F34E-EBC9-4303-A3D1-E8612CD1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0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9525</xdr:colOff>
      <xdr:row>40</xdr:row>
      <xdr:rowOff>85725</xdr:rowOff>
    </xdr:to>
    <xdr:pic>
      <xdr:nvPicPr>
        <xdr:cNvPr id="84527" name="Picture 3" descr="Description: http://www.velp.it/it/images/trasp.gif">
          <a:extLst>
            <a:ext uri="{FF2B5EF4-FFF2-40B4-BE49-F238E27FC236}">
              <a16:creationId xmlns:a16="http://schemas.microsoft.com/office/drawing/2014/main" id="{225ECF98-F317-4197-A285-B9951626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0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9525</xdr:colOff>
      <xdr:row>40</xdr:row>
      <xdr:rowOff>85725</xdr:rowOff>
    </xdr:to>
    <xdr:pic>
      <xdr:nvPicPr>
        <xdr:cNvPr id="84528" name="Picture 2" descr="Description: http://www.velp.it/it/images/trasp.gif">
          <a:extLst>
            <a:ext uri="{FF2B5EF4-FFF2-40B4-BE49-F238E27FC236}">
              <a16:creationId xmlns:a16="http://schemas.microsoft.com/office/drawing/2014/main" id="{2A473502-A1B5-4D99-BFD3-2DA7E7AE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0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9525</xdr:colOff>
      <xdr:row>40</xdr:row>
      <xdr:rowOff>85725</xdr:rowOff>
    </xdr:to>
    <xdr:pic>
      <xdr:nvPicPr>
        <xdr:cNvPr id="84529" name="Picture 1" descr="Description: http://www.velp.it/it/images/trasp.gif">
          <a:extLst>
            <a:ext uri="{FF2B5EF4-FFF2-40B4-BE49-F238E27FC236}">
              <a16:creationId xmlns:a16="http://schemas.microsoft.com/office/drawing/2014/main" id="{B22AB87D-61AE-4187-9DB5-B2495CD75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025"/>
          <a:ext cx="95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42"/>
  <sheetViews>
    <sheetView tabSelected="1" zoomScale="85" zoomScaleNormal="85" zoomScalePageLayoutView="70" workbookViewId="0">
      <selection activeCell="R26" sqref="R26"/>
    </sheetView>
  </sheetViews>
  <sheetFormatPr defaultRowHeight="15.75" x14ac:dyDescent="0.25"/>
  <cols>
    <col min="1" max="1" width="5.375" style="1" customWidth="1"/>
    <col min="2" max="2" width="38.875" style="1" customWidth="1"/>
    <col min="3" max="3" width="8.375" style="1" customWidth="1"/>
    <col min="4" max="4" width="6.875" style="1" customWidth="1"/>
    <col min="5" max="5" width="8.375" style="37" customWidth="1"/>
    <col min="6" max="6" width="17.625" style="1" customWidth="1"/>
    <col min="7" max="7" width="8.875" style="1" customWidth="1"/>
    <col min="8" max="8" width="8.25" style="1" customWidth="1"/>
    <col min="9" max="9" width="18.75" style="1" customWidth="1"/>
    <col min="10" max="10" width="8.875" style="1" customWidth="1"/>
    <col min="11" max="11" width="6.75" style="1" customWidth="1"/>
    <col min="12" max="12" width="7.875" style="1" customWidth="1"/>
    <col min="13" max="13" width="11" style="1" customWidth="1"/>
    <col min="14" max="14" width="18.5" style="1" customWidth="1"/>
    <col min="15" max="15" width="9" style="76"/>
    <col min="16" max="16384" width="9" style="1"/>
  </cols>
  <sheetData>
    <row r="1" spans="1:52" x14ac:dyDescent="0.25">
      <c r="A1" s="39"/>
      <c r="B1" s="39"/>
      <c r="C1" s="39"/>
      <c r="D1" s="39"/>
      <c r="E1" s="40"/>
      <c r="F1" s="39"/>
      <c r="G1" s="39"/>
      <c r="H1" s="39"/>
      <c r="I1" s="39"/>
      <c r="J1" s="39"/>
      <c r="K1" s="39"/>
      <c r="L1" s="39"/>
      <c r="M1" s="39"/>
      <c r="N1" s="39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spans="1:52" ht="16.5" x14ac:dyDescent="0.25">
      <c r="A2" s="43"/>
      <c r="B2" s="43"/>
      <c r="C2" s="43"/>
      <c r="D2" s="43"/>
      <c r="E2" s="40"/>
      <c r="F2" s="39"/>
      <c r="G2" s="39"/>
      <c r="H2" s="39"/>
      <c r="I2" s="39"/>
      <c r="J2" s="39"/>
      <c r="K2" s="39"/>
      <c r="L2" s="39"/>
      <c r="M2" s="39"/>
      <c r="N2" s="39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3" spans="1:52" ht="16.5" x14ac:dyDescent="0.25">
      <c r="A3" s="251" t="s">
        <v>0</v>
      </c>
      <c r="B3" s="251"/>
      <c r="C3" s="251"/>
      <c r="D3" s="251"/>
      <c r="E3" s="48"/>
      <c r="F3" s="49"/>
      <c r="G3" s="49"/>
      <c r="H3" s="49"/>
      <c r="I3" s="49"/>
      <c r="J3" s="252" t="s">
        <v>3</v>
      </c>
      <c r="K3" s="252"/>
      <c r="L3" s="252"/>
      <c r="M3" s="252"/>
      <c r="N3" s="49"/>
      <c r="O3" s="77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</row>
    <row r="4" spans="1:52" ht="16.5" x14ac:dyDescent="0.25">
      <c r="A4" s="253" t="s">
        <v>99</v>
      </c>
      <c r="B4" s="253"/>
      <c r="C4" s="253"/>
      <c r="D4" s="253"/>
      <c r="E4" s="48"/>
      <c r="F4" s="49"/>
      <c r="G4" s="49"/>
      <c r="H4" s="49"/>
      <c r="I4" s="49"/>
      <c r="J4" s="252"/>
      <c r="K4" s="252"/>
      <c r="L4" s="252"/>
      <c r="M4" s="252"/>
      <c r="N4" s="49"/>
      <c r="O4" s="77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</row>
    <row r="5" spans="1:52" ht="15.75" customHeight="1" x14ac:dyDescent="0.25">
      <c r="A5" s="142"/>
      <c r="B5" s="142"/>
      <c r="C5" s="142"/>
      <c r="D5" s="142"/>
      <c r="E5" s="143"/>
      <c r="F5" s="142"/>
      <c r="G5" s="142"/>
      <c r="H5" s="142"/>
      <c r="I5" s="142"/>
      <c r="J5" s="254"/>
      <c r="K5" s="254"/>
      <c r="L5" s="254"/>
      <c r="M5" s="254"/>
      <c r="N5" s="142"/>
      <c r="O5" s="144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</row>
    <row r="6" spans="1:52" ht="15.75" customHeight="1" x14ac:dyDescent="0.25">
      <c r="A6" s="241" t="s">
        <v>88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</row>
    <row r="7" spans="1:52" ht="16.5" x14ac:dyDescent="0.25">
      <c r="A7" s="242" t="s">
        <v>146</v>
      </c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</row>
    <row r="8" spans="1:52" ht="17.25" customHeight="1" x14ac:dyDescent="0.25">
      <c r="A8" s="145"/>
      <c r="B8" s="255" t="s">
        <v>86</v>
      </c>
      <c r="C8" s="255"/>
      <c r="D8" s="255"/>
      <c r="E8" s="255"/>
      <c r="F8" s="145"/>
      <c r="G8" s="145"/>
      <c r="H8" s="145"/>
      <c r="I8" s="145"/>
      <c r="J8" s="145"/>
      <c r="K8" s="145"/>
      <c r="L8" s="145"/>
      <c r="M8" s="145"/>
      <c r="N8" s="145"/>
      <c r="O8" s="14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</row>
    <row r="9" spans="1:52" ht="17.25" customHeight="1" x14ac:dyDescent="0.25">
      <c r="A9" s="147" t="s">
        <v>87</v>
      </c>
      <c r="B9" s="185" t="s">
        <v>111</v>
      </c>
      <c r="C9" s="181"/>
      <c r="D9" s="149" t="s">
        <v>8</v>
      </c>
      <c r="E9" s="181"/>
      <c r="F9" s="235" t="s">
        <v>112</v>
      </c>
      <c r="G9" s="235"/>
      <c r="H9" s="235"/>
      <c r="I9" s="235"/>
      <c r="J9" s="145"/>
      <c r="K9" s="145"/>
      <c r="L9" s="145"/>
      <c r="M9" s="145"/>
      <c r="N9" s="145"/>
      <c r="O9" s="14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</row>
    <row r="10" spans="1:52" ht="16.5" x14ac:dyDescent="0.25">
      <c r="A10" s="147" t="s">
        <v>87</v>
      </c>
      <c r="B10" s="148" t="s">
        <v>90</v>
      </c>
      <c r="C10" s="147"/>
      <c r="D10" s="149" t="s">
        <v>8</v>
      </c>
      <c r="E10" s="150"/>
      <c r="F10" s="148" t="s">
        <v>91</v>
      </c>
      <c r="G10" s="148"/>
      <c r="H10" s="148"/>
      <c r="I10" s="148"/>
      <c r="J10" s="151"/>
      <c r="K10" s="151"/>
      <c r="L10" s="151"/>
      <c r="M10" s="152"/>
      <c r="N10" s="152"/>
      <c r="O10" s="153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</row>
    <row r="11" spans="1:52" ht="16.5" x14ac:dyDescent="0.25">
      <c r="A11" s="147" t="s">
        <v>87</v>
      </c>
      <c r="B11" s="148" t="s">
        <v>92</v>
      </c>
      <c r="C11" s="147"/>
      <c r="D11" s="149" t="s">
        <v>8</v>
      </c>
      <c r="E11" s="150"/>
      <c r="F11" s="154" t="s">
        <v>93</v>
      </c>
      <c r="G11" s="148"/>
      <c r="H11" s="148"/>
      <c r="I11" s="148"/>
      <c r="J11" s="151"/>
      <c r="K11" s="151"/>
      <c r="L11" s="151"/>
      <c r="M11" s="152"/>
      <c r="N11" s="152"/>
      <c r="O11" s="153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</row>
    <row r="12" spans="1:52" ht="17.25" customHeight="1" x14ac:dyDescent="0.25">
      <c r="A12" s="147" t="s">
        <v>110</v>
      </c>
      <c r="B12" s="154" t="s">
        <v>103</v>
      </c>
      <c r="C12" s="147"/>
      <c r="D12" s="149" t="s">
        <v>8</v>
      </c>
      <c r="E12" s="153"/>
      <c r="F12" s="148" t="s">
        <v>105</v>
      </c>
      <c r="G12" s="151"/>
      <c r="H12" s="151"/>
      <c r="I12" s="151"/>
      <c r="J12" s="151"/>
      <c r="K12" s="151"/>
      <c r="L12" s="151"/>
      <c r="M12" s="152"/>
      <c r="N12" s="152"/>
      <c r="O12" s="153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</row>
    <row r="13" spans="1:52" ht="17.25" customHeight="1" x14ac:dyDescent="0.25">
      <c r="A13" s="147" t="s">
        <v>87</v>
      </c>
      <c r="B13" s="148" t="s">
        <v>104</v>
      </c>
      <c r="C13" s="147"/>
      <c r="D13" s="149" t="s">
        <v>8</v>
      </c>
      <c r="E13" s="153"/>
      <c r="F13" s="148" t="s">
        <v>91</v>
      </c>
      <c r="G13" s="151"/>
      <c r="H13" s="151"/>
      <c r="I13" s="151"/>
      <c r="J13" s="151"/>
      <c r="K13" s="151"/>
      <c r="L13" s="151"/>
      <c r="M13" s="152"/>
      <c r="N13" s="152"/>
      <c r="O13" s="153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</row>
    <row r="14" spans="1:52" ht="16.5" x14ac:dyDescent="0.25">
      <c r="A14" s="155"/>
      <c r="B14" s="155" t="s">
        <v>7</v>
      </c>
      <c r="C14" s="155"/>
      <c r="D14" s="155"/>
      <c r="E14" s="44"/>
      <c r="F14" s="155"/>
      <c r="G14" s="155"/>
      <c r="H14" s="155"/>
      <c r="I14" s="155"/>
      <c r="J14" s="155"/>
      <c r="K14" s="155"/>
      <c r="L14" s="155"/>
      <c r="M14" s="155"/>
      <c r="N14" s="155"/>
      <c r="O14" s="85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</row>
    <row r="15" spans="1:52" ht="16.5" x14ac:dyDescent="0.25">
      <c r="A15" s="155"/>
      <c r="B15" s="155" t="s">
        <v>81</v>
      </c>
      <c r="C15" s="155"/>
      <c r="D15" s="155"/>
      <c r="E15" s="44"/>
      <c r="F15" s="155"/>
      <c r="G15" s="155"/>
      <c r="H15" s="155"/>
      <c r="I15" s="155"/>
      <c r="J15" s="155"/>
      <c r="K15" s="155"/>
      <c r="L15" s="155"/>
      <c r="M15" s="155"/>
      <c r="N15" s="155"/>
      <c r="O15" s="85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</row>
    <row r="16" spans="1:52" ht="15.75" customHeight="1" thickBot="1" x14ac:dyDescent="0.3">
      <c r="A16" s="47"/>
      <c r="B16" s="39"/>
      <c r="C16" s="39"/>
      <c r="D16" s="39"/>
      <c r="E16" s="40"/>
      <c r="F16" s="39"/>
      <c r="G16" s="39"/>
      <c r="H16" s="39"/>
      <c r="I16" s="39"/>
      <c r="J16" s="39"/>
      <c r="K16" s="39"/>
      <c r="L16" s="39"/>
      <c r="M16" s="39"/>
      <c r="N16" s="39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</row>
    <row r="17" spans="1:52" s="2" customFormat="1" ht="21.95" customHeight="1" x14ac:dyDescent="0.25">
      <c r="A17" s="243" t="s">
        <v>2</v>
      </c>
      <c r="B17" s="246" t="s">
        <v>18</v>
      </c>
      <c r="C17" s="246" t="s">
        <v>17</v>
      </c>
      <c r="D17" s="259" t="s">
        <v>6</v>
      </c>
      <c r="E17" s="238" t="s">
        <v>12</v>
      </c>
      <c r="F17" s="239"/>
      <c r="G17" s="240"/>
      <c r="H17" s="238" t="s">
        <v>4</v>
      </c>
      <c r="I17" s="239"/>
      <c r="J17" s="240"/>
      <c r="K17" s="238" t="s">
        <v>1</v>
      </c>
      <c r="L17" s="239"/>
      <c r="M17" s="239"/>
      <c r="N17" s="265" t="s">
        <v>5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</row>
    <row r="18" spans="1:52" s="2" customFormat="1" ht="21.95" customHeight="1" x14ac:dyDescent="0.25">
      <c r="A18" s="244"/>
      <c r="B18" s="247"/>
      <c r="C18" s="249"/>
      <c r="D18" s="260"/>
      <c r="E18" s="264" t="s">
        <v>95</v>
      </c>
      <c r="F18" s="101" t="s">
        <v>10</v>
      </c>
      <c r="G18" s="102" t="s">
        <v>14</v>
      </c>
      <c r="H18" s="103" t="s">
        <v>13</v>
      </c>
      <c r="I18" s="104" t="s">
        <v>10</v>
      </c>
      <c r="J18" s="104" t="s">
        <v>14</v>
      </c>
      <c r="K18" s="103" t="s">
        <v>13</v>
      </c>
      <c r="L18" s="104" t="s">
        <v>10</v>
      </c>
      <c r="M18" s="104" t="s">
        <v>14</v>
      </c>
      <c r="N18" s="266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</row>
    <row r="19" spans="1:52" s="2" customFormat="1" ht="21.95" customHeight="1" x14ac:dyDescent="0.25">
      <c r="A19" s="245"/>
      <c r="B19" s="248"/>
      <c r="C19" s="250"/>
      <c r="D19" s="261"/>
      <c r="E19" s="250"/>
      <c r="F19" s="106" t="s">
        <v>11</v>
      </c>
      <c r="G19" s="105" t="s">
        <v>16</v>
      </c>
      <c r="H19" s="105" t="s">
        <v>15</v>
      </c>
      <c r="I19" s="105" t="s">
        <v>11</v>
      </c>
      <c r="J19" s="105" t="s">
        <v>16</v>
      </c>
      <c r="K19" s="105" t="s">
        <v>15</v>
      </c>
      <c r="L19" s="105" t="s">
        <v>11</v>
      </c>
      <c r="M19" s="105" t="s">
        <v>16</v>
      </c>
      <c r="N19" s="267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</row>
    <row r="20" spans="1:52" s="50" customFormat="1" ht="21.95" customHeight="1" x14ac:dyDescent="0.25">
      <c r="A20" s="138">
        <v>1</v>
      </c>
      <c r="B20" s="107" t="s">
        <v>37</v>
      </c>
      <c r="C20" s="72"/>
      <c r="D20" s="108">
        <v>2020</v>
      </c>
      <c r="E20" s="124">
        <v>3</v>
      </c>
      <c r="F20" s="110">
        <f>600000*3</f>
        <v>1800000</v>
      </c>
      <c r="G20" s="72"/>
      <c r="H20" s="72">
        <v>3</v>
      </c>
      <c r="I20" s="110">
        <f>600000*3</f>
        <v>1800000</v>
      </c>
      <c r="J20" s="72"/>
      <c r="K20" s="72"/>
      <c r="L20" s="72"/>
      <c r="M20" s="72"/>
      <c r="N20" s="195" t="s">
        <v>114</v>
      </c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</row>
    <row r="21" spans="1:52" s="50" customFormat="1" ht="21.95" customHeight="1" x14ac:dyDescent="0.25">
      <c r="A21" s="138">
        <v>2</v>
      </c>
      <c r="B21" s="109" t="s">
        <v>38</v>
      </c>
      <c r="C21" s="72"/>
      <c r="D21" s="108">
        <v>2020</v>
      </c>
      <c r="E21" s="124">
        <v>1</v>
      </c>
      <c r="F21" s="110">
        <v>1500000</v>
      </c>
      <c r="G21" s="72"/>
      <c r="H21" s="72">
        <v>1</v>
      </c>
      <c r="I21" s="110">
        <v>1500000</v>
      </c>
      <c r="J21" s="72"/>
      <c r="K21" s="72"/>
      <c r="L21" s="72"/>
      <c r="M21" s="72"/>
      <c r="N21" s="100" t="s">
        <v>94</v>
      </c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</row>
    <row r="22" spans="1:52" s="51" customFormat="1" ht="21.95" customHeight="1" x14ac:dyDescent="0.25">
      <c r="A22" s="138">
        <v>3</v>
      </c>
      <c r="B22" s="107" t="s">
        <v>39</v>
      </c>
      <c r="C22" s="111"/>
      <c r="D22" s="112">
        <v>2020</v>
      </c>
      <c r="E22" s="125">
        <v>2</v>
      </c>
      <c r="F22" s="113">
        <f>500000*2</f>
        <v>1000000</v>
      </c>
      <c r="G22" s="111"/>
      <c r="H22" s="111">
        <v>2</v>
      </c>
      <c r="I22" s="113">
        <f>500000*2</f>
        <v>1000000</v>
      </c>
      <c r="J22" s="111"/>
      <c r="K22" s="111"/>
      <c r="L22" s="111"/>
      <c r="M22" s="111"/>
      <c r="N22" s="100" t="s">
        <v>94</v>
      </c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</row>
    <row r="23" spans="1:52" s="50" customFormat="1" ht="21.95" customHeight="1" x14ac:dyDescent="0.25">
      <c r="A23" s="138">
        <v>4</v>
      </c>
      <c r="B23" s="109" t="s">
        <v>40</v>
      </c>
      <c r="C23" s="72"/>
      <c r="D23" s="108">
        <v>2020</v>
      </c>
      <c r="E23" s="124">
        <v>1</v>
      </c>
      <c r="F23" s="110">
        <v>1500000</v>
      </c>
      <c r="G23" s="72"/>
      <c r="H23" s="72">
        <v>1</v>
      </c>
      <c r="I23" s="110">
        <v>1500000</v>
      </c>
      <c r="J23" s="72"/>
      <c r="K23" s="72"/>
      <c r="L23" s="72"/>
      <c r="M23" s="72"/>
      <c r="N23" s="100" t="s">
        <v>94</v>
      </c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</row>
    <row r="24" spans="1:52" s="50" customFormat="1" ht="21.95" customHeight="1" x14ac:dyDescent="0.25">
      <c r="A24" s="138">
        <v>5</v>
      </c>
      <c r="B24" s="109" t="s">
        <v>41</v>
      </c>
      <c r="C24" s="72"/>
      <c r="D24" s="108">
        <v>2020</v>
      </c>
      <c r="E24" s="124">
        <v>75</v>
      </c>
      <c r="F24" s="110">
        <f>1320000*75</f>
        <v>99000000</v>
      </c>
      <c r="G24" s="72"/>
      <c r="H24" s="72">
        <v>75</v>
      </c>
      <c r="I24" s="110">
        <f>1320000*75</f>
        <v>99000000</v>
      </c>
      <c r="J24" s="72"/>
      <c r="K24" s="72"/>
      <c r="L24" s="72"/>
      <c r="M24" s="72"/>
      <c r="N24" s="195" t="s">
        <v>151</v>
      </c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</row>
    <row r="25" spans="1:52" s="50" customFormat="1" ht="21.95" customHeight="1" x14ac:dyDescent="0.25">
      <c r="A25" s="138">
        <v>6</v>
      </c>
      <c r="B25" s="107" t="s">
        <v>42</v>
      </c>
      <c r="C25" s="72"/>
      <c r="D25" s="108">
        <v>2020</v>
      </c>
      <c r="E25" s="124">
        <v>2</v>
      </c>
      <c r="F25" s="110">
        <f>3680000*2</f>
        <v>7360000</v>
      </c>
      <c r="G25" s="72"/>
      <c r="H25" s="72">
        <v>2</v>
      </c>
      <c r="I25" s="110">
        <f>3680000*2</f>
        <v>7360000</v>
      </c>
      <c r="J25" s="72"/>
      <c r="K25" s="72"/>
      <c r="L25" s="72"/>
      <c r="M25" s="72"/>
      <c r="N25" s="100" t="s">
        <v>94</v>
      </c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</row>
    <row r="26" spans="1:52" s="50" customFormat="1" ht="21.95" customHeight="1" x14ac:dyDescent="0.25">
      <c r="A26" s="138">
        <v>7</v>
      </c>
      <c r="B26" s="107" t="s">
        <v>43</v>
      </c>
      <c r="C26" s="72"/>
      <c r="D26" s="108">
        <v>2020</v>
      </c>
      <c r="E26" s="124">
        <v>2</v>
      </c>
      <c r="F26" s="110">
        <f>1160000*2</f>
        <v>2320000</v>
      </c>
      <c r="G26" s="72"/>
      <c r="H26" s="72">
        <v>2</v>
      </c>
      <c r="I26" s="110">
        <f>1160000*2</f>
        <v>2320000</v>
      </c>
      <c r="J26" s="72"/>
      <c r="K26" s="72"/>
      <c r="L26" s="72"/>
      <c r="M26" s="72"/>
      <c r="N26" s="100" t="s">
        <v>94</v>
      </c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</row>
    <row r="27" spans="1:52" s="50" customFormat="1" ht="21.95" customHeight="1" x14ac:dyDescent="0.25">
      <c r="A27" s="138">
        <v>8</v>
      </c>
      <c r="B27" s="107" t="s">
        <v>44</v>
      </c>
      <c r="C27" s="72"/>
      <c r="D27" s="108">
        <v>2020</v>
      </c>
      <c r="E27" s="124">
        <v>2</v>
      </c>
      <c r="F27" s="110">
        <f>4150000*2</f>
        <v>8300000</v>
      </c>
      <c r="G27" s="72"/>
      <c r="H27" s="72">
        <v>2</v>
      </c>
      <c r="I27" s="110">
        <f>4150000*2</f>
        <v>8300000</v>
      </c>
      <c r="J27" s="72"/>
      <c r="K27" s="72"/>
      <c r="L27" s="72"/>
      <c r="M27" s="72"/>
      <c r="N27" s="100" t="s">
        <v>94</v>
      </c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</row>
    <row r="28" spans="1:52" s="52" customFormat="1" ht="21.95" customHeight="1" x14ac:dyDescent="0.25">
      <c r="A28" s="138">
        <v>9</v>
      </c>
      <c r="B28" s="107" t="s">
        <v>45</v>
      </c>
      <c r="C28" s="72"/>
      <c r="D28" s="108">
        <v>2020</v>
      </c>
      <c r="E28" s="124">
        <v>2</v>
      </c>
      <c r="F28" s="110">
        <f>3250000*2</f>
        <v>6500000</v>
      </c>
      <c r="G28" s="73"/>
      <c r="H28" s="114">
        <v>2</v>
      </c>
      <c r="I28" s="110">
        <f>3250000*2</f>
        <v>6500000</v>
      </c>
      <c r="J28" s="115"/>
      <c r="K28" s="116"/>
      <c r="L28" s="68"/>
      <c r="M28" s="68"/>
      <c r="N28" s="100" t="s">
        <v>94</v>
      </c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</row>
    <row r="29" spans="1:52" s="53" customFormat="1" ht="21.95" customHeight="1" x14ac:dyDescent="0.25">
      <c r="A29" s="138">
        <v>10</v>
      </c>
      <c r="B29" s="117" t="s">
        <v>46</v>
      </c>
      <c r="C29" s="72"/>
      <c r="D29" s="72">
        <v>2020</v>
      </c>
      <c r="E29" s="124">
        <v>8</v>
      </c>
      <c r="F29" s="164">
        <f>600000*8</f>
        <v>4800000</v>
      </c>
      <c r="G29" s="73"/>
      <c r="H29" s="114">
        <v>8</v>
      </c>
      <c r="I29" s="164">
        <f>600000*8</f>
        <v>4800000</v>
      </c>
      <c r="J29" s="115"/>
      <c r="K29" s="158"/>
      <c r="L29" s="118"/>
      <c r="M29" s="118"/>
      <c r="N29" s="100" t="s">
        <v>94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</row>
    <row r="30" spans="1:52" s="52" customFormat="1" ht="21.95" customHeight="1" x14ac:dyDescent="0.25">
      <c r="A30" s="138">
        <v>11</v>
      </c>
      <c r="B30" s="60" t="s">
        <v>48</v>
      </c>
      <c r="C30" s="72"/>
      <c r="D30" s="72">
        <v>2021</v>
      </c>
      <c r="E30" s="99" t="s">
        <v>49</v>
      </c>
      <c r="F30" s="164">
        <v>6996000</v>
      </c>
      <c r="G30" s="73"/>
      <c r="H30" s="114" t="s">
        <v>49</v>
      </c>
      <c r="I30" s="164">
        <v>6996000</v>
      </c>
      <c r="J30" s="115"/>
      <c r="K30" s="159"/>
      <c r="L30" s="68"/>
      <c r="M30" s="68"/>
      <c r="N30" s="100" t="s">
        <v>94</v>
      </c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</row>
    <row r="31" spans="1:52" s="52" customFormat="1" ht="21.95" customHeight="1" x14ac:dyDescent="0.25">
      <c r="A31" s="138">
        <v>12</v>
      </c>
      <c r="B31" s="60" t="s">
        <v>50</v>
      </c>
      <c r="C31" s="72"/>
      <c r="D31" s="72">
        <v>2021</v>
      </c>
      <c r="E31" s="99" t="s">
        <v>51</v>
      </c>
      <c r="F31" s="164">
        <f>2560000*2</f>
        <v>5120000</v>
      </c>
      <c r="G31" s="73"/>
      <c r="H31" s="114" t="s">
        <v>51</v>
      </c>
      <c r="I31" s="164">
        <f>2560000*2</f>
        <v>5120000</v>
      </c>
      <c r="J31" s="115"/>
      <c r="K31" s="159"/>
      <c r="L31" s="68"/>
      <c r="M31" s="68"/>
      <c r="N31" s="100" t="s">
        <v>94</v>
      </c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</row>
    <row r="32" spans="1:52" s="52" customFormat="1" ht="21.95" customHeight="1" x14ac:dyDescent="0.25">
      <c r="A32" s="138">
        <v>13</v>
      </c>
      <c r="B32" s="60" t="s">
        <v>52</v>
      </c>
      <c r="C32" s="72"/>
      <c r="D32" s="72">
        <v>2021</v>
      </c>
      <c r="E32" s="99" t="s">
        <v>49</v>
      </c>
      <c r="F32" s="164">
        <v>2790000</v>
      </c>
      <c r="G32" s="73"/>
      <c r="H32" s="114" t="s">
        <v>49</v>
      </c>
      <c r="I32" s="164">
        <v>2790000</v>
      </c>
      <c r="J32" s="115"/>
      <c r="K32" s="159"/>
      <c r="L32" s="68"/>
      <c r="M32" s="68"/>
      <c r="N32" s="100" t="s">
        <v>94</v>
      </c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</row>
    <row r="33" spans="1:52" s="52" customFormat="1" ht="21.95" customHeight="1" x14ac:dyDescent="0.25">
      <c r="A33" s="138">
        <v>14</v>
      </c>
      <c r="B33" s="60" t="s">
        <v>53</v>
      </c>
      <c r="C33" s="72"/>
      <c r="D33" s="72">
        <v>2021</v>
      </c>
      <c r="E33" s="99" t="s">
        <v>49</v>
      </c>
      <c r="F33" s="164">
        <v>1500000</v>
      </c>
      <c r="G33" s="73"/>
      <c r="H33" s="114" t="s">
        <v>49</v>
      </c>
      <c r="I33" s="164">
        <v>1500000</v>
      </c>
      <c r="J33" s="115"/>
      <c r="K33" s="159"/>
      <c r="L33" s="68"/>
      <c r="M33" s="68"/>
      <c r="N33" s="100" t="s">
        <v>94</v>
      </c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</row>
    <row r="34" spans="1:52" s="52" customFormat="1" ht="21.95" customHeight="1" x14ac:dyDescent="0.25">
      <c r="A34" s="138">
        <v>15</v>
      </c>
      <c r="B34" s="60" t="s">
        <v>54</v>
      </c>
      <c r="C34" s="72"/>
      <c r="D34" s="72">
        <v>2021</v>
      </c>
      <c r="E34" s="99" t="s">
        <v>49</v>
      </c>
      <c r="F34" s="164">
        <v>500000</v>
      </c>
      <c r="G34" s="73"/>
      <c r="H34" s="114" t="s">
        <v>49</v>
      </c>
      <c r="I34" s="164">
        <v>500000</v>
      </c>
      <c r="J34" s="115"/>
      <c r="K34" s="159"/>
      <c r="L34" s="68"/>
      <c r="M34" s="68"/>
      <c r="N34" s="100" t="s">
        <v>94</v>
      </c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</row>
    <row r="35" spans="1:52" s="52" customFormat="1" ht="21.95" customHeight="1" x14ac:dyDescent="0.25">
      <c r="A35" s="138">
        <v>16</v>
      </c>
      <c r="B35" s="60" t="s">
        <v>96</v>
      </c>
      <c r="C35" s="72"/>
      <c r="D35" s="72">
        <v>2021</v>
      </c>
      <c r="E35" s="99" t="s">
        <v>51</v>
      </c>
      <c r="F35" s="164">
        <f>250000*2</f>
        <v>500000</v>
      </c>
      <c r="G35" s="73"/>
      <c r="H35" s="114" t="s">
        <v>51</v>
      </c>
      <c r="I35" s="164">
        <f>250000*2</f>
        <v>500000</v>
      </c>
      <c r="J35" s="115"/>
      <c r="K35" s="159"/>
      <c r="L35" s="68"/>
      <c r="M35" s="68"/>
      <c r="N35" s="100" t="s">
        <v>94</v>
      </c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</row>
    <row r="36" spans="1:52" s="52" customFormat="1" ht="21.95" customHeight="1" x14ac:dyDescent="0.25">
      <c r="A36" s="138">
        <v>17</v>
      </c>
      <c r="B36" s="60" t="s">
        <v>55</v>
      </c>
      <c r="C36" s="72"/>
      <c r="D36" s="72">
        <v>2021</v>
      </c>
      <c r="E36" s="99" t="s">
        <v>51</v>
      </c>
      <c r="F36" s="164">
        <f>3465000*2</f>
        <v>6930000</v>
      </c>
      <c r="G36" s="73"/>
      <c r="H36" s="114" t="s">
        <v>51</v>
      </c>
      <c r="I36" s="164">
        <f>3465000*2</f>
        <v>6930000</v>
      </c>
      <c r="J36" s="115"/>
      <c r="K36" s="159"/>
      <c r="L36" s="68"/>
      <c r="M36" s="68"/>
      <c r="N36" s="100" t="s">
        <v>94</v>
      </c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</row>
    <row r="37" spans="1:52" s="54" customFormat="1" ht="21.95" customHeight="1" x14ac:dyDescent="0.25">
      <c r="A37" s="138">
        <v>18</v>
      </c>
      <c r="B37" s="60" t="s">
        <v>56</v>
      </c>
      <c r="C37" s="72"/>
      <c r="D37" s="72">
        <v>2021</v>
      </c>
      <c r="E37" s="99" t="s">
        <v>49</v>
      </c>
      <c r="F37" s="164">
        <v>1200000</v>
      </c>
      <c r="G37" s="73"/>
      <c r="H37" s="114">
        <v>0</v>
      </c>
      <c r="I37" s="164">
        <v>1200000</v>
      </c>
      <c r="J37" s="115"/>
      <c r="K37" s="159"/>
      <c r="L37" s="68"/>
      <c r="M37" s="68"/>
      <c r="N37" s="156" t="s">
        <v>82</v>
      </c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</row>
    <row r="38" spans="1:52" s="52" customFormat="1" ht="21.95" customHeight="1" x14ac:dyDescent="0.25">
      <c r="A38" s="138">
        <v>19</v>
      </c>
      <c r="B38" s="60" t="s">
        <v>57</v>
      </c>
      <c r="C38" s="72"/>
      <c r="D38" s="72">
        <v>2021</v>
      </c>
      <c r="E38" s="99" t="s">
        <v>49</v>
      </c>
      <c r="F38" s="164">
        <v>5300000</v>
      </c>
      <c r="G38" s="73"/>
      <c r="H38" s="114" t="s">
        <v>49</v>
      </c>
      <c r="I38" s="164">
        <v>5300000</v>
      </c>
      <c r="J38" s="115"/>
      <c r="K38" s="159"/>
      <c r="L38" s="68"/>
      <c r="M38" s="68"/>
      <c r="N38" s="100" t="s">
        <v>94</v>
      </c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</row>
    <row r="39" spans="1:52" s="52" customFormat="1" ht="21.95" customHeight="1" x14ac:dyDescent="0.25">
      <c r="A39" s="138">
        <v>20</v>
      </c>
      <c r="B39" s="60" t="s">
        <v>58</v>
      </c>
      <c r="C39" s="72"/>
      <c r="D39" s="72">
        <v>2021</v>
      </c>
      <c r="E39" s="99" t="s">
        <v>49</v>
      </c>
      <c r="F39" s="164">
        <v>13943000</v>
      </c>
      <c r="G39" s="73"/>
      <c r="H39" s="114" t="s">
        <v>49</v>
      </c>
      <c r="I39" s="164">
        <v>13943000</v>
      </c>
      <c r="J39" s="115"/>
      <c r="K39" s="159"/>
      <c r="L39" s="68"/>
      <c r="M39" s="68"/>
      <c r="N39" s="100" t="s">
        <v>94</v>
      </c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</row>
    <row r="40" spans="1:52" s="52" customFormat="1" ht="21.95" customHeight="1" x14ac:dyDescent="0.25">
      <c r="A40" s="138">
        <v>21</v>
      </c>
      <c r="B40" s="60" t="s">
        <v>20</v>
      </c>
      <c r="C40" s="72"/>
      <c r="D40" s="165" t="s">
        <v>19</v>
      </c>
      <c r="E40" s="126">
        <v>2</v>
      </c>
      <c r="F40" s="164">
        <f>2*7480000</f>
        <v>14960000</v>
      </c>
      <c r="G40" s="73"/>
      <c r="H40" s="114">
        <v>2</v>
      </c>
      <c r="I40" s="164">
        <f>2*7480000</f>
        <v>14960000</v>
      </c>
      <c r="J40" s="115"/>
      <c r="K40" s="159"/>
      <c r="L40" s="68"/>
      <c r="M40" s="68"/>
      <c r="N40" s="100" t="s">
        <v>94</v>
      </c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</row>
    <row r="41" spans="1:52" s="52" customFormat="1" ht="21.95" customHeight="1" x14ac:dyDescent="0.25">
      <c r="A41" s="138">
        <v>22</v>
      </c>
      <c r="B41" s="60" t="s">
        <v>21</v>
      </c>
      <c r="C41" s="72"/>
      <c r="D41" s="165" t="s">
        <v>19</v>
      </c>
      <c r="E41" s="126">
        <v>2</v>
      </c>
      <c r="F41" s="164">
        <f>2*3000000</f>
        <v>6000000</v>
      </c>
      <c r="G41" s="73"/>
      <c r="H41" s="114">
        <v>2</v>
      </c>
      <c r="I41" s="164">
        <f>2*3000000</f>
        <v>6000000</v>
      </c>
      <c r="J41" s="115"/>
      <c r="K41" s="159"/>
      <c r="L41" s="68"/>
      <c r="M41" s="68"/>
      <c r="N41" s="100" t="s">
        <v>94</v>
      </c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</row>
    <row r="42" spans="1:52" s="52" customFormat="1" ht="21.95" customHeight="1" x14ac:dyDescent="0.25">
      <c r="A42" s="138">
        <v>23</v>
      </c>
      <c r="B42" s="60" t="s">
        <v>22</v>
      </c>
      <c r="C42" s="73"/>
      <c r="D42" s="165" t="s">
        <v>19</v>
      </c>
      <c r="E42" s="126">
        <v>2</v>
      </c>
      <c r="F42" s="164">
        <f>2*3575000</f>
        <v>7150000</v>
      </c>
      <c r="G42" s="73"/>
      <c r="H42" s="114">
        <v>2</v>
      </c>
      <c r="I42" s="164">
        <f>2*3575000</f>
        <v>7150000</v>
      </c>
      <c r="J42" s="115"/>
      <c r="K42" s="159"/>
      <c r="L42" s="68"/>
      <c r="M42" s="68"/>
      <c r="N42" s="100" t="s">
        <v>94</v>
      </c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</row>
    <row r="43" spans="1:52" s="52" customFormat="1" ht="21.95" customHeight="1" x14ac:dyDescent="0.25">
      <c r="A43" s="138">
        <v>24</v>
      </c>
      <c r="B43" s="60" t="s">
        <v>23</v>
      </c>
      <c r="C43" s="72"/>
      <c r="D43" s="165" t="s">
        <v>19</v>
      </c>
      <c r="E43" s="126">
        <v>2</v>
      </c>
      <c r="F43" s="164">
        <f>2*2420000</f>
        <v>4840000</v>
      </c>
      <c r="G43" s="73"/>
      <c r="H43" s="114">
        <v>2</v>
      </c>
      <c r="I43" s="164">
        <f>2*2420000</f>
        <v>4840000</v>
      </c>
      <c r="J43" s="115"/>
      <c r="K43" s="159"/>
      <c r="L43" s="68"/>
      <c r="M43" s="68"/>
      <c r="N43" s="100" t="s">
        <v>94</v>
      </c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</row>
    <row r="44" spans="1:52" s="52" customFormat="1" ht="21.95" customHeight="1" x14ac:dyDescent="0.25">
      <c r="A44" s="138">
        <v>25</v>
      </c>
      <c r="B44" s="60" t="s">
        <v>24</v>
      </c>
      <c r="C44" s="72"/>
      <c r="D44" s="165" t="s">
        <v>19</v>
      </c>
      <c r="E44" s="126">
        <v>2</v>
      </c>
      <c r="F44" s="164">
        <f>2*4213000</f>
        <v>8426000</v>
      </c>
      <c r="G44" s="73"/>
      <c r="H44" s="114">
        <v>2</v>
      </c>
      <c r="I44" s="164">
        <f>2*4213000</f>
        <v>8426000</v>
      </c>
      <c r="J44" s="115"/>
      <c r="K44" s="159"/>
      <c r="L44" s="68"/>
      <c r="M44" s="68"/>
      <c r="N44" s="100" t="s">
        <v>94</v>
      </c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</row>
    <row r="45" spans="1:52" s="52" customFormat="1" ht="21.95" customHeight="1" x14ac:dyDescent="0.25">
      <c r="A45" s="138">
        <v>26</v>
      </c>
      <c r="B45" s="60" t="s">
        <v>25</v>
      </c>
      <c r="C45" s="72"/>
      <c r="D45" s="165" t="s">
        <v>19</v>
      </c>
      <c r="E45" s="126">
        <v>2</v>
      </c>
      <c r="F45" s="164">
        <f>2*1650000</f>
        <v>3300000</v>
      </c>
      <c r="G45" s="73"/>
      <c r="H45" s="114">
        <v>2</v>
      </c>
      <c r="I45" s="164">
        <f>2*1650000</f>
        <v>3300000</v>
      </c>
      <c r="J45" s="115"/>
      <c r="K45" s="159"/>
      <c r="L45" s="68"/>
      <c r="M45" s="68"/>
      <c r="N45" s="100" t="s">
        <v>94</v>
      </c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</row>
    <row r="46" spans="1:52" s="8" customFormat="1" ht="21.95" customHeight="1" x14ac:dyDescent="0.25">
      <c r="A46" s="138">
        <v>27</v>
      </c>
      <c r="B46" s="60" t="s">
        <v>26</v>
      </c>
      <c r="C46" s="72"/>
      <c r="D46" s="165" t="s">
        <v>19</v>
      </c>
      <c r="E46" s="126">
        <v>2</v>
      </c>
      <c r="F46" s="164">
        <f>2*2420000</f>
        <v>4840000</v>
      </c>
      <c r="G46" s="73"/>
      <c r="H46" s="114">
        <v>2</v>
      </c>
      <c r="I46" s="164">
        <f>2*2420000</f>
        <v>4840000</v>
      </c>
      <c r="J46" s="115"/>
      <c r="K46" s="159"/>
      <c r="L46" s="68"/>
      <c r="M46" s="68"/>
      <c r="N46" s="100" t="s">
        <v>94</v>
      </c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</row>
    <row r="47" spans="1:52" s="5" customFormat="1" ht="21.95" customHeight="1" x14ac:dyDescent="0.25">
      <c r="A47" s="138">
        <v>28</v>
      </c>
      <c r="B47" s="60" t="s">
        <v>27</v>
      </c>
      <c r="C47" s="72"/>
      <c r="D47" s="165" t="s">
        <v>19</v>
      </c>
      <c r="E47" s="126">
        <v>1</v>
      </c>
      <c r="F47" s="164">
        <v>2880000</v>
      </c>
      <c r="G47" s="73"/>
      <c r="H47" s="114">
        <v>1</v>
      </c>
      <c r="I47" s="164">
        <v>2880000</v>
      </c>
      <c r="J47" s="115"/>
      <c r="K47" s="159"/>
      <c r="L47" s="68"/>
      <c r="M47" s="68"/>
      <c r="N47" s="100" t="s">
        <v>94</v>
      </c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</row>
    <row r="48" spans="1:52" s="5" customFormat="1" ht="21.95" customHeight="1" x14ac:dyDescent="0.25">
      <c r="A48" s="138">
        <v>29</v>
      </c>
      <c r="B48" s="60" t="s">
        <v>28</v>
      </c>
      <c r="C48" s="72"/>
      <c r="D48" s="165" t="s">
        <v>19</v>
      </c>
      <c r="E48" s="126">
        <v>2</v>
      </c>
      <c r="F48" s="164">
        <f>2*3300000</f>
        <v>6600000</v>
      </c>
      <c r="G48" s="73"/>
      <c r="H48" s="114">
        <v>2</v>
      </c>
      <c r="I48" s="164">
        <f>2*3300000</f>
        <v>6600000</v>
      </c>
      <c r="J48" s="115"/>
      <c r="K48" s="159"/>
      <c r="L48" s="68"/>
      <c r="M48" s="68"/>
      <c r="N48" s="100" t="s">
        <v>94</v>
      </c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</row>
    <row r="49" spans="1:29" s="5" customFormat="1" ht="21.95" customHeight="1" x14ac:dyDescent="0.25">
      <c r="A49" s="138">
        <v>30</v>
      </c>
      <c r="B49" s="60" t="s">
        <v>29</v>
      </c>
      <c r="C49" s="72"/>
      <c r="D49" s="165" t="s">
        <v>19</v>
      </c>
      <c r="E49" s="126">
        <v>2</v>
      </c>
      <c r="F49" s="164">
        <f>2*7200000</f>
        <v>14400000</v>
      </c>
      <c r="G49" s="73"/>
      <c r="H49" s="114">
        <v>2</v>
      </c>
      <c r="I49" s="164">
        <f>2*7200000</f>
        <v>14400000</v>
      </c>
      <c r="J49" s="115"/>
      <c r="K49" s="159"/>
      <c r="L49" s="68"/>
      <c r="M49" s="68"/>
      <c r="N49" s="100" t="s">
        <v>94</v>
      </c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</row>
    <row r="50" spans="1:29" s="5" customFormat="1" ht="21.95" customHeight="1" x14ac:dyDescent="0.25">
      <c r="A50" s="138">
        <v>31</v>
      </c>
      <c r="B50" s="60" t="s">
        <v>30</v>
      </c>
      <c r="C50" s="72"/>
      <c r="D50" s="165" t="s">
        <v>19</v>
      </c>
      <c r="E50" s="126">
        <v>2</v>
      </c>
      <c r="F50" s="164">
        <f>2*2400000</f>
        <v>4800000</v>
      </c>
      <c r="G50" s="73"/>
      <c r="H50" s="114">
        <v>2</v>
      </c>
      <c r="I50" s="164">
        <f>2*2400000</f>
        <v>4800000</v>
      </c>
      <c r="J50" s="115"/>
      <c r="K50" s="159"/>
      <c r="L50" s="68"/>
      <c r="M50" s="68"/>
      <c r="N50" s="100" t="s">
        <v>94</v>
      </c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</row>
    <row r="51" spans="1:29" s="5" customFormat="1" ht="21.95" customHeight="1" x14ac:dyDescent="0.25">
      <c r="A51" s="138">
        <v>32</v>
      </c>
      <c r="B51" s="60" t="s">
        <v>31</v>
      </c>
      <c r="C51" s="73"/>
      <c r="D51" s="165" t="s">
        <v>19</v>
      </c>
      <c r="E51" s="126">
        <v>1</v>
      </c>
      <c r="F51" s="164">
        <v>9278000</v>
      </c>
      <c r="G51" s="73"/>
      <c r="H51" s="114">
        <v>1</v>
      </c>
      <c r="I51" s="164">
        <v>9278000</v>
      </c>
      <c r="J51" s="115"/>
      <c r="K51" s="159"/>
      <c r="L51" s="68"/>
      <c r="M51" s="68"/>
      <c r="N51" s="100" t="s">
        <v>94</v>
      </c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</row>
    <row r="52" spans="1:29" s="5" customFormat="1" ht="21.95" customHeight="1" x14ac:dyDescent="0.25">
      <c r="A52" s="138">
        <v>33</v>
      </c>
      <c r="B52" s="60" t="s">
        <v>32</v>
      </c>
      <c r="C52" s="72"/>
      <c r="D52" s="165" t="s">
        <v>19</v>
      </c>
      <c r="E52" s="126">
        <v>1</v>
      </c>
      <c r="F52" s="164">
        <v>4500000</v>
      </c>
      <c r="G52" s="73"/>
      <c r="H52" s="114">
        <v>1</v>
      </c>
      <c r="I52" s="164">
        <v>4500000</v>
      </c>
      <c r="J52" s="115"/>
      <c r="K52" s="159"/>
      <c r="L52" s="68"/>
      <c r="M52" s="68"/>
      <c r="N52" s="100" t="s">
        <v>94</v>
      </c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</row>
    <row r="53" spans="1:29" s="5" customFormat="1" ht="21.95" customHeight="1" x14ac:dyDescent="0.25">
      <c r="A53" s="138">
        <v>34</v>
      </c>
      <c r="B53" s="60" t="s">
        <v>33</v>
      </c>
      <c r="C53" s="72"/>
      <c r="D53" s="165" t="s">
        <v>19</v>
      </c>
      <c r="E53" s="126">
        <v>1</v>
      </c>
      <c r="F53" s="164">
        <v>4900000</v>
      </c>
      <c r="G53" s="73"/>
      <c r="H53" s="114">
        <v>1</v>
      </c>
      <c r="I53" s="164">
        <v>4900000</v>
      </c>
      <c r="J53" s="115"/>
      <c r="K53" s="159"/>
      <c r="L53" s="68"/>
      <c r="M53" s="68"/>
      <c r="N53" s="100" t="s">
        <v>94</v>
      </c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</row>
    <row r="54" spans="1:29" s="5" customFormat="1" ht="21.95" customHeight="1" x14ac:dyDescent="0.25">
      <c r="A54" s="138">
        <v>35</v>
      </c>
      <c r="B54" s="60" t="s">
        <v>34</v>
      </c>
      <c r="C54" s="72"/>
      <c r="D54" s="165" t="s">
        <v>19</v>
      </c>
      <c r="E54" s="126">
        <v>2</v>
      </c>
      <c r="F54" s="164">
        <f>2*1500000</f>
        <v>3000000</v>
      </c>
      <c r="G54" s="73"/>
      <c r="H54" s="114">
        <v>2</v>
      </c>
      <c r="I54" s="164">
        <f>2*1500000</f>
        <v>3000000</v>
      </c>
      <c r="J54" s="115"/>
      <c r="K54" s="159"/>
      <c r="L54" s="68"/>
      <c r="M54" s="68"/>
      <c r="N54" s="100" t="s">
        <v>94</v>
      </c>
      <c r="O54" s="80"/>
    </row>
    <row r="55" spans="1:29" s="5" customFormat="1" ht="21.95" customHeight="1" x14ac:dyDescent="0.25">
      <c r="A55" s="138">
        <v>36</v>
      </c>
      <c r="B55" s="60" t="s">
        <v>35</v>
      </c>
      <c r="C55" s="73"/>
      <c r="D55" s="165" t="s">
        <v>19</v>
      </c>
      <c r="E55" s="126">
        <v>2</v>
      </c>
      <c r="F55" s="164">
        <f>2*9800000</f>
        <v>19600000</v>
      </c>
      <c r="G55" s="73"/>
      <c r="H55" s="114">
        <v>2</v>
      </c>
      <c r="I55" s="164">
        <f>2*9800000</f>
        <v>19600000</v>
      </c>
      <c r="J55" s="115"/>
      <c r="K55" s="159"/>
      <c r="L55" s="68"/>
      <c r="M55" s="68"/>
      <c r="N55" s="100" t="s">
        <v>94</v>
      </c>
      <c r="O55" s="80"/>
    </row>
    <row r="56" spans="1:29" s="5" customFormat="1" ht="21.95" customHeight="1" x14ac:dyDescent="0.25">
      <c r="A56" s="138">
        <v>37</v>
      </c>
      <c r="B56" s="60" t="s">
        <v>36</v>
      </c>
      <c r="C56" s="73"/>
      <c r="D56" s="165" t="s">
        <v>19</v>
      </c>
      <c r="E56" s="126">
        <v>2</v>
      </c>
      <c r="F56" s="164">
        <f>2*9000000</f>
        <v>18000000</v>
      </c>
      <c r="G56" s="73"/>
      <c r="H56" s="114">
        <v>2</v>
      </c>
      <c r="I56" s="178">
        <f>2*9000000</f>
        <v>18000000</v>
      </c>
      <c r="J56" s="115"/>
      <c r="K56" s="159"/>
      <c r="L56" s="68"/>
      <c r="M56" s="68"/>
      <c r="N56" s="100" t="s">
        <v>94</v>
      </c>
      <c r="O56" s="80"/>
    </row>
    <row r="57" spans="1:29" s="5" customFormat="1" ht="35.25" customHeight="1" x14ac:dyDescent="0.25">
      <c r="A57" s="138">
        <v>38</v>
      </c>
      <c r="B57" s="63" t="s">
        <v>47</v>
      </c>
      <c r="C57" s="72"/>
      <c r="D57" s="165" t="s">
        <v>19</v>
      </c>
      <c r="E57" s="126">
        <v>1</v>
      </c>
      <c r="F57" s="164">
        <v>6500000</v>
      </c>
      <c r="G57" s="73"/>
      <c r="H57" s="114">
        <v>1</v>
      </c>
      <c r="I57" s="178">
        <v>6500000</v>
      </c>
      <c r="J57" s="115"/>
      <c r="K57" s="159"/>
      <c r="L57" s="68"/>
      <c r="M57" s="68"/>
      <c r="N57" s="100" t="s">
        <v>94</v>
      </c>
      <c r="O57" s="80"/>
    </row>
    <row r="58" spans="1:29" s="5" customFormat="1" ht="21.95" customHeight="1" x14ac:dyDescent="0.25">
      <c r="A58" s="138">
        <v>39</v>
      </c>
      <c r="B58" s="60" t="s">
        <v>59</v>
      </c>
      <c r="C58" s="72"/>
      <c r="D58" s="165" t="s">
        <v>19</v>
      </c>
      <c r="E58" s="126">
        <v>8</v>
      </c>
      <c r="F58" s="88">
        <f>8*5434000</f>
        <v>43472000</v>
      </c>
      <c r="G58" s="73"/>
      <c r="H58" s="114">
        <v>8</v>
      </c>
      <c r="I58" s="88">
        <f>8*5434000</f>
        <v>43472000</v>
      </c>
      <c r="J58" s="115"/>
      <c r="K58" s="160"/>
      <c r="L58" s="120"/>
      <c r="M58" s="120"/>
      <c r="N58" s="100" t="s">
        <v>94</v>
      </c>
      <c r="O58" s="80"/>
    </row>
    <row r="59" spans="1:29" s="5" customFormat="1" ht="21.95" customHeight="1" x14ac:dyDescent="0.25">
      <c r="A59" s="138">
        <v>40</v>
      </c>
      <c r="B59" s="60" t="s">
        <v>60</v>
      </c>
      <c r="C59" s="72"/>
      <c r="D59" s="165" t="s">
        <v>19</v>
      </c>
      <c r="E59" s="126">
        <v>8</v>
      </c>
      <c r="F59" s="88">
        <f>8*1980000</f>
        <v>15840000</v>
      </c>
      <c r="G59" s="73"/>
      <c r="H59" s="114">
        <v>8</v>
      </c>
      <c r="I59" s="88">
        <f>8*1980000</f>
        <v>15840000</v>
      </c>
      <c r="J59" s="115"/>
      <c r="K59" s="160"/>
      <c r="L59" s="120"/>
      <c r="M59" s="120"/>
      <c r="N59" s="100" t="s">
        <v>94</v>
      </c>
      <c r="O59" s="80"/>
    </row>
    <row r="60" spans="1:29" s="5" customFormat="1" ht="21.95" customHeight="1" x14ac:dyDescent="0.25">
      <c r="A60" s="138">
        <v>41</v>
      </c>
      <c r="B60" s="61" t="s">
        <v>62</v>
      </c>
      <c r="C60" s="72"/>
      <c r="D60" s="165" t="s">
        <v>19</v>
      </c>
      <c r="E60" s="126">
        <v>1</v>
      </c>
      <c r="F60" s="166">
        <v>2000000</v>
      </c>
      <c r="G60" s="73"/>
      <c r="H60" s="114">
        <v>1</v>
      </c>
      <c r="I60" s="166">
        <v>2000000</v>
      </c>
      <c r="J60" s="115"/>
      <c r="K60" s="160"/>
      <c r="L60" s="120"/>
      <c r="M60" s="120"/>
      <c r="N60" s="139" t="s">
        <v>97</v>
      </c>
      <c r="O60" s="80"/>
    </row>
    <row r="61" spans="1:29" s="5" customFormat="1" ht="21.95" customHeight="1" x14ac:dyDescent="0.25">
      <c r="A61" s="138">
        <v>42</v>
      </c>
      <c r="B61" s="61" t="s">
        <v>63</v>
      </c>
      <c r="C61" s="72"/>
      <c r="D61" s="165" t="s">
        <v>19</v>
      </c>
      <c r="E61" s="126">
        <v>1</v>
      </c>
      <c r="F61" s="166">
        <v>1050000</v>
      </c>
      <c r="G61" s="73"/>
      <c r="H61" s="114">
        <v>1</v>
      </c>
      <c r="I61" s="166">
        <v>1050000</v>
      </c>
      <c r="J61" s="115"/>
      <c r="K61" s="160"/>
      <c r="L61" s="120"/>
      <c r="M61" s="120"/>
      <c r="N61" s="139" t="s">
        <v>98</v>
      </c>
      <c r="O61" s="80"/>
    </row>
    <row r="62" spans="1:29" s="5" customFormat="1" ht="21.95" customHeight="1" x14ac:dyDescent="0.25">
      <c r="A62" s="138">
        <v>43</v>
      </c>
      <c r="B62" s="63" t="s">
        <v>79</v>
      </c>
      <c r="C62" s="167"/>
      <c r="D62" s="165" t="s">
        <v>19</v>
      </c>
      <c r="E62" s="126">
        <v>6</v>
      </c>
      <c r="F62" s="88">
        <f>6*2400000</f>
        <v>14400000</v>
      </c>
      <c r="G62" s="157"/>
      <c r="H62" s="73">
        <v>6</v>
      </c>
      <c r="I62" s="88">
        <f>6*2400000</f>
        <v>14400000</v>
      </c>
      <c r="J62" s="115"/>
      <c r="K62" s="160"/>
      <c r="L62" s="120"/>
      <c r="M62" s="120"/>
      <c r="N62" s="100" t="s">
        <v>94</v>
      </c>
      <c r="O62" s="80"/>
    </row>
    <row r="63" spans="1:29" s="5" customFormat="1" ht="21.95" customHeight="1" x14ac:dyDescent="0.25">
      <c r="A63" s="138">
        <v>44</v>
      </c>
      <c r="B63" s="64" t="s">
        <v>80</v>
      </c>
      <c r="C63" s="167"/>
      <c r="D63" s="165" t="s">
        <v>19</v>
      </c>
      <c r="E63" s="126">
        <v>1</v>
      </c>
      <c r="F63" s="88">
        <v>8800000</v>
      </c>
      <c r="G63" s="157"/>
      <c r="H63" s="73">
        <v>1</v>
      </c>
      <c r="I63" s="88">
        <v>8800000</v>
      </c>
      <c r="J63" s="115"/>
      <c r="K63" s="160"/>
      <c r="L63" s="120"/>
      <c r="M63" s="120"/>
      <c r="N63" s="100" t="s">
        <v>94</v>
      </c>
      <c r="O63" s="80"/>
    </row>
    <row r="64" spans="1:29" s="5" customFormat="1" ht="21.95" customHeight="1" x14ac:dyDescent="0.25">
      <c r="A64" s="138">
        <v>45</v>
      </c>
      <c r="B64" s="64" t="s">
        <v>64</v>
      </c>
      <c r="C64" s="167"/>
      <c r="D64" s="165" t="s">
        <v>19</v>
      </c>
      <c r="E64" s="126">
        <v>1</v>
      </c>
      <c r="F64" s="88">
        <v>7900000</v>
      </c>
      <c r="G64" s="157"/>
      <c r="H64" s="73">
        <v>1</v>
      </c>
      <c r="I64" s="88">
        <v>7900000</v>
      </c>
      <c r="J64" s="115"/>
      <c r="K64" s="160"/>
      <c r="L64" s="120"/>
      <c r="M64" s="120"/>
      <c r="N64" s="100" t="s">
        <v>94</v>
      </c>
      <c r="O64" s="80"/>
    </row>
    <row r="65" spans="1:15" s="5" customFormat="1" ht="21.95" customHeight="1" x14ac:dyDescent="0.25">
      <c r="A65" s="138">
        <v>46</v>
      </c>
      <c r="B65" s="60" t="s">
        <v>65</v>
      </c>
      <c r="C65" s="167"/>
      <c r="D65" s="165" t="s">
        <v>19</v>
      </c>
      <c r="E65" s="126">
        <v>1</v>
      </c>
      <c r="F65" s="88">
        <v>7500000</v>
      </c>
      <c r="G65" s="157"/>
      <c r="H65" s="73">
        <v>1</v>
      </c>
      <c r="I65" s="88">
        <v>7500000</v>
      </c>
      <c r="J65" s="115"/>
      <c r="K65" s="160"/>
      <c r="L65" s="120"/>
      <c r="M65" s="120"/>
      <c r="N65" s="100" t="s">
        <v>94</v>
      </c>
      <c r="O65" s="80"/>
    </row>
    <row r="66" spans="1:15" s="13" customFormat="1" ht="21.95" customHeight="1" x14ac:dyDescent="0.25">
      <c r="A66" s="138">
        <v>47</v>
      </c>
      <c r="B66" s="65" t="s">
        <v>66</v>
      </c>
      <c r="C66" s="133"/>
      <c r="D66" s="165" t="s">
        <v>19</v>
      </c>
      <c r="E66" s="127">
        <v>1</v>
      </c>
      <c r="F66" s="166">
        <v>3311000</v>
      </c>
      <c r="G66" s="66"/>
      <c r="H66" s="67">
        <v>1</v>
      </c>
      <c r="I66" s="166">
        <v>3311000</v>
      </c>
      <c r="J66" s="115"/>
      <c r="K66" s="161"/>
      <c r="L66" s="71"/>
      <c r="M66" s="71"/>
      <c r="N66" s="100" t="s">
        <v>94</v>
      </c>
      <c r="O66" s="83"/>
    </row>
    <row r="67" spans="1:15" s="13" customFormat="1" ht="21.95" customHeight="1" x14ac:dyDescent="0.25">
      <c r="A67" s="138">
        <v>48</v>
      </c>
      <c r="B67" s="65" t="s">
        <v>67</v>
      </c>
      <c r="C67" s="72"/>
      <c r="D67" s="165" t="s">
        <v>19</v>
      </c>
      <c r="E67" s="127">
        <v>1</v>
      </c>
      <c r="F67" s="166">
        <v>2156000</v>
      </c>
      <c r="G67" s="66"/>
      <c r="H67" s="67">
        <v>1</v>
      </c>
      <c r="I67" s="166">
        <v>2156000</v>
      </c>
      <c r="J67" s="115"/>
      <c r="K67" s="161"/>
      <c r="L67" s="71"/>
      <c r="M67" s="71"/>
      <c r="N67" s="100" t="s">
        <v>94</v>
      </c>
      <c r="O67" s="83"/>
    </row>
    <row r="68" spans="1:15" s="13" customFormat="1" ht="21.95" customHeight="1" x14ac:dyDescent="0.25">
      <c r="A68" s="138">
        <v>49</v>
      </c>
      <c r="B68" s="65" t="s">
        <v>68</v>
      </c>
      <c r="C68" s="72"/>
      <c r="D68" s="165" t="s">
        <v>19</v>
      </c>
      <c r="E68" s="127">
        <v>8</v>
      </c>
      <c r="F68" s="166">
        <f>8*1111000</f>
        <v>8888000</v>
      </c>
      <c r="G68" s="66"/>
      <c r="H68" s="67">
        <v>8</v>
      </c>
      <c r="I68" s="166">
        <f>8*1111000</f>
        <v>8888000</v>
      </c>
      <c r="J68" s="115"/>
      <c r="K68" s="161"/>
      <c r="L68" s="71"/>
      <c r="M68" s="71"/>
      <c r="N68" s="100" t="s">
        <v>94</v>
      </c>
      <c r="O68" s="83"/>
    </row>
    <row r="69" spans="1:15" s="13" customFormat="1" ht="21.95" customHeight="1" x14ac:dyDescent="0.25">
      <c r="A69" s="138">
        <v>50</v>
      </c>
      <c r="B69" s="65" t="s">
        <v>69</v>
      </c>
      <c r="C69" s="72"/>
      <c r="D69" s="165" t="s">
        <v>19</v>
      </c>
      <c r="E69" s="127">
        <v>1</v>
      </c>
      <c r="F69" s="166">
        <v>7595500</v>
      </c>
      <c r="G69" s="66"/>
      <c r="H69" s="67">
        <v>1</v>
      </c>
      <c r="I69" s="166">
        <v>7595500</v>
      </c>
      <c r="J69" s="115"/>
      <c r="K69" s="161"/>
      <c r="L69" s="71"/>
      <c r="M69" s="71"/>
      <c r="N69" s="100" t="s">
        <v>94</v>
      </c>
      <c r="O69" s="83"/>
    </row>
    <row r="70" spans="1:15" s="13" customFormat="1" ht="21.95" customHeight="1" x14ac:dyDescent="0.25">
      <c r="A70" s="138">
        <v>51</v>
      </c>
      <c r="B70" s="65" t="s">
        <v>70</v>
      </c>
      <c r="C70" s="72"/>
      <c r="D70" s="165" t="s">
        <v>19</v>
      </c>
      <c r="E70" s="127">
        <v>1</v>
      </c>
      <c r="F70" s="166">
        <v>2530000</v>
      </c>
      <c r="G70" s="66"/>
      <c r="H70" s="67">
        <v>1</v>
      </c>
      <c r="I70" s="166">
        <v>2530000</v>
      </c>
      <c r="J70" s="115"/>
      <c r="K70" s="161"/>
      <c r="L70" s="71"/>
      <c r="M70" s="71"/>
      <c r="N70" s="100" t="s">
        <v>94</v>
      </c>
      <c r="O70" s="83"/>
    </row>
    <row r="71" spans="1:15" s="34" customFormat="1" ht="21.95" customHeight="1" x14ac:dyDescent="0.25">
      <c r="A71" s="138">
        <v>52</v>
      </c>
      <c r="B71" s="30" t="s">
        <v>71</v>
      </c>
      <c r="C71" s="31"/>
      <c r="D71" s="168" t="s">
        <v>19</v>
      </c>
      <c r="E71" s="128">
        <v>1</v>
      </c>
      <c r="F71" s="169">
        <v>1348600</v>
      </c>
      <c r="G71" s="170"/>
      <c r="H71" s="32">
        <v>1</v>
      </c>
      <c r="I71" s="169">
        <v>1348600</v>
      </c>
      <c r="J71" s="171"/>
      <c r="K71" s="162"/>
      <c r="L71" s="33"/>
      <c r="M71" s="33"/>
      <c r="N71" s="100" t="s">
        <v>94</v>
      </c>
    </row>
    <row r="72" spans="1:15" s="13" customFormat="1" ht="21.95" customHeight="1" x14ac:dyDescent="0.25">
      <c r="A72" s="138">
        <v>53</v>
      </c>
      <c r="B72" s="65" t="s">
        <v>66</v>
      </c>
      <c r="C72" s="133"/>
      <c r="D72" s="165" t="s">
        <v>19</v>
      </c>
      <c r="E72" s="127">
        <v>1</v>
      </c>
      <c r="F72" s="166">
        <v>3311000</v>
      </c>
      <c r="G72" s="116"/>
      <c r="H72" s="67">
        <v>1</v>
      </c>
      <c r="I72" s="166">
        <v>3311000</v>
      </c>
      <c r="J72" s="115"/>
      <c r="K72" s="161"/>
      <c r="L72" s="71"/>
      <c r="M72" s="71"/>
      <c r="N72" s="100" t="s">
        <v>94</v>
      </c>
      <c r="O72" s="83"/>
    </row>
    <row r="73" spans="1:15" s="34" customFormat="1" ht="21.95" customHeight="1" x14ac:dyDescent="0.25">
      <c r="A73" s="138">
        <v>54</v>
      </c>
      <c r="B73" s="30" t="s">
        <v>72</v>
      </c>
      <c r="C73" s="31"/>
      <c r="D73" s="168" t="s">
        <v>19</v>
      </c>
      <c r="E73" s="128">
        <v>1</v>
      </c>
      <c r="F73" s="169">
        <v>1980000</v>
      </c>
      <c r="G73" s="172"/>
      <c r="H73" s="32">
        <v>1</v>
      </c>
      <c r="I73" s="169">
        <v>1980000</v>
      </c>
      <c r="J73" s="171"/>
      <c r="K73" s="162"/>
      <c r="L73" s="33"/>
      <c r="M73" s="33"/>
      <c r="N73" s="100" t="s">
        <v>94</v>
      </c>
    </row>
    <row r="74" spans="1:15" s="13" customFormat="1" ht="21.95" customHeight="1" x14ac:dyDescent="0.25">
      <c r="A74" s="138">
        <v>55</v>
      </c>
      <c r="B74" s="65" t="s">
        <v>68</v>
      </c>
      <c r="C74" s="73"/>
      <c r="D74" s="165" t="s">
        <v>19</v>
      </c>
      <c r="E74" s="127">
        <v>1</v>
      </c>
      <c r="F74" s="166">
        <v>1111000</v>
      </c>
      <c r="G74" s="116"/>
      <c r="H74" s="67">
        <v>1</v>
      </c>
      <c r="I74" s="166">
        <v>1111000</v>
      </c>
      <c r="J74" s="115"/>
      <c r="K74" s="161"/>
      <c r="L74" s="71"/>
      <c r="M74" s="71"/>
      <c r="N74" s="100" t="s">
        <v>94</v>
      </c>
      <c r="O74" s="83"/>
    </row>
    <row r="75" spans="1:15" s="13" customFormat="1" ht="21.95" customHeight="1" x14ac:dyDescent="0.25">
      <c r="A75" s="138">
        <v>56</v>
      </c>
      <c r="B75" s="65" t="s">
        <v>73</v>
      </c>
      <c r="C75" s="72"/>
      <c r="D75" s="165" t="s">
        <v>19</v>
      </c>
      <c r="E75" s="127">
        <v>12</v>
      </c>
      <c r="F75" s="166">
        <f>12*2530000</f>
        <v>30360000</v>
      </c>
      <c r="G75" s="116"/>
      <c r="H75" s="67">
        <v>12</v>
      </c>
      <c r="I75" s="166">
        <f>12*2530000</f>
        <v>30360000</v>
      </c>
      <c r="J75" s="115"/>
      <c r="K75" s="161"/>
      <c r="L75" s="71"/>
      <c r="M75" s="71"/>
      <c r="N75" s="100" t="s">
        <v>94</v>
      </c>
      <c r="O75" s="83"/>
    </row>
    <row r="76" spans="1:15" s="29" customFormat="1" ht="21.95" customHeight="1" x14ac:dyDescent="0.25">
      <c r="A76" s="138">
        <v>57</v>
      </c>
      <c r="B76" s="26" t="s">
        <v>74</v>
      </c>
      <c r="C76" s="27"/>
      <c r="D76" s="173" t="s">
        <v>19</v>
      </c>
      <c r="E76" s="129">
        <v>4</v>
      </c>
      <c r="F76" s="174">
        <f>4*3476000</f>
        <v>13904000</v>
      </c>
      <c r="G76" s="175"/>
      <c r="H76" s="176">
        <v>4</v>
      </c>
      <c r="I76" s="174">
        <f>4*3476000</f>
        <v>13904000</v>
      </c>
      <c r="J76" s="177"/>
      <c r="K76" s="163"/>
      <c r="L76" s="28"/>
      <c r="M76" s="28"/>
      <c r="N76" s="100" t="s">
        <v>94</v>
      </c>
    </row>
    <row r="77" spans="1:15" s="13" customFormat="1" ht="21.95" customHeight="1" x14ac:dyDescent="0.25">
      <c r="A77" s="138">
        <v>58</v>
      </c>
      <c r="B77" s="65" t="s">
        <v>75</v>
      </c>
      <c r="C77" s="133"/>
      <c r="D77" s="165" t="s">
        <v>19</v>
      </c>
      <c r="E77" s="127">
        <v>2</v>
      </c>
      <c r="F77" s="166">
        <f>2*4669500</f>
        <v>9339000</v>
      </c>
      <c r="G77" s="74"/>
      <c r="H77" s="67">
        <v>2</v>
      </c>
      <c r="I77" s="166">
        <f>2*4669500</f>
        <v>9339000</v>
      </c>
      <c r="J77" s="115"/>
      <c r="K77" s="161"/>
      <c r="L77" s="71"/>
      <c r="M77" s="71"/>
      <c r="N77" s="100" t="s">
        <v>94</v>
      </c>
      <c r="O77" s="83"/>
    </row>
    <row r="78" spans="1:15" s="13" customFormat="1" ht="21.95" customHeight="1" x14ac:dyDescent="0.25">
      <c r="A78" s="138">
        <v>59</v>
      </c>
      <c r="B78" s="65" t="s">
        <v>68</v>
      </c>
      <c r="C78" s="75"/>
      <c r="D78" s="165" t="s">
        <v>19</v>
      </c>
      <c r="E78" s="127">
        <v>7</v>
      </c>
      <c r="F78" s="166">
        <f>7*1111000</f>
        <v>7777000</v>
      </c>
      <c r="G78" s="74"/>
      <c r="H78" s="67">
        <v>7</v>
      </c>
      <c r="I78" s="166">
        <f>7*1111000</f>
        <v>7777000</v>
      </c>
      <c r="J78" s="115"/>
      <c r="K78" s="161"/>
      <c r="L78" s="71"/>
      <c r="M78" s="71"/>
      <c r="N78" s="100" t="s">
        <v>94</v>
      </c>
      <c r="O78" s="83"/>
    </row>
    <row r="79" spans="1:15" s="13" customFormat="1" ht="21.95" customHeight="1" x14ac:dyDescent="0.25">
      <c r="A79" s="138">
        <v>60</v>
      </c>
      <c r="B79" s="65" t="s">
        <v>66</v>
      </c>
      <c r="C79" s="75"/>
      <c r="D79" s="165" t="s">
        <v>19</v>
      </c>
      <c r="E79" s="127">
        <v>1</v>
      </c>
      <c r="F79" s="166">
        <v>3256000</v>
      </c>
      <c r="G79" s="74"/>
      <c r="H79" s="67">
        <v>1</v>
      </c>
      <c r="I79" s="166">
        <v>3256000</v>
      </c>
      <c r="J79" s="115"/>
      <c r="K79" s="161"/>
      <c r="L79" s="71"/>
      <c r="M79" s="71"/>
      <c r="N79" s="100" t="s">
        <v>94</v>
      </c>
      <c r="O79" s="83"/>
    </row>
    <row r="80" spans="1:15" s="13" customFormat="1" ht="21.95" customHeight="1" x14ac:dyDescent="0.25">
      <c r="A80" s="138">
        <v>61</v>
      </c>
      <c r="B80" s="65" t="s">
        <v>69</v>
      </c>
      <c r="C80" s="75"/>
      <c r="D80" s="165" t="s">
        <v>19</v>
      </c>
      <c r="E80" s="127">
        <v>1</v>
      </c>
      <c r="F80" s="166">
        <v>5698000</v>
      </c>
      <c r="G80" s="74"/>
      <c r="H80" s="67">
        <v>1</v>
      </c>
      <c r="I80" s="166">
        <v>5698000</v>
      </c>
      <c r="J80" s="115"/>
      <c r="K80" s="161"/>
      <c r="L80" s="71"/>
      <c r="M80" s="71"/>
      <c r="N80" s="100" t="s">
        <v>94</v>
      </c>
      <c r="O80" s="83"/>
    </row>
    <row r="81" spans="1:15" s="13" customFormat="1" ht="21.95" customHeight="1" x14ac:dyDescent="0.25">
      <c r="A81" s="138">
        <v>62</v>
      </c>
      <c r="B81" s="65" t="s">
        <v>76</v>
      </c>
      <c r="C81" s="75"/>
      <c r="D81" s="165" t="s">
        <v>19</v>
      </c>
      <c r="E81" s="127">
        <v>1</v>
      </c>
      <c r="F81" s="166">
        <v>5709000</v>
      </c>
      <c r="G81" s="74"/>
      <c r="H81" s="67">
        <v>1</v>
      </c>
      <c r="I81" s="166">
        <v>5709000</v>
      </c>
      <c r="J81" s="115"/>
      <c r="K81" s="161"/>
      <c r="L81" s="71"/>
      <c r="M81" s="71"/>
      <c r="N81" s="100" t="s">
        <v>94</v>
      </c>
      <c r="O81" s="83"/>
    </row>
    <row r="82" spans="1:15" s="13" customFormat="1" ht="21.95" customHeight="1" x14ac:dyDescent="0.25">
      <c r="A82" s="138">
        <v>63</v>
      </c>
      <c r="B82" s="65" t="s">
        <v>66</v>
      </c>
      <c r="C82" s="75"/>
      <c r="D82" s="119" t="s">
        <v>19</v>
      </c>
      <c r="E82" s="127">
        <v>1</v>
      </c>
      <c r="F82" s="62">
        <v>3256000</v>
      </c>
      <c r="G82" s="74"/>
      <c r="H82" s="67">
        <v>1</v>
      </c>
      <c r="I82" s="62">
        <v>3256000</v>
      </c>
      <c r="J82" s="69"/>
      <c r="K82" s="70"/>
      <c r="L82" s="71"/>
      <c r="M82" s="71"/>
      <c r="N82" s="100" t="s">
        <v>94</v>
      </c>
      <c r="O82" s="83"/>
    </row>
    <row r="83" spans="1:15" s="13" customFormat="1" ht="21.95" customHeight="1" x14ac:dyDescent="0.25">
      <c r="A83" s="138">
        <v>64</v>
      </c>
      <c r="B83" s="25" t="s">
        <v>69</v>
      </c>
      <c r="C83" s="17"/>
      <c r="D83" s="121" t="s">
        <v>19</v>
      </c>
      <c r="E83" s="130">
        <v>1</v>
      </c>
      <c r="F83" s="36">
        <v>7597700</v>
      </c>
      <c r="G83" s="21"/>
      <c r="H83" s="15">
        <v>1</v>
      </c>
      <c r="I83" s="36">
        <v>7597700</v>
      </c>
      <c r="J83" s="18"/>
      <c r="K83" s="19"/>
      <c r="L83" s="20"/>
      <c r="M83" s="20"/>
      <c r="N83" s="100" t="s">
        <v>94</v>
      </c>
      <c r="O83" s="83"/>
    </row>
    <row r="84" spans="1:15" s="13" customFormat="1" ht="21.95" customHeight="1" x14ac:dyDescent="0.25">
      <c r="A84" s="138">
        <v>65</v>
      </c>
      <c r="B84" s="25" t="s">
        <v>67</v>
      </c>
      <c r="C84" s="17"/>
      <c r="D84" s="121" t="s">
        <v>19</v>
      </c>
      <c r="E84" s="130">
        <v>1</v>
      </c>
      <c r="F84" s="36">
        <v>2156000</v>
      </c>
      <c r="G84" s="21"/>
      <c r="H84" s="15">
        <v>1</v>
      </c>
      <c r="I84" s="36">
        <v>2156000</v>
      </c>
      <c r="J84" s="18"/>
      <c r="K84" s="19"/>
      <c r="L84" s="20"/>
      <c r="M84" s="20"/>
      <c r="N84" s="100" t="s">
        <v>94</v>
      </c>
      <c r="O84" s="83"/>
    </row>
    <row r="85" spans="1:15" s="13" customFormat="1" ht="21.95" customHeight="1" x14ac:dyDescent="0.25">
      <c r="A85" s="138">
        <v>66</v>
      </c>
      <c r="B85" s="25" t="s">
        <v>77</v>
      </c>
      <c r="C85" s="17"/>
      <c r="D85" s="121" t="s">
        <v>19</v>
      </c>
      <c r="E85" s="130">
        <v>4</v>
      </c>
      <c r="F85" s="36">
        <f>4*594000</f>
        <v>2376000</v>
      </c>
      <c r="G85" s="21"/>
      <c r="H85" s="15">
        <v>4</v>
      </c>
      <c r="I85" s="36">
        <f>4*594000</f>
        <v>2376000</v>
      </c>
      <c r="J85" s="18"/>
      <c r="K85" s="19"/>
      <c r="L85" s="20"/>
      <c r="M85" s="20"/>
      <c r="N85" s="100" t="s">
        <v>94</v>
      </c>
      <c r="O85" s="83"/>
    </row>
    <row r="86" spans="1:15" s="13" customFormat="1" ht="21.95" customHeight="1" x14ac:dyDescent="0.25">
      <c r="A86" s="138">
        <v>67</v>
      </c>
      <c r="B86" s="25" t="s">
        <v>78</v>
      </c>
      <c r="C86" s="14"/>
      <c r="D86" s="121" t="s">
        <v>19</v>
      </c>
      <c r="E86" s="130">
        <v>1</v>
      </c>
      <c r="F86" s="36">
        <v>7803840</v>
      </c>
      <c r="G86" s="21"/>
      <c r="H86" s="15">
        <v>1</v>
      </c>
      <c r="I86" s="36">
        <v>7803840</v>
      </c>
      <c r="J86" s="18"/>
      <c r="K86" s="19"/>
      <c r="L86" s="20"/>
      <c r="M86" s="20"/>
      <c r="N86" s="100" t="s">
        <v>94</v>
      </c>
      <c r="O86" s="83"/>
    </row>
    <row r="87" spans="1:15" s="13" customFormat="1" ht="21.95" customHeight="1" x14ac:dyDescent="0.25">
      <c r="A87" s="138">
        <v>68</v>
      </c>
      <c r="B87" s="25" t="s">
        <v>75</v>
      </c>
      <c r="C87" s="134"/>
      <c r="D87" s="121" t="s">
        <v>19</v>
      </c>
      <c r="E87" s="130">
        <v>2</v>
      </c>
      <c r="F87" s="36">
        <f>2*4669500</f>
        <v>9339000</v>
      </c>
      <c r="G87" s="16"/>
      <c r="H87" s="15">
        <v>2</v>
      </c>
      <c r="I87" s="36">
        <f>2*4669500</f>
        <v>9339000</v>
      </c>
      <c r="J87" s="18"/>
      <c r="K87" s="19"/>
      <c r="L87" s="20"/>
      <c r="M87" s="20"/>
      <c r="N87" s="100" t="s">
        <v>94</v>
      </c>
      <c r="O87" s="83"/>
    </row>
    <row r="88" spans="1:15" s="13" customFormat="1" ht="21.95" customHeight="1" x14ac:dyDescent="0.25">
      <c r="A88" s="138">
        <v>69</v>
      </c>
      <c r="B88" s="25" t="s">
        <v>78</v>
      </c>
      <c r="C88" s="14"/>
      <c r="D88" s="121" t="s">
        <v>19</v>
      </c>
      <c r="E88" s="130">
        <v>1</v>
      </c>
      <c r="F88" s="36">
        <v>5197500</v>
      </c>
      <c r="G88" s="16"/>
      <c r="H88" s="15">
        <v>1</v>
      </c>
      <c r="I88" s="36">
        <v>5197500</v>
      </c>
      <c r="J88" s="18"/>
      <c r="K88" s="19"/>
      <c r="L88" s="20"/>
      <c r="M88" s="20"/>
      <c r="N88" s="100" t="s">
        <v>94</v>
      </c>
      <c r="O88" s="83"/>
    </row>
    <row r="89" spans="1:15" s="13" customFormat="1" ht="21.95" customHeight="1" x14ac:dyDescent="0.25">
      <c r="A89" s="138">
        <v>70</v>
      </c>
      <c r="B89" s="23" t="s">
        <v>79</v>
      </c>
      <c r="C89" s="11"/>
      <c r="D89" s="121" t="s">
        <v>19</v>
      </c>
      <c r="E89" s="131">
        <v>4</v>
      </c>
      <c r="F89" s="35">
        <f>4*2400000</f>
        <v>9600000</v>
      </c>
      <c r="G89" s="11"/>
      <c r="H89" s="10">
        <v>4</v>
      </c>
      <c r="I89" s="35">
        <f>4*2400000</f>
        <v>9600000</v>
      </c>
      <c r="J89" s="18"/>
      <c r="K89" s="19"/>
      <c r="L89" s="20"/>
      <c r="M89" s="20"/>
      <c r="N89" s="100" t="s">
        <v>94</v>
      </c>
      <c r="O89" s="83"/>
    </row>
    <row r="90" spans="1:15" s="13" customFormat="1" ht="21.95" customHeight="1" x14ac:dyDescent="0.25">
      <c r="A90" s="138">
        <v>71</v>
      </c>
      <c r="B90" s="23" t="s">
        <v>80</v>
      </c>
      <c r="C90" s="11"/>
      <c r="D90" s="121" t="s">
        <v>19</v>
      </c>
      <c r="E90" s="131">
        <v>1</v>
      </c>
      <c r="F90" s="35">
        <v>8800000</v>
      </c>
      <c r="G90" s="11"/>
      <c r="H90" s="10">
        <v>1</v>
      </c>
      <c r="I90" s="35">
        <v>8800000</v>
      </c>
      <c r="J90" s="59"/>
      <c r="K90" s="135"/>
      <c r="L90" s="136"/>
      <c r="M90" s="136"/>
      <c r="N90" s="137" t="s">
        <v>94</v>
      </c>
      <c r="O90" s="83"/>
    </row>
    <row r="91" spans="1:15" s="13" customFormat="1" ht="21.95" customHeight="1" x14ac:dyDescent="0.25">
      <c r="A91" s="138">
        <v>72</v>
      </c>
      <c r="B91" s="24" t="s">
        <v>89</v>
      </c>
      <c r="C91" s="56"/>
      <c r="D91" s="122" t="s">
        <v>19</v>
      </c>
      <c r="E91" s="132">
        <v>2</v>
      </c>
      <c r="F91" s="55">
        <f>2*7260000</f>
        <v>14520000</v>
      </c>
      <c r="G91" s="56"/>
      <c r="H91" s="57">
        <v>2</v>
      </c>
      <c r="I91" s="55">
        <f>2*7260000</f>
        <v>14520000</v>
      </c>
      <c r="J91" s="90"/>
      <c r="K91" s="91"/>
      <c r="L91" s="12"/>
      <c r="M91" s="12"/>
      <c r="N91" s="100" t="s">
        <v>94</v>
      </c>
      <c r="O91" s="83"/>
    </row>
    <row r="92" spans="1:15" s="5" customFormat="1" ht="20.100000000000001" customHeight="1" x14ac:dyDescent="0.25">
      <c r="A92" s="138">
        <v>73</v>
      </c>
      <c r="B92" s="9" t="s">
        <v>61</v>
      </c>
      <c r="C92" s="92"/>
      <c r="D92" s="89" t="s">
        <v>19</v>
      </c>
      <c r="E92" s="98">
        <v>2</v>
      </c>
      <c r="F92" s="7">
        <v>6850000</v>
      </c>
      <c r="G92" s="22"/>
      <c r="H92" s="87">
        <v>2</v>
      </c>
      <c r="I92" s="7">
        <v>6850000</v>
      </c>
      <c r="J92" s="90"/>
      <c r="K92" s="93"/>
      <c r="L92" s="58"/>
      <c r="M92" s="58"/>
      <c r="N92" s="100" t="s">
        <v>94</v>
      </c>
    </row>
    <row r="93" spans="1:15" s="5" customFormat="1" ht="27" customHeight="1" x14ac:dyDescent="0.25">
      <c r="A93" s="138">
        <v>74</v>
      </c>
      <c r="B93" s="60" t="s">
        <v>101</v>
      </c>
      <c r="C93" s="72"/>
      <c r="D93" s="72">
        <v>2021</v>
      </c>
      <c r="E93" s="99">
        <v>4</v>
      </c>
      <c r="F93" s="88">
        <f>4*3780000</f>
        <v>15120000</v>
      </c>
      <c r="G93" s="73"/>
      <c r="H93" s="73">
        <v>4</v>
      </c>
      <c r="I93" s="88">
        <f>4*3780000</f>
        <v>15120000</v>
      </c>
      <c r="J93" s="69"/>
      <c r="K93" s="70"/>
      <c r="L93" s="71"/>
      <c r="M93" s="71"/>
      <c r="N93" s="100" t="s">
        <v>94</v>
      </c>
    </row>
    <row r="94" spans="1:15" s="5" customFormat="1" ht="19.5" customHeight="1" x14ac:dyDescent="0.25">
      <c r="A94" s="138">
        <v>75</v>
      </c>
      <c r="B94" s="60" t="s">
        <v>102</v>
      </c>
      <c r="C94" s="72"/>
      <c r="D94" s="72">
        <v>2021</v>
      </c>
      <c r="E94" s="99">
        <v>1</v>
      </c>
      <c r="F94" s="88">
        <v>5166000</v>
      </c>
      <c r="G94" s="73"/>
      <c r="H94" s="73">
        <v>1</v>
      </c>
      <c r="I94" s="88">
        <v>5166000</v>
      </c>
      <c r="J94" s="69"/>
      <c r="K94" s="70"/>
      <c r="L94" s="71"/>
      <c r="M94" s="71"/>
      <c r="N94" s="141" t="s">
        <v>94</v>
      </c>
    </row>
    <row r="95" spans="1:15" s="5" customFormat="1" ht="20.100000000000001" customHeight="1" x14ac:dyDescent="0.25">
      <c r="A95" s="138">
        <v>76</v>
      </c>
      <c r="B95" s="60" t="s">
        <v>106</v>
      </c>
      <c r="C95" s="72"/>
      <c r="D95" s="72">
        <v>2022</v>
      </c>
      <c r="E95" s="99">
        <v>2</v>
      </c>
      <c r="F95" s="88">
        <f>2*7800000</f>
        <v>15600000</v>
      </c>
      <c r="G95" s="73"/>
      <c r="H95" s="73">
        <v>2</v>
      </c>
      <c r="I95" s="88">
        <f>2*7800000</f>
        <v>15600000</v>
      </c>
      <c r="J95" s="69"/>
      <c r="K95" s="70"/>
      <c r="L95" s="71"/>
      <c r="M95" s="71"/>
      <c r="N95" s="141" t="s">
        <v>94</v>
      </c>
    </row>
    <row r="96" spans="1:15" s="13" customFormat="1" ht="21.95" customHeight="1" x14ac:dyDescent="0.25">
      <c r="A96" s="138">
        <v>77</v>
      </c>
      <c r="B96" s="60" t="s">
        <v>107</v>
      </c>
      <c r="C96" s="72"/>
      <c r="D96" s="72">
        <v>2022</v>
      </c>
      <c r="E96" s="99">
        <v>3</v>
      </c>
      <c r="F96" s="88">
        <f>3*2900000</f>
        <v>8700000</v>
      </c>
      <c r="G96" s="73"/>
      <c r="H96" s="73">
        <v>3</v>
      </c>
      <c r="I96" s="88">
        <f>3*2900000</f>
        <v>8700000</v>
      </c>
      <c r="J96" s="69"/>
      <c r="K96" s="70"/>
      <c r="L96" s="71"/>
      <c r="M96" s="71"/>
      <c r="N96" s="141" t="s">
        <v>94</v>
      </c>
      <c r="O96" s="83"/>
    </row>
    <row r="97" spans="1:15" ht="21.95" customHeight="1" x14ac:dyDescent="0.25">
      <c r="A97" s="138">
        <v>78</v>
      </c>
      <c r="B97" s="60" t="s">
        <v>108</v>
      </c>
      <c r="C97" s="72"/>
      <c r="D97" s="72">
        <v>2022</v>
      </c>
      <c r="E97" s="99">
        <v>1</v>
      </c>
      <c r="F97" s="88">
        <f>1*1600000</f>
        <v>1600000</v>
      </c>
      <c r="G97" s="73"/>
      <c r="H97" s="73">
        <v>1</v>
      </c>
      <c r="I97" s="88">
        <f>1*1600000</f>
        <v>1600000</v>
      </c>
      <c r="J97" s="69"/>
      <c r="K97" s="70"/>
      <c r="L97" s="71"/>
      <c r="M97" s="71"/>
      <c r="N97" s="141" t="s">
        <v>94</v>
      </c>
    </row>
    <row r="98" spans="1:15" ht="21.95" customHeight="1" x14ac:dyDescent="0.25">
      <c r="A98" s="138">
        <v>79</v>
      </c>
      <c r="B98" s="60" t="s">
        <v>109</v>
      </c>
      <c r="C98" s="72"/>
      <c r="D98" s="72">
        <v>2022</v>
      </c>
      <c r="E98" s="99">
        <v>1</v>
      </c>
      <c r="F98" s="88">
        <f>1*6400000</f>
        <v>6400000</v>
      </c>
      <c r="G98" s="73"/>
      <c r="H98" s="73">
        <v>1</v>
      </c>
      <c r="I98" s="88">
        <f>1*6400000</f>
        <v>6400000</v>
      </c>
      <c r="J98" s="69"/>
      <c r="K98" s="70"/>
      <c r="L98" s="71"/>
      <c r="M98" s="71"/>
      <c r="N98" s="141" t="s">
        <v>94</v>
      </c>
    </row>
    <row r="99" spans="1:15" s="6" customFormat="1" ht="38.25" customHeight="1" thickBot="1" x14ac:dyDescent="0.3">
      <c r="A99" s="94"/>
      <c r="B99" s="95" t="s">
        <v>9</v>
      </c>
      <c r="C99" s="96"/>
      <c r="D99" s="123"/>
      <c r="E99" s="97">
        <f>SUM(E20:E98)</f>
        <v>232</v>
      </c>
      <c r="F99" s="97">
        <f>SUM(F20:F98)</f>
        <v>662151140</v>
      </c>
      <c r="G99" s="97">
        <f>SUM(G20:G92)</f>
        <v>0</v>
      </c>
      <c r="H99" s="97">
        <f>SUM(H20:H98)</f>
        <v>232</v>
      </c>
      <c r="I99" s="97">
        <f>SUM(I20:I98)</f>
        <v>662151140</v>
      </c>
      <c r="J99" s="97"/>
      <c r="K99" s="96"/>
      <c r="L99" s="96"/>
      <c r="M99" s="96"/>
      <c r="N99" s="140"/>
      <c r="O99" s="180"/>
    </row>
    <row r="100" spans="1:15" ht="14.25" customHeight="1" x14ac:dyDescent="0.25">
      <c r="E100" s="40"/>
      <c r="O100" s="179"/>
    </row>
    <row r="101" spans="1:15" s="184" customFormat="1" ht="30.75" customHeight="1" x14ac:dyDescent="0.3">
      <c r="A101" s="182"/>
      <c r="B101" s="188" t="s">
        <v>83</v>
      </c>
      <c r="C101" s="189"/>
      <c r="D101" s="262" t="s">
        <v>84</v>
      </c>
      <c r="E101" s="262"/>
      <c r="F101" s="262"/>
      <c r="G101" s="189"/>
      <c r="H101" s="190" t="s">
        <v>85</v>
      </c>
      <c r="I101" s="190"/>
      <c r="J101" s="189"/>
      <c r="K101" s="189"/>
      <c r="L101" s="188" t="s">
        <v>100</v>
      </c>
      <c r="M101" s="188"/>
      <c r="N101" s="188"/>
      <c r="O101" s="183"/>
    </row>
    <row r="102" spans="1:15" x14ac:dyDescent="0.25">
      <c r="A102" s="39"/>
      <c r="B102" s="191"/>
      <c r="C102" s="192"/>
      <c r="D102" s="263"/>
      <c r="E102" s="263"/>
      <c r="F102" s="263"/>
      <c r="G102" s="192"/>
      <c r="H102" s="263"/>
      <c r="I102" s="263"/>
      <c r="J102" s="192"/>
      <c r="K102" s="192"/>
      <c r="L102" s="193"/>
      <c r="M102" s="193"/>
      <c r="N102" s="193"/>
    </row>
    <row r="103" spans="1:15" x14ac:dyDescent="0.25">
      <c r="A103" s="39"/>
      <c r="B103" s="193"/>
      <c r="C103" s="192"/>
      <c r="D103" s="192"/>
      <c r="E103" s="194"/>
      <c r="F103" s="192"/>
      <c r="G103" s="192"/>
      <c r="H103" s="192"/>
      <c r="I103" s="192"/>
      <c r="J103" s="192"/>
      <c r="K103" s="192"/>
      <c r="L103" s="192"/>
      <c r="M103" s="192"/>
      <c r="N103" s="38"/>
    </row>
    <row r="104" spans="1:15" s="6" customFormat="1" x14ac:dyDescent="0.25">
      <c r="A104" s="39"/>
      <c r="B104" s="39"/>
      <c r="C104" s="39"/>
      <c r="D104" s="39"/>
      <c r="E104" s="40"/>
      <c r="F104" s="39"/>
      <c r="G104" s="39"/>
      <c r="H104" s="39"/>
      <c r="I104" s="1"/>
      <c r="J104" s="1"/>
      <c r="K104" s="1"/>
      <c r="L104" s="1"/>
      <c r="M104" s="1"/>
      <c r="N104" s="1"/>
      <c r="O104" s="84"/>
    </row>
    <row r="105" spans="1:15" s="6" customFormat="1" ht="14.25" customHeight="1" x14ac:dyDescent="0.25">
      <c r="A105" s="39"/>
      <c r="B105" s="39"/>
      <c r="C105" s="39"/>
      <c r="D105" s="39"/>
      <c r="E105" s="40"/>
      <c r="F105" s="39"/>
      <c r="G105" s="39"/>
      <c r="H105" s="39"/>
      <c r="I105" s="1"/>
      <c r="J105" s="1"/>
      <c r="K105" s="1"/>
      <c r="L105" s="1"/>
      <c r="M105" s="1"/>
      <c r="N105" s="1"/>
      <c r="O105" s="84"/>
    </row>
    <row r="106" spans="1:15" x14ac:dyDescent="0.25">
      <c r="A106" s="258"/>
      <c r="B106" s="258"/>
      <c r="C106" s="258"/>
      <c r="D106" s="258"/>
      <c r="E106" s="258"/>
      <c r="F106" s="236"/>
      <c r="G106" s="236"/>
      <c r="H106" s="42"/>
      <c r="I106" s="237"/>
      <c r="J106" s="237"/>
      <c r="K106" s="237"/>
      <c r="L106" s="237"/>
      <c r="M106" s="237"/>
      <c r="N106" s="237"/>
    </row>
    <row r="107" spans="1:15" s="4" customFormat="1" ht="16.5" x14ac:dyDescent="0.25">
      <c r="A107" s="42"/>
      <c r="B107" s="41"/>
      <c r="C107" s="42"/>
      <c r="D107" s="42"/>
      <c r="E107" s="236"/>
      <c r="F107" s="236"/>
      <c r="G107" s="236"/>
      <c r="H107" s="236"/>
      <c r="I107" s="6"/>
      <c r="J107" s="237"/>
      <c r="K107" s="237"/>
      <c r="L107" s="237"/>
      <c r="M107" s="237"/>
      <c r="N107" s="237"/>
      <c r="O107" s="85"/>
    </row>
    <row r="108" spans="1:15" s="4" customFormat="1" ht="16.5" x14ac:dyDescent="0.25">
      <c r="A108" s="39"/>
      <c r="B108" s="39"/>
      <c r="C108" s="39"/>
      <c r="D108" s="257" t="s">
        <v>90</v>
      </c>
      <c r="E108" s="257"/>
      <c r="F108" s="257"/>
      <c r="G108" s="186"/>
      <c r="H108" s="186"/>
      <c r="I108" s="187"/>
      <c r="J108" s="187"/>
      <c r="K108" s="256" t="s">
        <v>113</v>
      </c>
      <c r="L108" s="256"/>
      <c r="M108" s="256"/>
      <c r="N108" s="6"/>
      <c r="O108" s="85"/>
    </row>
    <row r="109" spans="1:15" s="4" customFormat="1" ht="16.5" x14ac:dyDescent="0.25">
      <c r="A109" s="43"/>
      <c r="B109" s="43"/>
      <c r="C109" s="43"/>
      <c r="D109" s="43"/>
      <c r="E109" s="44"/>
      <c r="F109" s="43"/>
      <c r="G109" s="43"/>
      <c r="H109" s="43"/>
      <c r="O109" s="85"/>
    </row>
    <row r="110" spans="1:15" s="4" customFormat="1" ht="16.5" x14ac:dyDescent="0.25">
      <c r="A110" s="43"/>
      <c r="B110" s="43"/>
      <c r="C110" s="43"/>
      <c r="D110" s="43"/>
      <c r="E110" s="44"/>
      <c r="F110" s="43"/>
      <c r="G110" s="43"/>
      <c r="H110" s="43"/>
      <c r="O110" s="85"/>
    </row>
    <row r="111" spans="1:15" s="4" customFormat="1" ht="16.5" x14ac:dyDescent="0.25">
      <c r="A111" s="43"/>
      <c r="B111" s="43"/>
      <c r="C111" s="43"/>
      <c r="D111" s="43"/>
      <c r="E111" s="44"/>
      <c r="F111" s="43"/>
      <c r="G111" s="43"/>
      <c r="H111" s="43"/>
      <c r="O111" s="85"/>
    </row>
    <row r="112" spans="1:15" s="4" customFormat="1" ht="16.5" x14ac:dyDescent="0.25">
      <c r="A112" s="43"/>
      <c r="B112" s="43"/>
      <c r="C112" s="43"/>
      <c r="D112" s="43"/>
      <c r="E112" s="44"/>
      <c r="F112" s="43"/>
      <c r="G112" s="43"/>
      <c r="H112" s="43"/>
      <c r="O112" s="85"/>
    </row>
    <row r="113" spans="1:15" s="4" customFormat="1" ht="16.5" x14ac:dyDescent="0.25">
      <c r="A113" s="43"/>
      <c r="B113" s="43"/>
      <c r="C113" s="43"/>
      <c r="D113" s="43"/>
      <c r="E113" s="44"/>
      <c r="F113" s="43"/>
      <c r="G113" s="43"/>
      <c r="H113" s="43"/>
      <c r="O113" s="85"/>
    </row>
    <row r="114" spans="1:15" s="4" customFormat="1" ht="16.5" x14ac:dyDescent="0.25">
      <c r="A114" s="43"/>
      <c r="B114" s="43"/>
      <c r="C114" s="43"/>
      <c r="D114" s="43"/>
      <c r="E114" s="44"/>
      <c r="F114" s="43"/>
      <c r="G114" s="43"/>
      <c r="H114" s="43"/>
      <c r="O114" s="85"/>
    </row>
    <row r="115" spans="1:15" s="3" customFormat="1" ht="16.5" x14ac:dyDescent="0.25">
      <c r="A115" s="43"/>
      <c r="B115" s="43"/>
      <c r="C115" s="43"/>
      <c r="D115" s="43"/>
      <c r="E115" s="44"/>
      <c r="F115" s="43"/>
      <c r="G115" s="43"/>
      <c r="H115" s="43"/>
      <c r="I115" s="4"/>
      <c r="J115" s="4"/>
      <c r="K115" s="4"/>
      <c r="L115" s="4"/>
      <c r="M115" s="4"/>
      <c r="N115" s="4"/>
      <c r="O115" s="86"/>
    </row>
    <row r="116" spans="1:15" s="3" customFormat="1" ht="16.5" x14ac:dyDescent="0.25">
      <c r="A116" s="43"/>
      <c r="B116" s="43"/>
      <c r="C116" s="43"/>
      <c r="D116" s="43"/>
      <c r="E116" s="44"/>
      <c r="F116" s="43"/>
      <c r="G116" s="43"/>
      <c r="H116" s="43"/>
      <c r="I116" s="4"/>
      <c r="J116" s="4"/>
      <c r="K116" s="4"/>
      <c r="L116" s="4"/>
      <c r="M116" s="4"/>
      <c r="N116" s="4"/>
      <c r="O116" s="86"/>
    </row>
    <row r="117" spans="1:15" s="3" customFormat="1" ht="11.25" x14ac:dyDescent="0.2">
      <c r="A117" s="45"/>
      <c r="B117" s="45"/>
      <c r="C117" s="45"/>
      <c r="D117" s="45"/>
      <c r="E117" s="46"/>
      <c r="F117" s="45"/>
      <c r="G117" s="45"/>
      <c r="H117" s="45"/>
      <c r="O117" s="86"/>
    </row>
    <row r="118" spans="1:15" s="3" customFormat="1" ht="11.25" x14ac:dyDescent="0.2">
      <c r="A118" s="45"/>
      <c r="B118" s="45"/>
      <c r="C118" s="45"/>
      <c r="D118" s="45"/>
      <c r="E118" s="46"/>
      <c r="F118" s="45"/>
      <c r="G118" s="45"/>
      <c r="H118" s="45"/>
      <c r="O118" s="86"/>
    </row>
    <row r="119" spans="1:15" s="3" customFormat="1" ht="11.25" x14ac:dyDescent="0.2">
      <c r="A119" s="45"/>
      <c r="B119" s="45"/>
      <c r="C119" s="45"/>
      <c r="D119" s="45"/>
      <c r="E119" s="46"/>
      <c r="F119" s="45"/>
      <c r="G119" s="45"/>
      <c r="H119" s="45"/>
      <c r="O119" s="86"/>
    </row>
    <row r="120" spans="1:15" s="3" customFormat="1" ht="11.25" x14ac:dyDescent="0.2">
      <c r="A120" s="45"/>
      <c r="B120" s="45"/>
      <c r="C120" s="45"/>
      <c r="D120" s="45"/>
      <c r="E120" s="46"/>
      <c r="F120" s="45"/>
      <c r="G120" s="45"/>
      <c r="H120" s="45"/>
      <c r="O120" s="86"/>
    </row>
    <row r="121" spans="1:15" s="3" customFormat="1" ht="11.25" x14ac:dyDescent="0.2">
      <c r="A121" s="45"/>
      <c r="B121" s="45"/>
      <c r="C121" s="45"/>
      <c r="D121" s="45"/>
      <c r="E121" s="46"/>
      <c r="F121" s="45"/>
      <c r="G121" s="45"/>
      <c r="H121" s="45"/>
      <c r="O121" s="86"/>
    </row>
    <row r="122" spans="1:15" s="3" customFormat="1" ht="11.25" x14ac:dyDescent="0.2">
      <c r="A122" s="45"/>
      <c r="B122" s="45"/>
      <c r="C122" s="45"/>
      <c r="D122" s="45"/>
      <c r="E122" s="46"/>
      <c r="F122" s="45"/>
      <c r="G122" s="45"/>
      <c r="H122" s="45"/>
      <c r="O122" s="86"/>
    </row>
    <row r="123" spans="1:15" s="3" customFormat="1" ht="11.25" x14ac:dyDescent="0.2">
      <c r="A123" s="45"/>
      <c r="B123" s="45"/>
      <c r="C123" s="45"/>
      <c r="D123" s="45"/>
      <c r="E123" s="46"/>
      <c r="F123" s="45"/>
      <c r="G123" s="45"/>
      <c r="H123" s="45"/>
      <c r="O123" s="86"/>
    </row>
    <row r="124" spans="1:15" s="3" customFormat="1" ht="11.25" x14ac:dyDescent="0.2">
      <c r="A124" s="45"/>
      <c r="B124" s="45"/>
      <c r="C124" s="45"/>
      <c r="D124" s="45"/>
      <c r="E124" s="46"/>
      <c r="F124" s="45"/>
      <c r="G124" s="45"/>
      <c r="H124" s="45"/>
      <c r="O124" s="86"/>
    </row>
    <row r="125" spans="1:15" s="3" customFormat="1" ht="11.25" x14ac:dyDescent="0.2">
      <c r="A125" s="45"/>
      <c r="B125" s="45"/>
      <c r="C125" s="45"/>
      <c r="D125" s="45"/>
      <c r="E125" s="46"/>
      <c r="F125" s="45"/>
      <c r="G125" s="45"/>
      <c r="H125" s="45"/>
      <c r="O125" s="86"/>
    </row>
    <row r="126" spans="1:15" s="3" customFormat="1" ht="11.25" x14ac:dyDescent="0.2">
      <c r="A126" s="45"/>
      <c r="B126" s="45"/>
      <c r="C126" s="45"/>
      <c r="D126" s="45"/>
      <c r="E126" s="46"/>
      <c r="F126" s="45"/>
      <c r="G126" s="45"/>
      <c r="H126" s="45"/>
      <c r="O126" s="86"/>
    </row>
    <row r="127" spans="1:15" s="3" customFormat="1" ht="11.25" x14ac:dyDescent="0.2">
      <c r="A127" s="45"/>
      <c r="B127" s="45"/>
      <c r="C127" s="45"/>
      <c r="D127" s="45"/>
      <c r="E127" s="46"/>
      <c r="F127" s="45"/>
      <c r="G127" s="45"/>
      <c r="H127" s="45"/>
      <c r="O127" s="86"/>
    </row>
    <row r="128" spans="1:15" s="3" customFormat="1" ht="11.25" x14ac:dyDescent="0.2">
      <c r="A128" s="45"/>
      <c r="B128" s="45"/>
      <c r="C128" s="45"/>
      <c r="D128" s="45"/>
      <c r="E128" s="46"/>
      <c r="F128" s="45"/>
      <c r="G128" s="45"/>
      <c r="H128" s="45"/>
      <c r="O128" s="86"/>
    </row>
    <row r="129" spans="1:15" s="3" customFormat="1" ht="11.25" x14ac:dyDescent="0.2">
      <c r="A129" s="45"/>
      <c r="B129" s="45"/>
      <c r="C129" s="45"/>
      <c r="D129" s="45"/>
      <c r="E129" s="46"/>
      <c r="F129" s="45"/>
      <c r="G129" s="45"/>
      <c r="H129" s="45"/>
      <c r="O129" s="86"/>
    </row>
    <row r="130" spans="1:15" s="3" customFormat="1" ht="11.25" x14ac:dyDescent="0.2">
      <c r="A130" s="45"/>
      <c r="B130" s="45"/>
      <c r="C130" s="45"/>
      <c r="D130" s="45"/>
      <c r="E130" s="46"/>
      <c r="F130" s="45"/>
      <c r="G130" s="45"/>
      <c r="H130" s="45"/>
      <c r="O130" s="86"/>
    </row>
    <row r="131" spans="1:15" x14ac:dyDescent="0.25">
      <c r="A131" s="45"/>
      <c r="B131" s="45"/>
      <c r="C131" s="45"/>
      <c r="D131" s="45"/>
      <c r="E131" s="46"/>
      <c r="F131" s="45"/>
      <c r="G131" s="45"/>
      <c r="H131" s="45"/>
      <c r="I131" s="3"/>
      <c r="J131" s="3"/>
      <c r="K131" s="3"/>
      <c r="L131" s="3"/>
      <c r="M131" s="3"/>
      <c r="N131" s="3"/>
    </row>
    <row r="132" spans="1:15" x14ac:dyDescent="0.25">
      <c r="A132" s="45"/>
      <c r="B132" s="45"/>
      <c r="C132" s="45"/>
      <c r="D132" s="45"/>
      <c r="E132" s="46"/>
      <c r="F132" s="45"/>
      <c r="G132" s="45"/>
      <c r="H132" s="45"/>
      <c r="I132" s="3"/>
      <c r="J132" s="3"/>
      <c r="K132" s="3"/>
      <c r="L132" s="3"/>
      <c r="M132" s="3"/>
      <c r="N132" s="3"/>
    </row>
    <row r="133" spans="1:15" x14ac:dyDescent="0.25">
      <c r="A133" s="39"/>
      <c r="B133" s="39"/>
      <c r="C133" s="39"/>
      <c r="D133" s="39"/>
      <c r="E133" s="40"/>
      <c r="F133" s="39"/>
      <c r="G133" s="39"/>
      <c r="H133" s="39"/>
    </row>
    <row r="134" spans="1:15" x14ac:dyDescent="0.25">
      <c r="A134" s="39"/>
      <c r="B134" s="39"/>
      <c r="C134" s="39"/>
      <c r="D134" s="39"/>
      <c r="E134" s="40"/>
      <c r="F134" s="39"/>
      <c r="G134" s="39"/>
      <c r="H134" s="39"/>
    </row>
    <row r="135" spans="1:15" x14ac:dyDescent="0.25">
      <c r="A135" s="39"/>
      <c r="B135" s="39"/>
      <c r="C135" s="39"/>
      <c r="D135" s="39"/>
      <c r="E135" s="40"/>
      <c r="F135" s="39"/>
      <c r="G135" s="39"/>
      <c r="H135" s="39"/>
    </row>
    <row r="136" spans="1:15" x14ac:dyDescent="0.25">
      <c r="A136" s="39"/>
      <c r="B136" s="39"/>
      <c r="C136" s="39"/>
      <c r="D136" s="39"/>
      <c r="E136" s="40"/>
      <c r="F136" s="39"/>
      <c r="G136" s="39"/>
      <c r="H136" s="39"/>
    </row>
    <row r="137" spans="1:15" x14ac:dyDescent="0.25">
      <c r="A137" s="39"/>
      <c r="B137" s="39"/>
      <c r="C137" s="39"/>
      <c r="D137" s="39"/>
      <c r="E137" s="40"/>
      <c r="F137" s="39"/>
      <c r="G137" s="39"/>
      <c r="H137" s="39"/>
    </row>
    <row r="138" spans="1:15" x14ac:dyDescent="0.25">
      <c r="A138" s="39"/>
      <c r="B138" s="39"/>
      <c r="C138" s="39"/>
      <c r="D138" s="39"/>
      <c r="E138" s="40"/>
      <c r="F138" s="39"/>
      <c r="G138" s="39"/>
      <c r="H138" s="39"/>
    </row>
    <row r="139" spans="1:15" x14ac:dyDescent="0.25">
      <c r="A139" s="39"/>
      <c r="B139" s="39"/>
      <c r="C139" s="39"/>
      <c r="D139" s="39"/>
      <c r="E139" s="40"/>
      <c r="F139" s="39"/>
      <c r="G139" s="39"/>
      <c r="H139" s="39"/>
    </row>
    <row r="140" spans="1:15" x14ac:dyDescent="0.25">
      <c r="A140" s="39"/>
      <c r="B140" s="39"/>
      <c r="C140" s="39"/>
      <c r="D140" s="39"/>
      <c r="E140" s="40"/>
      <c r="F140" s="39"/>
      <c r="G140" s="39"/>
      <c r="H140" s="39"/>
    </row>
    <row r="141" spans="1:15" x14ac:dyDescent="0.25">
      <c r="A141" s="39"/>
      <c r="B141" s="39"/>
      <c r="C141" s="39"/>
      <c r="D141" s="39"/>
      <c r="E141" s="40"/>
      <c r="F141" s="39"/>
      <c r="G141" s="39"/>
      <c r="H141" s="39"/>
    </row>
    <row r="142" spans="1:15" x14ac:dyDescent="0.25">
      <c r="A142" s="39"/>
      <c r="B142" s="39"/>
      <c r="C142" s="39"/>
      <c r="D142" s="39"/>
      <c r="E142" s="40"/>
      <c r="F142" s="39"/>
      <c r="G142" s="39"/>
      <c r="H142" s="39"/>
    </row>
  </sheetData>
  <mergeCells count="29">
    <mergeCell ref="E17:G17"/>
    <mergeCell ref="E18:E19"/>
    <mergeCell ref="N17:N19"/>
    <mergeCell ref="K108:M108"/>
    <mergeCell ref="D108:F108"/>
    <mergeCell ref="A106:E106"/>
    <mergeCell ref="F106:G106"/>
    <mergeCell ref="I106:K106"/>
    <mergeCell ref="D17:D19"/>
    <mergeCell ref="K17:M17"/>
    <mergeCell ref="L106:N106"/>
    <mergeCell ref="D101:F101"/>
    <mergeCell ref="D102:F102"/>
    <mergeCell ref="A3:D3"/>
    <mergeCell ref="J3:M3"/>
    <mergeCell ref="A4:D4"/>
    <mergeCell ref="J4:M4"/>
    <mergeCell ref="J5:M5"/>
    <mergeCell ref="B8:E8"/>
    <mergeCell ref="F9:I9"/>
    <mergeCell ref="E107:H107"/>
    <mergeCell ref="J107:N107"/>
    <mergeCell ref="H17:J17"/>
    <mergeCell ref="A6:O6"/>
    <mergeCell ref="A7:O7"/>
    <mergeCell ref="A17:A19"/>
    <mergeCell ref="B17:B19"/>
    <mergeCell ref="C17:C19"/>
    <mergeCell ref="H102:I102"/>
  </mergeCells>
  <phoneticPr fontId="2" type="noConversion"/>
  <pageMargins left="0.33" right="0.21" top="0.31" bottom="0.28999999999999998" header="0.24" footer="0.24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5"/>
  <sheetViews>
    <sheetView topLeftCell="A29" workbookViewId="0">
      <selection activeCell="J11" sqref="J11"/>
    </sheetView>
  </sheetViews>
  <sheetFormatPr defaultRowHeight="15.75" x14ac:dyDescent="0.25"/>
  <cols>
    <col min="1" max="1" width="5.375" style="1" customWidth="1"/>
    <col min="2" max="2" width="39" style="1" customWidth="1"/>
    <col min="3" max="3" width="8.375" style="1" customWidth="1"/>
    <col min="4" max="4" width="6.875" style="1" customWidth="1"/>
    <col min="5" max="5" width="8.375" style="37" customWidth="1"/>
    <col min="6" max="6" width="17.625" style="1" customWidth="1"/>
    <col min="7" max="7" width="8.875" style="1" customWidth="1"/>
    <col min="8" max="8" width="8.25" style="1" customWidth="1"/>
    <col min="9" max="9" width="18.75" style="1" customWidth="1"/>
    <col min="10" max="10" width="8.875" style="1" customWidth="1"/>
    <col min="11" max="11" width="6.75" style="1" customWidth="1"/>
    <col min="12" max="12" width="7.875" style="1" customWidth="1"/>
    <col min="13" max="13" width="11" style="1" customWidth="1"/>
    <col min="14" max="14" width="18.5" style="1" customWidth="1"/>
    <col min="15" max="15" width="9" style="76"/>
    <col min="16" max="16384" width="9" style="1"/>
  </cols>
  <sheetData>
    <row r="1" spans="1:52" x14ac:dyDescent="0.25">
      <c r="A1" s="39"/>
      <c r="B1" s="39"/>
      <c r="C1" s="39"/>
      <c r="D1" s="39"/>
      <c r="E1" s="40"/>
      <c r="F1" s="39"/>
      <c r="G1" s="39"/>
      <c r="H1" s="39"/>
      <c r="I1" s="39"/>
      <c r="J1" s="39"/>
      <c r="K1" s="39"/>
      <c r="L1" s="39"/>
      <c r="M1" s="39"/>
      <c r="N1" s="39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spans="1:52" ht="16.5" x14ac:dyDescent="0.25">
      <c r="A2" s="43"/>
      <c r="B2" s="43"/>
      <c r="C2" s="43"/>
      <c r="D2" s="43"/>
      <c r="E2" s="40"/>
      <c r="F2" s="39"/>
      <c r="G2" s="39"/>
      <c r="H2" s="39"/>
      <c r="I2" s="39"/>
      <c r="J2" s="39"/>
      <c r="K2" s="39"/>
      <c r="L2" s="39"/>
      <c r="M2" s="39"/>
      <c r="N2" s="39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3" spans="1:52" ht="16.5" x14ac:dyDescent="0.25">
      <c r="A3" s="251" t="s">
        <v>0</v>
      </c>
      <c r="B3" s="251"/>
      <c r="C3" s="251"/>
      <c r="D3" s="251"/>
      <c r="E3" s="48"/>
      <c r="F3" s="49"/>
      <c r="G3" s="49"/>
      <c r="H3" s="49"/>
      <c r="I3" s="49"/>
      <c r="J3" s="252" t="s">
        <v>3</v>
      </c>
      <c r="K3" s="252"/>
      <c r="L3" s="252"/>
      <c r="M3" s="252"/>
      <c r="N3" s="49"/>
      <c r="O3" s="77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</row>
    <row r="4" spans="1:52" ht="16.5" x14ac:dyDescent="0.25">
      <c r="A4" s="253" t="s">
        <v>99</v>
      </c>
      <c r="B4" s="253"/>
      <c r="C4" s="253"/>
      <c r="D4" s="253"/>
      <c r="E4" s="48"/>
      <c r="F4" s="49"/>
      <c r="G4" s="49"/>
      <c r="H4" s="49"/>
      <c r="I4" s="49"/>
      <c r="J4" s="252"/>
      <c r="K4" s="252"/>
      <c r="L4" s="252"/>
      <c r="M4" s="252"/>
      <c r="N4" s="49"/>
      <c r="O4" s="77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</row>
    <row r="5" spans="1:52" ht="15.75" customHeight="1" x14ac:dyDescent="0.25">
      <c r="A5" s="142"/>
      <c r="B5" s="142"/>
      <c r="C5" s="142"/>
      <c r="D5" s="142"/>
      <c r="E5" s="143"/>
      <c r="F5" s="142"/>
      <c r="G5" s="142"/>
      <c r="H5" s="142"/>
      <c r="I5" s="142"/>
      <c r="J5" s="254"/>
      <c r="K5" s="254"/>
      <c r="L5" s="254"/>
      <c r="M5" s="254"/>
      <c r="N5" s="142"/>
      <c r="O5" s="144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</row>
    <row r="6" spans="1:52" ht="15.75" customHeight="1" x14ac:dyDescent="0.25">
      <c r="A6" s="241" t="s">
        <v>117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</row>
    <row r="7" spans="1:52" ht="16.5" x14ac:dyDescent="0.25">
      <c r="A7" s="242" t="s">
        <v>146</v>
      </c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</row>
    <row r="8" spans="1:52" ht="17.25" customHeight="1" x14ac:dyDescent="0.25">
      <c r="A8" s="145"/>
      <c r="B8" s="255" t="s">
        <v>86</v>
      </c>
      <c r="C8" s="255"/>
      <c r="D8" s="255"/>
      <c r="E8" s="255"/>
      <c r="F8" s="145"/>
      <c r="G8" s="145"/>
      <c r="H8" s="145"/>
      <c r="I8" s="145"/>
      <c r="J8" s="145"/>
      <c r="K8" s="145"/>
      <c r="L8" s="145"/>
      <c r="M8" s="145"/>
      <c r="N8" s="145"/>
      <c r="O8" s="14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</row>
    <row r="9" spans="1:52" ht="17.25" customHeight="1" x14ac:dyDescent="0.25">
      <c r="A9" s="147" t="s">
        <v>87</v>
      </c>
      <c r="B9" s="196" t="s">
        <v>111</v>
      </c>
      <c r="C9" s="197"/>
      <c r="D9" s="149" t="s">
        <v>8</v>
      </c>
      <c r="E9" s="197"/>
      <c r="F9" s="235" t="s">
        <v>112</v>
      </c>
      <c r="G9" s="235"/>
      <c r="H9" s="235"/>
      <c r="I9" s="235"/>
      <c r="J9" s="145"/>
      <c r="K9" s="145"/>
      <c r="L9" s="145"/>
      <c r="M9" s="145"/>
      <c r="N9" s="145"/>
      <c r="O9" s="14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</row>
    <row r="10" spans="1:52" ht="16.5" x14ac:dyDescent="0.25">
      <c r="A10" s="147" t="s">
        <v>87</v>
      </c>
      <c r="B10" s="148" t="s">
        <v>90</v>
      </c>
      <c r="C10" s="147"/>
      <c r="D10" s="149" t="s">
        <v>8</v>
      </c>
      <c r="E10" s="150"/>
      <c r="F10" s="148" t="s">
        <v>91</v>
      </c>
      <c r="G10" s="148"/>
      <c r="H10" s="148"/>
      <c r="I10" s="148"/>
      <c r="J10" s="151"/>
      <c r="K10" s="151"/>
      <c r="L10" s="151"/>
      <c r="M10" s="152"/>
      <c r="N10" s="152"/>
      <c r="O10" s="153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</row>
    <row r="11" spans="1:52" ht="16.5" x14ac:dyDescent="0.25">
      <c r="A11" s="147" t="s">
        <v>87</v>
      </c>
      <c r="B11" s="148" t="s">
        <v>92</v>
      </c>
      <c r="C11" s="147"/>
      <c r="D11" s="149" t="s">
        <v>8</v>
      </c>
      <c r="E11" s="150"/>
      <c r="F11" s="154" t="s">
        <v>93</v>
      </c>
      <c r="G11" s="148"/>
      <c r="H11" s="148"/>
      <c r="I11" s="148"/>
      <c r="J11" s="151"/>
      <c r="K11" s="151"/>
      <c r="L11" s="151"/>
      <c r="M11" s="152"/>
      <c r="N11" s="152"/>
      <c r="O11" s="153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</row>
    <row r="12" spans="1:52" ht="17.25" customHeight="1" x14ac:dyDescent="0.25">
      <c r="A12" s="147" t="s">
        <v>110</v>
      </c>
      <c r="B12" s="154" t="s">
        <v>103</v>
      </c>
      <c r="C12" s="147"/>
      <c r="D12" s="149" t="s">
        <v>8</v>
      </c>
      <c r="E12" s="153"/>
      <c r="F12" s="148" t="s">
        <v>105</v>
      </c>
      <c r="G12" s="151"/>
      <c r="H12" s="151"/>
      <c r="I12" s="151"/>
      <c r="J12" s="151"/>
      <c r="K12" s="151"/>
      <c r="L12" s="151"/>
      <c r="M12" s="152"/>
      <c r="N12" s="152"/>
      <c r="O12" s="153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</row>
    <row r="13" spans="1:52" ht="17.25" customHeight="1" x14ac:dyDescent="0.25">
      <c r="A13" s="147" t="s">
        <v>87</v>
      </c>
      <c r="B13" s="148" t="s">
        <v>104</v>
      </c>
      <c r="C13" s="147"/>
      <c r="D13" s="149" t="s">
        <v>8</v>
      </c>
      <c r="E13" s="153"/>
      <c r="F13" s="148" t="s">
        <v>91</v>
      </c>
      <c r="G13" s="151"/>
      <c r="H13" s="151"/>
      <c r="I13" s="151"/>
      <c r="J13" s="151"/>
      <c r="K13" s="151"/>
      <c r="L13" s="151"/>
      <c r="M13" s="152"/>
      <c r="N13" s="152"/>
      <c r="O13" s="153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</row>
    <row r="14" spans="1:52" ht="16.5" x14ac:dyDescent="0.25">
      <c r="A14" s="155"/>
      <c r="B14" s="155" t="s">
        <v>7</v>
      </c>
      <c r="C14" s="155"/>
      <c r="D14" s="155"/>
      <c r="E14" s="44"/>
      <c r="F14" s="155"/>
      <c r="G14" s="155"/>
      <c r="H14" s="155"/>
      <c r="I14" s="155"/>
      <c r="J14" s="155"/>
      <c r="K14" s="155"/>
      <c r="L14" s="155"/>
      <c r="M14" s="155"/>
      <c r="N14" s="155"/>
      <c r="O14" s="85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</row>
    <row r="15" spans="1:52" ht="16.5" x14ac:dyDescent="0.25">
      <c r="A15" s="155"/>
      <c r="B15" s="155" t="s">
        <v>81</v>
      </c>
      <c r="C15" s="155"/>
      <c r="D15" s="155"/>
      <c r="E15" s="44"/>
      <c r="F15" s="155"/>
      <c r="G15" s="155"/>
      <c r="H15" s="155"/>
      <c r="I15" s="155"/>
      <c r="J15" s="155"/>
      <c r="K15" s="155"/>
      <c r="L15" s="155"/>
      <c r="M15" s="155"/>
      <c r="N15" s="155"/>
      <c r="O15" s="85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</row>
    <row r="16" spans="1:52" ht="15.75" customHeight="1" thickBot="1" x14ac:dyDescent="0.3">
      <c r="A16" s="47"/>
      <c r="B16" s="39"/>
      <c r="C16" s="39"/>
      <c r="D16" s="39"/>
      <c r="E16" s="40"/>
      <c r="F16" s="39"/>
      <c r="G16" s="39"/>
      <c r="H16" s="39"/>
      <c r="I16" s="39"/>
      <c r="J16" s="39"/>
      <c r="K16" s="39"/>
      <c r="L16" s="39"/>
      <c r="M16" s="39"/>
      <c r="N16" s="39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</row>
    <row r="17" spans="1:52" s="2" customFormat="1" ht="21.95" customHeight="1" x14ac:dyDescent="0.25">
      <c r="A17" s="243" t="s">
        <v>2</v>
      </c>
      <c r="B17" s="246" t="s">
        <v>18</v>
      </c>
      <c r="C17" s="246" t="s">
        <v>17</v>
      </c>
      <c r="D17" s="259" t="s">
        <v>6</v>
      </c>
      <c r="E17" s="238" t="s">
        <v>12</v>
      </c>
      <c r="F17" s="239"/>
      <c r="G17" s="240"/>
      <c r="H17" s="238" t="s">
        <v>4</v>
      </c>
      <c r="I17" s="239"/>
      <c r="J17" s="240"/>
      <c r="K17" s="238" t="s">
        <v>1</v>
      </c>
      <c r="L17" s="239"/>
      <c r="M17" s="239"/>
      <c r="N17" s="265" t="s">
        <v>5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</row>
    <row r="18" spans="1:52" s="2" customFormat="1" ht="21.95" customHeight="1" x14ac:dyDescent="0.25">
      <c r="A18" s="244"/>
      <c r="B18" s="247"/>
      <c r="C18" s="249"/>
      <c r="D18" s="260"/>
      <c r="E18" s="264" t="s">
        <v>95</v>
      </c>
      <c r="F18" s="101" t="s">
        <v>10</v>
      </c>
      <c r="G18" s="102" t="s">
        <v>14</v>
      </c>
      <c r="H18" s="103" t="s">
        <v>13</v>
      </c>
      <c r="I18" s="104" t="s">
        <v>10</v>
      </c>
      <c r="J18" s="104" t="s">
        <v>14</v>
      </c>
      <c r="K18" s="103" t="s">
        <v>13</v>
      </c>
      <c r="L18" s="104" t="s">
        <v>10</v>
      </c>
      <c r="M18" s="104" t="s">
        <v>14</v>
      </c>
      <c r="N18" s="266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</row>
    <row r="19" spans="1:52" s="2" customFormat="1" ht="21.95" customHeight="1" x14ac:dyDescent="0.25">
      <c r="A19" s="245"/>
      <c r="B19" s="248"/>
      <c r="C19" s="250"/>
      <c r="D19" s="261"/>
      <c r="E19" s="250"/>
      <c r="F19" s="106" t="s">
        <v>11</v>
      </c>
      <c r="G19" s="105" t="s">
        <v>16</v>
      </c>
      <c r="H19" s="105" t="s">
        <v>15</v>
      </c>
      <c r="I19" s="105" t="s">
        <v>11</v>
      </c>
      <c r="J19" s="105" t="s">
        <v>16</v>
      </c>
      <c r="K19" s="105" t="s">
        <v>15</v>
      </c>
      <c r="L19" s="105" t="s">
        <v>11</v>
      </c>
      <c r="M19" s="105" t="s">
        <v>16</v>
      </c>
      <c r="N19" s="267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</row>
    <row r="20" spans="1:52" s="50" customFormat="1" ht="30" customHeight="1" x14ac:dyDescent="0.25">
      <c r="A20" s="225">
        <v>1</v>
      </c>
      <c r="B20" s="200" t="s">
        <v>118</v>
      </c>
      <c r="C20" s="201"/>
      <c r="D20" s="202" t="s">
        <v>119</v>
      </c>
      <c r="E20" s="219">
        <v>2</v>
      </c>
      <c r="F20" s="203">
        <v>45900000</v>
      </c>
      <c r="G20" s="204"/>
      <c r="H20" s="216">
        <v>2</v>
      </c>
      <c r="I20" s="110"/>
      <c r="J20" s="72"/>
      <c r="K20" s="72"/>
      <c r="L20" s="72"/>
      <c r="M20" s="72"/>
      <c r="N20" s="226" t="s">
        <v>122</v>
      </c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</row>
    <row r="21" spans="1:52" s="50" customFormat="1" ht="21.95" customHeight="1" x14ac:dyDescent="0.25">
      <c r="A21" s="225">
        <v>2</v>
      </c>
      <c r="B21" s="200" t="s">
        <v>120</v>
      </c>
      <c r="C21" s="201"/>
      <c r="D21" s="202" t="s">
        <v>121</v>
      </c>
      <c r="E21" s="219">
        <v>1</v>
      </c>
      <c r="F21" s="203">
        <v>18700000</v>
      </c>
      <c r="G21" s="204"/>
      <c r="H21" s="216">
        <v>1</v>
      </c>
      <c r="I21" s="110"/>
      <c r="J21" s="72"/>
      <c r="K21" s="72"/>
      <c r="L21" s="72"/>
      <c r="M21" s="72"/>
      <c r="N21" s="226" t="s">
        <v>124</v>
      </c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</row>
    <row r="22" spans="1:52" s="51" customFormat="1" ht="21.95" customHeight="1" x14ac:dyDescent="0.25">
      <c r="A22" s="225">
        <v>3</v>
      </c>
      <c r="B22" s="200" t="s">
        <v>123</v>
      </c>
      <c r="C22" s="201"/>
      <c r="D22" s="202" t="s">
        <v>19</v>
      </c>
      <c r="E22" s="219">
        <v>1</v>
      </c>
      <c r="F22" s="203">
        <v>108878000</v>
      </c>
      <c r="G22" s="204"/>
      <c r="H22" s="216">
        <v>1</v>
      </c>
      <c r="I22" s="113"/>
      <c r="J22" s="111"/>
      <c r="K22" s="111"/>
      <c r="L22" s="111"/>
      <c r="M22" s="111"/>
      <c r="N22" s="226" t="s">
        <v>124</v>
      </c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</row>
    <row r="23" spans="1:52" s="50" customFormat="1" ht="21.95" customHeight="1" x14ac:dyDescent="0.25">
      <c r="A23" s="225">
        <v>4</v>
      </c>
      <c r="B23" s="200" t="s">
        <v>125</v>
      </c>
      <c r="C23" s="205"/>
      <c r="D23" s="202" t="s">
        <v>19</v>
      </c>
      <c r="E23" s="220">
        <v>1</v>
      </c>
      <c r="F23" s="7">
        <v>34980000</v>
      </c>
      <c r="G23" s="206"/>
      <c r="H23" s="216">
        <v>1</v>
      </c>
      <c r="I23" s="110"/>
      <c r="J23" s="72"/>
      <c r="K23" s="72"/>
      <c r="L23" s="72"/>
      <c r="M23" s="72"/>
      <c r="N23" s="226" t="s">
        <v>124</v>
      </c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</row>
    <row r="24" spans="1:52" s="50" customFormat="1" ht="37.5" customHeight="1" x14ac:dyDescent="0.25">
      <c r="A24" s="225">
        <v>5</v>
      </c>
      <c r="B24" s="215" t="s">
        <v>126</v>
      </c>
      <c r="C24" s="205"/>
      <c r="D24" s="202" t="s">
        <v>19</v>
      </c>
      <c r="E24" s="220">
        <v>1</v>
      </c>
      <c r="F24" s="7">
        <v>48850000</v>
      </c>
      <c r="G24" s="206"/>
      <c r="H24" s="216">
        <v>1</v>
      </c>
      <c r="I24" s="110"/>
      <c r="J24" s="72"/>
      <c r="K24" s="72"/>
      <c r="L24" s="72"/>
      <c r="M24" s="72"/>
      <c r="N24" s="226" t="s">
        <v>124</v>
      </c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</row>
    <row r="25" spans="1:52" s="50" customFormat="1" ht="21.95" customHeight="1" x14ac:dyDescent="0.25">
      <c r="A25" s="225">
        <v>6</v>
      </c>
      <c r="B25" s="200" t="s">
        <v>127</v>
      </c>
      <c r="C25" s="205"/>
      <c r="D25" s="202" t="s">
        <v>19</v>
      </c>
      <c r="E25" s="220">
        <v>1</v>
      </c>
      <c r="F25" s="7">
        <v>11200000</v>
      </c>
      <c r="G25" s="206"/>
      <c r="H25" s="216">
        <v>1</v>
      </c>
      <c r="I25" s="110"/>
      <c r="J25" s="72"/>
      <c r="K25" s="72"/>
      <c r="L25" s="72"/>
      <c r="M25" s="72"/>
      <c r="N25" s="226" t="s">
        <v>124</v>
      </c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</row>
    <row r="26" spans="1:52" s="50" customFormat="1" ht="21.95" customHeight="1" x14ac:dyDescent="0.25">
      <c r="A26" s="225">
        <v>7</v>
      </c>
      <c r="B26" s="200" t="s">
        <v>128</v>
      </c>
      <c r="C26" s="205"/>
      <c r="D26" s="202" t="s">
        <v>19</v>
      </c>
      <c r="E26" s="220">
        <v>4</v>
      </c>
      <c r="F26" s="7">
        <v>119800000</v>
      </c>
      <c r="G26" s="206"/>
      <c r="H26" s="216">
        <v>4</v>
      </c>
      <c r="I26" s="110"/>
      <c r="J26" s="72"/>
      <c r="K26" s="72"/>
      <c r="L26" s="72"/>
      <c r="M26" s="72"/>
      <c r="N26" s="226" t="s">
        <v>124</v>
      </c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</row>
    <row r="27" spans="1:52" s="50" customFormat="1" ht="21.95" customHeight="1" x14ac:dyDescent="0.25">
      <c r="A27" s="225">
        <v>8</v>
      </c>
      <c r="B27" s="207" t="s">
        <v>129</v>
      </c>
      <c r="C27" s="208"/>
      <c r="D27" s="209" t="s">
        <v>19</v>
      </c>
      <c r="E27" s="221">
        <v>2</v>
      </c>
      <c r="F27" s="211">
        <v>10000000</v>
      </c>
      <c r="G27" s="210"/>
      <c r="H27" s="217">
        <v>2</v>
      </c>
      <c r="I27" s="110"/>
      <c r="J27" s="72"/>
      <c r="K27" s="72"/>
      <c r="L27" s="72"/>
      <c r="M27" s="72"/>
      <c r="N27" s="227" t="s">
        <v>130</v>
      </c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</row>
    <row r="28" spans="1:52" s="52" customFormat="1" ht="21.95" customHeight="1" x14ac:dyDescent="0.25">
      <c r="A28" s="225">
        <v>9</v>
      </c>
      <c r="B28" s="200" t="s">
        <v>131</v>
      </c>
      <c r="C28" s="212"/>
      <c r="D28" s="202" t="s">
        <v>19</v>
      </c>
      <c r="E28" s="220">
        <v>2</v>
      </c>
      <c r="F28" s="7">
        <v>17000000</v>
      </c>
      <c r="G28" s="206"/>
      <c r="H28" s="216">
        <v>2</v>
      </c>
      <c r="I28" s="110"/>
      <c r="J28" s="115"/>
      <c r="K28" s="116"/>
      <c r="L28" s="68"/>
      <c r="M28" s="68"/>
      <c r="N28" s="226" t="s">
        <v>124</v>
      </c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</row>
    <row r="29" spans="1:52" s="53" customFormat="1" ht="21.95" customHeight="1" x14ac:dyDescent="0.25">
      <c r="A29" s="225">
        <v>10</v>
      </c>
      <c r="B29" s="200" t="s">
        <v>132</v>
      </c>
      <c r="C29" s="212"/>
      <c r="D29" s="202" t="s">
        <v>19</v>
      </c>
      <c r="E29" s="220">
        <v>1</v>
      </c>
      <c r="F29" s="7">
        <v>60000000</v>
      </c>
      <c r="G29" s="206"/>
      <c r="H29" s="216">
        <v>1</v>
      </c>
      <c r="I29" s="164"/>
      <c r="J29" s="115"/>
      <c r="K29" s="158"/>
      <c r="L29" s="118"/>
      <c r="M29" s="118"/>
      <c r="N29" s="226" t="s">
        <v>124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</row>
    <row r="30" spans="1:52" s="52" customFormat="1" ht="21.95" customHeight="1" x14ac:dyDescent="0.25">
      <c r="A30" s="225">
        <v>11</v>
      </c>
      <c r="B30" s="200" t="s">
        <v>133</v>
      </c>
      <c r="C30" s="212"/>
      <c r="D30" s="202" t="s">
        <v>19</v>
      </c>
      <c r="E30" s="220">
        <v>2</v>
      </c>
      <c r="F30" s="7">
        <v>19000000</v>
      </c>
      <c r="G30" s="206"/>
      <c r="H30" s="216">
        <v>2</v>
      </c>
      <c r="I30" s="164"/>
      <c r="J30" s="115"/>
      <c r="K30" s="159"/>
      <c r="L30" s="68"/>
      <c r="M30" s="68"/>
      <c r="N30" s="226" t="s">
        <v>124</v>
      </c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</row>
    <row r="31" spans="1:52" s="52" customFormat="1" ht="21.95" customHeight="1" x14ac:dyDescent="0.25">
      <c r="A31" s="225">
        <v>12</v>
      </c>
      <c r="B31" s="200" t="s">
        <v>134</v>
      </c>
      <c r="C31" s="212"/>
      <c r="D31" s="202" t="s">
        <v>19</v>
      </c>
      <c r="E31" s="220">
        <v>1</v>
      </c>
      <c r="F31" s="7">
        <v>16900000</v>
      </c>
      <c r="G31" s="206"/>
      <c r="H31" s="216">
        <v>1</v>
      </c>
      <c r="I31" s="164"/>
      <c r="J31" s="115"/>
      <c r="K31" s="159"/>
      <c r="L31" s="68"/>
      <c r="M31" s="68"/>
      <c r="N31" s="226" t="s">
        <v>150</v>
      </c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</row>
    <row r="32" spans="1:52" s="52" customFormat="1" ht="30.75" customHeight="1" x14ac:dyDescent="0.25">
      <c r="A32" s="225">
        <v>13</v>
      </c>
      <c r="B32" s="200" t="s">
        <v>61</v>
      </c>
      <c r="C32" s="212"/>
      <c r="D32" s="202" t="s">
        <v>19</v>
      </c>
      <c r="E32" s="220">
        <v>2</v>
      </c>
      <c r="F32" s="7">
        <v>6850000</v>
      </c>
      <c r="G32" s="206"/>
      <c r="H32" s="216">
        <v>2</v>
      </c>
      <c r="I32" s="164"/>
      <c r="J32" s="115"/>
      <c r="K32" s="159"/>
      <c r="L32" s="68"/>
      <c r="M32" s="68"/>
      <c r="N32" s="228" t="s">
        <v>135</v>
      </c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</row>
    <row r="33" spans="1:52" s="52" customFormat="1" ht="21.95" customHeight="1" x14ac:dyDescent="0.25">
      <c r="A33" s="225">
        <v>14</v>
      </c>
      <c r="B33" s="9" t="s">
        <v>136</v>
      </c>
      <c r="C33" s="213"/>
      <c r="D33" s="202" t="s">
        <v>19</v>
      </c>
      <c r="E33" s="222">
        <v>1</v>
      </c>
      <c r="F33" s="229">
        <v>15650000</v>
      </c>
      <c r="G33" s="11"/>
      <c r="H33" s="10">
        <v>1</v>
      </c>
      <c r="I33" s="164"/>
      <c r="J33" s="115"/>
      <c r="K33" s="159"/>
      <c r="L33" s="68"/>
      <c r="M33" s="68"/>
      <c r="N33" s="230" t="s">
        <v>137</v>
      </c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</row>
    <row r="34" spans="1:52" s="52" customFormat="1" ht="32.25" customHeight="1" x14ac:dyDescent="0.25">
      <c r="A34" s="225">
        <v>15</v>
      </c>
      <c r="B34" s="9" t="s">
        <v>138</v>
      </c>
      <c r="C34" s="213"/>
      <c r="D34" s="202" t="s">
        <v>19</v>
      </c>
      <c r="E34" s="222">
        <v>2</v>
      </c>
      <c r="F34" s="214">
        <v>13450000</v>
      </c>
      <c r="G34" s="11"/>
      <c r="H34" s="10">
        <v>2</v>
      </c>
      <c r="I34" s="164"/>
      <c r="J34" s="115"/>
      <c r="K34" s="159"/>
      <c r="L34" s="68"/>
      <c r="M34" s="68"/>
      <c r="N34" s="231" t="s">
        <v>149</v>
      </c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</row>
    <row r="35" spans="1:52" s="52" customFormat="1" ht="21.95" customHeight="1" x14ac:dyDescent="0.25">
      <c r="A35" s="225">
        <v>16</v>
      </c>
      <c r="B35" s="25" t="s">
        <v>139</v>
      </c>
      <c r="C35" s="201"/>
      <c r="D35" s="202" t="s">
        <v>19</v>
      </c>
      <c r="E35" s="232">
        <v>1</v>
      </c>
      <c r="F35" s="203">
        <v>15950000</v>
      </c>
      <c r="G35" s="12"/>
      <c r="H35" s="218">
        <v>1</v>
      </c>
      <c r="I35" s="164"/>
      <c r="J35" s="115"/>
      <c r="K35" s="159"/>
      <c r="L35" s="68"/>
      <c r="M35" s="68"/>
      <c r="N35" s="230" t="s">
        <v>140</v>
      </c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</row>
    <row r="36" spans="1:52" s="54" customFormat="1" ht="33.75" customHeight="1" x14ac:dyDescent="0.25">
      <c r="A36" s="225">
        <v>17</v>
      </c>
      <c r="B36" s="25" t="s">
        <v>139</v>
      </c>
      <c r="C36" s="201"/>
      <c r="D36" s="14">
        <v>2021</v>
      </c>
      <c r="E36" s="219" t="s">
        <v>51</v>
      </c>
      <c r="F36" s="203">
        <v>15950000</v>
      </c>
      <c r="G36" s="12"/>
      <c r="H36" s="218">
        <v>2</v>
      </c>
      <c r="I36" s="164"/>
      <c r="J36" s="115"/>
      <c r="K36" s="159"/>
      <c r="L36" s="68"/>
      <c r="M36" s="68"/>
      <c r="N36" s="231" t="s">
        <v>141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</row>
    <row r="37" spans="1:52" s="52" customFormat="1" ht="21.95" customHeight="1" x14ac:dyDescent="0.25">
      <c r="A37" s="225">
        <v>18</v>
      </c>
      <c r="B37" s="9" t="s">
        <v>142</v>
      </c>
      <c r="C37" s="14"/>
      <c r="D37" s="14">
        <v>2021</v>
      </c>
      <c r="E37" s="219" t="s">
        <v>49</v>
      </c>
      <c r="F37" s="214">
        <v>13300000</v>
      </c>
      <c r="G37" s="11"/>
      <c r="H37" s="11">
        <v>1</v>
      </c>
      <c r="I37" s="164"/>
      <c r="J37" s="115"/>
      <c r="K37" s="159"/>
      <c r="L37" s="68"/>
      <c r="M37" s="68"/>
      <c r="N37" s="230" t="s">
        <v>137</v>
      </c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</row>
    <row r="38" spans="1:52" s="52" customFormat="1" ht="36" customHeight="1" x14ac:dyDescent="0.25">
      <c r="A38" s="225">
        <v>19</v>
      </c>
      <c r="B38" s="23" t="s">
        <v>143</v>
      </c>
      <c r="C38" s="233"/>
      <c r="D38" s="14">
        <v>2021</v>
      </c>
      <c r="E38" s="223" t="s">
        <v>144</v>
      </c>
      <c r="F38" s="214">
        <f>14100000+1500000</f>
        <v>15600000</v>
      </c>
      <c r="G38" s="11"/>
      <c r="H38" s="11">
        <v>3</v>
      </c>
      <c r="I38" s="164"/>
      <c r="J38" s="115"/>
      <c r="K38" s="159"/>
      <c r="L38" s="68"/>
      <c r="M38" s="68"/>
      <c r="N38" s="234" t="s">
        <v>148</v>
      </c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</row>
    <row r="39" spans="1:52" s="52" customFormat="1" ht="21.95" customHeight="1" x14ac:dyDescent="0.25">
      <c r="A39" s="225">
        <v>20</v>
      </c>
      <c r="B39" s="9" t="s">
        <v>145</v>
      </c>
      <c r="C39" s="14"/>
      <c r="D39" s="14">
        <v>2021</v>
      </c>
      <c r="E39" s="219" t="s">
        <v>49</v>
      </c>
      <c r="F39" s="214">
        <v>12300000</v>
      </c>
      <c r="G39" s="11"/>
      <c r="H39" s="11">
        <v>1</v>
      </c>
      <c r="I39" s="164"/>
      <c r="J39" s="115"/>
      <c r="K39" s="159"/>
      <c r="L39" s="68"/>
      <c r="M39" s="68"/>
      <c r="N39" s="230" t="s">
        <v>137</v>
      </c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</row>
    <row r="40" spans="1:52" s="76" customFormat="1" ht="21.95" customHeight="1" x14ac:dyDescent="0.25">
      <c r="A40" s="225">
        <v>21</v>
      </c>
      <c r="B40" s="63" t="s">
        <v>115</v>
      </c>
      <c r="C40" s="72"/>
      <c r="D40" s="72">
        <v>2023</v>
      </c>
      <c r="E40" s="224">
        <v>1</v>
      </c>
      <c r="F40" s="88">
        <v>18284808102</v>
      </c>
      <c r="G40" s="73"/>
      <c r="H40" s="99">
        <v>1</v>
      </c>
      <c r="I40" s="88"/>
      <c r="J40" s="69"/>
      <c r="K40" s="70"/>
      <c r="L40" s="71"/>
      <c r="M40" s="71"/>
      <c r="N40" s="230" t="s">
        <v>147</v>
      </c>
    </row>
    <row r="41" spans="1:52" s="76" customFormat="1" ht="21" customHeight="1" x14ac:dyDescent="0.25">
      <c r="A41" s="225">
        <v>22</v>
      </c>
      <c r="B41" s="60" t="s">
        <v>116</v>
      </c>
      <c r="C41" s="72"/>
      <c r="D41" s="72">
        <v>2023</v>
      </c>
      <c r="E41" s="224">
        <v>1</v>
      </c>
      <c r="F41" s="88">
        <v>5039823031</v>
      </c>
      <c r="G41" s="73"/>
      <c r="H41" s="99">
        <v>1</v>
      </c>
      <c r="I41" s="88"/>
      <c r="J41" s="69"/>
      <c r="K41" s="70"/>
      <c r="L41" s="71"/>
      <c r="M41" s="71"/>
      <c r="N41" s="230" t="s">
        <v>124</v>
      </c>
    </row>
    <row r="42" spans="1:52" s="6" customFormat="1" ht="38.25" customHeight="1" thickBot="1" x14ac:dyDescent="0.3">
      <c r="A42" s="94"/>
      <c r="B42" s="95" t="s">
        <v>9</v>
      </c>
      <c r="C42" s="96"/>
      <c r="D42" s="123"/>
      <c r="E42" s="97">
        <f>SUM(E20:E41)</f>
        <v>27</v>
      </c>
      <c r="F42" s="97">
        <f>SUM(F20:F41)</f>
        <v>23944889133</v>
      </c>
      <c r="G42" s="97">
        <f>SUM(G20:G39)</f>
        <v>0</v>
      </c>
      <c r="H42" s="97">
        <f>SUM(H20:H41)</f>
        <v>34</v>
      </c>
      <c r="I42" s="97"/>
      <c r="J42" s="97"/>
      <c r="K42" s="96"/>
      <c r="L42" s="96"/>
      <c r="M42" s="96"/>
      <c r="N42" s="140"/>
      <c r="O42" s="180"/>
    </row>
    <row r="43" spans="1:52" ht="14.25" customHeight="1" x14ac:dyDescent="0.25">
      <c r="E43" s="40"/>
      <c r="O43" s="179"/>
    </row>
    <row r="44" spans="1:52" s="184" customFormat="1" ht="30.75" customHeight="1" x14ac:dyDescent="0.3">
      <c r="A44" s="182"/>
      <c r="B44" s="198" t="s">
        <v>83</v>
      </c>
      <c r="C44" s="189"/>
      <c r="D44" s="262" t="s">
        <v>84</v>
      </c>
      <c r="E44" s="262"/>
      <c r="F44" s="262"/>
      <c r="G44" s="189"/>
      <c r="H44" s="190" t="s">
        <v>85</v>
      </c>
      <c r="I44" s="190"/>
      <c r="J44" s="189"/>
      <c r="K44" s="189"/>
      <c r="L44" s="198" t="s">
        <v>100</v>
      </c>
      <c r="M44" s="198"/>
      <c r="N44" s="198"/>
      <c r="O44" s="183"/>
    </row>
    <row r="45" spans="1:52" x14ac:dyDescent="0.25">
      <c r="A45" s="39"/>
      <c r="B45" s="191"/>
      <c r="C45" s="192"/>
      <c r="D45" s="263"/>
      <c r="E45" s="263"/>
      <c r="F45" s="263"/>
      <c r="G45" s="192"/>
      <c r="H45" s="263"/>
      <c r="I45" s="263"/>
      <c r="J45" s="192"/>
      <c r="K45" s="192"/>
      <c r="L45" s="199"/>
      <c r="M45" s="199"/>
      <c r="N45" s="199"/>
    </row>
    <row r="46" spans="1:52" x14ac:dyDescent="0.25">
      <c r="A46" s="39"/>
      <c r="B46" s="199"/>
      <c r="C46" s="192"/>
      <c r="D46" s="192"/>
      <c r="E46" s="194"/>
      <c r="F46" s="192"/>
      <c r="G46" s="192"/>
      <c r="H46" s="192"/>
      <c r="I46" s="192"/>
      <c r="J46" s="192"/>
      <c r="K46" s="192"/>
      <c r="L46" s="192"/>
      <c r="M46" s="192"/>
      <c r="N46" s="38"/>
    </row>
    <row r="47" spans="1:52" s="6" customFormat="1" x14ac:dyDescent="0.25">
      <c r="A47" s="39"/>
      <c r="B47" s="39"/>
      <c r="C47" s="39"/>
      <c r="D47" s="39"/>
      <c r="E47" s="40"/>
      <c r="F47" s="39"/>
      <c r="G47" s="39"/>
      <c r="H47" s="39"/>
      <c r="I47" s="1"/>
      <c r="J47" s="1"/>
      <c r="K47" s="1"/>
      <c r="L47" s="1"/>
      <c r="M47" s="1"/>
      <c r="N47" s="1"/>
      <c r="O47" s="84"/>
    </row>
    <row r="48" spans="1:52" s="6" customFormat="1" ht="14.25" customHeight="1" x14ac:dyDescent="0.25">
      <c r="A48" s="39"/>
      <c r="B48" s="39"/>
      <c r="C48" s="39"/>
      <c r="D48" s="39"/>
      <c r="E48" s="40"/>
      <c r="F48" s="39"/>
      <c r="G48" s="39"/>
      <c r="H48" s="39"/>
      <c r="I48" s="1"/>
      <c r="J48" s="1"/>
      <c r="K48" s="1"/>
      <c r="L48" s="1"/>
      <c r="M48" s="1"/>
      <c r="N48" s="1"/>
      <c r="O48" s="84"/>
    </row>
    <row r="49" spans="1:15" x14ac:dyDescent="0.25">
      <c r="A49" s="258"/>
      <c r="B49" s="258"/>
      <c r="C49" s="258"/>
      <c r="D49" s="258"/>
      <c r="E49" s="258"/>
      <c r="F49" s="236"/>
      <c r="G49" s="236"/>
      <c r="H49" s="42"/>
      <c r="I49" s="237"/>
      <c r="J49" s="237"/>
      <c r="K49" s="237"/>
      <c r="L49" s="237"/>
      <c r="M49" s="237"/>
      <c r="N49" s="237"/>
    </row>
    <row r="50" spans="1:15" s="4" customFormat="1" ht="16.5" x14ac:dyDescent="0.25">
      <c r="A50" s="42"/>
      <c r="B50" s="41"/>
      <c r="C50" s="42"/>
      <c r="D50" s="42"/>
      <c r="E50" s="236"/>
      <c r="F50" s="236"/>
      <c r="G50" s="236"/>
      <c r="H50" s="236"/>
      <c r="I50" s="6"/>
      <c r="J50" s="237"/>
      <c r="K50" s="237"/>
      <c r="L50" s="237"/>
      <c r="M50" s="237"/>
      <c r="N50" s="237"/>
      <c r="O50" s="85"/>
    </row>
    <row r="51" spans="1:15" s="4" customFormat="1" ht="16.5" x14ac:dyDescent="0.25">
      <c r="A51" s="39"/>
      <c r="B51" s="39"/>
      <c r="C51" s="39"/>
      <c r="D51" s="257" t="s">
        <v>90</v>
      </c>
      <c r="E51" s="257"/>
      <c r="F51" s="257"/>
      <c r="G51" s="186"/>
      <c r="H51" s="186"/>
      <c r="I51" s="187"/>
      <c r="J51" s="187"/>
      <c r="K51" s="256" t="s">
        <v>113</v>
      </c>
      <c r="L51" s="256"/>
      <c r="M51" s="256"/>
      <c r="N51" s="6"/>
      <c r="O51" s="85"/>
    </row>
    <row r="52" spans="1:15" s="4" customFormat="1" ht="16.5" x14ac:dyDescent="0.25">
      <c r="A52" s="43"/>
      <c r="B52" s="43"/>
      <c r="C52" s="43"/>
      <c r="D52" s="43"/>
      <c r="E52" s="44"/>
      <c r="F52" s="43"/>
      <c r="G52" s="43"/>
      <c r="H52" s="43"/>
      <c r="O52" s="85"/>
    </row>
    <row r="53" spans="1:15" s="4" customFormat="1" ht="16.5" x14ac:dyDescent="0.25">
      <c r="A53" s="43"/>
      <c r="B53" s="43"/>
      <c r="C53" s="43"/>
      <c r="D53" s="43"/>
      <c r="E53" s="44"/>
      <c r="F53" s="43"/>
      <c r="G53" s="43"/>
      <c r="H53" s="43"/>
      <c r="O53" s="85"/>
    </row>
    <row r="54" spans="1:15" s="4" customFormat="1" ht="16.5" x14ac:dyDescent="0.25">
      <c r="A54" s="43"/>
      <c r="B54" s="43"/>
      <c r="C54" s="43"/>
      <c r="D54" s="43"/>
      <c r="E54" s="44"/>
      <c r="F54" s="43"/>
      <c r="G54" s="43"/>
      <c r="H54" s="43"/>
      <c r="O54" s="85"/>
    </row>
    <row r="55" spans="1:15" s="4" customFormat="1" ht="16.5" x14ac:dyDescent="0.25">
      <c r="A55" s="43"/>
      <c r="B55" s="43"/>
      <c r="C55" s="43"/>
      <c r="D55" s="43"/>
      <c r="E55" s="44"/>
      <c r="F55" s="43"/>
      <c r="G55" s="43"/>
      <c r="H55" s="43"/>
      <c r="O55" s="85"/>
    </row>
    <row r="56" spans="1:15" s="4" customFormat="1" ht="16.5" x14ac:dyDescent="0.25">
      <c r="A56" s="43"/>
      <c r="B56" s="43"/>
      <c r="C56" s="43"/>
      <c r="D56" s="43"/>
      <c r="E56" s="44"/>
      <c r="F56" s="43"/>
      <c r="G56" s="43"/>
      <c r="H56" s="43"/>
      <c r="O56" s="85"/>
    </row>
    <row r="57" spans="1:15" s="4" customFormat="1" ht="16.5" x14ac:dyDescent="0.25">
      <c r="A57" s="43"/>
      <c r="B57" s="43"/>
      <c r="C57" s="43"/>
      <c r="D57" s="43"/>
      <c r="E57" s="44"/>
      <c r="F57" s="43"/>
      <c r="G57" s="43"/>
      <c r="H57" s="43"/>
      <c r="O57" s="85"/>
    </row>
    <row r="58" spans="1:15" s="3" customFormat="1" ht="16.5" x14ac:dyDescent="0.25">
      <c r="A58" s="43"/>
      <c r="B58" s="43"/>
      <c r="C58" s="43"/>
      <c r="D58" s="43"/>
      <c r="E58" s="44"/>
      <c r="F58" s="43"/>
      <c r="G58" s="43"/>
      <c r="H58" s="43"/>
      <c r="I58" s="4"/>
      <c r="J58" s="4"/>
      <c r="K58" s="4"/>
      <c r="L58" s="4"/>
      <c r="M58" s="4"/>
      <c r="N58" s="4"/>
      <c r="O58" s="86"/>
    </row>
    <row r="59" spans="1:15" s="3" customFormat="1" ht="16.5" x14ac:dyDescent="0.25">
      <c r="A59" s="43"/>
      <c r="B59" s="43"/>
      <c r="C59" s="43"/>
      <c r="D59" s="43"/>
      <c r="E59" s="44"/>
      <c r="F59" s="43"/>
      <c r="G59" s="43"/>
      <c r="H59" s="43"/>
      <c r="I59" s="4"/>
      <c r="J59" s="4"/>
      <c r="K59" s="4"/>
      <c r="L59" s="4"/>
      <c r="M59" s="4"/>
      <c r="N59" s="4"/>
      <c r="O59" s="86"/>
    </row>
    <row r="60" spans="1:15" s="3" customFormat="1" ht="11.25" x14ac:dyDescent="0.2">
      <c r="A60" s="45"/>
      <c r="B60" s="45"/>
      <c r="C60" s="45"/>
      <c r="D60" s="45"/>
      <c r="E60" s="46"/>
      <c r="F60" s="45"/>
      <c r="G60" s="45"/>
      <c r="H60" s="45"/>
      <c r="O60" s="86"/>
    </row>
    <row r="61" spans="1:15" s="3" customFormat="1" ht="11.25" x14ac:dyDescent="0.2">
      <c r="A61" s="45"/>
      <c r="B61" s="45"/>
      <c r="C61" s="45"/>
      <c r="D61" s="45"/>
      <c r="E61" s="46"/>
      <c r="F61" s="45"/>
      <c r="G61" s="45"/>
      <c r="H61" s="45"/>
      <c r="O61" s="86"/>
    </row>
    <row r="62" spans="1:15" s="3" customFormat="1" ht="11.25" x14ac:dyDescent="0.2">
      <c r="A62" s="45"/>
      <c r="B62" s="45"/>
      <c r="C62" s="45"/>
      <c r="D62" s="45"/>
      <c r="E62" s="46"/>
      <c r="F62" s="45"/>
      <c r="G62" s="45"/>
      <c r="H62" s="45"/>
      <c r="O62" s="86"/>
    </row>
    <row r="63" spans="1:15" s="3" customFormat="1" ht="11.25" x14ac:dyDescent="0.2">
      <c r="A63" s="45"/>
      <c r="B63" s="45"/>
      <c r="C63" s="45"/>
      <c r="D63" s="45"/>
      <c r="E63" s="46"/>
      <c r="F63" s="45"/>
      <c r="G63" s="45"/>
      <c r="H63" s="45"/>
      <c r="O63" s="86"/>
    </row>
    <row r="64" spans="1:15" s="3" customFormat="1" ht="11.25" x14ac:dyDescent="0.2">
      <c r="A64" s="45"/>
      <c r="B64" s="45"/>
      <c r="C64" s="45"/>
      <c r="D64" s="45"/>
      <c r="E64" s="46"/>
      <c r="F64" s="45"/>
      <c r="G64" s="45"/>
      <c r="H64" s="45"/>
      <c r="O64" s="86"/>
    </row>
    <row r="65" spans="1:15" s="3" customFormat="1" ht="11.25" x14ac:dyDescent="0.2">
      <c r="A65" s="45"/>
      <c r="B65" s="45"/>
      <c r="C65" s="45"/>
      <c r="D65" s="45"/>
      <c r="E65" s="46"/>
      <c r="F65" s="45"/>
      <c r="G65" s="45"/>
      <c r="H65" s="45"/>
      <c r="O65" s="86"/>
    </row>
    <row r="66" spans="1:15" s="3" customFormat="1" ht="11.25" x14ac:dyDescent="0.2">
      <c r="A66" s="45"/>
      <c r="B66" s="45"/>
      <c r="C66" s="45"/>
      <c r="D66" s="45"/>
      <c r="E66" s="46"/>
      <c r="F66" s="45"/>
      <c r="G66" s="45"/>
      <c r="H66" s="45"/>
      <c r="O66" s="86"/>
    </row>
    <row r="67" spans="1:15" s="3" customFormat="1" ht="11.25" x14ac:dyDescent="0.2">
      <c r="A67" s="45"/>
      <c r="B67" s="45"/>
      <c r="C67" s="45"/>
      <c r="D67" s="45"/>
      <c r="E67" s="46"/>
      <c r="F67" s="45"/>
      <c r="G67" s="45"/>
      <c r="H67" s="45"/>
      <c r="O67" s="86"/>
    </row>
    <row r="68" spans="1:15" s="3" customFormat="1" ht="11.25" x14ac:dyDescent="0.2">
      <c r="A68" s="45"/>
      <c r="B68" s="45"/>
      <c r="C68" s="45"/>
      <c r="D68" s="45"/>
      <c r="E68" s="46"/>
      <c r="F68" s="45"/>
      <c r="G68" s="45"/>
      <c r="H68" s="45"/>
      <c r="O68" s="86"/>
    </row>
    <row r="69" spans="1:15" s="3" customFormat="1" ht="11.25" x14ac:dyDescent="0.2">
      <c r="A69" s="45"/>
      <c r="B69" s="45"/>
      <c r="C69" s="45"/>
      <c r="D69" s="45"/>
      <c r="E69" s="46"/>
      <c r="F69" s="45"/>
      <c r="G69" s="45"/>
      <c r="H69" s="45"/>
      <c r="O69" s="86"/>
    </row>
    <row r="70" spans="1:15" s="3" customFormat="1" ht="11.25" x14ac:dyDescent="0.2">
      <c r="A70" s="45"/>
      <c r="B70" s="45"/>
      <c r="C70" s="45"/>
      <c r="D70" s="45"/>
      <c r="E70" s="46"/>
      <c r="F70" s="45"/>
      <c r="G70" s="45"/>
      <c r="H70" s="45"/>
      <c r="O70" s="86"/>
    </row>
    <row r="71" spans="1:15" s="3" customFormat="1" ht="11.25" x14ac:dyDescent="0.2">
      <c r="A71" s="45"/>
      <c r="B71" s="45"/>
      <c r="C71" s="45"/>
      <c r="D71" s="45"/>
      <c r="E71" s="46"/>
      <c r="F71" s="45"/>
      <c r="G71" s="45"/>
      <c r="H71" s="45"/>
      <c r="O71" s="86"/>
    </row>
    <row r="72" spans="1:15" s="3" customFormat="1" ht="11.25" x14ac:dyDescent="0.2">
      <c r="A72" s="45"/>
      <c r="B72" s="45"/>
      <c r="C72" s="45"/>
      <c r="D72" s="45"/>
      <c r="E72" s="46"/>
      <c r="F72" s="45"/>
      <c r="G72" s="45"/>
      <c r="H72" s="45"/>
      <c r="O72" s="86"/>
    </row>
    <row r="73" spans="1:15" s="3" customFormat="1" ht="11.25" x14ac:dyDescent="0.2">
      <c r="A73" s="45"/>
      <c r="B73" s="45"/>
      <c r="C73" s="45"/>
      <c r="D73" s="45"/>
      <c r="E73" s="46"/>
      <c r="F73" s="45"/>
      <c r="G73" s="45"/>
      <c r="H73" s="45"/>
      <c r="O73" s="86"/>
    </row>
    <row r="74" spans="1:15" x14ac:dyDescent="0.25">
      <c r="A74" s="45"/>
      <c r="B74" s="45"/>
      <c r="C74" s="45"/>
      <c r="D74" s="45"/>
      <c r="E74" s="46"/>
      <c r="F74" s="45"/>
      <c r="G74" s="45"/>
      <c r="H74" s="45"/>
      <c r="I74" s="3"/>
      <c r="J74" s="3"/>
      <c r="K74" s="3"/>
      <c r="L74" s="3"/>
      <c r="M74" s="3"/>
      <c r="N74" s="3"/>
    </row>
    <row r="75" spans="1:15" x14ac:dyDescent="0.25">
      <c r="A75" s="45"/>
      <c r="B75" s="45"/>
      <c r="C75" s="45"/>
      <c r="D75" s="45"/>
      <c r="E75" s="46"/>
      <c r="F75" s="45"/>
      <c r="G75" s="45"/>
      <c r="H75" s="45"/>
      <c r="I75" s="3"/>
      <c r="J75" s="3"/>
      <c r="K75" s="3"/>
      <c r="L75" s="3"/>
      <c r="M75" s="3"/>
      <c r="N75" s="3"/>
    </row>
    <row r="76" spans="1:15" x14ac:dyDescent="0.25">
      <c r="A76" s="39"/>
      <c r="B76" s="39"/>
      <c r="C76" s="39"/>
      <c r="D76" s="39"/>
      <c r="E76" s="40"/>
      <c r="F76" s="39"/>
      <c r="G76" s="39"/>
      <c r="H76" s="39"/>
    </row>
    <row r="77" spans="1:15" x14ac:dyDescent="0.25">
      <c r="A77" s="39"/>
      <c r="B77" s="39"/>
      <c r="C77" s="39"/>
      <c r="D77" s="39"/>
      <c r="E77" s="40"/>
      <c r="F77" s="39"/>
      <c r="G77" s="39"/>
      <c r="H77" s="39"/>
    </row>
    <row r="78" spans="1:15" x14ac:dyDescent="0.25">
      <c r="A78" s="39"/>
      <c r="B78" s="39"/>
      <c r="C78" s="39"/>
      <c r="D78" s="39"/>
      <c r="E78" s="40"/>
      <c r="F78" s="39"/>
      <c r="G78" s="39"/>
      <c r="H78" s="39"/>
    </row>
    <row r="79" spans="1:15" x14ac:dyDescent="0.25">
      <c r="A79" s="39"/>
      <c r="B79" s="39"/>
      <c r="C79" s="39"/>
      <c r="D79" s="39"/>
      <c r="E79" s="40"/>
      <c r="F79" s="39"/>
      <c r="G79" s="39"/>
      <c r="H79" s="39"/>
    </row>
    <row r="80" spans="1:15" x14ac:dyDescent="0.25">
      <c r="A80" s="39"/>
      <c r="B80" s="39"/>
      <c r="C80" s="39"/>
      <c r="D80" s="39"/>
      <c r="E80" s="40"/>
      <c r="F80" s="39"/>
      <c r="G80" s="39"/>
      <c r="H80" s="39"/>
    </row>
    <row r="81" spans="1:8" x14ac:dyDescent="0.25">
      <c r="A81" s="39"/>
      <c r="B81" s="39"/>
      <c r="C81" s="39"/>
      <c r="D81" s="39"/>
      <c r="E81" s="40"/>
      <c r="F81" s="39"/>
      <c r="G81" s="39"/>
      <c r="H81" s="39"/>
    </row>
    <row r="82" spans="1:8" x14ac:dyDescent="0.25">
      <c r="A82" s="39"/>
      <c r="B82" s="39"/>
      <c r="C82" s="39"/>
      <c r="D82" s="39"/>
      <c r="E82" s="40"/>
      <c r="F82" s="39"/>
      <c r="G82" s="39"/>
      <c r="H82" s="39"/>
    </row>
    <row r="83" spans="1:8" x14ac:dyDescent="0.25">
      <c r="A83" s="39"/>
      <c r="B83" s="39"/>
      <c r="C83" s="39"/>
      <c r="D83" s="39"/>
      <c r="E83" s="40"/>
      <c r="F83" s="39"/>
      <c r="G83" s="39"/>
      <c r="H83" s="39"/>
    </row>
    <row r="84" spans="1:8" x14ac:dyDescent="0.25">
      <c r="A84" s="39"/>
      <c r="B84" s="39"/>
      <c r="C84" s="39"/>
      <c r="D84" s="39"/>
      <c r="E84" s="40"/>
      <c r="F84" s="39"/>
      <c r="G84" s="39"/>
      <c r="H84" s="39"/>
    </row>
    <row r="85" spans="1:8" x14ac:dyDescent="0.25">
      <c r="A85" s="39"/>
      <c r="B85" s="39"/>
      <c r="C85" s="39"/>
      <c r="D85" s="39"/>
      <c r="E85" s="40"/>
      <c r="F85" s="39"/>
      <c r="G85" s="39"/>
      <c r="H85" s="39"/>
    </row>
  </sheetData>
  <mergeCells count="29">
    <mergeCell ref="E17:G17"/>
    <mergeCell ref="H17:J17"/>
    <mergeCell ref="K17:M17"/>
    <mergeCell ref="A3:D3"/>
    <mergeCell ref="J3:M3"/>
    <mergeCell ref="A4:D4"/>
    <mergeCell ref="J4:M4"/>
    <mergeCell ref="J5:M5"/>
    <mergeCell ref="A6:O6"/>
    <mergeCell ref="F49:G49"/>
    <mergeCell ref="I49:K49"/>
    <mergeCell ref="L49:N49"/>
    <mergeCell ref="A7:O7"/>
    <mergeCell ref="B8:E8"/>
    <mergeCell ref="F9:I9"/>
    <mergeCell ref="A17:A19"/>
    <mergeCell ref="B17:B19"/>
    <mergeCell ref="C17:C19"/>
    <mergeCell ref="D17:D19"/>
    <mergeCell ref="E50:H50"/>
    <mergeCell ref="J50:N50"/>
    <mergeCell ref="D51:F51"/>
    <mergeCell ref="K51:M51"/>
    <mergeCell ref="N17:N19"/>
    <mergeCell ref="E18:E19"/>
    <mergeCell ref="D44:F44"/>
    <mergeCell ref="D45:F45"/>
    <mergeCell ref="H45:I45"/>
    <mergeCell ref="A49:E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KK DCLAUBEN</vt:lpstr>
      <vt:lpstr>KK TSCĐ</vt:lpstr>
      <vt:lpstr>'KK DCLAUBEN'!Print_Titles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Tuan</dc:creator>
  <cp:lastModifiedBy>cloudconvert_15</cp:lastModifiedBy>
  <cp:lastPrinted>2023-04-17T02:28:20Z</cp:lastPrinted>
  <dcterms:created xsi:type="dcterms:W3CDTF">2001-11-22T10:23:59Z</dcterms:created>
  <dcterms:modified xsi:type="dcterms:W3CDTF">2024-04-27T06:16:56Z</dcterms:modified>
</cp:coreProperties>
</file>