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480" yWindow="420" windowWidth="14595" windowHeight="7620" tabRatio="600" firstSheet="0" activeTab="0" autoFilterDateGrouping="1"/>
  </bookViews>
  <sheets>
    <sheet name="Analysis" sheetId="1" state="visible" r:id="rId1"/>
  </sheets>
  <externalReferences>
    <externalReference r:id="rId2"/>
    <externalReference r:id="rId3"/>
  </externalReferences>
  <definedNames>
    <definedName name="Note">[1]Note!$A$1:$W$2</definedName>
    <definedName name="Notedg">'[2]9'!$A$1:$Z$2</definedName>
    <definedName name="To">#REF!</definedName>
    <definedName name="Zone_impres_MI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3">
    <font>
      <name val="Arial"/>
      <sz val="10"/>
    </font>
    <font>
      <name val="Arial"/>
      <charset val="238"/>
      <family val="2"/>
      <sz val="10"/>
    </font>
    <font>
      <name val="Arial"/>
      <charset val="238"/>
      <family val="2"/>
      <sz val="10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399975585192419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57"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10" fontId="0" fillId="0" borderId="0" applyAlignment="1" pivotButton="0" quotePrefix="0" xfId="1">
      <alignment vertical="center" wrapText="1"/>
    </xf>
    <xf numFmtId="3" fontId="0" fillId="0" borderId="0" applyAlignment="1" pivotButton="0" quotePrefix="0" xfId="0">
      <alignment vertical="center" wrapText="1"/>
    </xf>
    <xf numFmtId="3" fontId="0" fillId="0" borderId="0" applyAlignment="1" pivotButton="0" quotePrefix="0" xfId="0">
      <alignment vertical="center" wrapText="1"/>
    </xf>
    <xf numFmtId="10" fontId="0" fillId="0" borderId="0" applyAlignment="1" pivotButton="0" quotePrefix="0" xfId="0">
      <alignment vertical="center" wrapText="1"/>
    </xf>
    <xf numFmtId="3" fontId="0" fillId="4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0" fontId="0" fillId="3" borderId="2" applyAlignment="1" pivotButton="0" quotePrefix="0" xfId="1">
      <alignment vertical="center" wrapText="1"/>
    </xf>
    <xf numFmtId="10" fontId="2" fillId="0" borderId="0" applyAlignment="1" pivotButton="0" quotePrefix="0" xfId="1">
      <alignment vertical="center" wrapText="1"/>
    </xf>
    <xf numFmtId="10" fontId="0" fillId="2" borderId="1" applyAlignment="1" pivotButton="0" quotePrefix="0" xfId="1">
      <alignment vertical="center" wrapText="1"/>
    </xf>
    <xf numFmtId="2" fontId="0" fillId="0" borderId="0" applyAlignment="1" pivotButton="0" quotePrefix="0" xfId="0">
      <alignment vertical="center" wrapText="1"/>
    </xf>
    <xf numFmtId="0" fontId="1" fillId="0" borderId="2" applyAlignment="1" pivotButton="0" quotePrefix="0" xfId="0">
      <alignment vertical="center" wrapText="1"/>
    </xf>
    <xf numFmtId="10" fontId="0" fillId="5" borderId="0" applyAlignment="1" pivotButton="0" quotePrefix="0" xfId="1">
      <alignment vertical="center" wrapText="1"/>
    </xf>
    <xf numFmtId="0" fontId="1" fillId="5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2" fillId="3" borderId="0" applyAlignment="1" pivotButton="0" quotePrefix="0" xfId="0">
      <alignment vertical="center" wrapText="1"/>
    </xf>
    <xf numFmtId="2" fontId="0" fillId="3" borderId="0" applyAlignment="1" pivotButton="0" quotePrefix="0" xfId="0">
      <alignment vertical="center" wrapText="1"/>
    </xf>
    <xf numFmtId="2" fontId="0" fillId="0" borderId="0" applyAlignment="1" pivotButton="0" quotePrefix="0" xfId="0">
      <alignment vertical="center" wrapText="1"/>
    </xf>
    <xf numFmtId="0" fontId="0" fillId="0" borderId="3" applyAlignment="1" pivotButton="0" quotePrefix="0" xfId="0">
      <alignment vertical="center" wrapText="1"/>
    </xf>
    <xf numFmtId="3" fontId="0" fillId="0" borderId="4" applyAlignment="1" pivotButton="0" quotePrefix="0" xfId="0">
      <alignment vertical="center" wrapText="1"/>
    </xf>
    <xf numFmtId="3" fontId="0" fillId="0" borderId="4" applyAlignment="1" pivotButton="0" quotePrefix="0" xfId="0">
      <alignment vertical="center" wrapText="1"/>
    </xf>
    <xf numFmtId="10" fontId="0" fillId="5" borderId="4" applyAlignment="1" pivotButton="0" quotePrefix="0" xfId="1">
      <alignment vertical="center" wrapText="1"/>
    </xf>
    <xf numFmtId="10" fontId="0" fillId="0" borderId="4" applyAlignment="1" pivotButton="0" quotePrefix="0" xfId="1">
      <alignment vertical="center" wrapText="1"/>
    </xf>
    <xf numFmtId="2" fontId="0" fillId="3" borderId="4" applyAlignment="1" pivotButton="0" quotePrefix="0" xfId="0">
      <alignment vertical="center" wrapText="1"/>
    </xf>
    <xf numFmtId="2" fontId="0" fillId="0" borderId="4" applyAlignment="1" pivotButton="0" quotePrefix="0" xfId="0">
      <alignment vertical="center" wrapText="1"/>
    </xf>
    <xf numFmtId="10" fontId="0" fillId="0" borderId="4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3" fontId="0" fillId="0" borderId="0" applyAlignment="1" pivotButton="0" quotePrefix="0" xfId="0">
      <alignment vertical="center" wrapText="1"/>
    </xf>
    <xf numFmtId="3" fontId="0" fillId="0" borderId="0" applyAlignment="1" pivotButton="0" quotePrefix="0" xfId="0">
      <alignment vertical="center" wrapText="1"/>
    </xf>
    <xf numFmtId="10" fontId="0" fillId="5" borderId="0" applyAlignment="1" pivotButton="0" quotePrefix="0" xfId="1">
      <alignment vertical="center" wrapText="1"/>
    </xf>
    <xf numFmtId="10" fontId="0" fillId="0" borderId="0" applyAlignment="1" pivotButton="0" quotePrefix="0" xfId="1">
      <alignment vertical="center" wrapText="1"/>
    </xf>
    <xf numFmtId="1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6" applyAlignment="1" pivotButton="0" quotePrefix="0" xfId="0">
      <alignment vertical="center" wrapText="1"/>
    </xf>
    <xf numFmtId="3" fontId="0" fillId="0" borderId="7" applyAlignment="1" pivotButton="0" quotePrefix="0" xfId="0">
      <alignment vertical="center" wrapText="1"/>
    </xf>
    <xf numFmtId="3" fontId="0" fillId="0" borderId="7" applyAlignment="1" pivotButton="0" quotePrefix="0" xfId="0">
      <alignment vertical="center" wrapText="1"/>
    </xf>
    <xf numFmtId="10" fontId="0" fillId="5" borderId="7" applyAlignment="1" pivotButton="0" quotePrefix="0" xfId="1">
      <alignment vertical="center" wrapText="1"/>
    </xf>
    <xf numFmtId="10" fontId="0" fillId="0" borderId="7" applyAlignment="1" pivotButton="0" quotePrefix="0" xfId="1">
      <alignment vertical="center" wrapText="1"/>
    </xf>
    <xf numFmtId="2" fontId="0" fillId="3" borderId="7" applyAlignment="1" pivotButton="0" quotePrefix="0" xfId="0">
      <alignment vertical="center" wrapText="1"/>
    </xf>
    <xf numFmtId="2" fontId="0" fillId="0" borderId="7" applyAlignment="1" pivotButton="0" quotePrefix="0" xfId="0">
      <alignment vertical="center" wrapText="1"/>
    </xf>
    <xf numFmtId="10" fontId="0" fillId="0" borderId="7" applyAlignment="1" pivotButton="0" quotePrefix="0" xfId="0">
      <alignment vertical="center" wrapText="1"/>
    </xf>
    <xf numFmtId="0" fontId="0" fillId="0" borderId="7" applyAlignment="1" pivotButton="0" quotePrefix="0" xfId="0">
      <alignment vertical="center" wrapText="1"/>
    </xf>
    <xf numFmtId="0" fontId="0" fillId="6" borderId="0" applyAlignment="1" pivotButton="0" quotePrefix="0" xfId="0">
      <alignment horizontal="right" vertical="center" wrapText="1"/>
    </xf>
    <xf numFmtId="2" fontId="0" fillId="6" borderId="0" applyAlignment="1" pivotButton="0" quotePrefix="0" xfId="1">
      <alignment vertical="center" wrapText="1"/>
    </xf>
    <xf numFmtId="9" fontId="0" fillId="0" borderId="0" applyAlignment="1" pivotButton="0" quotePrefix="0" xfId="0">
      <alignment vertical="center" wrapText="1"/>
    </xf>
    <xf numFmtId="3" fontId="0" fillId="2" borderId="4" applyAlignment="1" pivotButton="0" quotePrefix="0" xfId="0">
      <alignment vertical="center" wrapText="1"/>
    </xf>
    <xf numFmtId="3" fontId="0" fillId="2" borderId="0" applyAlignment="1" pivotButton="0" quotePrefix="0" xfId="0">
      <alignment vertical="center" wrapText="1"/>
    </xf>
    <xf numFmtId="3" fontId="0" fillId="2" borderId="7" applyAlignment="1" pivotButton="0" quotePrefix="0" xfId="0">
      <alignment vertical="center" wrapText="1"/>
    </xf>
    <xf numFmtId="3" fontId="0" fillId="3" borderId="2" applyAlignment="1" pivotButton="0" quotePrefix="0" xfId="1">
      <alignment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0" pivotButton="0" quotePrefix="0" xfId="0"/>
  </cellXfs>
  <cellStyles count="2">
    <cellStyle name="Normalny" xfId="0" builtinId="0"/>
    <cellStyle name="Procentowy" xfId="1" builtinId="5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externalLink" Target="/xl/externalLinks/externalLink2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Bad rate</a:t>
            </a:r>
          </a:p>
        </rich>
      </tx>
      <layout/>
      <overlay val="0"/>
    </title>
    <plotArea>
      <layout/>
      <lineChart>
        <grouping val="standard"/>
        <varyColors val="0"/>
        <ser>
          <idx val="0"/>
          <order val="0"/>
          <tx>
            <v>Profit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Analysis!$A$9:$A$28</f>
              <numCache>
                <formatCode>General</formatCode>
                <ptCount val="2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</numCache>
            </numRef>
          </cat>
          <val>
            <numRef>
              <f>Analysis!$C$9:$C$28</f>
              <numCache>
                <formatCode>0.00%</formatCode>
                <ptCount val="20"/>
                <pt idx="0">
                  <v>0.9731800766283525</v>
                </pt>
                <pt idx="1">
                  <v>0.9296875</v>
                </pt>
                <pt idx="2">
                  <v>0.8945147679324894</v>
                </pt>
                <pt idx="3">
                  <v>0.8576642335766423</v>
                </pt>
                <pt idx="4">
                  <v>0.8125</v>
                </pt>
                <pt idx="5">
                  <v>0.7381974248927039</v>
                </pt>
                <pt idx="6">
                  <v>0.672645739910314</v>
                </pt>
                <pt idx="7">
                  <v>0.6056338028169014</v>
                </pt>
                <pt idx="8">
                  <v>0.5482456140350878</v>
                </pt>
                <pt idx="9">
                  <v>0.4479166666666667</v>
                </pt>
                <pt idx="10">
                  <v>0.3720930232558139</v>
                </pt>
                <pt idx="11">
                  <v>0.4148936170212766</v>
                </pt>
                <pt idx="12">
                  <v>0.3218390804597701</v>
                </pt>
                <pt idx="13">
                  <v>0.354066985645933</v>
                </pt>
                <pt idx="14">
                  <v>0.2765957446808511</v>
                </pt>
                <pt idx="15">
                  <v>0.2054794520547945</v>
                </pt>
                <pt idx="16">
                  <v>0.2170542635658915</v>
                </pt>
                <pt idx="17">
                  <v>0.1148936170212766</v>
                </pt>
                <pt idx="18">
                  <v>0.04508196721311476</v>
                </pt>
                <pt idx="19">
                  <v>0.02272727272727273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/>
        <marker val="1"/>
        <smooth val="0"/>
        <axId val="72548352"/>
        <axId val="72550272"/>
      </lineChart>
      <catAx>
        <axId val="72548352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Score band</a:t>
                </a:r>
              </a:p>
            </rich>
          </tx>
          <layout/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2550272"/>
        <crosses val="autoZero"/>
        <auto val="1"/>
        <lblAlgn val="ctr"/>
        <lblOffset val="100"/>
        <noMultiLvlLbl val="0"/>
      </catAx>
      <valAx>
        <axId val="72550272"/>
        <scaling>
          <orientation val="minMax"/>
        </scaling>
        <delete val="0"/>
        <axPos val="l"/>
        <majorGridlines/>
        <numFmt formatCode="0%" sourceLinked="0"/>
        <majorTickMark val="out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2548352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Lift</a:t>
            </a:r>
          </a:p>
        </rich>
      </tx>
      <layout/>
      <overlay val="0"/>
    </title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Analysis!$P$9:$P$28</f>
              <numCache>
                <formatCode>0.00%</formatCode>
                <ptCount val="20"/>
                <pt idx="0">
                  <v>0.05557921635434412</v>
                </pt>
                <pt idx="1">
                  <v>0.1100936967632027</v>
                </pt>
                <pt idx="2">
                  <v>0.1605621805792164</v>
                </pt>
                <pt idx="3">
                  <v>0.2189097103918228</v>
                </pt>
                <pt idx="4">
                  <v>0.2632027257240204</v>
                </pt>
                <pt idx="5">
                  <v>0.3128194207836457</v>
                </pt>
                <pt idx="6">
                  <v>0.3603066439522998</v>
                </pt>
                <pt idx="7">
                  <v>0.405664395229983</v>
                </pt>
                <pt idx="8">
                  <v>0.4542163543441227</v>
                </pt>
                <pt idx="9">
                  <v>0.4951022146507666</v>
                </pt>
                <pt idx="10">
                  <v>0.5500425894378195</v>
                </pt>
                <pt idx="11">
                  <v>0.590076660988075</v>
                </pt>
                <pt idx="12">
                  <v>0.645655877342419</v>
                </pt>
                <pt idx="13">
                  <v>0.6901618398637138</v>
                </pt>
                <pt idx="14">
                  <v>0.7402044293015332</v>
                </pt>
                <pt idx="15">
                  <v>0.786839863713799</v>
                </pt>
                <pt idx="16">
                  <v>0.8417802385008518</v>
                </pt>
                <pt idx="17">
                  <v>0.8918228279386712</v>
                </pt>
                <pt idx="18">
                  <v>0.9437819420783645</v>
                </pt>
                <pt idx="19">
                  <v>1</v>
                </pt>
              </numCache>
            </numRef>
          </cat>
          <val>
            <numRef>
              <f>Analysis!$N$9:$N$28</f>
              <numCache>
                <formatCode>0.00</formatCode>
                <ptCount val="20"/>
                <pt idx="0">
                  <v>1.976666799241671</v>
                </pt>
                <pt idx="1">
                  <v>1.932924176611138</v>
                </pt>
                <pt idx="2">
                  <v>1.896450763173111</v>
                </pt>
                <pt idx="3">
                  <v>1.85529398300863</v>
                </pt>
                <pt idx="4">
                  <v>1.820797079539983</v>
                </pt>
                <pt idx="5">
                  <v>1.769817285020764</v>
                </pt>
                <pt idx="6">
                  <v>1.716626992891441</v>
                </pt>
                <pt idx="7">
                  <v>1.662231061947706</v>
                </pt>
                <pt idx="8">
                  <v>1.603583172327423</v>
                </pt>
                <pt idx="9">
                  <v>1.546288648286639</v>
                </pt>
                <pt idx="10">
                  <v>1.467328968890282</v>
                </pt>
                <pt idx="11">
                  <v>1.42495120620265</v>
                </pt>
                <pt idx="12">
                  <v>1.35856059015256</v>
                </pt>
                <pt idx="13">
                  <v>1.317328049247904</v>
                </pt>
                <pt idx="14">
                  <v>1.266249835749639</v>
                </pt>
                <pt idx="15">
                  <v>1.215936620608603</v>
                </pt>
                <pt idx="16">
                  <v>1.16535030553642</v>
                </pt>
                <pt idx="17">
                  <v>1.113054104163155</v>
                </pt>
                <pt idx="18">
                  <v>1.056817046206888</v>
                </pt>
                <pt idx="19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/>
        <marker val="1"/>
        <smooth val="0"/>
        <axId val="72570752"/>
        <axId val="72581120"/>
      </lineChart>
      <catAx>
        <axId val="72570752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Depth</a:t>
                </a:r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2581120"/>
        <crosses val="autoZero"/>
        <auto val="1"/>
        <lblAlgn val="ctr"/>
        <lblOffset val="100"/>
        <noMultiLvlLbl val="0"/>
      </catAx>
      <valAx>
        <axId val="72581120"/>
        <scaling>
          <orientation val="minMax"/>
        </scaling>
        <delete val="0"/>
        <axPos val="l"/>
        <majorGridlines/>
        <numFmt formatCode="#,##0.0" sourceLinked="0"/>
        <majorTickMark val="out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257075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ROC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Analysis!$T$9:$T$29</f>
              <numCache>
                <formatCode>0.00%</formatCode>
                <ptCount val="21"/>
                <pt idx="0">
                  <v>1</v>
                </pt>
                <pt idx="1">
                  <v>0.8901384083044983</v>
                </pt>
                <pt idx="2">
                  <v>0.78719723183391</v>
                </pt>
                <pt idx="3">
                  <v>0.6955017301038062</v>
                </pt>
                <pt idx="4">
                  <v>0.5938581314878892</v>
                </pt>
                <pt idx="5">
                  <v>0.5207612456747405</v>
                </pt>
                <pt idx="6">
                  <v>0.4463667820069204</v>
                </pt>
                <pt idx="7">
                  <v>0.3814878892733564</v>
                </pt>
                <pt idx="8">
                  <v>0.3256920415224914</v>
                </pt>
                <pt idx="9">
                  <v>0.2716262975778547</v>
                </pt>
                <pt idx="10">
                  <v>0.2344290657439446</v>
                </pt>
                <pt idx="11">
                  <v>0.1929065743944637</v>
                </pt>
                <pt idx="12">
                  <v>0.1591695501730104</v>
                </pt>
                <pt idx="13">
                  <v>0.1228373702422145</v>
                </pt>
                <pt idx="14">
                  <v>0.09083044982698962</v>
                </pt>
                <pt idx="15">
                  <v>0.06271626297577855</v>
                </pt>
                <pt idx="16">
                  <v>0.04325259515570934</v>
                </pt>
                <pt idx="17">
                  <v>0.01903114186851211</v>
                </pt>
                <pt idx="18">
                  <v>0.007352941176470588</v>
                </pt>
                <pt idx="19">
                  <v>0.00259515570934256</v>
                </pt>
                <pt idx="20">
                  <v>0</v>
                </pt>
              </numCache>
            </numRef>
          </xVal>
          <yVal>
            <numRef>
              <f>Analysis!$S$9:$S$29</f>
              <numCache>
                <formatCode>0.00%</formatCode>
                <ptCount val="21"/>
                <pt idx="0">
                  <v>1</v>
                </pt>
                <pt idx="1">
                  <v>0.9970637583892618</v>
                </pt>
                <pt idx="2">
                  <v>0.989513422818792</v>
                </pt>
                <pt idx="3">
                  <v>0.9790268456375839</v>
                </pt>
                <pt idx="4">
                  <v>0.9626677852348994</v>
                </pt>
                <pt idx="5">
                  <v>0.9463087248322147</v>
                </pt>
                <pt idx="6">
                  <v>0.9207214765100671</v>
                </pt>
                <pt idx="7">
                  <v>0.8901006711409396</v>
                </pt>
                <pt idx="8">
                  <v>0.8548657718120806</v>
                </pt>
                <pt idx="9">
                  <v>0.8116610738255033</v>
                </pt>
                <pt idx="10">
                  <v>0.7671979865771812</v>
                </pt>
                <pt idx="11">
                  <v>0.699244966442953</v>
                </pt>
                <pt idx="12">
                  <v>0.6531040268456376</v>
                </pt>
                <pt idx="13">
                  <v>0.5788590604026845</v>
                </pt>
                <pt idx="14">
                  <v>0.522231543624161</v>
                </pt>
                <pt idx="15">
                  <v>0.4509228187919463</v>
                </pt>
                <pt idx="16">
                  <v>0.3779362416107382</v>
                </pt>
                <pt idx="17">
                  <v>0.2932046979865772</v>
                </pt>
                <pt idx="18">
                  <v>0.2059563758389262</v>
                </pt>
                <pt idx="19">
                  <v>0.1082214765100671</v>
                </pt>
                <pt idx="20">
                  <v>0</v>
                </pt>
              </numCache>
            </numRef>
          </yVal>
          <smooth val="1"/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xVal>
          <y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2603520"/>
        <axId val="72609792"/>
      </scatterChart>
      <valAx>
        <axId val="72603520"/>
        <scaling>
          <orientation val="minMax"/>
          <max val="1"/>
          <min val="0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False alarm rate / 1-Specificity / %Bads remain</a:t>
                </a:r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2609792"/>
        <crosses val="autoZero"/>
        <crossBetween val="midCat"/>
      </valAx>
      <valAx>
        <axId val="72609792"/>
        <scaling>
          <orientation val="minMax"/>
          <max val="1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Hit</a:t>
                </a:r>
                <a:r>
                  <a:rPr lang="pl-PL" sz="2000" baseline="0"/>
                  <a:t xml:space="preserve"> rate / Sensitivity / %Goods remain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2603520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CAP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Analysis!$P$8:$P$28</f>
              <numCache>
                <formatCode>0.00%</formatCode>
                <ptCount val="21"/>
                <pt idx="0">
                  <v>0</v>
                </pt>
                <pt idx="1">
                  <v>0.05557921635434412</v>
                </pt>
                <pt idx="2">
                  <v>0.1100936967632027</v>
                </pt>
                <pt idx="3">
                  <v>0.1605621805792164</v>
                </pt>
                <pt idx="4">
                  <v>0.2189097103918228</v>
                </pt>
                <pt idx="5">
                  <v>0.2632027257240204</v>
                </pt>
                <pt idx="6">
                  <v>0.3128194207836457</v>
                </pt>
                <pt idx="7">
                  <v>0.3603066439522998</v>
                </pt>
                <pt idx="8">
                  <v>0.405664395229983</v>
                </pt>
                <pt idx="9">
                  <v>0.4542163543441227</v>
                </pt>
                <pt idx="10">
                  <v>0.4951022146507666</v>
                </pt>
                <pt idx="11">
                  <v>0.5500425894378195</v>
                </pt>
                <pt idx="12">
                  <v>0.590076660988075</v>
                </pt>
                <pt idx="13">
                  <v>0.645655877342419</v>
                </pt>
                <pt idx="14">
                  <v>0.6901618398637138</v>
                </pt>
                <pt idx="15">
                  <v>0.7402044293015332</v>
                </pt>
                <pt idx="16">
                  <v>0.786839863713799</v>
                </pt>
                <pt idx="17">
                  <v>0.8417802385008518</v>
                </pt>
                <pt idx="18">
                  <v>0.8918228279386712</v>
                </pt>
                <pt idx="19">
                  <v>0.9437819420783645</v>
                </pt>
                <pt idx="20">
                  <v>1</v>
                </pt>
              </numCache>
            </numRef>
          </xVal>
          <yVal>
            <numRef>
              <f>Analysis!$G$8:$G$28</f>
              <numCache>
                <formatCode>0.00%</formatCode>
                <ptCount val="21"/>
                <pt idx="0">
                  <v>0</v>
                </pt>
                <pt idx="1">
                  <v>0.1098615916955017</v>
                </pt>
                <pt idx="2">
                  <v>0.21280276816609</v>
                </pt>
                <pt idx="3">
                  <v>0.3044982698961938</v>
                </pt>
                <pt idx="4">
                  <v>0.4061418685121107</v>
                </pt>
                <pt idx="5">
                  <v>0.4792387543252595</v>
                </pt>
                <pt idx="6">
                  <v>0.5536332179930796</v>
                </pt>
                <pt idx="7">
                  <v>0.6185121107266436</v>
                </pt>
                <pt idx="8">
                  <v>0.6743079584775087</v>
                </pt>
                <pt idx="9">
                  <v>0.7283737024221453</v>
                </pt>
                <pt idx="10">
                  <v>0.7655709342560554</v>
                </pt>
                <pt idx="11">
                  <v>0.8070934256055363</v>
                </pt>
                <pt idx="12">
                  <v>0.8408304498269896</v>
                </pt>
                <pt idx="13">
                  <v>0.8771626297577855</v>
                </pt>
                <pt idx="14">
                  <v>0.9091695501730104</v>
                </pt>
                <pt idx="15">
                  <v>0.9372837370242214</v>
                </pt>
                <pt idx="16">
                  <v>0.9567474048442907</v>
                </pt>
                <pt idx="17">
                  <v>0.9809688581314879</v>
                </pt>
                <pt idx="18">
                  <v>0.9926470588235294</v>
                </pt>
                <pt idx="19">
                  <v>0.9974048442906575</v>
                </pt>
                <pt idx="20">
                  <v>1</v>
                </pt>
              </numCache>
            </numRef>
          </yVal>
          <smooth val="1"/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Analysis!$R$9:$R$29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xVal>
          <y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yVal>
          <smooth val="1"/>
        </ser>
        <ser>
          <idx val="2"/>
          <order val="2"/>
          <tx>
            <v>crystal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Analysis!$Z$9:$Z$11</f>
              <numCache>
                <formatCode>0.00%</formatCode>
                <ptCount val="3"/>
                <pt idx="0">
                  <v>0</v>
                </pt>
                <pt idx="1">
                  <v>0.4923339011925043</v>
                </pt>
                <pt idx="2">
                  <v>1</v>
                </pt>
              </numCache>
            </numRef>
          </xVal>
          <yVal>
            <numRef>
              <f>Analysis!$AA$9:$AA$11</f>
              <numCache>
                <formatCode>0.00%</formatCode>
                <ptCount val="3"/>
                <pt idx="0">
                  <v>0</v>
                </pt>
                <pt idx="1">
                  <v>1</v>
                </pt>
                <pt idx="2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5281920"/>
        <axId val="75283840"/>
      </scatterChart>
      <valAx>
        <axId val="75281920"/>
        <scaling>
          <orientation val="minMax"/>
          <max val="1"/>
          <min val="0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Depth</a:t>
                </a:r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5283840"/>
        <crosses val="autoZero"/>
        <crossBetween val="midCat"/>
      </valAx>
      <valAx>
        <axId val="75283840"/>
        <scaling>
          <orientation val="minMax"/>
          <max val="1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 baseline="0"/>
                  <a:t>Sensitivity / %Bad captured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5281920"/>
        <crosses val="autoZero"/>
        <crossBetween val="midCat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Lorenz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Analysis!$G$8:$G$28</f>
              <numCache>
                <formatCode>0.00%</formatCode>
                <ptCount val="21"/>
                <pt idx="0">
                  <v>0</v>
                </pt>
                <pt idx="1">
                  <v>0.1098615916955017</v>
                </pt>
                <pt idx="2">
                  <v>0.21280276816609</v>
                </pt>
                <pt idx="3">
                  <v>0.3044982698961938</v>
                </pt>
                <pt idx="4">
                  <v>0.4061418685121107</v>
                </pt>
                <pt idx="5">
                  <v>0.4792387543252595</v>
                </pt>
                <pt idx="6">
                  <v>0.5536332179930796</v>
                </pt>
                <pt idx="7">
                  <v>0.6185121107266436</v>
                </pt>
                <pt idx="8">
                  <v>0.6743079584775087</v>
                </pt>
                <pt idx="9">
                  <v>0.7283737024221453</v>
                </pt>
                <pt idx="10">
                  <v>0.7655709342560554</v>
                </pt>
                <pt idx="11">
                  <v>0.8070934256055363</v>
                </pt>
                <pt idx="12">
                  <v>0.8408304498269896</v>
                </pt>
                <pt idx="13">
                  <v>0.8771626297577855</v>
                </pt>
                <pt idx="14">
                  <v>0.9091695501730104</v>
                </pt>
                <pt idx="15">
                  <v>0.9372837370242214</v>
                </pt>
                <pt idx="16">
                  <v>0.9567474048442907</v>
                </pt>
                <pt idx="17">
                  <v>0.9809688581314879</v>
                </pt>
                <pt idx="18">
                  <v>0.9926470588235294</v>
                </pt>
                <pt idx="19">
                  <v>0.9974048442906575</v>
                </pt>
                <pt idx="20">
                  <v>1</v>
                </pt>
              </numCache>
            </numRef>
          </xVal>
          <yVal>
            <numRef>
              <f>Analysis!$F$8:$F$28</f>
              <numCache>
                <formatCode>0.00%</formatCode>
                <ptCount val="21"/>
                <pt idx="0">
                  <v>0</v>
                </pt>
                <pt idx="1">
                  <v>0.002936241610738255</v>
                </pt>
                <pt idx="2">
                  <v>0.01048657718120805</v>
                </pt>
                <pt idx="3">
                  <v>0.02097315436241611</v>
                </pt>
                <pt idx="4">
                  <v>0.03733221476510067</v>
                </pt>
                <pt idx="5">
                  <v>0.05369127516778523</v>
                </pt>
                <pt idx="6">
                  <v>0.07927852348993289</v>
                </pt>
                <pt idx="7">
                  <v>0.1098993288590604</v>
                </pt>
                <pt idx="8">
                  <v>0.1451342281879195</v>
                </pt>
                <pt idx="9">
                  <v>0.1883389261744967</v>
                </pt>
                <pt idx="10">
                  <v>0.2328020134228188</v>
                </pt>
                <pt idx="11">
                  <v>0.300755033557047</v>
                </pt>
                <pt idx="12">
                  <v>0.3468959731543624</v>
                </pt>
                <pt idx="13">
                  <v>0.4211409395973154</v>
                </pt>
                <pt idx="14">
                  <v>0.4777684563758389</v>
                </pt>
                <pt idx="15">
                  <v>0.5490771812080537</v>
                </pt>
                <pt idx="16">
                  <v>0.6220637583892618</v>
                </pt>
                <pt idx="17">
                  <v>0.7067953020134228</v>
                </pt>
                <pt idx="18">
                  <v>0.7940436241610739</v>
                </pt>
                <pt idx="19">
                  <v>0.8917785234899329</v>
                </pt>
                <pt idx="20">
                  <v>1</v>
                </pt>
              </numCache>
            </numRef>
          </yVal>
          <smooth val="1"/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xVal>
          <y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8137600"/>
        <axId val="78147968"/>
      </scatterChart>
      <valAx>
        <axId val="78137600"/>
        <scaling>
          <orientation val="minMax"/>
          <max val="1"/>
          <min val="0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%Bads</a:t>
                </a:r>
                <a:r>
                  <a:rPr lang="pl-PL" sz="2000" baseline="0"/>
                  <a:t xml:space="preserve"> captured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8147968"/>
        <crosses val="autoZero"/>
        <crossBetween val="midCat"/>
      </valAx>
      <valAx>
        <axId val="78147968"/>
        <scaling>
          <orientation val="minMax"/>
          <max val="1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%Goods</a:t>
                </a:r>
                <a:r>
                  <a:rPr lang="pl-PL" sz="2000" baseline="0"/>
                  <a:t xml:space="preserve"> captured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8137600"/>
        <crosses val="autoZero"/>
        <crossBetween val="midCat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KS - Fish eye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tx>
            <v>CDF Goods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Analysis!$A$8:$A$28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Analysis!$F$8:$F$28</f>
              <numCache>
                <formatCode>0.00%</formatCode>
                <ptCount val="21"/>
                <pt idx="0">
                  <v>0</v>
                </pt>
                <pt idx="1">
                  <v>0.002936241610738255</v>
                </pt>
                <pt idx="2">
                  <v>0.01048657718120805</v>
                </pt>
                <pt idx="3">
                  <v>0.02097315436241611</v>
                </pt>
                <pt idx="4">
                  <v>0.03733221476510067</v>
                </pt>
                <pt idx="5">
                  <v>0.05369127516778523</v>
                </pt>
                <pt idx="6">
                  <v>0.07927852348993289</v>
                </pt>
                <pt idx="7">
                  <v>0.1098993288590604</v>
                </pt>
                <pt idx="8">
                  <v>0.1451342281879195</v>
                </pt>
                <pt idx="9">
                  <v>0.1883389261744967</v>
                </pt>
                <pt idx="10">
                  <v>0.2328020134228188</v>
                </pt>
                <pt idx="11">
                  <v>0.300755033557047</v>
                </pt>
                <pt idx="12">
                  <v>0.3468959731543624</v>
                </pt>
                <pt idx="13">
                  <v>0.4211409395973154</v>
                </pt>
                <pt idx="14">
                  <v>0.4777684563758389</v>
                </pt>
                <pt idx="15">
                  <v>0.5490771812080537</v>
                </pt>
                <pt idx="16">
                  <v>0.6220637583892618</v>
                </pt>
                <pt idx="17">
                  <v>0.7067953020134228</v>
                </pt>
                <pt idx="18">
                  <v>0.7940436241610739</v>
                </pt>
                <pt idx="19">
                  <v>0.8917785234899329</v>
                </pt>
                <pt idx="20">
                  <v>1</v>
                </pt>
              </numCache>
            </numRef>
          </yVal>
          <smooth val="0"/>
        </ser>
        <ser>
          <idx val="1"/>
          <order val="1"/>
          <tx>
            <v>CDF Bads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  <a:round/>
              </a:ln>
            </spPr>
          </marker>
          <xVal>
            <numRef>
              <f>Analysis!$A$8:$A$28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Analysis!$G$8:$G$28</f>
              <numCache>
                <formatCode>0.00%</formatCode>
                <ptCount val="21"/>
                <pt idx="0">
                  <v>0</v>
                </pt>
                <pt idx="1">
                  <v>0.1098615916955017</v>
                </pt>
                <pt idx="2">
                  <v>0.21280276816609</v>
                </pt>
                <pt idx="3">
                  <v>0.3044982698961938</v>
                </pt>
                <pt idx="4">
                  <v>0.4061418685121107</v>
                </pt>
                <pt idx="5">
                  <v>0.4792387543252595</v>
                </pt>
                <pt idx="6">
                  <v>0.5536332179930796</v>
                </pt>
                <pt idx="7">
                  <v>0.6185121107266436</v>
                </pt>
                <pt idx="8">
                  <v>0.6743079584775087</v>
                </pt>
                <pt idx="9">
                  <v>0.7283737024221453</v>
                </pt>
                <pt idx="10">
                  <v>0.7655709342560554</v>
                </pt>
                <pt idx="11">
                  <v>0.8070934256055363</v>
                </pt>
                <pt idx="12">
                  <v>0.8408304498269896</v>
                </pt>
                <pt idx="13">
                  <v>0.8771626297577855</v>
                </pt>
                <pt idx="14">
                  <v>0.9091695501730104</v>
                </pt>
                <pt idx="15">
                  <v>0.9372837370242214</v>
                </pt>
                <pt idx="16">
                  <v>0.9567474048442907</v>
                </pt>
                <pt idx="17">
                  <v>0.9809688581314879</v>
                </pt>
                <pt idx="18">
                  <v>0.9926470588235294</v>
                </pt>
                <pt idx="19">
                  <v>0.9974048442906575</v>
                </pt>
                <pt idx="20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8177024"/>
        <axId val="78179328"/>
      </scatterChart>
      <valAx>
        <axId val="78177024"/>
        <scaling>
          <orientation val="minMax"/>
          <max val="20"/>
          <min val="0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Score band</a:t>
                </a:r>
              </a:p>
            </rich>
          </tx>
          <layout/>
          <overlay val="0"/>
        </title>
        <numFmt formatCode="#,##0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8179328"/>
        <crosses val="autoZero"/>
        <crossBetween val="midCat"/>
        <majorUnit val="1"/>
      </valAx>
      <valAx>
        <axId val="78179328"/>
        <scaling>
          <orientation val="minMax"/>
          <max val="1"/>
          <min val="0"/>
        </scaling>
        <delete val="0"/>
        <axPos val="l"/>
        <majorGridlines/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8177024"/>
        <crosses val="autoZero"/>
        <crossBetween val="midCat"/>
      </valAx>
    </plotArea>
    <legend>
      <legendPos val="b"/>
      <layout/>
      <overlay val="0"/>
      <txPr>
        <a:bodyPr/>
        <a:lstStyle/>
        <a:p>
          <a:pPr>
            <a:defRPr sz="2000"/>
          </a:pPr>
          <a:r>
            <a:t/>
          </a:r>
          <a:endParaRPr lang="pl-PL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pl-PL"/>
              <a:t>Score distribution</a:t>
            </a:r>
          </a:p>
        </rich>
      </tx>
      <layout/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Analysis!$AI$9:$AI$28</f>
              <numCache>
                <formatCode>0.00%</formatCode>
                <ptCount val="20"/>
                <pt idx="0">
                  <v>0.05557921635434412</v>
                </pt>
                <pt idx="1">
                  <v>0.0545144804088586</v>
                </pt>
                <pt idx="2">
                  <v>0.05046848381601363</v>
                </pt>
                <pt idx="3">
                  <v>0.05834752981260647</v>
                </pt>
                <pt idx="4">
                  <v>0.04429301533219761</v>
                </pt>
                <pt idx="5">
                  <v>0.04961669505962521</v>
                </pt>
                <pt idx="6">
                  <v>0.04748722316865418</v>
                </pt>
                <pt idx="7">
                  <v>0.04535775127768314</v>
                </pt>
                <pt idx="8">
                  <v>0.0485519591141397</v>
                </pt>
                <pt idx="9">
                  <v>0.04088586030664395</v>
                </pt>
                <pt idx="10">
                  <v>0.05494037478705281</v>
                </pt>
                <pt idx="11">
                  <v>0.04003407155025554</v>
                </pt>
                <pt idx="12">
                  <v>0.05557921635434412</v>
                </pt>
                <pt idx="13">
                  <v>0.04450596252129472</v>
                </pt>
                <pt idx="14">
                  <v>0.05004258943781942</v>
                </pt>
                <pt idx="15">
                  <v>0.04663543441226576</v>
                </pt>
                <pt idx="16">
                  <v>0.05494037478705281</v>
                </pt>
                <pt idx="17">
                  <v>0.05004258943781942</v>
                </pt>
                <pt idx="18">
                  <v>0.05195911413969335</v>
                </pt>
                <pt idx="19">
                  <v>0.05621805792163544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78210560"/>
        <axId val="78212480"/>
      </barChart>
      <catAx>
        <axId val="7821056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pl-PL"/>
                  <a:t>Score band</a:t>
                </a:r>
              </a:p>
            </rich>
          </tx>
          <layout/>
          <overlay val="0"/>
        </title>
        <majorTickMark val="none"/>
        <minorTickMark val="none"/>
        <tickLblPos val="nextTo"/>
        <crossAx val="78212480"/>
        <crosses val="autoZero"/>
        <auto val="1"/>
        <lblAlgn val="ctr"/>
        <lblOffset val="100"/>
        <noMultiLvlLbl val="0"/>
      </catAx>
      <valAx>
        <axId val="7821248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pl-PL"/>
                  <a:t>Score band share</a:t>
                </a:r>
              </a:p>
            </rich>
          </tx>
          <layout/>
          <overlay val="0"/>
        </title>
        <numFmt formatCode="0.00%" sourceLinked="1"/>
        <majorTickMark val="out"/>
        <minorTickMark val="none"/>
        <tickLblPos val="nextTo"/>
        <crossAx val="7821056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53</row>
      <rowOff>35701</rowOff>
    </from>
    <to>
      <col>8</col>
      <colOff>789214</colOff>
      <row>87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32656</colOff>
      <row>158</row>
      <rowOff>38101</rowOff>
    </from>
    <to>
      <col>8</col>
      <colOff>789213</colOff>
      <row>192</row>
      <rowOff>136071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123</row>
      <rowOff>56029</rowOff>
    </from>
    <to>
      <col>8</col>
      <colOff>762000</colOff>
      <row>157</row>
      <rowOff>122464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35698</colOff>
      <row>193</row>
      <rowOff>22253</rowOff>
    </from>
    <to>
      <col>8</col>
      <colOff>789213</colOff>
      <row>227</row>
      <rowOff>136071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19050</colOff>
      <row>88</row>
      <rowOff>40821</rowOff>
    </from>
    <to>
      <col>8</col>
      <colOff>789214</colOff>
      <row>122</row>
      <rowOff>122464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40822</colOff>
      <row>228</row>
      <rowOff>13607</rowOff>
    </from>
    <to>
      <col>8</col>
      <colOff>794337</colOff>
      <row>262</row>
      <rowOff>127425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31</row>
      <rowOff>0</rowOff>
    </from>
    <to>
      <col>8</col>
      <colOff>761999</colOff>
      <row>52</row>
      <rowOff>138545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Documents%20and%20Settings/karprza/Ustawienia%20lokalne/Temporary%20Internet%20Files/OLK77/1%20-%20Modele%20YOUNG%20Final/300107%20-%20perf%20modele%20DG%20ap%20reint%20modele%20ACP%202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shareserver.cofinoga.net\DATA\Data\SDSC_SCORES\Quelle\Preacc%20CP\R&#233;int&#233;gration\P&#233;nalit&#233;%20Variable\Mod&#232;le%20Final\Mod&#232;le%20Final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Note"/>
      <sheetName val="Modele sur DG ap modele acp 2"/>
      <sheetName val="DG"/>
      <sheetName val="DG + BKR"/>
      <sheetName val="Comparaison perfs"/>
      <sheetName val="Score SD"/>
      <sheetName val="Score actuel"/>
      <sheetName val="Test valid"/>
      <sheetName val="scoresd valid"/>
      <sheetName val="DG + BKR Def"/>
      <sheetName val="DG + BKR Rev"/>
      <sheetName val="DG + BKR FT"/>
      <sheetName val="Score actuel Def"/>
      <sheetName val="Score actuel Rev"/>
      <sheetName val="Score actuel FT"/>
      <sheetName val="DG Def"/>
      <sheetName val="DG Rev"/>
      <sheetName val="DG FT"/>
      <sheetName val="Scoresd Def"/>
      <sheetName val="Scoresd Rev"/>
      <sheetName val="Scoresd FT"/>
      <sheetName val="DG + BKR FT hors REFSCO"/>
      <sheetName val="score actuel FT hors REFSCO"/>
      <sheetName val="DG FT hors REFSCO"/>
      <sheetName val="score SD FT hors REFSCO"/>
    </sheetNames>
    <sheetDataSet>
      <sheetData sheetId="0">
        <row r="1">
          <cell r="A1" t="str">
            <v>xid1</v>
          </cell>
          <cell r="B1" t="str">
            <v>xid2</v>
          </cell>
          <cell r="C1" t="str">
            <v>xid3</v>
          </cell>
        </row>
        <row r="2">
          <cell r="A2">
            <v>28</v>
          </cell>
          <cell r="B2">
            <v>37</v>
          </cell>
          <cell r="C2">
            <v>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Grille 1 Old"/>
      <sheetName val="9"/>
      <sheetName val="Grille 9 Old"/>
      <sheetName val="Final 1"/>
      <sheetName val="Final 1 10"/>
      <sheetName val="Final 2"/>
      <sheetName val="Final 2 10"/>
      <sheetName val="Final 3 bof"/>
      <sheetName val="Final 3 10 bof"/>
      <sheetName val="Final 4"/>
      <sheetName val="Final 4 10"/>
      <sheetName val="Final 5"/>
      <sheetName val="Final 5 10"/>
      <sheetName val="Final 6"/>
      <sheetName val="Final 6 10"/>
      <sheetName val="Final 7"/>
      <sheetName val="Final 7 10"/>
      <sheetName val="Final 8"/>
      <sheetName val="Final 8 10"/>
      <sheetName val="Final 8bis"/>
      <sheetName val="Final 8bis 10"/>
      <sheetName val="Feuil1"/>
      <sheetName val="Final 9"/>
      <sheetName val="Final 9 10"/>
      <sheetName val="test"/>
      <sheetName val="Grille 1"/>
      <sheetName val="Grille 9"/>
    </sheetNames>
    <sheetDataSet>
      <sheetData sheetId="0"/>
      <sheetData sheetId="1"/>
      <sheetData sheetId="2">
        <row r="1">
          <cell r="A1" t="str">
            <v>a_age1</v>
          </cell>
          <cell r="B1" t="str">
            <v>a_age2</v>
          </cell>
          <cell r="C1" t="str">
            <v>a_age3</v>
          </cell>
        </row>
        <row r="2">
          <cell r="A2">
            <v>31</v>
          </cell>
          <cell r="B2">
            <v>43</v>
          </cell>
          <cell r="C2">
            <v>62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46"/>
  <sheetViews>
    <sheetView tabSelected="1" zoomScale="85" zoomScaleNormal="85" workbookViewId="0">
      <selection activeCell="J30" sqref="J30"/>
    </sheetView>
  </sheetViews>
  <sheetFormatPr baseColWidth="8" defaultColWidth="9.140625" defaultRowHeight="12.75"/>
  <cols>
    <col width="16.42578125" bestFit="1" customWidth="1" style="37" min="1" max="2"/>
    <col width="13.42578125" bestFit="1" customWidth="1" style="37" min="3" max="3"/>
    <col width="6.7109375" bestFit="1" customWidth="1" style="37" min="4" max="4"/>
    <col width="7.7109375" bestFit="1" customWidth="1" style="37" min="5" max="5"/>
    <col width="15.7109375" customWidth="1" style="37" min="6" max="6"/>
    <col width="14.42578125" bestFit="1" customWidth="1" style="37" min="7" max="7"/>
    <col width="11.140625" bestFit="1" customWidth="1" style="37" min="8" max="8"/>
    <col width="12" bestFit="1" customWidth="1" style="37" min="9" max="9"/>
    <col width="8.28515625" bestFit="1" customWidth="1" style="37" min="10" max="10"/>
    <col width="8.28515625" customWidth="1" style="37" min="11" max="11"/>
    <col width="5" bestFit="1" customWidth="1" style="37" min="12" max="12"/>
    <col width="9.140625" bestFit="1" customWidth="1" style="37" min="13" max="13"/>
    <col width="10.7109375" bestFit="1" customWidth="1" style="37" min="14" max="14"/>
    <col width="7.42578125" bestFit="1" customWidth="1" style="37" min="15" max="15"/>
    <col width="8.7109375" bestFit="1" customWidth="1" style="37" min="16" max="16"/>
    <col width="10.28515625" bestFit="1" customWidth="1" style="37" min="17" max="17"/>
    <col width="11.5703125" bestFit="1" customWidth="1" style="37" min="18" max="18"/>
    <col width="15" bestFit="1" customWidth="1" style="37" min="19" max="19"/>
    <col width="15.42578125" bestFit="1" customWidth="1" style="37" min="20" max="20"/>
    <col width="19.5703125" bestFit="1" customWidth="1" style="37" min="21" max="21"/>
    <col width="7.7109375" bestFit="1" customWidth="1" style="37" min="22" max="24"/>
    <col width="11" bestFit="1" customWidth="1" style="37" min="25" max="25"/>
    <col width="8.7109375" bestFit="1" customWidth="1" style="37" min="26" max="27"/>
    <col width="10.7109375" bestFit="1" customWidth="1" style="37" min="28" max="29"/>
    <col width="7.7109375" bestFit="1" customWidth="1" style="37" min="30" max="30"/>
    <col width="9.140625" customWidth="1" style="37" min="31" max="31"/>
    <col width="9.7109375" bestFit="1" customWidth="1" style="37" min="32" max="32"/>
    <col width="10.7109375" bestFit="1" customWidth="1" style="37" min="33" max="33"/>
    <col width="11.28515625" customWidth="1" style="37" min="34" max="34"/>
    <col width="10.7109375" bestFit="1" customWidth="1" style="37" min="35" max="35"/>
    <col width="9.140625" customWidth="1" style="37" min="36" max="16384"/>
  </cols>
  <sheetData>
    <row r="1" ht="18" customHeight="1">
      <c r="A1" s="8" t="inlineStr">
        <is>
          <t>Number of cases</t>
        </is>
      </c>
      <c r="B1" s="53">
        <f>B29</f>
        <v/>
      </c>
    </row>
    <row r="2" ht="18" customHeight="1">
      <c r="S2" s="37" t="inlineStr">
        <is>
          <t>%Goods remain</t>
        </is>
      </c>
      <c r="T2" s="37" t="inlineStr">
        <is>
          <t>%Bads remain</t>
        </is>
      </c>
    </row>
    <row r="3" ht="18" customHeight="1">
      <c r="A3" s="8" t="inlineStr">
        <is>
          <t>Gini global</t>
        </is>
      </c>
      <c r="B3" s="9">
        <f>J30</f>
        <v/>
      </c>
      <c r="G3" s="37" t="inlineStr">
        <is>
          <t>CAP</t>
        </is>
      </c>
      <c r="S3" s="54" t="inlineStr">
        <is>
          <t>ROC</t>
        </is>
      </c>
      <c r="T3" s="56" t="n"/>
    </row>
    <row r="4" ht="18" customHeight="1">
      <c r="G4" s="37" t="inlineStr">
        <is>
          <t>y</t>
        </is>
      </c>
      <c r="S4" s="8" t="inlineStr">
        <is>
          <t>y</t>
        </is>
      </c>
      <c r="T4" s="8" t="inlineStr">
        <is>
          <t>x</t>
        </is>
      </c>
    </row>
    <row r="5" ht="18.75" customHeight="1">
      <c r="A5" s="13" t="inlineStr">
        <is>
          <t>Global bad rate</t>
        </is>
      </c>
      <c r="B5" s="9">
        <f>C29</f>
        <v/>
      </c>
      <c r="G5" s="37" t="inlineStr">
        <is>
          <t>%Bad captured</t>
        </is>
      </c>
      <c r="P5" s="37" t="inlineStr">
        <is>
          <t>CAP</t>
        </is>
      </c>
      <c r="S5" s="8" t="inlineStr">
        <is>
          <t>Hit rate</t>
        </is>
      </c>
      <c r="T5" s="8" t="inlineStr">
        <is>
          <t>False alarm rate</t>
        </is>
      </c>
    </row>
    <row r="6" ht="17.25" customHeight="1">
      <c r="F6" s="37" t="inlineStr">
        <is>
          <t>%Good captured</t>
        </is>
      </c>
      <c r="G6" s="37" t="inlineStr">
        <is>
          <t>Gains</t>
        </is>
      </c>
      <c r="P6" s="37" t="inlineStr">
        <is>
          <t>x</t>
        </is>
      </c>
      <c r="S6" s="8" t="inlineStr">
        <is>
          <t>Sensitivity</t>
        </is>
      </c>
      <c r="T6" s="8" t="inlineStr">
        <is>
          <t>1-Specificity</t>
        </is>
      </c>
      <c r="Z6" s="55" t="inlineStr">
        <is>
          <t>CAP crystal bal</t>
        </is>
      </c>
      <c r="AB6" s="37" t="inlineStr">
        <is>
          <t>CAP x-</t>
        </is>
      </c>
      <c r="AC6" s="37" t="inlineStr">
        <is>
          <t>CAP y+</t>
        </is>
      </c>
      <c r="AD6" s="37" t="inlineStr">
        <is>
          <t>CAP Z</t>
        </is>
      </c>
    </row>
    <row r="7" ht="25.5" customHeight="1">
      <c r="A7" s="37" t="inlineStr">
        <is>
          <t>Score bands</t>
        </is>
      </c>
      <c r="B7" s="37" t="inlineStr">
        <is>
          <t>Number of cases</t>
        </is>
      </c>
      <c r="C7" s="37" t="inlineStr">
        <is>
          <t>Observed bad rate</t>
        </is>
      </c>
      <c r="D7" s="37" t="inlineStr">
        <is>
          <t>Bads</t>
        </is>
      </c>
      <c r="E7" s="37" t="inlineStr">
        <is>
          <t>goods</t>
        </is>
      </c>
      <c r="F7" s="15" t="inlineStr">
        <is>
          <t>cumgoods%</t>
        </is>
      </c>
      <c r="G7" s="15" t="inlineStr">
        <is>
          <t>cum bads%</t>
        </is>
      </c>
      <c r="H7" s="18" t="inlineStr">
        <is>
          <t>cumgoods+</t>
        </is>
      </c>
      <c r="I7" s="18" t="inlineStr">
        <is>
          <t>cumbads-</t>
        </is>
      </c>
      <c r="J7" s="2" t="inlineStr">
        <is>
          <t>Z</t>
        </is>
      </c>
      <c r="K7" s="37" t="inlineStr">
        <is>
          <t>Score bands</t>
        </is>
      </c>
      <c r="L7" s="17" t="inlineStr">
        <is>
          <t>Lift</t>
        </is>
      </c>
      <c r="M7" s="18" t="inlineStr">
        <is>
          <t>cumbads</t>
        </is>
      </c>
      <c r="N7" s="19" t="inlineStr">
        <is>
          <t>cum lift</t>
        </is>
      </c>
      <c r="O7" s="2" t="inlineStr">
        <is>
          <t>all cum</t>
        </is>
      </c>
      <c r="P7" s="2" t="inlineStr">
        <is>
          <t>acc rate</t>
        </is>
      </c>
      <c r="Q7" s="37" t="inlineStr">
        <is>
          <t>reverse all cum</t>
        </is>
      </c>
      <c r="R7" s="37" t="inlineStr">
        <is>
          <t>reverse acc rate</t>
        </is>
      </c>
      <c r="S7" s="37" t="inlineStr">
        <is>
          <t>TPrate</t>
        </is>
      </c>
      <c r="T7" s="37" t="inlineStr">
        <is>
          <t>Fprate</t>
        </is>
      </c>
      <c r="U7" s="37" t="inlineStr">
        <is>
          <t>Random model ROC</t>
        </is>
      </c>
      <c r="V7" s="37" t="inlineStr">
        <is>
          <t>x-</t>
        </is>
      </c>
      <c r="W7" s="37" t="inlineStr">
        <is>
          <t>y+</t>
        </is>
      </c>
      <c r="X7" s="37" t="inlineStr">
        <is>
          <t>Z new</t>
        </is>
      </c>
      <c r="Y7" s="37" t="inlineStr">
        <is>
          <t>Random model CAP</t>
        </is>
      </c>
      <c r="Z7" s="37" t="inlineStr">
        <is>
          <t>x</t>
        </is>
      </c>
      <c r="AA7" s="37" t="inlineStr">
        <is>
          <t>y</t>
        </is>
      </c>
      <c r="AF7" s="37" t="inlineStr">
        <is>
          <t>tied</t>
        </is>
      </c>
      <c r="AG7" s="37" t="inlineStr">
        <is>
          <t>concordant</t>
        </is>
      </c>
    </row>
    <row r="8" ht="13.5" customHeight="1" thickBot="1">
      <c r="A8" s="37" t="n">
        <v>0</v>
      </c>
      <c r="C8" s="49" t="n">
        <v>1</v>
      </c>
      <c r="F8" s="34" t="n">
        <v>0</v>
      </c>
      <c r="G8" s="34" t="n">
        <v>0</v>
      </c>
      <c r="H8" s="18" t="n"/>
      <c r="I8" s="18" t="n"/>
      <c r="J8" s="2" t="n"/>
      <c r="L8" s="17" t="n"/>
      <c r="M8" s="18" t="n"/>
      <c r="N8" s="19" t="n"/>
      <c r="O8" s="2" t="n"/>
      <c r="P8" s="35" t="n">
        <v>0</v>
      </c>
      <c r="AH8" s="36">
        <f>G8-F8</f>
        <v/>
      </c>
    </row>
    <row r="9">
      <c r="A9" s="22" t="n">
        <v>1</v>
      </c>
      <c r="B9" s="24">
        <f>D9+E9</f>
        <v/>
      </c>
      <c r="C9" s="26">
        <f>D9/B9</f>
        <v/>
      </c>
      <c r="D9" s="50" t="n">
        <v>249</v>
      </c>
      <c r="E9" s="50" t="n">
        <v>6</v>
      </c>
      <c r="F9" s="25">
        <f>E9/E29</f>
        <v/>
      </c>
      <c r="G9" s="25">
        <f>D9/D30</f>
        <v/>
      </c>
      <c r="H9" s="26">
        <f>F9</f>
        <v/>
      </c>
      <c r="I9" s="26">
        <f>G9</f>
        <v/>
      </c>
      <c r="J9" s="26">
        <f>H9*I9</f>
        <v/>
      </c>
      <c r="K9" s="22" t="n">
        <v>1</v>
      </c>
      <c r="L9" s="27">
        <f>C9/$B$5</f>
        <v/>
      </c>
      <c r="M9" s="28">
        <f>D9</f>
        <v/>
      </c>
      <c r="N9" s="27">
        <f>G9/P9</f>
        <v/>
      </c>
      <c r="O9" s="24">
        <f>B9</f>
        <v/>
      </c>
      <c r="P9" s="26">
        <f>O9/$B$29</f>
        <v/>
      </c>
      <c r="Q9" s="24">
        <f>Q10+B9</f>
        <v/>
      </c>
      <c r="R9" s="26">
        <f>Q9/$B$29</f>
        <v/>
      </c>
      <c r="S9" s="26">
        <f>SUM(E9:$E$28)/$E$29</f>
        <v/>
      </c>
      <c r="T9" s="26">
        <f>SUM(D9:$D$28)/$D$29</f>
        <v/>
      </c>
      <c r="U9" s="29">
        <f>T9</f>
        <v/>
      </c>
      <c r="V9" s="29">
        <f>T9-T10</f>
        <v/>
      </c>
      <c r="W9" s="29">
        <f>(S9+S10)/2</f>
        <v/>
      </c>
      <c r="X9" s="29">
        <f>V9*W9</f>
        <v/>
      </c>
      <c r="Y9" s="29">
        <f>R9</f>
        <v/>
      </c>
      <c r="Z9" s="29" t="n">
        <v>0</v>
      </c>
      <c r="AA9" s="29" t="n">
        <v>0</v>
      </c>
      <c r="AB9" s="29">
        <f>P9</f>
        <v/>
      </c>
      <c r="AC9" s="29">
        <f>G9/2</f>
        <v/>
      </c>
      <c r="AD9" s="29">
        <f>AB9*AC9</f>
        <v/>
      </c>
      <c r="AE9" s="30" t="n"/>
      <c r="AF9" s="24">
        <f>D9*E9</f>
        <v/>
      </c>
      <c r="AG9" s="24">
        <f>D9*SUM(E10:$E$28)</f>
        <v/>
      </c>
      <c r="AH9" s="29">
        <f>G9-F9</f>
        <v/>
      </c>
      <c r="AI9" s="35">
        <f>B9/$B$29</f>
        <v/>
      </c>
    </row>
    <row r="10">
      <c r="A10" s="31" t="n">
        <v>2</v>
      </c>
      <c r="B10" s="33">
        <f>D10+E10</f>
        <v/>
      </c>
      <c r="C10" s="35">
        <f>D10/B10</f>
        <v/>
      </c>
      <c r="D10" s="51" t="n">
        <v>499</v>
      </c>
      <c r="E10" s="51" t="n">
        <v>19</v>
      </c>
      <c r="F10" s="34">
        <f>(E10+E9)/E29</f>
        <v/>
      </c>
      <c r="G10" s="34">
        <f>SUM(D9:D10)/D30</f>
        <v/>
      </c>
      <c r="H10" s="35">
        <f>F9+F10</f>
        <v/>
      </c>
      <c r="I10" s="35">
        <f>G10-G9</f>
        <v/>
      </c>
      <c r="J10" s="35">
        <f>H10*I10</f>
        <v/>
      </c>
      <c r="K10" s="31" t="n">
        <v>2</v>
      </c>
      <c r="L10" s="20">
        <f>C10/$B$5</f>
        <v/>
      </c>
      <c r="M10" s="21">
        <f>M9+D10</f>
        <v/>
      </c>
      <c r="N10" s="20">
        <f>G10/P10</f>
        <v/>
      </c>
      <c r="O10" s="33">
        <f>O9+B10</f>
        <v/>
      </c>
      <c r="P10" s="35">
        <f>O10/$B$29</f>
        <v/>
      </c>
      <c r="Q10" s="33">
        <f>Q11+B10</f>
        <v/>
      </c>
      <c r="R10" s="35">
        <f>Q10/$B$29</f>
        <v/>
      </c>
      <c r="S10" s="35">
        <f>SUM(E10:$E$28)/$E$29</f>
        <v/>
      </c>
      <c r="T10" s="35">
        <f>SUM(D10:$D$28)/$D$29</f>
        <v/>
      </c>
      <c r="U10" s="36">
        <f>T10</f>
        <v/>
      </c>
      <c r="V10" s="36">
        <f>T10-T11</f>
        <v/>
      </c>
      <c r="W10" s="36">
        <f>(S10+S11)/2</f>
        <v/>
      </c>
      <c r="X10" s="36">
        <f>V10*W10</f>
        <v/>
      </c>
      <c r="Y10" s="36">
        <f>R10</f>
        <v/>
      </c>
      <c r="Z10" s="36">
        <f>D29/B29</f>
        <v/>
      </c>
      <c r="AA10" s="36" t="n">
        <v>1</v>
      </c>
      <c r="AB10" s="36">
        <f>P10-P9</f>
        <v/>
      </c>
      <c r="AC10" s="36">
        <f>(G10+G9)/2</f>
        <v/>
      </c>
      <c r="AD10" s="36">
        <f>AB10*AC10</f>
        <v/>
      </c>
      <c r="AE10" s="37" t="n"/>
      <c r="AF10" s="33">
        <f>D10*E10</f>
        <v/>
      </c>
      <c r="AG10" s="33">
        <f>D10*SUM(E11:$E$28)</f>
        <v/>
      </c>
      <c r="AH10" s="36">
        <f>G10-F10</f>
        <v/>
      </c>
      <c r="AI10" s="35">
        <f>B10/$B$29</f>
        <v/>
      </c>
    </row>
    <row r="11">
      <c r="A11" s="31" t="n">
        <v>3</v>
      </c>
      <c r="B11" s="33">
        <f>D11+E11</f>
        <v/>
      </c>
      <c r="C11" s="35">
        <f>D11/B11</f>
        <v/>
      </c>
      <c r="D11" s="51" t="n">
        <v>484</v>
      </c>
      <c r="E11" s="51" t="n">
        <v>39</v>
      </c>
      <c r="F11" s="34">
        <f>SUM(E9:E11)/E29</f>
        <v/>
      </c>
      <c r="G11" s="34">
        <f>SUM(D9:D11)/D30</f>
        <v/>
      </c>
      <c r="H11" s="35">
        <f>F10+F11</f>
        <v/>
      </c>
      <c r="I11" s="35">
        <f>G11-G10</f>
        <v/>
      </c>
      <c r="J11" s="35">
        <f>H11*I11</f>
        <v/>
      </c>
      <c r="K11" s="31" t="n">
        <v>3</v>
      </c>
      <c r="L11" s="20">
        <f>C11/$B$5</f>
        <v/>
      </c>
      <c r="M11" s="21">
        <f>M10+D11</f>
        <v/>
      </c>
      <c r="N11" s="20">
        <f>G11/P11</f>
        <v/>
      </c>
      <c r="O11" s="33">
        <f>O10+B11</f>
        <v/>
      </c>
      <c r="P11" s="35">
        <f>O11/$B$29</f>
        <v/>
      </c>
      <c r="Q11" s="33">
        <f>Q12+B11</f>
        <v/>
      </c>
      <c r="R11" s="35">
        <f>Q11/$B$29</f>
        <v/>
      </c>
      <c r="S11" s="35">
        <f>SUM(E11:$E$28)/$E$29</f>
        <v/>
      </c>
      <c r="T11" s="35">
        <f>SUM(D11:$D$28)/$D$29</f>
        <v/>
      </c>
      <c r="U11" s="36">
        <f>T11</f>
        <v/>
      </c>
      <c r="V11" s="36">
        <f>T11-T12</f>
        <v/>
      </c>
      <c r="W11" s="36">
        <f>(S11+S12)/2</f>
        <v/>
      </c>
      <c r="X11" s="36">
        <f>V11*W11</f>
        <v/>
      </c>
      <c r="Y11" s="36">
        <f>R11</f>
        <v/>
      </c>
      <c r="Z11" s="36" t="n">
        <v>1</v>
      </c>
      <c r="AA11" s="36" t="n">
        <v>1</v>
      </c>
      <c r="AB11" s="36">
        <f>P11-P10</f>
        <v/>
      </c>
      <c r="AC11" s="36">
        <f>(G11+G10)/2</f>
        <v/>
      </c>
      <c r="AD11" s="36">
        <f>AB11*AC11</f>
        <v/>
      </c>
      <c r="AE11" s="37" t="n"/>
      <c r="AF11" s="33">
        <f>D11*E11</f>
        <v/>
      </c>
      <c r="AG11" s="33">
        <f>D11*SUM(E12:$E$28)</f>
        <v/>
      </c>
      <c r="AH11" s="36">
        <f>G11-F11</f>
        <v/>
      </c>
      <c r="AI11" s="35">
        <f>B11/$B$29</f>
        <v/>
      </c>
    </row>
    <row r="12">
      <c r="A12" s="31" t="n">
        <v>4</v>
      </c>
      <c r="B12" s="33">
        <f>D12+E12</f>
        <v/>
      </c>
      <c r="C12" s="35">
        <f>D12/B12</f>
        <v/>
      </c>
      <c r="D12" s="51" t="n">
        <v>447</v>
      </c>
      <c r="E12" s="51" t="n">
        <v>72</v>
      </c>
      <c r="F12" s="34">
        <f>SUM(E9:E12)/E29</f>
        <v/>
      </c>
      <c r="G12" s="34">
        <f>SUM(D9:D12)/D30</f>
        <v/>
      </c>
      <c r="H12" s="35">
        <f>F11+F12</f>
        <v/>
      </c>
      <c r="I12" s="35">
        <f>G12-G11</f>
        <v/>
      </c>
      <c r="J12" s="35">
        <f>H12*I12</f>
        <v/>
      </c>
      <c r="K12" s="31" t="n">
        <v>4</v>
      </c>
      <c r="L12" s="20">
        <f>C12/$B$5</f>
        <v/>
      </c>
      <c r="M12" s="21">
        <f>M11+D12</f>
        <v/>
      </c>
      <c r="N12" s="20">
        <f>G12/P12</f>
        <v/>
      </c>
      <c r="O12" s="33">
        <f>O11+B12</f>
        <v/>
      </c>
      <c r="P12" s="35">
        <f>O12/$B$29</f>
        <v/>
      </c>
      <c r="Q12" s="33">
        <f>Q13+B12</f>
        <v/>
      </c>
      <c r="R12" s="35">
        <f>Q12/$B$29</f>
        <v/>
      </c>
      <c r="S12" s="35">
        <f>SUM(E12:$E$28)/$E$29</f>
        <v/>
      </c>
      <c r="T12" s="35">
        <f>SUM(D12:$D$28)/$D$29</f>
        <v/>
      </c>
      <c r="U12" s="36">
        <f>T12</f>
        <v/>
      </c>
      <c r="V12" s="36">
        <f>T12-T13</f>
        <v/>
      </c>
      <c r="W12" s="36">
        <f>(S12+S13)/2</f>
        <v/>
      </c>
      <c r="X12" s="36">
        <f>V12*W12</f>
        <v/>
      </c>
      <c r="Y12" s="36">
        <f>R12</f>
        <v/>
      </c>
      <c r="Z12" s="37" t="n"/>
      <c r="AA12" s="37" t="n"/>
      <c r="AB12" s="36">
        <f>P12-P11</f>
        <v/>
      </c>
      <c r="AC12" s="36">
        <f>(G12+G11)/2</f>
        <v/>
      </c>
      <c r="AD12" s="36">
        <f>AB12*AC12</f>
        <v/>
      </c>
      <c r="AE12" s="37" t="n"/>
      <c r="AF12" s="33">
        <f>D12*E12</f>
        <v/>
      </c>
      <c r="AG12" s="33">
        <f>D12*SUM(E13:$E$28)</f>
        <v/>
      </c>
      <c r="AH12" s="36">
        <f>G12-F12</f>
        <v/>
      </c>
      <c r="AI12" s="35">
        <f>B12/$B$29</f>
        <v/>
      </c>
    </row>
    <row r="13">
      <c r="A13" s="31" t="n">
        <v>5</v>
      </c>
      <c r="B13" s="33">
        <f>D13+E13</f>
        <v/>
      </c>
      <c r="C13" s="35">
        <f>D13/B13</f>
        <v/>
      </c>
      <c r="D13" s="51" t="n">
        <v>382</v>
      </c>
      <c r="E13" s="51" t="n">
        <v>107</v>
      </c>
      <c r="F13" s="34">
        <f>SUM(E9:E13)/E29</f>
        <v/>
      </c>
      <c r="G13" s="34">
        <f>SUM(D9:D13)/D30</f>
        <v/>
      </c>
      <c r="H13" s="35">
        <f>F12+F13</f>
        <v/>
      </c>
      <c r="I13" s="35">
        <f>G13-G12</f>
        <v/>
      </c>
      <c r="J13" s="35">
        <f>H13*I13</f>
        <v/>
      </c>
      <c r="K13" s="31" t="n">
        <v>5</v>
      </c>
      <c r="L13" s="20">
        <f>C13/$B$5</f>
        <v/>
      </c>
      <c r="M13" s="21">
        <f>M12+D13</f>
        <v/>
      </c>
      <c r="N13" s="20">
        <f>G13/P13</f>
        <v/>
      </c>
      <c r="O13" s="33">
        <f>O12+B13</f>
        <v/>
      </c>
      <c r="P13" s="35">
        <f>O13/$B$29</f>
        <v/>
      </c>
      <c r="Q13" s="33">
        <f>Q14+B13</f>
        <v/>
      </c>
      <c r="R13" s="35">
        <f>Q13/$B$29</f>
        <v/>
      </c>
      <c r="S13" s="35">
        <f>SUM(E13:$E$28)/$E$29</f>
        <v/>
      </c>
      <c r="T13" s="35">
        <f>SUM(D13:$D$28)/$D$29</f>
        <v/>
      </c>
      <c r="U13" s="36">
        <f>T13</f>
        <v/>
      </c>
      <c r="V13" s="36">
        <f>T13-T14</f>
        <v/>
      </c>
      <c r="W13" s="36">
        <f>(S13+S14)/2</f>
        <v/>
      </c>
      <c r="X13" s="36">
        <f>V13*W13</f>
        <v/>
      </c>
      <c r="Y13" s="36">
        <f>R13</f>
        <v/>
      </c>
      <c r="Z13" s="37" t="n"/>
      <c r="AA13" s="37" t="n"/>
      <c r="AB13" s="36">
        <f>P13-P12</f>
        <v/>
      </c>
      <c r="AC13" s="36">
        <f>(G13+G12)/2</f>
        <v/>
      </c>
      <c r="AD13" s="36">
        <f>AB13*AC13</f>
        <v/>
      </c>
      <c r="AE13" s="37" t="n"/>
      <c r="AF13" s="33">
        <f>D13*E13</f>
        <v/>
      </c>
      <c r="AG13" s="33">
        <f>D13*SUM(E14:$E$28)</f>
        <v/>
      </c>
      <c r="AH13" s="36">
        <f>G13-F13</f>
        <v/>
      </c>
      <c r="AI13" s="35">
        <f>B13/$B$29</f>
        <v/>
      </c>
    </row>
    <row r="14">
      <c r="A14" s="31" t="n">
        <v>6</v>
      </c>
      <c r="B14" s="33">
        <f>D14+E14</f>
        <v/>
      </c>
      <c r="C14" s="35">
        <f>D14/B14</f>
        <v/>
      </c>
      <c r="D14" s="51" t="n">
        <v>361</v>
      </c>
      <c r="E14" s="51" t="n">
        <v>140</v>
      </c>
      <c r="F14" s="34">
        <f>SUM(E9:E14)/E29</f>
        <v/>
      </c>
      <c r="G14" s="34">
        <f>SUM(D9:D14)/D30</f>
        <v/>
      </c>
      <c r="H14" s="35">
        <f>F13+F14</f>
        <v/>
      </c>
      <c r="I14" s="35">
        <f>G14-G13</f>
        <v/>
      </c>
      <c r="J14" s="35">
        <f>H14*I14</f>
        <v/>
      </c>
      <c r="K14" s="31" t="n">
        <v>6</v>
      </c>
      <c r="L14" s="20">
        <f>C14/$B$5</f>
        <v/>
      </c>
      <c r="M14" s="21">
        <f>M13+D14</f>
        <v/>
      </c>
      <c r="N14" s="20">
        <f>G14/P14</f>
        <v/>
      </c>
      <c r="O14" s="33">
        <f>O13+B14</f>
        <v/>
      </c>
      <c r="P14" s="35">
        <f>O14/$B$29</f>
        <v/>
      </c>
      <c r="Q14" s="33">
        <f>Q15+B14</f>
        <v/>
      </c>
      <c r="R14" s="35">
        <f>Q14/$B$29</f>
        <v/>
      </c>
      <c r="S14" s="35">
        <f>SUM(E14:$E$28)/$E$29</f>
        <v/>
      </c>
      <c r="T14" s="35">
        <f>SUM(D14:$D$28)/$D$29</f>
        <v/>
      </c>
      <c r="U14" s="36">
        <f>T14</f>
        <v/>
      </c>
      <c r="V14" s="36">
        <f>T14-T15</f>
        <v/>
      </c>
      <c r="W14" s="36">
        <f>(S14+S15)/2</f>
        <v/>
      </c>
      <c r="X14" s="36">
        <f>V14*W14</f>
        <v/>
      </c>
      <c r="Y14" s="36">
        <f>R14</f>
        <v/>
      </c>
      <c r="Z14" s="37" t="n"/>
      <c r="AA14" s="37" t="n"/>
      <c r="AB14" s="36">
        <f>P14-P13</f>
        <v/>
      </c>
      <c r="AC14" s="36">
        <f>(G14+G13)/2</f>
        <v/>
      </c>
      <c r="AD14" s="36">
        <f>AB14*AC14</f>
        <v/>
      </c>
      <c r="AE14" s="37" t="n"/>
      <c r="AF14" s="33">
        <f>D14*E14</f>
        <v/>
      </c>
      <c r="AG14" s="33">
        <f>D14*SUM(E15:$E$28)</f>
        <v/>
      </c>
      <c r="AH14" s="36">
        <f>G14-F14</f>
        <v/>
      </c>
      <c r="AI14" s="35">
        <f>B14/$B$29</f>
        <v/>
      </c>
    </row>
    <row r="15">
      <c r="A15" s="31" t="n">
        <v>7</v>
      </c>
      <c r="B15" s="33">
        <f>D15+E15</f>
        <v/>
      </c>
      <c r="C15" s="35">
        <f>D15/B15</f>
        <v/>
      </c>
      <c r="D15" s="51" t="n">
        <v>387</v>
      </c>
      <c r="E15" s="51" t="n">
        <v>187</v>
      </c>
      <c r="F15" s="34">
        <f>SUM(E9:E15)/E29</f>
        <v/>
      </c>
      <c r="G15" s="34">
        <f>SUM(D9:D15)/D30</f>
        <v/>
      </c>
      <c r="H15" s="35">
        <f>F14+F15</f>
        <v/>
      </c>
      <c r="I15" s="35">
        <f>G15-G14</f>
        <v/>
      </c>
      <c r="J15" s="35">
        <f>H15*I15</f>
        <v/>
      </c>
      <c r="K15" s="31" t="n">
        <v>7</v>
      </c>
      <c r="L15" s="20">
        <f>C15/$B$5</f>
        <v/>
      </c>
      <c r="M15" s="21">
        <f>M14+D15</f>
        <v/>
      </c>
      <c r="N15" s="20">
        <f>G15/P15</f>
        <v/>
      </c>
      <c r="O15" s="33">
        <f>O14+B15</f>
        <v/>
      </c>
      <c r="P15" s="35">
        <f>O15/$B$29</f>
        <v/>
      </c>
      <c r="Q15" s="33">
        <f>Q16+B15</f>
        <v/>
      </c>
      <c r="R15" s="35">
        <f>Q15/$B$29</f>
        <v/>
      </c>
      <c r="S15" s="35">
        <f>SUM(E15:$E$28)/$E$29</f>
        <v/>
      </c>
      <c r="T15" s="35">
        <f>SUM(D15:$D$28)/$D$29</f>
        <v/>
      </c>
      <c r="U15" s="36">
        <f>T15</f>
        <v/>
      </c>
      <c r="V15" s="36">
        <f>T15-T16</f>
        <v/>
      </c>
      <c r="W15" s="36">
        <f>(S15+S16)/2</f>
        <v/>
      </c>
      <c r="X15" s="36">
        <f>V15*W15</f>
        <v/>
      </c>
      <c r="Y15" s="36">
        <f>R15</f>
        <v/>
      </c>
      <c r="Z15" s="37" t="n"/>
      <c r="AA15" s="37" t="n"/>
      <c r="AB15" s="36">
        <f>P15-P14</f>
        <v/>
      </c>
      <c r="AC15" s="36">
        <f>(G15+G14)/2</f>
        <v/>
      </c>
      <c r="AD15" s="36">
        <f>AB15*AC15</f>
        <v/>
      </c>
      <c r="AE15" s="37" t="n"/>
      <c r="AF15" s="33">
        <f>D15*E15</f>
        <v/>
      </c>
      <c r="AG15" s="33">
        <f>D15*SUM(E16:$E$28)</f>
        <v/>
      </c>
      <c r="AH15" s="36">
        <f>G15-F15</f>
        <v/>
      </c>
      <c r="AI15" s="35">
        <f>B15/$B$29</f>
        <v/>
      </c>
    </row>
    <row r="16">
      <c r="A16" s="31" t="n">
        <v>8</v>
      </c>
      <c r="B16" s="33">
        <f>D16+E16</f>
        <v/>
      </c>
      <c r="C16" s="35">
        <f>D16/B16</f>
        <v/>
      </c>
      <c r="D16" s="51" t="n">
        <v>307</v>
      </c>
      <c r="E16" s="51" t="n">
        <v>194</v>
      </c>
      <c r="F16" s="34">
        <f>SUM(E9:E16)/E29</f>
        <v/>
      </c>
      <c r="G16" s="34">
        <f>SUM(D9:D16)/D30</f>
        <v/>
      </c>
      <c r="H16" s="35">
        <f>F15+F16</f>
        <v/>
      </c>
      <c r="I16" s="35">
        <f>G16-G15</f>
        <v/>
      </c>
      <c r="J16" s="35">
        <f>H16*I16</f>
        <v/>
      </c>
      <c r="K16" s="31" t="n">
        <v>8</v>
      </c>
      <c r="L16" s="20">
        <f>C16/$B$5</f>
        <v/>
      </c>
      <c r="M16" s="21">
        <f>M15+D16</f>
        <v/>
      </c>
      <c r="N16" s="20">
        <f>G16/P16</f>
        <v/>
      </c>
      <c r="O16" s="33">
        <f>O15+B16</f>
        <v/>
      </c>
      <c r="P16" s="35">
        <f>O16/$B$29</f>
        <v/>
      </c>
      <c r="Q16" s="33">
        <f>Q17+B16</f>
        <v/>
      </c>
      <c r="R16" s="35">
        <f>Q16/$B$29</f>
        <v/>
      </c>
      <c r="S16" s="35">
        <f>SUM(E16:$E$28)/$E$29</f>
        <v/>
      </c>
      <c r="T16" s="35">
        <f>SUM(D16:$D$28)/$D$29</f>
        <v/>
      </c>
      <c r="U16" s="36">
        <f>T16</f>
        <v/>
      </c>
      <c r="V16" s="36">
        <f>T16-T17</f>
        <v/>
      </c>
      <c r="W16" s="36">
        <f>(S16+S17)/2</f>
        <v/>
      </c>
      <c r="X16" s="36">
        <f>V16*W16</f>
        <v/>
      </c>
      <c r="Y16" s="36">
        <f>R16</f>
        <v/>
      </c>
      <c r="Z16" s="37" t="n"/>
      <c r="AA16" s="37" t="n"/>
      <c r="AB16" s="36">
        <f>P16-P15</f>
        <v/>
      </c>
      <c r="AC16" s="36">
        <f>(G16+G15)/2</f>
        <v/>
      </c>
      <c r="AD16" s="36">
        <f>AB16*AC16</f>
        <v/>
      </c>
      <c r="AE16" s="37" t="n"/>
      <c r="AF16" s="33">
        <f>D16*E16</f>
        <v/>
      </c>
      <c r="AG16" s="33">
        <f>D16*SUM(E17:$E$28)</f>
        <v/>
      </c>
      <c r="AH16" s="36">
        <f>G16-F16</f>
        <v/>
      </c>
      <c r="AI16" s="35">
        <f>B16/$B$29</f>
        <v/>
      </c>
    </row>
    <row r="17">
      <c r="A17" s="31" t="n">
        <v>9</v>
      </c>
      <c r="B17" s="33">
        <f>D17+E17</f>
        <v/>
      </c>
      <c r="C17" s="35">
        <f>D17/B17</f>
        <v/>
      </c>
      <c r="D17" s="51" t="n">
        <v>275</v>
      </c>
      <c r="E17" s="51" t="n">
        <v>273</v>
      </c>
      <c r="F17" s="34">
        <f>SUM(E9:E17)/E29</f>
        <v/>
      </c>
      <c r="G17" s="34">
        <f>SUM(D9:D17)/D30</f>
        <v/>
      </c>
      <c r="H17" s="35">
        <f>F16+F17</f>
        <v/>
      </c>
      <c r="I17" s="35">
        <f>G17-G16</f>
        <v/>
      </c>
      <c r="J17" s="35">
        <f>H17*I17</f>
        <v/>
      </c>
      <c r="K17" s="31" t="n">
        <v>9</v>
      </c>
      <c r="L17" s="20">
        <f>C17/$B$5</f>
        <v/>
      </c>
      <c r="M17" s="21">
        <f>M16+D17</f>
        <v/>
      </c>
      <c r="N17" s="20">
        <f>G17/P17</f>
        <v/>
      </c>
      <c r="O17" s="33">
        <f>O16+B17</f>
        <v/>
      </c>
      <c r="P17" s="35">
        <f>O17/$B$29</f>
        <v/>
      </c>
      <c r="Q17" s="33">
        <f>Q18+B17</f>
        <v/>
      </c>
      <c r="R17" s="35">
        <f>Q17/$B$29</f>
        <v/>
      </c>
      <c r="S17" s="35">
        <f>SUM(E17:$E$28)/$E$29</f>
        <v/>
      </c>
      <c r="T17" s="35">
        <f>SUM(D17:$D$28)/$D$29</f>
        <v/>
      </c>
      <c r="U17" s="36">
        <f>T17</f>
        <v/>
      </c>
      <c r="V17" s="36">
        <f>T17-T18</f>
        <v/>
      </c>
      <c r="W17" s="36">
        <f>(S17+S18)/2</f>
        <v/>
      </c>
      <c r="X17" s="36">
        <f>V17*W17</f>
        <v/>
      </c>
      <c r="Y17" s="36">
        <f>R17</f>
        <v/>
      </c>
      <c r="Z17" s="37" t="n"/>
      <c r="AA17" s="37" t="n"/>
      <c r="AB17" s="36">
        <f>P17-P16</f>
        <v/>
      </c>
      <c r="AC17" s="36">
        <f>(G17+G16)/2</f>
        <v/>
      </c>
      <c r="AD17" s="36">
        <f>AB17*AC17</f>
        <v/>
      </c>
      <c r="AE17" s="37" t="n"/>
      <c r="AF17" s="33">
        <f>D17*E17</f>
        <v/>
      </c>
      <c r="AG17" s="33">
        <f>D17*SUM(E18:$E$28)</f>
        <v/>
      </c>
      <c r="AH17" s="36">
        <f>G17-F17</f>
        <v/>
      </c>
      <c r="AI17" s="35">
        <f>B17/$B$29</f>
        <v/>
      </c>
    </row>
    <row r="18">
      <c r="A18" s="31" t="n">
        <v>10</v>
      </c>
      <c r="B18" s="33">
        <f>D18+E18</f>
        <v/>
      </c>
      <c r="C18" s="35">
        <f>D18/B18</f>
        <v/>
      </c>
      <c r="D18" s="51" t="n">
        <v>237</v>
      </c>
      <c r="E18" s="51" t="n">
        <v>239</v>
      </c>
      <c r="F18" s="34">
        <f>SUM(E9:E18)/E29</f>
        <v/>
      </c>
      <c r="G18" s="34">
        <f>SUM(D9:D18)/D30</f>
        <v/>
      </c>
      <c r="H18" s="35">
        <f>F17+F18</f>
        <v/>
      </c>
      <c r="I18" s="35">
        <f>G18-G17</f>
        <v/>
      </c>
      <c r="J18" s="35">
        <f>H18*I18</f>
        <v/>
      </c>
      <c r="K18" s="31" t="n">
        <v>10</v>
      </c>
      <c r="L18" s="20">
        <f>C18/$B$5</f>
        <v/>
      </c>
      <c r="M18" s="21">
        <f>M17+D18</f>
        <v/>
      </c>
      <c r="N18" s="20">
        <f>G18/P18</f>
        <v/>
      </c>
      <c r="O18" s="33">
        <f>O17+B18</f>
        <v/>
      </c>
      <c r="P18" s="35">
        <f>O18/$B$29</f>
        <v/>
      </c>
      <c r="Q18" s="33">
        <f>Q19+B18</f>
        <v/>
      </c>
      <c r="R18" s="35">
        <f>Q18/$B$29</f>
        <v/>
      </c>
      <c r="S18" s="35">
        <f>SUM(E18:$E$28)/$E$29</f>
        <v/>
      </c>
      <c r="T18" s="35">
        <f>SUM(D18:$D$28)/$D$29</f>
        <v/>
      </c>
      <c r="U18" s="36">
        <f>T18</f>
        <v/>
      </c>
      <c r="V18" s="36">
        <f>T18-T19</f>
        <v/>
      </c>
      <c r="W18" s="36">
        <f>(S18+S19)/2</f>
        <v/>
      </c>
      <c r="X18" s="36">
        <f>V18*W18</f>
        <v/>
      </c>
      <c r="Y18" s="36">
        <f>R18</f>
        <v/>
      </c>
      <c r="Z18" s="37" t="n"/>
      <c r="AA18" s="37" t="n"/>
      <c r="AB18" s="36">
        <f>P18-P17</f>
        <v/>
      </c>
      <c r="AC18" s="36">
        <f>(G18+G17)/2</f>
        <v/>
      </c>
      <c r="AD18" s="36">
        <f>AB18*AC18</f>
        <v/>
      </c>
      <c r="AE18" s="37" t="n"/>
      <c r="AF18" s="33">
        <f>D18*E18</f>
        <v/>
      </c>
      <c r="AG18" s="33">
        <f>D18*SUM(E19:$E$28)</f>
        <v/>
      </c>
      <c r="AH18" s="36">
        <f>G18-F18</f>
        <v/>
      </c>
      <c r="AI18" s="35">
        <f>B18/$B$29</f>
        <v/>
      </c>
    </row>
    <row r="19">
      <c r="A19" s="31" t="n">
        <v>11</v>
      </c>
      <c r="B19" s="33">
        <f>D19+E19</f>
        <v/>
      </c>
      <c r="C19" s="35">
        <f>D19/B19</f>
        <v/>
      </c>
      <c r="D19" s="51" t="n">
        <v>199</v>
      </c>
      <c r="E19" s="51" t="n">
        <v>302</v>
      </c>
      <c r="F19" s="34">
        <f>SUM(E9:E19)/E29</f>
        <v/>
      </c>
      <c r="G19" s="34">
        <f>SUM(D9:D19)/D30</f>
        <v/>
      </c>
      <c r="H19" s="35">
        <f>F18+F19</f>
        <v/>
      </c>
      <c r="I19" s="35">
        <f>G19-G18</f>
        <v/>
      </c>
      <c r="J19" s="35">
        <f>H19*I19</f>
        <v/>
      </c>
      <c r="K19" s="31" t="n">
        <v>11</v>
      </c>
      <c r="L19" s="20">
        <f>C19/$B$5</f>
        <v/>
      </c>
      <c r="M19" s="21">
        <f>M18+D19</f>
        <v/>
      </c>
      <c r="N19" s="20">
        <f>G19/P19</f>
        <v/>
      </c>
      <c r="O19" s="33">
        <f>O18+B19</f>
        <v/>
      </c>
      <c r="P19" s="35">
        <f>O19/$B$29</f>
        <v/>
      </c>
      <c r="Q19" s="33">
        <f>Q20+B19</f>
        <v/>
      </c>
      <c r="R19" s="35">
        <f>Q19/$B$29</f>
        <v/>
      </c>
      <c r="S19" s="35">
        <f>SUM(E19:$E$28)/$E$29</f>
        <v/>
      </c>
      <c r="T19" s="35">
        <f>SUM(D19:$D$28)/$D$29</f>
        <v/>
      </c>
      <c r="U19" s="36">
        <f>T19</f>
        <v/>
      </c>
      <c r="V19" s="36">
        <f>T19-T20</f>
        <v/>
      </c>
      <c r="W19" s="36">
        <f>(S19+S20)/2</f>
        <v/>
      </c>
      <c r="X19" s="36">
        <f>V19*W19</f>
        <v/>
      </c>
      <c r="Y19" s="36">
        <f>R19</f>
        <v/>
      </c>
      <c r="Z19" s="37" t="n"/>
      <c r="AA19" s="37" t="n"/>
      <c r="AB19" s="36">
        <f>P19-P18</f>
        <v/>
      </c>
      <c r="AC19" s="36">
        <f>(G19+G18)/2</f>
        <v/>
      </c>
      <c r="AD19" s="36">
        <f>AB19*AC19</f>
        <v/>
      </c>
      <c r="AE19" s="37" t="n"/>
      <c r="AF19" s="33">
        <f>D19*E19</f>
        <v/>
      </c>
      <c r="AG19" s="33">
        <f>D19*SUM(E20:$E$28)</f>
        <v/>
      </c>
      <c r="AH19" s="36">
        <f>G19-F19</f>
        <v/>
      </c>
      <c r="AI19" s="35">
        <f>B19/$B$29</f>
        <v/>
      </c>
    </row>
    <row r="20">
      <c r="A20" s="31" t="n">
        <v>12</v>
      </c>
      <c r="B20" s="33">
        <f>D20+E20</f>
        <v/>
      </c>
      <c r="C20" s="35">
        <f>D20/B20</f>
        <v/>
      </c>
      <c r="D20" s="51" t="n">
        <v>214</v>
      </c>
      <c r="E20" s="51" t="n">
        <v>359</v>
      </c>
      <c r="F20" s="34">
        <f>SUM(E9:E20)/E29</f>
        <v/>
      </c>
      <c r="G20" s="34">
        <f>SUM(D9:D20)/D30</f>
        <v/>
      </c>
      <c r="H20" s="35">
        <f>F19+F20</f>
        <v/>
      </c>
      <c r="I20" s="35">
        <f>G20-G19</f>
        <v/>
      </c>
      <c r="J20" s="35">
        <f>H20*I20</f>
        <v/>
      </c>
      <c r="K20" s="31" t="n">
        <v>12</v>
      </c>
      <c r="L20" s="20">
        <f>C20/$B$5</f>
        <v/>
      </c>
      <c r="M20" s="21">
        <f>M19+D20</f>
        <v/>
      </c>
      <c r="N20" s="20">
        <f>G20/P20</f>
        <v/>
      </c>
      <c r="O20" s="33">
        <f>O19+B20</f>
        <v/>
      </c>
      <c r="P20" s="35">
        <f>O20/$B$29</f>
        <v/>
      </c>
      <c r="Q20" s="33">
        <f>Q21+B20</f>
        <v/>
      </c>
      <c r="R20" s="35">
        <f>Q20/$B$29</f>
        <v/>
      </c>
      <c r="S20" s="35">
        <f>SUM(E20:$E$28)/$E$29</f>
        <v/>
      </c>
      <c r="T20" s="35">
        <f>SUM(D20:$D$28)/$D$29</f>
        <v/>
      </c>
      <c r="U20" s="36">
        <f>T20</f>
        <v/>
      </c>
      <c r="V20" s="36">
        <f>T20-T21</f>
        <v/>
      </c>
      <c r="W20" s="36">
        <f>(S20+S21)/2</f>
        <v/>
      </c>
      <c r="X20" s="36">
        <f>V20*W20</f>
        <v/>
      </c>
      <c r="Y20" s="36">
        <f>R20</f>
        <v/>
      </c>
      <c r="Z20" s="37" t="n"/>
      <c r="AA20" s="37" t="n"/>
      <c r="AB20" s="36">
        <f>P20-P19</f>
        <v/>
      </c>
      <c r="AC20" s="36">
        <f>(G20+G19)/2</f>
        <v/>
      </c>
      <c r="AD20" s="36">
        <f>AB20*AC20</f>
        <v/>
      </c>
      <c r="AE20" s="37" t="n"/>
      <c r="AF20" s="33">
        <f>D20*E20</f>
        <v/>
      </c>
      <c r="AG20" s="33">
        <f>D20*SUM(E21:$E$28)</f>
        <v/>
      </c>
      <c r="AH20" s="36">
        <f>G20-F20</f>
        <v/>
      </c>
      <c r="AI20" s="35">
        <f>B20/$B$29</f>
        <v/>
      </c>
    </row>
    <row r="21">
      <c r="A21" s="31" t="n">
        <v>13</v>
      </c>
      <c r="B21" s="33">
        <f>D21+E21</f>
        <v/>
      </c>
      <c r="C21" s="35">
        <f>D21/B21</f>
        <v/>
      </c>
      <c r="D21" s="51" t="n">
        <v>183</v>
      </c>
      <c r="E21" s="51" t="n">
        <v>313</v>
      </c>
      <c r="F21" s="34">
        <f>SUM(E9:E21)/E29</f>
        <v/>
      </c>
      <c r="G21" s="34">
        <f>SUM(D9:D21)/D30</f>
        <v/>
      </c>
      <c r="H21" s="35">
        <f>F20+F21</f>
        <v/>
      </c>
      <c r="I21" s="35">
        <f>G21-G20</f>
        <v/>
      </c>
      <c r="J21" s="35">
        <f>H21*I21</f>
        <v/>
      </c>
      <c r="K21" s="31" t="n">
        <v>13</v>
      </c>
      <c r="L21" s="20">
        <f>C21/$B$5</f>
        <v/>
      </c>
      <c r="M21" s="21">
        <f>M20+D21</f>
        <v/>
      </c>
      <c r="N21" s="20">
        <f>G21/P21</f>
        <v/>
      </c>
      <c r="O21" s="33">
        <f>O20+B21</f>
        <v/>
      </c>
      <c r="P21" s="35">
        <f>O21/$B$29</f>
        <v/>
      </c>
      <c r="Q21" s="33">
        <f>Q22+B21</f>
        <v/>
      </c>
      <c r="R21" s="35">
        <f>Q21/$B$29</f>
        <v/>
      </c>
      <c r="S21" s="35">
        <f>SUM(E21:$E$28)/$E$29</f>
        <v/>
      </c>
      <c r="T21" s="35">
        <f>SUM(D21:$D$28)/$D$29</f>
        <v/>
      </c>
      <c r="U21" s="36">
        <f>T21</f>
        <v/>
      </c>
      <c r="V21" s="36">
        <f>T21-T22</f>
        <v/>
      </c>
      <c r="W21" s="36">
        <f>(S21+S22)/2</f>
        <v/>
      </c>
      <c r="X21" s="36">
        <f>V21*W21</f>
        <v/>
      </c>
      <c r="Y21" s="36">
        <f>R21</f>
        <v/>
      </c>
      <c r="Z21" s="37" t="n"/>
      <c r="AA21" s="37" t="n"/>
      <c r="AB21" s="36">
        <f>P21-P20</f>
        <v/>
      </c>
      <c r="AC21" s="36">
        <f>(G21+G20)/2</f>
        <v/>
      </c>
      <c r="AD21" s="36">
        <f>AB21*AC21</f>
        <v/>
      </c>
      <c r="AE21" s="37" t="n"/>
      <c r="AF21" s="33">
        <f>D21*E21</f>
        <v/>
      </c>
      <c r="AG21" s="33">
        <f>D21*SUM(E22:$E$28)</f>
        <v/>
      </c>
      <c r="AH21" s="36">
        <f>G21-F21</f>
        <v/>
      </c>
      <c r="AI21" s="35">
        <f>B21/$B$29</f>
        <v/>
      </c>
    </row>
    <row r="22">
      <c r="A22" s="31" t="n">
        <v>14</v>
      </c>
      <c r="B22" s="33">
        <f>D22+E22</f>
        <v/>
      </c>
      <c r="C22" s="35">
        <f>D22/B22</f>
        <v/>
      </c>
      <c r="D22" s="51" t="n">
        <v>174</v>
      </c>
      <c r="E22" s="51" t="n">
        <v>367</v>
      </c>
      <c r="F22" s="34">
        <f>SUM(E9:E22)/E29</f>
        <v/>
      </c>
      <c r="G22" s="34">
        <f>SUM(D9:D22)/D30</f>
        <v/>
      </c>
      <c r="H22" s="35">
        <f>F21+F22</f>
        <v/>
      </c>
      <c r="I22" s="35">
        <f>G22-G21</f>
        <v/>
      </c>
      <c r="J22" s="35">
        <f>H22*I22</f>
        <v/>
      </c>
      <c r="K22" s="31" t="n">
        <v>14</v>
      </c>
      <c r="L22" s="20">
        <f>C22/$B$5</f>
        <v/>
      </c>
      <c r="M22" s="21">
        <f>M21+D22</f>
        <v/>
      </c>
      <c r="N22" s="20">
        <f>G22/P22</f>
        <v/>
      </c>
      <c r="O22" s="33">
        <f>O21+B22</f>
        <v/>
      </c>
      <c r="P22" s="35">
        <f>O22/$B$29</f>
        <v/>
      </c>
      <c r="Q22" s="33">
        <f>Q23+B22</f>
        <v/>
      </c>
      <c r="R22" s="35">
        <f>Q22/$B$29</f>
        <v/>
      </c>
      <c r="S22" s="35">
        <f>SUM(E22:$E$28)/$E$29</f>
        <v/>
      </c>
      <c r="T22" s="35">
        <f>SUM(D22:$D$28)/$D$29</f>
        <v/>
      </c>
      <c r="U22" s="36">
        <f>T22</f>
        <v/>
      </c>
      <c r="V22" s="36">
        <f>T22-T23</f>
        <v/>
      </c>
      <c r="W22" s="36">
        <f>(S22+S23)/2</f>
        <v/>
      </c>
      <c r="X22" s="36">
        <f>V22*W22</f>
        <v/>
      </c>
      <c r="Y22" s="36">
        <f>R22</f>
        <v/>
      </c>
      <c r="Z22" s="37" t="n"/>
      <c r="AA22" s="37" t="n"/>
      <c r="AB22" s="36">
        <f>P22-P21</f>
        <v/>
      </c>
      <c r="AC22" s="36">
        <f>(G22+G21)/2</f>
        <v/>
      </c>
      <c r="AD22" s="36">
        <f>AB22*AC22</f>
        <v/>
      </c>
      <c r="AE22" s="37" t="n"/>
      <c r="AF22" s="33">
        <f>D22*E22</f>
        <v/>
      </c>
      <c r="AG22" s="33">
        <f>D22*SUM(E23:$E$28)</f>
        <v/>
      </c>
      <c r="AH22" s="36">
        <f>G22-F22</f>
        <v/>
      </c>
      <c r="AI22" s="35">
        <f>B22/$B$29</f>
        <v/>
      </c>
    </row>
    <row r="23">
      <c r="A23" s="31" t="n">
        <v>15</v>
      </c>
      <c r="B23" s="33">
        <f>D23+E23</f>
        <v/>
      </c>
      <c r="C23" s="35">
        <f>D23/B23</f>
        <v/>
      </c>
      <c r="D23" s="51" t="n">
        <v>116</v>
      </c>
      <c r="E23" s="51" t="n">
        <v>316</v>
      </c>
      <c r="F23" s="34">
        <f>SUM(E9:E23)/E29</f>
        <v/>
      </c>
      <c r="G23" s="34">
        <f>SUM(D9:D23)/D30</f>
        <v/>
      </c>
      <c r="H23" s="35">
        <f>F22+F23</f>
        <v/>
      </c>
      <c r="I23" s="35">
        <f>G23-G22</f>
        <v/>
      </c>
      <c r="J23" s="35">
        <f>H23*I23</f>
        <v/>
      </c>
      <c r="K23" s="31" t="n">
        <v>15</v>
      </c>
      <c r="L23" s="20">
        <f>C23/$B$5</f>
        <v/>
      </c>
      <c r="M23" s="21">
        <f>M22+D23</f>
        <v/>
      </c>
      <c r="N23" s="20">
        <f>G23/P23</f>
        <v/>
      </c>
      <c r="O23" s="33">
        <f>O22+B23</f>
        <v/>
      </c>
      <c r="P23" s="35">
        <f>O23/$B$29</f>
        <v/>
      </c>
      <c r="Q23" s="33">
        <f>Q24+B23</f>
        <v/>
      </c>
      <c r="R23" s="35">
        <f>Q23/$B$29</f>
        <v/>
      </c>
      <c r="S23" s="35">
        <f>SUM(E23:$E$28)/$E$29</f>
        <v/>
      </c>
      <c r="T23" s="35">
        <f>SUM(D23:$D$28)/$D$29</f>
        <v/>
      </c>
      <c r="U23" s="36">
        <f>T23</f>
        <v/>
      </c>
      <c r="V23" s="36">
        <f>T23-T24</f>
        <v/>
      </c>
      <c r="W23" s="36">
        <f>(S23+S24)/2</f>
        <v/>
      </c>
      <c r="X23" s="36">
        <f>V23*W23</f>
        <v/>
      </c>
      <c r="Y23" s="36">
        <f>R23</f>
        <v/>
      </c>
      <c r="Z23" s="37" t="n"/>
      <c r="AA23" s="37" t="n"/>
      <c r="AB23" s="36">
        <f>P23-P22</f>
        <v/>
      </c>
      <c r="AC23" s="36">
        <f>(G23+G22)/2</f>
        <v/>
      </c>
      <c r="AD23" s="36">
        <f>AB23*AC23</f>
        <v/>
      </c>
      <c r="AE23" s="37" t="n"/>
      <c r="AF23" s="33">
        <f>D23*E23</f>
        <v/>
      </c>
      <c r="AG23" s="33">
        <f>D23*SUM(E24:$E$28)</f>
        <v/>
      </c>
      <c r="AH23" s="36">
        <f>G23-F23</f>
        <v/>
      </c>
      <c r="AI23" s="35">
        <f>B23/$B$29</f>
        <v/>
      </c>
    </row>
    <row r="24">
      <c r="A24" s="31" t="n">
        <v>16</v>
      </c>
      <c r="B24" s="33">
        <f>D24+E24</f>
        <v/>
      </c>
      <c r="C24" s="35">
        <f>D24/B24</f>
        <v/>
      </c>
      <c r="D24" s="51" t="n">
        <v>148</v>
      </c>
      <c r="E24" s="51" t="n">
        <v>410</v>
      </c>
      <c r="F24" s="34">
        <f>SUM(E9:E24)/E29</f>
        <v/>
      </c>
      <c r="G24" s="34">
        <f>SUM(D9:D24)/D30</f>
        <v/>
      </c>
      <c r="H24" s="35">
        <f>F23+F24</f>
        <v/>
      </c>
      <c r="I24" s="35">
        <f>G24-G23</f>
        <v/>
      </c>
      <c r="J24" s="35">
        <f>H24*I24</f>
        <v/>
      </c>
      <c r="K24" s="31" t="n">
        <v>16</v>
      </c>
      <c r="L24" s="20">
        <f>C24/$B$5</f>
        <v/>
      </c>
      <c r="M24" s="21">
        <f>M23+D24</f>
        <v/>
      </c>
      <c r="N24" s="20">
        <f>G24/P24</f>
        <v/>
      </c>
      <c r="O24" s="33">
        <f>O23+B24</f>
        <v/>
      </c>
      <c r="P24" s="35">
        <f>O24/$B$29</f>
        <v/>
      </c>
      <c r="Q24" s="33">
        <f>Q25+B24</f>
        <v/>
      </c>
      <c r="R24" s="35">
        <f>Q24/$B$29</f>
        <v/>
      </c>
      <c r="S24" s="35">
        <f>SUM(E24:$E$28)/$E$29</f>
        <v/>
      </c>
      <c r="T24" s="35">
        <f>SUM(D24:$D$28)/$D$29</f>
        <v/>
      </c>
      <c r="U24" s="36">
        <f>T24</f>
        <v/>
      </c>
      <c r="V24" s="36">
        <f>T24-T25</f>
        <v/>
      </c>
      <c r="W24" s="36">
        <f>(S24+S25)/2</f>
        <v/>
      </c>
      <c r="X24" s="36">
        <f>V24*W24</f>
        <v/>
      </c>
      <c r="Y24" s="36">
        <f>R24</f>
        <v/>
      </c>
      <c r="Z24" s="37" t="n"/>
      <c r="AA24" s="37" t="n"/>
      <c r="AB24" s="36">
        <f>P24-P23</f>
        <v/>
      </c>
      <c r="AC24" s="36">
        <f>(G24+G23)/2</f>
        <v/>
      </c>
      <c r="AD24" s="36">
        <f>AB24*AC24</f>
        <v/>
      </c>
      <c r="AE24" s="37" t="n"/>
      <c r="AF24" s="33">
        <f>D24*E24</f>
        <v/>
      </c>
      <c r="AG24" s="33">
        <f>D24*SUM(E25:$E$28)</f>
        <v/>
      </c>
      <c r="AH24" s="36">
        <f>G24-F24</f>
        <v/>
      </c>
      <c r="AI24" s="35">
        <f>B24/$B$29</f>
        <v/>
      </c>
    </row>
    <row r="25">
      <c r="A25" s="31" t="n">
        <v>17</v>
      </c>
      <c r="B25" s="33">
        <f>D25+E25</f>
        <v/>
      </c>
      <c r="C25" s="35">
        <f>D25/B25</f>
        <v/>
      </c>
      <c r="D25" s="51" t="n">
        <v>106</v>
      </c>
      <c r="E25" s="51" t="n">
        <v>459</v>
      </c>
      <c r="F25" s="34">
        <f>SUM(E9:E25)/E29</f>
        <v/>
      </c>
      <c r="G25" s="34">
        <f>SUM(D9:D25)/D30</f>
        <v/>
      </c>
      <c r="H25" s="35">
        <f>F24+F25</f>
        <v/>
      </c>
      <c r="I25" s="35">
        <f>G25-G24</f>
        <v/>
      </c>
      <c r="J25" s="35">
        <f>H25*I25</f>
        <v/>
      </c>
      <c r="K25" s="31" t="n">
        <v>17</v>
      </c>
      <c r="L25" s="20">
        <f>C25/$B$5</f>
        <v/>
      </c>
      <c r="M25" s="21">
        <f>M24+D25</f>
        <v/>
      </c>
      <c r="N25" s="20">
        <f>G25/P25</f>
        <v/>
      </c>
      <c r="O25" s="33">
        <f>O24+B25</f>
        <v/>
      </c>
      <c r="P25" s="35">
        <f>O25/$B$29</f>
        <v/>
      </c>
      <c r="Q25" s="33">
        <f>Q26+B25</f>
        <v/>
      </c>
      <c r="R25" s="35">
        <f>Q25/$B$29</f>
        <v/>
      </c>
      <c r="S25" s="35">
        <f>SUM(E25:$E$28)/$E$29</f>
        <v/>
      </c>
      <c r="T25" s="35">
        <f>SUM(D25:$D$28)/$D$29</f>
        <v/>
      </c>
      <c r="U25" s="36">
        <f>T25</f>
        <v/>
      </c>
      <c r="V25" s="36">
        <f>T25-T26</f>
        <v/>
      </c>
      <c r="W25" s="36">
        <f>(S25+S26)/2</f>
        <v/>
      </c>
      <c r="X25" s="36">
        <f>V25*W25</f>
        <v/>
      </c>
      <c r="Y25" s="36">
        <f>R25</f>
        <v/>
      </c>
      <c r="Z25" s="37" t="n"/>
      <c r="AA25" s="37" t="n"/>
      <c r="AB25" s="36">
        <f>P25-P24</f>
        <v/>
      </c>
      <c r="AC25" s="36">
        <f>(G25+G24)/2</f>
        <v/>
      </c>
      <c r="AD25" s="36">
        <f>AB25*AC25</f>
        <v/>
      </c>
      <c r="AE25" s="37" t="n"/>
      <c r="AF25" s="33">
        <f>D25*E25</f>
        <v/>
      </c>
      <c r="AG25" s="33">
        <f>D25*SUM(E26:$E$28)</f>
        <v/>
      </c>
      <c r="AH25" s="36">
        <f>G25-F25</f>
        <v/>
      </c>
      <c r="AI25" s="35">
        <f>B25/$B$29</f>
        <v/>
      </c>
    </row>
    <row r="26">
      <c r="A26" s="31" t="n">
        <v>18</v>
      </c>
      <c r="B26" s="33">
        <f>D26+E26</f>
        <v/>
      </c>
      <c r="C26" s="35">
        <f>D26/B26</f>
        <v/>
      </c>
      <c r="D26" s="51" t="n">
        <v>54</v>
      </c>
      <c r="E26" s="51" t="n">
        <v>460</v>
      </c>
      <c r="F26" s="34">
        <f>SUM(E9:E26)/E29</f>
        <v/>
      </c>
      <c r="G26" s="34">
        <f>SUM(D9:D26)/D30</f>
        <v/>
      </c>
      <c r="H26" s="35">
        <f>F25+F26</f>
        <v/>
      </c>
      <c r="I26" s="35">
        <f>G26-G25</f>
        <v/>
      </c>
      <c r="J26" s="35">
        <f>H26*I26</f>
        <v/>
      </c>
      <c r="K26" s="31" t="n">
        <v>18</v>
      </c>
      <c r="L26" s="20">
        <f>C26/$B$5</f>
        <v/>
      </c>
      <c r="M26" s="21">
        <f>M25+D26</f>
        <v/>
      </c>
      <c r="N26" s="20">
        <f>G26/P26</f>
        <v/>
      </c>
      <c r="O26" s="33">
        <f>O25+B26</f>
        <v/>
      </c>
      <c r="P26" s="35">
        <f>O26/$B$29</f>
        <v/>
      </c>
      <c r="Q26" s="33">
        <f>Q27+B26</f>
        <v/>
      </c>
      <c r="R26" s="35">
        <f>Q26/$B$29</f>
        <v/>
      </c>
      <c r="S26" s="35">
        <f>SUM(E26:$E$28)/$E$29</f>
        <v/>
      </c>
      <c r="T26" s="35">
        <f>SUM(D26:$D$28)/$D$29</f>
        <v/>
      </c>
      <c r="U26" s="36">
        <f>T26</f>
        <v/>
      </c>
      <c r="V26" s="36">
        <f>T26-T27</f>
        <v/>
      </c>
      <c r="W26" s="36">
        <f>(S26+S27)/2</f>
        <v/>
      </c>
      <c r="X26" s="36">
        <f>V26*W26</f>
        <v/>
      </c>
      <c r="Y26" s="36">
        <f>R26</f>
        <v/>
      </c>
      <c r="Z26" s="37" t="n"/>
      <c r="AA26" s="37" t="n"/>
      <c r="AB26" s="36">
        <f>P26-P25</f>
        <v/>
      </c>
      <c r="AC26" s="36">
        <f>(G26+G25)/2</f>
        <v/>
      </c>
      <c r="AD26" s="36">
        <f>AB26*AC26</f>
        <v/>
      </c>
      <c r="AE26" s="37" t="n"/>
      <c r="AF26" s="33">
        <f>D26*E26</f>
        <v/>
      </c>
      <c r="AG26" s="33">
        <f>D26*SUM(E27:$E$28)</f>
        <v/>
      </c>
      <c r="AH26" s="36">
        <f>G26-F26</f>
        <v/>
      </c>
      <c r="AI26" s="35">
        <f>B26/$B$29</f>
        <v/>
      </c>
    </row>
    <row r="27">
      <c r="A27" s="31" t="n">
        <v>19</v>
      </c>
      <c r="B27" s="33">
        <f>D27+E27</f>
        <v/>
      </c>
      <c r="C27" s="35">
        <f>D27/B27</f>
        <v/>
      </c>
      <c r="D27" s="51" t="n">
        <v>14</v>
      </c>
      <c r="E27" s="51" t="n">
        <v>505</v>
      </c>
      <c r="F27" s="34">
        <f>SUM(E9:E27)/E29</f>
        <v/>
      </c>
      <c r="G27" s="34">
        <f>SUM(D9:D27)/D30</f>
        <v/>
      </c>
      <c r="H27" s="35">
        <f>F26+F27</f>
        <v/>
      </c>
      <c r="I27" s="35">
        <f>G27-G26</f>
        <v/>
      </c>
      <c r="J27" s="35">
        <f>H27*I27</f>
        <v/>
      </c>
      <c r="K27" s="31" t="n">
        <v>19</v>
      </c>
      <c r="L27" s="20">
        <f>C27/$B$5</f>
        <v/>
      </c>
      <c r="M27" s="21">
        <f>M26+D27</f>
        <v/>
      </c>
      <c r="N27" s="20">
        <f>G27/P27</f>
        <v/>
      </c>
      <c r="O27" s="33">
        <f>O26+B27</f>
        <v/>
      </c>
      <c r="P27" s="35">
        <f>O27/$B$29</f>
        <v/>
      </c>
      <c r="Q27" s="33">
        <f>Q28+B27</f>
        <v/>
      </c>
      <c r="R27" s="35">
        <f>Q27/$B$29</f>
        <v/>
      </c>
      <c r="S27" s="35">
        <f>SUM(E27:$E$28)/$E$29</f>
        <v/>
      </c>
      <c r="T27" s="35">
        <f>SUM(D27:$D$28)/$D$29</f>
        <v/>
      </c>
      <c r="U27" s="36">
        <f>T27</f>
        <v/>
      </c>
      <c r="V27" s="36">
        <f>T27-T28</f>
        <v/>
      </c>
      <c r="W27" s="36">
        <f>(S27+S28)/2</f>
        <v/>
      </c>
      <c r="X27" s="36">
        <f>V27*W27</f>
        <v/>
      </c>
      <c r="Y27" s="36">
        <f>R27</f>
        <v/>
      </c>
      <c r="Z27" s="37" t="n"/>
      <c r="AA27" s="37" t="n"/>
      <c r="AB27" s="36">
        <f>P27-P26</f>
        <v/>
      </c>
      <c r="AC27" s="36">
        <f>(G27+G26)/2</f>
        <v/>
      </c>
      <c r="AD27" s="36">
        <f>AB27*AC27</f>
        <v/>
      </c>
      <c r="AE27" s="37" t="n"/>
      <c r="AF27" s="33">
        <f>D27*E27</f>
        <v/>
      </c>
      <c r="AG27" s="33">
        <f>D27*SUM(E28:$E$28)</f>
        <v/>
      </c>
      <c r="AH27" s="36">
        <f>G27-F27</f>
        <v/>
      </c>
      <c r="AI27" s="35">
        <f>B27/$B$29</f>
        <v/>
      </c>
    </row>
    <row r="28" ht="13.5" customHeight="1" thickBot="1">
      <c r="A28" s="38" t="n">
        <v>20</v>
      </c>
      <c r="B28" s="40">
        <f>D28+E28</f>
        <v/>
      </c>
      <c r="C28" s="42">
        <f>D28/B28</f>
        <v/>
      </c>
      <c r="D28" s="52" t="n">
        <v>0</v>
      </c>
      <c r="E28" s="52" t="n">
        <v>258</v>
      </c>
      <c r="F28" s="41">
        <f>SUM(E9:E28)/E29</f>
        <v/>
      </c>
      <c r="G28" s="41">
        <f>SUM(D9:D28)/D30</f>
        <v/>
      </c>
      <c r="H28" s="42">
        <f>F27+F28</f>
        <v/>
      </c>
      <c r="I28" s="42">
        <f>G28-G27</f>
        <v/>
      </c>
      <c r="J28" s="42">
        <f>H28*I28</f>
        <v/>
      </c>
      <c r="K28" s="38" t="n">
        <v>20</v>
      </c>
      <c r="L28" s="43">
        <f>C28/$B$5</f>
        <v/>
      </c>
      <c r="M28" s="44">
        <f>M27+D28</f>
        <v/>
      </c>
      <c r="N28" s="43">
        <f>G28/P28</f>
        <v/>
      </c>
      <c r="O28" s="40">
        <f>O27+B28</f>
        <v/>
      </c>
      <c r="P28" s="42">
        <f>O28/$B$29</f>
        <v/>
      </c>
      <c r="Q28" s="40">
        <f>B28</f>
        <v/>
      </c>
      <c r="R28" s="42">
        <f>Q28/$B$29</f>
        <v/>
      </c>
      <c r="S28" s="42">
        <f>SUM(E28:$E$28)/$E$29</f>
        <v/>
      </c>
      <c r="T28" s="42">
        <f>SUM(D28:$D$28)/$D$29</f>
        <v/>
      </c>
      <c r="U28" s="45">
        <f>T28</f>
        <v/>
      </c>
      <c r="V28" s="45">
        <f>T28-T29</f>
        <v/>
      </c>
      <c r="W28" s="45">
        <f>(S28)/2</f>
        <v/>
      </c>
      <c r="X28" s="45">
        <f>V28*W28</f>
        <v/>
      </c>
      <c r="Y28" s="45">
        <f>R28</f>
        <v/>
      </c>
      <c r="Z28" s="46" t="n"/>
      <c r="AA28" s="46" t="n"/>
      <c r="AB28" s="45">
        <f>P28-P27</f>
        <v/>
      </c>
      <c r="AC28" s="45">
        <f>(G28+G27)/2</f>
        <v/>
      </c>
      <c r="AD28" s="45">
        <f>AB28*AC28</f>
        <v/>
      </c>
      <c r="AE28" s="46" t="n"/>
      <c r="AF28" s="40">
        <f>D28*E28</f>
        <v/>
      </c>
      <c r="AG28" s="40" t="n">
        <v>0</v>
      </c>
      <c r="AH28" s="45">
        <f>G28-F28</f>
        <v/>
      </c>
      <c r="AI28" s="35">
        <f>B28/$B$29</f>
        <v/>
      </c>
    </row>
    <row r="29" ht="12.75" customHeight="1" thickBot="1">
      <c r="B29" s="37">
        <f>SUM(B9:B28)</f>
        <v/>
      </c>
      <c r="C29" s="36">
        <f>D29/B29</f>
        <v/>
      </c>
      <c r="D29" s="7">
        <f>SUM(D9:D28)</f>
        <v/>
      </c>
      <c r="E29" s="7">
        <f>SUM(E9:E28)</f>
        <v/>
      </c>
      <c r="F29" s="47" t="inlineStr">
        <is>
          <t>KS</t>
        </is>
      </c>
      <c r="G29" s="48">
        <f>MAX(AH8:AH28)</f>
        <v/>
      </c>
      <c r="H29" s="35" t="n"/>
      <c r="I29" s="10" t="inlineStr">
        <is>
          <t>sum Z</t>
        </is>
      </c>
      <c r="J29" s="35">
        <f>SUM(J9:J28)</f>
        <v/>
      </c>
      <c r="K29" s="35" t="n"/>
      <c r="M29" s="21" t="n"/>
      <c r="N29" s="37" t="inlineStr">
        <is>
          <t>sum goods</t>
        </is>
      </c>
      <c r="R29" s="36" t="n">
        <v>0</v>
      </c>
      <c r="S29" s="36" t="n">
        <v>0</v>
      </c>
      <c r="T29" s="36" t="n">
        <v>0</v>
      </c>
      <c r="W29" s="37" t="inlineStr">
        <is>
          <t>AUC</t>
        </is>
      </c>
      <c r="X29" s="36">
        <f>SUM(X9:X28)</f>
        <v/>
      </c>
      <c r="Y29" s="36" t="n">
        <v>0</v>
      </c>
      <c r="AC29" s="37" t="inlineStr">
        <is>
          <t>ar</t>
        </is>
      </c>
      <c r="AD29" s="36">
        <f>SUM(AD9:AD28)-0.5</f>
        <v/>
      </c>
      <c r="AF29" s="33">
        <f>SUM(AF9:AF28)</f>
        <v/>
      </c>
      <c r="AG29" s="33">
        <f>SUM(AG9:AG28)</f>
        <v/>
      </c>
    </row>
    <row r="30" ht="13.5" customHeight="1" thickBot="1">
      <c r="C30" s="35">
        <f>D29/B29</f>
        <v/>
      </c>
      <c r="D30" s="33">
        <f>SUM(D9:D28)</f>
        <v/>
      </c>
      <c r="E30" s="33" t="n"/>
      <c r="F30" s="33" t="n"/>
      <c r="G30" s="35" t="n"/>
      <c r="H30" s="35" t="n"/>
      <c r="I30" s="10" t="inlineStr">
        <is>
          <t xml:space="preserve">gini </t>
        </is>
      </c>
      <c r="J30" s="11">
        <f>1-J29</f>
        <v/>
      </c>
      <c r="M30" s="21" t="n"/>
      <c r="W30" s="37" t="inlineStr">
        <is>
          <t>Gini</t>
        </is>
      </c>
      <c r="X30" s="36">
        <f>2*X29-1</f>
        <v/>
      </c>
      <c r="AC30" s="37" t="inlineStr">
        <is>
          <t>ap</t>
        </is>
      </c>
      <c r="AD30" s="36">
        <f>Z10/2+(1-Z10)-0.5</f>
        <v/>
      </c>
    </row>
    <row r="31" ht="25.5" customHeight="1">
      <c r="I31" s="37" t="inlineStr">
        <is>
          <t>Formal AUC</t>
        </is>
      </c>
      <c r="J31" s="35">
        <f>2*J29/2-1</f>
        <v/>
      </c>
      <c r="K31" s="35" t="n"/>
      <c r="AB31" s="37" t="inlineStr">
        <is>
          <t>Gini from CAP</t>
        </is>
      </c>
      <c r="AC31" s="37" t="inlineStr">
        <is>
          <t>ar/ap</t>
        </is>
      </c>
      <c r="AD31" s="36">
        <f>AD29/AD30</f>
        <v/>
      </c>
    </row>
    <row r="41" ht="25.5" customHeight="1">
      <c r="AB41" s="37" t="inlineStr">
        <is>
          <t>number of pairs</t>
        </is>
      </c>
      <c r="AC41" s="37">
        <f>D29*E29</f>
        <v/>
      </c>
    </row>
    <row r="42" ht="25.5" customHeight="1">
      <c r="AB42" s="37" t="inlineStr">
        <is>
          <t>number of tied</t>
        </is>
      </c>
      <c r="AC42" s="33">
        <f>AF29</f>
        <v/>
      </c>
    </row>
    <row r="43" ht="25.5" customHeight="1">
      <c r="AB43" s="37" t="inlineStr">
        <is>
          <t>number of concordant</t>
        </is>
      </c>
      <c r="AC43" s="33">
        <f>AG29</f>
        <v/>
      </c>
    </row>
    <row r="44" ht="25.5" customHeight="1">
      <c r="AB44" s="37" t="inlineStr">
        <is>
          <t>number of discordant</t>
        </is>
      </c>
      <c r="AC44" s="33">
        <f>AC41-AC42-AC43</f>
        <v/>
      </c>
    </row>
    <row r="46">
      <c r="AA46" s="37" t="inlineStr">
        <is>
          <t>Gini</t>
        </is>
      </c>
      <c r="AB46" s="37" t="inlineStr">
        <is>
          <t>Somers'  D</t>
        </is>
      </c>
      <c r="AC46" s="36">
        <f>(AC43-AC44)/AC41</f>
        <v/>
      </c>
    </row>
  </sheetData>
  <mergeCells count="2">
    <mergeCell ref="S3:T3"/>
    <mergeCell ref="Z6:AA6"/>
  </mergeCells>
  <pageMargins left="0" right="0" top="0" bottom="0" header="0" footer="0"/>
  <pageSetup orientation="landscape" paperSize="9" scale="133" horizontalDpi="4294967294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2008-06-27T13:02:34Z</dcterms:created>
  <dcterms:modified xsi:type="dcterms:W3CDTF">2023-11-24T15:17:20Z</dcterms:modified>
  <cp:lastModifiedBy>Karol Przanowski</cp:lastModifiedBy>
  <cp:lastPrinted>2015-03-11T22:21:54Z</cp:lastPrinted>
</cp:coreProperties>
</file>