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ANALISE" sheetId="13" state="hidden" r:id="rId13"/>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J143" authorId="0" shapeId="0">
      <text>
        <t>Texto integral. Descreve regras; não interpreta a prosa como cálculo.</t>
      </text>
    </comment>
    <comment ref="J155" authorId="0" shapeId="0">
      <text>
        <t>Troque o tipo e revise os valores que já estavam guardados.</t>
      </text>
    </comment>
    <comment ref="N155" authorId="0" shapeId="0">
      <text>
        <t>Lembrete do jogador; aprovação só pelo bot no chat.</t>
      </text>
    </comment>
    <comment ref="J157" authorId="0" shapeId="0">
      <text>
        <t>Nome único. Capacidades apontam para o nome da Origem, do livro ou custom.</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N$5:$U$10,3,FALSE)+$T$19)+(VLOOKUP($D$11,DADOS!$N$5:$U$10,4,FALSE)+$T$19)*($AH$11-1)),""))+IFERROR(VALUE($P$26&amp;""),0),""),IF(DADOS_CONFIG!$AF$32&lt;&gt;"",NA(),SUM(DADOS_CONFIG!$AF$2:$AF$31)+IFERROR(VALUE('FICHA'!$P$26&amp;""),0))),IF((IF(DADOS_CONFIG!$S$15="Não",IFERROR((IFERROR(IF($D$11="","",(VLOOKUP($D$11,DADOS!$N$5:$U$10,3,FALSE)+$T$19)+(VLOOKUP($D$11,DADOS!$N$5:$U$10,4,FALSE)+$T$19)*($AH$11-1)),""))+IFERROR(VALUE($P$26&amp;""),0),""),IF(DADOS_CONFIG!$AF$32&lt;&gt;"",NA(),SUM(DADOS_CONFIG!$AF$2:$AF$31)+IFERROR(VALUE('FICHA'!$P$26&amp;""),0))))="","",(IF(DADOS_CONFIG!$S$15="Não",IFERROR((IFERROR(IF($D$11="","",(VLOOKUP($D$11,DADOS!$N$5:$U$10,3,FALSE)+$T$19)+(VLOOKUP($D$11,DADOS!$N$5:$U$10,4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N$5:$U$10,5,FALSE)*$AH$11),""))+IFERROR(VALUE($P$30&amp;""),0),""),IF((IFERROR((IFERROR(IF($D$11="","",VLOOKUP($D$11,DADOS!$N$5:$U$10,5,FALSE)*$AH$11),""))+IFERROR(VALUE($P$30&amp;""),0),""))="","",(IFERROR((IFERROR(IF($D$11="","",VLOOKUP($D$11,DADOS!$N$5:$U$10,5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91">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D50:I50"/>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J50:M50"/>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DADOS!$AP$5:$AP$25</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DADOS!$AM$5:$AM$11</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DADOS_AM!$BM$2:$BM$24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DADOS_AM!$BJ$2:$BJ$83</formula1>
    </dataValidation>
    <dataValidation sqref="L310:L314" showDropDown="0" showInputMessage="0" showErrorMessage="0" allowBlank="1" type="list" errorStyle="stop">
      <formula1>DADOS_AM!$BQ$2:$BQ$24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DADOS!$B$4:$B$26</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DADOS_INVOC!$CH$2:$CH$12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DADOS_INVOC!$CC$2:$CC$24</formula1>
    </dataValidation>
    <dataValidation sqref="O48:S48 O246:S246 O444:S444 O642:S642 O840:S840 O1038:S1038 AH48:AL48 AH246:AL246 AH444:AL444 AH642:AL642 AH840:AL840 AH1038:AL1038" showDropDown="0" showInputMessage="0" showErrorMessage="0" allowBlank="1" type="list" errorStyle="stop">
      <formula1>DADOS_INVOC!$BS$2:$BS$10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DADOS_INVOC!$KA$2:$KA$83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DADOS_INVOC!$JZ$2:$JZ$83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DADOS_INVOC!$KG$2:$KG$83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DADOS_INVOC!$KF$2:$KF$83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DADOS_INVOC!$KM$2:$KM$83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DADOS_INVOC!$KL$2:$KL$83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DADOS_INVOC!$KS$2:$KS$83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DADOS_INVOC!$KR$2:$KR$83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DADOS_INVOC!$KY$2:$KY$83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DADOS_INVOC!$KX$2:$KX$83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DADOS_INVOC!$LE$2:$LE$83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DADOS_INVOC!$LD$2:$LD$83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DADOS_INVOC!$LK$2:$LK$83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DADOS_INVOC!$LJ$2:$LJ$83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DADOS_INVOC!$LQ$2:$LQ$83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DADOS_INVOC!$LP$2:$LP$83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DADOS_INVOC!$LW$2:$LW$83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DADOS_INVOC!$LV$2:$LV$83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DADOS_INVOC!$MC$2:$MC$83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DADOS_INVOC!$MB$2:$MB$83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DADOS_INVOC!$MI$2:$MI$83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mestre"),"",IFERROR(VLOOKUP($D$44,'DADOS_CUSTOM'!$AZ$2:$BE$107,6,FALSE),""))</f>
        <v/>
      </c>
      <c r="E45" s="19" t="n"/>
      <c r="F45" s="19" t="n"/>
      <c r="G45" s="19" t="n"/>
      <c r="H45" s="19" t="n"/>
      <c r="I45" s="19" t="n"/>
      <c r="J45" s="19" t="n"/>
      <c r="K45" s="19" t="n"/>
      <c r="L45" s="19" t="n"/>
      <c r="M45" s="19" t="n"/>
      <c r="N45" s="19" t="n"/>
      <c r="O45" s="19" t="n"/>
      <c r="P45" s="20" t="n"/>
      <c r="Q45" s="132"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f>IF('DADOS_CUSTOM'!$B$121,'DADOS_CUSTOM'!$B$124,"")</f>
        <v/>
      </c>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39">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39">
        <f>IF($D92="","",IFERROR(VLOOKUP($D92,'DADOS_CUSTOM'!$BM$2:$BU$125,8,FALSE),""))</f>
        <v/>
      </c>
      <c r="AL92" s="16" t="n"/>
      <c r="AM92" s="16" t="n"/>
      <c r="AN92" s="16" t="n"/>
      <c r="AO92" s="16" t="n"/>
      <c r="AP92" s="17" t="n"/>
      <c r="AQ92" s="95">
        <f>IF($D92="","",IFERROR(VLOOKUP($D92,'DADOS_CUSTOM'!$BM$2:$BU$125,9,FALSE),""))</f>
        <v/>
      </c>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39">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39">
        <f>IF($D93="","",IFERROR(VLOOKUP($D93,'DADOS_CUSTOM'!$BM$2:$BU$125,8,FALSE),""))</f>
        <v/>
      </c>
      <c r="AL93" s="16" t="n"/>
      <c r="AM93" s="16" t="n"/>
      <c r="AN93" s="16" t="n"/>
      <c r="AO93" s="16" t="n"/>
      <c r="AP93" s="17" t="n"/>
      <c r="AQ93" s="95">
        <f>IF($D93="","",IFERROR(VLOOKUP($D93,'DADOS_CUSTOM'!$BM$2:$BU$125,9,FALSE),""))</f>
        <v/>
      </c>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39">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39">
        <f>IF($D94="","",IFERROR(VLOOKUP($D94,'DADOS_CUSTOM'!$BM$2:$BU$125,8,FALSE),""))</f>
        <v/>
      </c>
      <c r="AL94" s="16" t="n"/>
      <c r="AM94" s="16" t="n"/>
      <c r="AN94" s="16" t="n"/>
      <c r="AO94" s="16" t="n"/>
      <c r="AP94" s="17" t="n"/>
      <c r="AQ94" s="95">
        <f>IF($D94="","",IFERROR(VLOOKUP($D94,'DADOS_CUSTOM'!$BM$2:$BU$125,9,FALSE),""))</f>
        <v/>
      </c>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39">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39">
        <f>IF($D95="","",IFERROR(VLOOKUP($D95,'DADOS_CUSTOM'!$BM$2:$BU$125,8,FALSE),""))</f>
        <v/>
      </c>
      <c r="AL95" s="16" t="n"/>
      <c r="AM95" s="16" t="n"/>
      <c r="AN95" s="16" t="n"/>
      <c r="AO95" s="16" t="n"/>
      <c r="AP95" s="17" t="n"/>
      <c r="AQ95" s="95">
        <f>IF($D95="","",IFERROR(VLOOKUP($D95,'DADOS_CUSTOM'!$BM$2:$BU$125,9,FALSE),""))</f>
        <v/>
      </c>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39">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39">
        <f>IF($D96="","",IFERROR(VLOOKUP($D96,'DADOS_CUSTOM'!$BM$2:$BU$125,8,FALSE),""))</f>
        <v/>
      </c>
      <c r="AL96" s="16" t="n"/>
      <c r="AM96" s="16" t="n"/>
      <c r="AN96" s="16" t="n"/>
      <c r="AO96" s="16" t="n"/>
      <c r="AP96" s="17" t="n"/>
      <c r="AQ96" s="95">
        <f>IF($D96="","",IFERROR(VLOOKUP($D96,'DADOS_CUSTOM'!$BM$2:$BU$125,9,FALSE),""))</f>
        <v/>
      </c>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39">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39">
        <f>IF($D97="","",IFERROR(VLOOKUP($D97,'DADOS_CUSTOM'!$BM$2:$BU$125,8,FALSE),""))</f>
        <v/>
      </c>
      <c r="AL97" s="16" t="n"/>
      <c r="AM97" s="16" t="n"/>
      <c r="AN97" s="16" t="n"/>
      <c r="AO97" s="16" t="n"/>
      <c r="AP97" s="17" t="n"/>
      <c r="AQ97" s="95">
        <f>IF($D97="","",IFERROR(VLOOKUP($D97,'DADOS_CUSTOM'!$BM$2:$BU$125,9,FALSE),""))</f>
        <v/>
      </c>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39">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39">
        <f>IF($D98="","",IFERROR(VLOOKUP($D98,'DADOS_CUSTOM'!$BM$2:$BU$125,8,FALSE),""))</f>
        <v/>
      </c>
      <c r="AL98" s="16" t="n"/>
      <c r="AM98" s="16" t="n"/>
      <c r="AN98" s="16" t="n"/>
      <c r="AO98" s="16" t="n"/>
      <c r="AP98" s="17" t="n"/>
      <c r="AQ98" s="95">
        <f>IF($D98="","",IFERROR(VLOOKUP($D98,'DADOS_CUSTOM'!$BM$2:$BU$125,9,FALSE),""))</f>
        <v/>
      </c>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39">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39">
        <f>IF($D99="","",IFERROR(VLOOKUP($D99,'DADOS_CUSTOM'!$BM$2:$BU$125,8,FALSE),""))</f>
        <v/>
      </c>
      <c r="AL99" s="16" t="n"/>
      <c r="AM99" s="16" t="n"/>
      <c r="AN99" s="16" t="n"/>
      <c r="AO99" s="16" t="n"/>
      <c r="AP99" s="17" t="n"/>
      <c r="AQ99" s="95">
        <f>IF($D99="","",IFERROR(VLOOKUP($D99,'DADOS_CUSTOM'!$BM$2:$BU$125,9,FALSE),""))</f>
        <v/>
      </c>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f>DADOS_CONFIG!$Z$3</f>
        <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DADOS_CONFIG!$S$3+DADOS!$AK$5</f>
        <v/>
      </c>
      <c r="AL6" s="41" t="n"/>
      <c r="AM6" s="157">
        <f>$A$4</f>
        <v/>
      </c>
      <c r="AN6" s="157">
        <f>$L$5</f>
        <v/>
      </c>
      <c r="AO6" s="157" t="inlineStr">
        <is>
          <t>Bastião</t>
        </is>
      </c>
      <c r="AP6" s="157">
        <f>IFERROR(FILTER($AN$5:$AN$24,$AO$5:$AO$24=FICHA!$D$11),"")</f>
        <v/>
      </c>
      <c r="AQ6" s="159" t="n">
        <v>3</v>
      </c>
      <c r="AR6" s="159">
        <f>DADOS_CONFIG!$Z$4</f>
        <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IFERROR(FILTER('DADOS_CUSTOM'!$AZ$2:$AZ$107,'DADOS_CUSTOM'!$BA$2:$BA$107=DADOS!$CZ$52,'DADOS_CUSTOM'!$BB$2:$BB$107="marcante"),"")</f>
        <v/>
      </c>
      <c r="EE6" s="159">
        <f>IFERROR(FILTER('DADOS_CUSTOM'!$AZ$2:$AZ$107,'DADOS_CUSTOM'!$BA$2:$BA$107=DADOS!$CZ$52,'DADOS_CUSTOM'!$BB$2:$BB$107="menor",('DADOS_CUSTOM'!$BC$2:$BC$107="")+('DADOS_CUSTOM'!$BC$2:$BC$107='FICHA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f>DADOS_CONFIG!$Z$5</f>
        <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f>DADOS_CONFIG!$Z$6</f>
        <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f>DADOS_CONFIG!$Z$7</f>
        <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f>DADOS_CONFIG!$Z$8</f>
        <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f>DADOS_CONFIG!$Z$9</f>
        <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f>DADOS_CONFIG!$Z$10</f>
        <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f>DADOS_CONFIG!$Z$11</f>
        <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f>DADOS_CONFIG!$Z$12</f>
        <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PESSOAL'!$D$64,'DADOS_CUSTOM'!$AA$2:$AK$106,8,FALSE)&amp;"","")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f>DADOS_CONFIG!$Z$13</f>
        <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PESSOAL'!$D$64,'DADOS_CUSTOM'!$AA$2:$AK$106,9,FALSE)&amp;"","")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f>DADOS_CONFIG!$Z$14</f>
        <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PESSOAL'!$D$64,'DADOS_CUSTOM'!$AA$2:$AK$106,10,FALSE),IFERROR(VLOOKUP(DADOS!$CZ$7,DADOS!$BP$5:$BT$17,4,FALSE),FALSE))=TRUE,1,0))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DADOS_CONFIG!$S$6)+MAX(0,DADOS!$AK$14-DADOS_CONFIG!$S$7))&lt;=DADOS!$AK$16,1,IF((MAX(0,DADOS!$AK$13-DADOS_CONFIG!$S$8)+MAX(0,DADOS!$AK$14-0))&lt;=DADOS!$AK$16,2,IF((MAX(0,DADOS!$AK$13-DADOS_CONFIG!$S$6)+MAX(0,DADOS!$AK$14-DADOS_CONFIG!$S$7))&lt;=(MAX(0,DADOS!$AK$13-DADOS_CONFIG!$S$8)+MAX(0,DADOS!$AK$14-0)),1,2)))</f>
        <v/>
      </c>
      <c r="AL17" s="41" t="n"/>
      <c r="AM17" s="41" t="n"/>
      <c r="AN17" s="157">
        <f>$L$16</f>
        <v/>
      </c>
      <c r="AO17" s="157" t="inlineStr">
        <is>
          <t>Emanador</t>
        </is>
      </c>
      <c r="AP17" s="41" t="n"/>
      <c r="AQ17" s="159" t="n">
        <v>14</v>
      </c>
      <c r="AR17" s="159">
        <f>DADOS_CONFIG!$Z$15</f>
        <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f>DADOS_CONFIG!$Z$16</f>
        <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IF(DADOS!$AK$17=1,DADOS_CONFIG!$S$6,DADOS_CONFIG!$S$8)-DADOS!$AK$18</f>
        <v/>
      </c>
      <c r="AL19" s="41" t="n"/>
      <c r="AM19" s="41" t="n"/>
      <c r="AN19" s="157">
        <f>$L$18</f>
        <v/>
      </c>
      <c r="AO19" s="157" t="inlineStr">
        <is>
          <t>Evocador</t>
        </is>
      </c>
      <c r="AP19" s="41" t="n"/>
      <c r="AQ19" s="159" t="n">
        <v>16</v>
      </c>
      <c r="AR19" s="159">
        <f>DADOS_CONFIG!$Z$17</f>
        <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IF(DADOS!$AK$17=1,DADOS_CONFIG!$S$7,0)</f>
        <v/>
      </c>
      <c r="AL20" s="41" t="n"/>
      <c r="AM20" s="41" t="n"/>
      <c r="AN20" s="157">
        <f>$L$19</f>
        <v/>
      </c>
      <c r="AO20" s="157" t="inlineStr">
        <is>
          <t>Evocador</t>
        </is>
      </c>
      <c r="AP20" s="41" t="n"/>
      <c r="AQ20" s="159" t="n">
        <v>17</v>
      </c>
      <c r="AR20" s="159">
        <f>DADOS_CONFIG!$Z$18</f>
        <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f>DADOS_CONFIG!$Z$19</f>
        <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f>DADOS_CONFIG!$Z$20</f>
        <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f>DADOS_CONFIG!$Z$21</f>
        <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PESSOAL'!$S$64,'DADOS_CUSTOM'!$AA$2:$AK$106,8,FALSE)&amp;"",""),"")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f>DADOS_CONFIG!$Z$22</f>
        <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PESSOAL'!$S$64,'DADOS_CUSTOM'!$AA$2:$AK$106,9,FALSE)&amp;"",""),"")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f>DADOS_CONFIG!$Z$23</f>
        <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f>DADOS_CONFIG!$Z$24</f>
        <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MAX(0,DADOS_CONFIG!$S$8-DADOS!$AK$13)</f>
        <v/>
      </c>
      <c r="AL27" s="41" t="n"/>
      <c r="AM27" s="41" t="n"/>
      <c r="AN27" s="41" t="n"/>
      <c r="AO27" s="41" t="n"/>
      <c r="AP27" s="41" t="n"/>
      <c r="AQ27" s="159" t="n">
        <v>24</v>
      </c>
      <c r="AR27" s="159">
        <f>DADOS_CONFIG!$Z$25</f>
        <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PESSOAL'!$AH$64,'DADOS_CUSTOM'!$AM$2:$AM$57,0)),1,0)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DADOS!$AK$16-MAX(0,DADOS!$AK$13-DADOS_CONFIG!$S$8)-MAX(0,DADOS!$AK$14-0)</f>
        <v/>
      </c>
      <c r="AL28" s="41" t="n"/>
      <c r="AM28" s="41" t="n"/>
      <c r="AN28" s="41" t="n"/>
      <c r="AO28" s="41" t="n"/>
      <c r="AP28" s="41" t="n"/>
      <c r="AQ28" s="159" t="n">
        <v>25</v>
      </c>
      <c r="AR28" s="159">
        <f>DADOS_CONFIG!$Z$26</f>
        <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PESSOAL'!$AH$64,'DADOS_CUSTOM'!$AM$2:$AS$57,2,FALSE),0)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f>DADOS_CONFIG!$Z$27</f>
        <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PESSOAL'!$AH$64,'DADOS_CUSTOM'!$AM$2:$AS$57,3,FALSE),"")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IF('DADOS_CUSTOM'!$B$121,IF('DADOS_CUSTOM'!$B$122="Técnica Marcial sem energia",1,0),IF(FICHA!$X$11="Restrição Celestial · Sem Energia",1,0))</f>
        <v/>
      </c>
      <c r="AL30" s="41" t="n"/>
      <c r="AM30" s="41" t="n"/>
      <c r="AN30" s="41" t="n"/>
      <c r="AO30" s="41" t="n"/>
      <c r="AP30" s="41" t="n"/>
      <c r="AQ30" s="159" t="n">
        <v>27</v>
      </c>
      <c r="AR30" s="159">
        <f>DADOS_CONFIG!$Z$28</f>
        <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PESSOAL'!$AH$64,'DADOS_CUSTOM'!$AM$2:$AS$57,4,FALSE),0)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IF('DADOS_CUSTOM'!$B$121,IF('DADOS_CUSTOM'!$B$122="Manejos",1,0),IF(ISNUMBER(SEARCH(" · Sem Técnica",FICHA!$X$11)),1,0))</f>
        <v/>
      </c>
      <c r="AL31" s="41" t="n"/>
      <c r="AM31" s="41" t="n"/>
      <c r="AN31" s="41" t="n"/>
      <c r="AO31" s="41" t="n"/>
      <c r="AP31" s="41" t="n"/>
      <c r="AQ31" s="159" t="n">
        <v>28</v>
      </c>
      <c r="AR31" s="159">
        <f>DADOS_CONFIG!$Z$29</f>
        <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PESSOAL'!$AH$64,'DADOS_CUSTOM'!$AM$2:$AS$57,5,FALSE),0)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IF('DADOS_CUSTOM'!$B$121,IF(OR('DADOS_CUSTOM'!$B$122="Técnica Marcial com energia",'DADOS_CUSTOM'!$B$122="Técnica Marcial sem energia"),1,0),IF(OR(FICHA!$X$11="Corpo Amaldiçoado",FICHA!$X$11="Restrição Celestial · Sem Energia"),1,0))</f>
        <v/>
      </c>
      <c r="AL32" s="41" t="n"/>
      <c r="AM32" s="41" t="n"/>
      <c r="AN32" s="41" t="n"/>
      <c r="AO32" s="41" t="n"/>
      <c r="AP32" s="41" t="n"/>
      <c r="AQ32" s="159" t="n">
        <v>29</v>
      </c>
      <c r="AR32" s="159">
        <f>DADOS_CONFIG!$Z$30</f>
        <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PESSOAL'!$AH$64,'DADOS_CUSTOM'!$AM$2:$AS$57,6,FALSE),0)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f>DADOS_CONFIG!$Z$31</f>
        <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PESSOAL'!$AH$64,'DADOS_CUSTOM'!$AM$2:$AS$57,7,FALSE),"")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IF(DADOS_CONFIG!$E$13&lt;&gt;"",NA(),IF(DADOS_CONFIG!$C$13=1,DADOS_CONFIG!$D$13,IF(DADOS_CONFIG!$B$13=0,5+DADOS!$CZ$5+N('FICHA PESSOAL'!$L$86),IF((5+DADOS!$CZ$5+N('FICHA PESSOAL'!$L$86))="","",(5+DADOS!$CZ$5+N('FICHA PESSOAL'!$L$86))+DADOS_CONFIG!$B$13))))</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IF('DADOS_CUSTOM'!$B$121,IF('DADOS_CUSTOM'!$B$122="Manejos",1,0),IF(ISNUMBER(SEARCH("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X171"/>
  <sheetViews>
    <sheetView showGridLines="0" workbookViewId="0">
      <selection activeCell="A1" sqref="A1"/>
    </sheetView>
  </sheetViews>
  <sheetFormatPr baseColWidth="8" defaultRowHeight="15.75" customHeight="1"/>
  <sheetData>
    <row r="1">
      <c r="A1" s="170" t="inlineStr">
        <is>
          <t>registro</t>
        </is>
      </c>
      <c r="B1" s="170" t="inlineStr">
        <is>
          <t>tipo</t>
        </is>
      </c>
      <c r="C1" s="170" t="inlineStr">
        <is>
          <t>nome</t>
        </is>
      </c>
      <c r="D1" s="170" t="inlineStr">
        <is>
          <t>mestre viu</t>
        </is>
      </c>
      <c r="E1" s="170" t="inlineStr">
        <is>
          <t>campo 1</t>
        </is>
      </c>
      <c r="F1" s="170" t="inlineStr">
        <is>
          <t>campo 2</t>
        </is>
      </c>
      <c r="G1" s="170" t="inlineStr">
        <is>
          <t>campo 3</t>
        </is>
      </c>
      <c r="H1" s="170" t="inlineStr">
        <is>
          <t>campo 4</t>
        </is>
      </c>
      <c r="I1" s="170" t="inlineStr">
        <is>
          <t>campo 5</t>
        </is>
      </c>
      <c r="J1" s="170" t="inlineStr">
        <is>
          <t>campo 6</t>
        </is>
      </c>
      <c r="K1" s="170" t="inlineStr">
        <is>
          <t>campo 7</t>
        </is>
      </c>
      <c r="L1" s="170" t="inlineStr">
        <is>
          <t>campo 8</t>
        </is>
      </c>
      <c r="M1" s="170" t="inlineStr">
        <is>
          <t>campo 9</t>
        </is>
      </c>
      <c r="N1" s="170" t="inlineStr">
        <is>
          <t>campo 10</t>
        </is>
      </c>
      <c r="O1" s="170" t="inlineStr">
        <is>
          <t>campo 11</t>
        </is>
      </c>
      <c r="P1" s="170" t="inlineStr">
        <is>
          <t>campo 12</t>
        </is>
      </c>
      <c r="Q1" s="170" t="inlineStr">
        <is>
          <t>campo 13</t>
        </is>
      </c>
      <c r="R1" s="170" t="inlineStr">
        <is>
          <t>efeito</t>
        </is>
      </c>
      <c r="S1" s="170" t="inlineStr">
        <is>
          <t>problema</t>
        </is>
      </c>
      <c r="T1" s="170" t="inlineStr">
        <is>
          <t>válido</t>
        </is>
      </c>
      <c r="U1" s="170" t="inlineStr">
        <is>
          <t>erro básico</t>
        </is>
      </c>
      <c r="V1" s="170" t="inlineStr">
        <is>
          <t>erro de vínculo</t>
        </is>
      </c>
      <c r="W1" s="170" t="inlineStr">
        <is>
          <t>erro de marcante</t>
        </is>
      </c>
      <c r="X1" s="170" t="inlineStr">
        <is>
          <t>erro de ferramenta</t>
        </is>
      </c>
      <c r="AA1" s="170" t="inlineStr">
        <is>
          <t>equipável</t>
        </is>
      </c>
      <c r="AB1" s="170" t="inlineStr">
        <is>
          <t>categoria</t>
        </is>
      </c>
      <c r="AC1" s="170" t="inlineStr">
        <is>
          <t>mão</t>
        </is>
      </c>
      <c r="AD1" s="170" t="inlineStr">
        <is>
          <t>dado</t>
        </is>
      </c>
      <c r="AE1" s="170" t="inlineStr">
        <is>
          <t>propriedades</t>
        </is>
      </c>
      <c r="AF1" s="170" t="inlineStr">
        <is>
          <t>força</t>
        </is>
      </c>
      <c r="AG1" s="170" t="inlineStr">
        <is>
          <t>volume</t>
        </is>
      </c>
      <c r="AH1" s="170" t="inlineStr">
        <is>
          <t>alcance</t>
        </is>
      </c>
      <c r="AI1" s="170" t="inlineStr">
        <is>
          <t>recarga</t>
        </is>
      </c>
      <c r="AJ1" s="170" t="inlineStr">
        <is>
          <t>treino</t>
        </is>
      </c>
      <c r="AK1" s="170" t="inlineStr">
        <is>
          <t>caixa do treino</t>
        </is>
      </c>
      <c r="AM1" s="170" t="inlineStr">
        <is>
          <t>uniforme</t>
        </is>
      </c>
      <c r="AN1" s="170" t="inlineStr">
        <is>
          <t>proteção</t>
        </is>
      </c>
      <c r="AO1" s="170" t="inlineStr">
        <is>
          <t>teto</t>
        </is>
      </c>
      <c r="AP1" s="170" t="inlineStr">
        <is>
          <t>força</t>
        </is>
      </c>
      <c r="AQ1" s="170" t="inlineStr">
        <is>
          <t>volume</t>
        </is>
      </c>
      <c r="AR1" s="170" t="inlineStr">
        <is>
          <t>ordem do grau</t>
        </is>
      </c>
      <c r="AS1" s="170" t="inlineStr">
        <is>
          <t>grau mínimo</t>
        </is>
      </c>
      <c r="AU1" s="170" t="inlineStr">
        <is>
          <t>item</t>
        </is>
      </c>
      <c r="AV1" s="170" t="inlineStr">
        <is>
          <t>volume</t>
        </is>
      </c>
      <c r="AW1" s="170" t="inlineStr">
        <is>
          <t>preço</t>
        </is>
      </c>
      <c r="AX1" s="170" t="inlineStr">
        <is>
          <t>descrição</t>
        </is>
      </c>
      <c r="AZ1" s="170" t="inlineStr">
        <is>
          <t>capacidade</t>
        </is>
      </c>
      <c r="BA1" s="170" t="inlineStr">
        <is>
          <t>origem</t>
        </is>
      </c>
      <c r="BB1" s="170" t="inlineStr">
        <is>
          <t>tipo</t>
        </is>
      </c>
      <c r="BC1" s="170" t="inlineStr">
        <is>
          <t>exige</t>
        </is>
      </c>
      <c r="BD1" s="170" t="inlineStr">
        <is>
          <t>frequência</t>
        </is>
      </c>
      <c r="BE1" s="170" t="inlineStr">
        <is>
          <t>texto</t>
        </is>
      </c>
      <c r="BG1" s="170" t="inlineStr">
        <is>
          <t>origem</t>
        </is>
      </c>
      <c r="BH1" s="170" t="inlineStr">
        <is>
          <t>perícias</t>
        </is>
      </c>
      <c r="BI1" s="170" t="inlineStr">
        <is>
          <t>rota</t>
        </is>
      </c>
      <c r="BM1" s="170" t="inlineStr">
        <is>
          <t>nome</t>
        </is>
      </c>
      <c r="BN1" s="170" t="inlineStr">
        <is>
          <t>tipo base</t>
        </is>
      </c>
      <c r="BO1" s="170" t="inlineStr">
        <is>
          <t>proteção</t>
        </is>
      </c>
      <c r="BP1" s="170" t="inlineStr">
        <is>
          <t>teto</t>
        </is>
      </c>
      <c r="BQ1" s="170" t="inlineStr">
        <is>
          <t>força</t>
        </is>
      </c>
      <c r="BR1" s="170" t="inlineStr">
        <is>
          <t>volume</t>
        </is>
      </c>
      <c r="BS1" s="170" t="inlineStr">
        <is>
          <t>grau</t>
        </is>
      </c>
      <c r="BT1" s="170" t="inlineStr">
        <is>
          <t>estigma</t>
        </is>
      </c>
      <c r="BU1" s="170" t="inlineStr">
        <is>
          <t>desgaste</t>
        </is>
      </c>
      <c r="BV1" s="170" t="inlineStr">
        <is>
          <t>nomes reservados do livro</t>
        </is>
      </c>
      <c r="BW1" s="170" t="inlineStr">
        <is>
          <t>origens que podem criar marcante</t>
        </is>
      </c>
      <c r="BZ1" s="170" t="inlineStr">
        <is>
          <t>tipos</t>
        </is>
      </c>
      <c r="CA1" s="170" t="inlineStr">
        <is>
          <t>pericias</t>
        </is>
      </c>
      <c r="CB1" s="170" t="inlineStr">
        <is>
          <t>rotas</t>
        </is>
      </c>
      <c r="CC1" s="170" t="inlineStr">
        <is>
          <t>origens</t>
        </is>
      </c>
      <c r="CD1" s="170" t="inlineStr">
        <is>
          <t>bases</t>
        </is>
      </c>
      <c r="CE1" s="170" t="inlineStr">
        <is>
          <t>oficios</t>
        </is>
      </c>
      <c r="CF1" s="170" t="inlineStr">
        <is>
          <t>categorias</t>
        </is>
      </c>
      <c r="CG1" s="170" t="inlineStr">
        <is>
          <t>maos</t>
        </is>
      </c>
      <c r="CH1" s="170" t="inlineStr">
        <is>
          <t>danos</t>
        </is>
      </c>
      <c r="CI1" s="170" t="inlineStr">
        <is>
          <t>propriedades</t>
        </is>
      </c>
      <c r="CJ1" s="170" t="inlineStr">
        <is>
          <t>graus</t>
        </is>
      </c>
      <c r="CK1" s="170" t="inlineStr">
        <is>
          <t>equipamentos</t>
        </is>
      </c>
      <c r="CL1" s="170" t="inlineStr">
        <is>
          <t>marcantes</t>
        </is>
      </c>
      <c r="CM1" s="170" t="inlineStr">
        <is>
          <t>vazio</t>
        </is>
      </c>
      <c r="DF1" s="170" t="inlineStr">
        <is>
          <t>cartão 1 · opção 1</t>
        </is>
      </c>
      <c r="DG1" s="170" t="inlineStr">
        <is>
          <t>cartão 1 · opção 2</t>
        </is>
      </c>
      <c r="DH1" s="170" t="inlineStr">
        <is>
          <t>cartão 1 · opção 3</t>
        </is>
      </c>
      <c r="DI1" s="170" t="inlineStr">
        <is>
          <t>cartão 1 · opção 4</t>
        </is>
      </c>
      <c r="DJ1" s="170" t="inlineStr">
        <is>
          <t>cartão 1 · opção 5</t>
        </is>
      </c>
      <c r="DK1" s="170" t="inlineStr">
        <is>
          <t>cartão 1 · opção 6</t>
        </is>
      </c>
      <c r="DL1" s="170" t="inlineStr">
        <is>
          <t>cartão 1 · opção 7</t>
        </is>
      </c>
      <c r="DM1" s="170" t="inlineStr">
        <is>
          <t>cartão 2 · opção 1</t>
        </is>
      </c>
      <c r="DN1" s="170" t="inlineStr">
        <is>
          <t>cartão 2 · opção 2</t>
        </is>
      </c>
      <c r="DO1" s="170" t="inlineStr">
        <is>
          <t>cartão 2 · opção 3</t>
        </is>
      </c>
      <c r="DP1" s="170" t="inlineStr">
        <is>
          <t>cartão 2 · opção 4</t>
        </is>
      </c>
      <c r="DQ1" s="170" t="inlineStr">
        <is>
          <t>cartão 2 · opção 5</t>
        </is>
      </c>
      <c r="DR1" s="170" t="inlineStr">
        <is>
          <t>cartão 2 · opção 6</t>
        </is>
      </c>
      <c r="DS1" s="170" t="inlineStr">
        <is>
          <t>cartão 2 · opção 7</t>
        </is>
      </c>
      <c r="DT1" s="170" t="inlineStr">
        <is>
          <t>cartão 3 · opção 1</t>
        </is>
      </c>
      <c r="DU1" s="170" t="inlineStr">
        <is>
          <t>cartão 3 · opção 2</t>
        </is>
      </c>
      <c r="DV1" s="170" t="inlineStr">
        <is>
          <t>cartão 3 · opção 3</t>
        </is>
      </c>
      <c r="DW1" s="170" t="inlineStr">
        <is>
          <t>cartão 3 · opção 4</t>
        </is>
      </c>
      <c r="DX1" s="170" t="inlineStr">
        <is>
          <t>cartão 3 · opção 5</t>
        </is>
      </c>
      <c r="DY1" s="170" t="inlineStr">
        <is>
          <t>cartão 3 · opção 6</t>
        </is>
      </c>
      <c r="DZ1" s="170" t="inlineStr">
        <is>
          <t>cartão 3 · opção 7</t>
        </is>
      </c>
      <c r="EA1" s="170" t="inlineStr">
        <is>
          <t>cartão 4 · opção 1</t>
        </is>
      </c>
      <c r="EB1" s="170" t="inlineStr">
        <is>
          <t>cartão 4 · opção 2</t>
        </is>
      </c>
      <c r="EC1" s="170" t="inlineStr">
        <is>
          <t>cartão 4 · opção 3</t>
        </is>
      </c>
      <c r="ED1" s="170" t="inlineStr">
        <is>
          <t>cartão 4 · opção 4</t>
        </is>
      </c>
      <c r="EE1" s="170" t="inlineStr">
        <is>
          <t>cartão 4 · opção 5</t>
        </is>
      </c>
      <c r="EF1" s="170" t="inlineStr">
        <is>
          <t>cartão 4 · opção 6</t>
        </is>
      </c>
      <c r="EG1" s="170" t="inlineStr">
        <is>
          <t>cartão 4 · opção 7</t>
        </is>
      </c>
      <c r="EH1" s="170" t="inlineStr">
        <is>
          <t>cartão 5 · opção 1</t>
        </is>
      </c>
      <c r="EI1" s="170" t="inlineStr">
        <is>
          <t>cartão 5 · opção 2</t>
        </is>
      </c>
      <c r="EJ1" s="170" t="inlineStr">
        <is>
          <t>cartão 5 · opção 3</t>
        </is>
      </c>
      <c r="EK1" s="170" t="inlineStr">
        <is>
          <t>cartão 5 · opção 4</t>
        </is>
      </c>
      <c r="EL1" s="170" t="inlineStr">
        <is>
          <t>cartão 5 · opção 5</t>
        </is>
      </c>
      <c r="EM1" s="170" t="inlineStr">
        <is>
          <t>cartão 5 · opção 6</t>
        </is>
      </c>
      <c r="EN1" s="170" t="inlineStr">
        <is>
          <t>cartão 5 · opção 7</t>
        </is>
      </c>
      <c r="EO1" s="170" t="inlineStr">
        <is>
          <t>cartão 6 · opção 1</t>
        </is>
      </c>
      <c r="EP1" s="170" t="inlineStr">
        <is>
          <t>cartão 6 · opção 2</t>
        </is>
      </c>
      <c r="EQ1" s="170" t="inlineStr">
        <is>
          <t>cartão 6 · opção 3</t>
        </is>
      </c>
      <c r="ER1" s="170" t="inlineStr">
        <is>
          <t>cartão 6 · opção 4</t>
        </is>
      </c>
      <c r="ES1" s="170" t="inlineStr">
        <is>
          <t>cartão 6 · opção 5</t>
        </is>
      </c>
      <c r="ET1" s="170" t="inlineStr">
        <is>
          <t>cartão 6 · opção 6</t>
        </is>
      </c>
      <c r="EU1" s="170" t="inlineStr">
        <is>
          <t>cartão 6 · opção 7</t>
        </is>
      </c>
      <c r="EV1" s="170" t="inlineStr">
        <is>
          <t>cartão 7 · opção 1</t>
        </is>
      </c>
      <c r="EW1" s="170" t="inlineStr">
        <is>
          <t>cartão 7 · opção 2</t>
        </is>
      </c>
      <c r="EX1" s="170" t="inlineStr">
        <is>
          <t>cartão 7 · opção 3</t>
        </is>
      </c>
      <c r="EY1" s="170" t="inlineStr">
        <is>
          <t>cartão 7 · opção 4</t>
        </is>
      </c>
      <c r="EZ1" s="170" t="inlineStr">
        <is>
          <t>cartão 7 · opção 5</t>
        </is>
      </c>
      <c r="FA1" s="170" t="inlineStr">
        <is>
          <t>cartão 7 · opção 6</t>
        </is>
      </c>
      <c r="FB1" s="170" t="inlineStr">
        <is>
          <t>cartão 7 · opção 7</t>
        </is>
      </c>
      <c r="FC1" s="170" t="inlineStr">
        <is>
          <t>cartão 8 · opção 1</t>
        </is>
      </c>
      <c r="FD1" s="170" t="inlineStr">
        <is>
          <t>cartão 8 · opção 2</t>
        </is>
      </c>
      <c r="FE1" s="170" t="inlineStr">
        <is>
          <t>cartão 8 · opção 3</t>
        </is>
      </c>
      <c r="FF1" s="170" t="inlineStr">
        <is>
          <t>cartão 8 · opção 4</t>
        </is>
      </c>
      <c r="FG1" s="170" t="inlineStr">
        <is>
          <t>cartão 8 · opção 5</t>
        </is>
      </c>
      <c r="FH1" s="170" t="inlineStr">
        <is>
          <t>cartão 8 · opção 6</t>
        </is>
      </c>
      <c r="FI1" s="170" t="inlineStr">
        <is>
          <t>cartão 8 · opção 7</t>
        </is>
      </c>
      <c r="FJ1" s="170" t="inlineStr">
        <is>
          <t>cartão 9 · opção 1</t>
        </is>
      </c>
      <c r="FK1" s="170" t="inlineStr">
        <is>
          <t>cartão 9 · opção 2</t>
        </is>
      </c>
      <c r="FL1" s="170" t="inlineStr">
        <is>
          <t>cartão 9 · opção 3</t>
        </is>
      </c>
      <c r="FM1" s="170" t="inlineStr">
        <is>
          <t>cartão 9 · opção 4</t>
        </is>
      </c>
      <c r="FN1" s="170" t="inlineStr">
        <is>
          <t>cartão 9 · opção 5</t>
        </is>
      </c>
      <c r="FO1" s="170" t="inlineStr">
        <is>
          <t>cartão 9 · opção 6</t>
        </is>
      </c>
      <c r="FP1" s="170" t="inlineStr">
        <is>
          <t>cartão 9 · opção 7</t>
        </is>
      </c>
      <c r="FQ1" s="170" t="inlineStr">
        <is>
          <t>cartão 10 · opção 1</t>
        </is>
      </c>
      <c r="FR1" s="170" t="inlineStr">
        <is>
          <t>cartão 10 · opção 2</t>
        </is>
      </c>
      <c r="FS1" s="170" t="inlineStr">
        <is>
          <t>cartão 10 · opção 3</t>
        </is>
      </c>
      <c r="FT1" s="170" t="inlineStr">
        <is>
          <t>cartão 10 · opção 4</t>
        </is>
      </c>
      <c r="FU1" s="170" t="inlineStr">
        <is>
          <t>cartão 10 · opção 5</t>
        </is>
      </c>
      <c r="FV1" s="170" t="inlineStr">
        <is>
          <t>cartão 10 · opção 6</t>
        </is>
      </c>
      <c r="FW1" s="170" t="inlineStr">
        <is>
          <t>cartão 10 · opção 7</t>
        </is>
      </c>
      <c r="FX1" s="170" t="inlineStr">
        <is>
          <t>cartão 11 · opção 1</t>
        </is>
      </c>
      <c r="FY1" s="170" t="inlineStr">
        <is>
          <t>cartão 11 · opção 2</t>
        </is>
      </c>
      <c r="FZ1" s="170" t="inlineStr">
        <is>
          <t>cartão 11 · opção 3</t>
        </is>
      </c>
      <c r="GA1" s="170" t="inlineStr">
        <is>
          <t>cartão 11 · opção 4</t>
        </is>
      </c>
      <c r="GB1" s="170" t="inlineStr">
        <is>
          <t>cartão 11 · opção 5</t>
        </is>
      </c>
      <c r="GC1" s="170" t="inlineStr">
        <is>
          <t>cartão 11 · opção 6</t>
        </is>
      </c>
      <c r="GD1" s="170" t="inlineStr">
        <is>
          <t>cartão 11 · opção 7</t>
        </is>
      </c>
      <c r="GE1" s="170" t="inlineStr">
        <is>
          <t>cartão 12 · opção 1</t>
        </is>
      </c>
      <c r="GF1" s="170" t="inlineStr">
        <is>
          <t>cartão 12 · opção 2</t>
        </is>
      </c>
      <c r="GG1" s="170" t="inlineStr">
        <is>
          <t>cartão 12 · opção 3</t>
        </is>
      </c>
      <c r="GH1" s="170" t="inlineStr">
        <is>
          <t>cartão 12 · opção 4</t>
        </is>
      </c>
      <c r="GI1" s="170" t="inlineStr">
        <is>
          <t>cartão 12 · opção 5</t>
        </is>
      </c>
      <c r="GJ1" s="170" t="inlineStr">
        <is>
          <t>cartão 12 · opção 6</t>
        </is>
      </c>
      <c r="GK1" s="170" t="inlineStr">
        <is>
          <t>cartão 12 · opção 7</t>
        </is>
      </c>
      <c r="GL1" s="170" t="inlineStr">
        <is>
          <t>cartão 13 · opção 1</t>
        </is>
      </c>
      <c r="GM1" s="170" t="inlineStr">
        <is>
          <t>cartão 13 · opção 2</t>
        </is>
      </c>
      <c r="GN1" s="170" t="inlineStr">
        <is>
          <t>cartão 13 · opção 3</t>
        </is>
      </c>
      <c r="GO1" s="170" t="inlineStr">
        <is>
          <t>cartão 13 · opção 4</t>
        </is>
      </c>
      <c r="GP1" s="170" t="inlineStr">
        <is>
          <t>cartão 13 · opção 5</t>
        </is>
      </c>
      <c r="GQ1" s="170" t="inlineStr">
        <is>
          <t>cartão 13 · opção 6</t>
        </is>
      </c>
      <c r="GR1" s="170" t="inlineStr">
        <is>
          <t>cartão 13 · opção 7</t>
        </is>
      </c>
      <c r="GS1" s="170" t="inlineStr">
        <is>
          <t>cartão 14 · opção 1</t>
        </is>
      </c>
      <c r="GT1" s="170" t="inlineStr">
        <is>
          <t>cartão 14 · opção 2</t>
        </is>
      </c>
      <c r="GU1" s="170" t="inlineStr">
        <is>
          <t>cartão 14 · opção 3</t>
        </is>
      </c>
      <c r="GV1" s="170" t="inlineStr">
        <is>
          <t>cartão 14 · opção 4</t>
        </is>
      </c>
      <c r="GW1" s="170" t="inlineStr">
        <is>
          <t>cartão 14 · opção 5</t>
        </is>
      </c>
      <c r="GX1" s="170" t="inlineStr">
        <is>
          <t>cartão 14 · opção 6</t>
        </is>
      </c>
      <c r="GY1" s="170" t="inlineStr">
        <is>
          <t>cartão 14 · opção 7</t>
        </is>
      </c>
      <c r="GZ1" s="170" t="inlineStr">
        <is>
          <t>cartão 15 · opção 1</t>
        </is>
      </c>
      <c r="HA1" s="170" t="inlineStr">
        <is>
          <t>cartão 15 · opção 2</t>
        </is>
      </c>
      <c r="HB1" s="170" t="inlineStr">
        <is>
          <t>cartão 15 · opção 3</t>
        </is>
      </c>
      <c r="HC1" s="170" t="inlineStr">
        <is>
          <t>cartão 15 · opção 4</t>
        </is>
      </c>
      <c r="HD1" s="170" t="inlineStr">
        <is>
          <t>cartão 15 · opção 5</t>
        </is>
      </c>
      <c r="HE1" s="170" t="inlineStr">
        <is>
          <t>cartão 15 · opção 6</t>
        </is>
      </c>
      <c r="HF1" s="170" t="inlineStr">
        <is>
          <t>cartão 15 · opção 7</t>
        </is>
      </c>
      <c r="HG1" s="170" t="inlineStr">
        <is>
          <t>cartão 16 · opção 1</t>
        </is>
      </c>
      <c r="HH1" s="170" t="inlineStr">
        <is>
          <t>cartão 16 · opção 2</t>
        </is>
      </c>
      <c r="HI1" s="170" t="inlineStr">
        <is>
          <t>cartão 16 · opção 3</t>
        </is>
      </c>
      <c r="HJ1" s="170" t="inlineStr">
        <is>
          <t>cartão 16 · opção 4</t>
        </is>
      </c>
      <c r="HK1" s="170" t="inlineStr">
        <is>
          <t>cartão 16 · opção 5</t>
        </is>
      </c>
      <c r="HL1" s="170" t="inlineStr">
        <is>
          <t>cartão 16 · opção 6</t>
        </is>
      </c>
      <c r="HM1" s="170" t="inlineStr">
        <is>
          <t>cartão 16 · opção 7</t>
        </is>
      </c>
      <c r="HN1" s="170" t="inlineStr">
        <is>
          <t>cartão 17 · opção 1</t>
        </is>
      </c>
      <c r="HO1" s="170" t="inlineStr">
        <is>
          <t>cartão 17 · opção 2</t>
        </is>
      </c>
      <c r="HP1" s="170" t="inlineStr">
        <is>
          <t>cartão 17 · opção 3</t>
        </is>
      </c>
      <c r="HQ1" s="170" t="inlineStr">
        <is>
          <t>cartão 17 · opção 4</t>
        </is>
      </c>
      <c r="HR1" s="170" t="inlineStr">
        <is>
          <t>cartão 17 · opção 5</t>
        </is>
      </c>
      <c r="HS1" s="170" t="inlineStr">
        <is>
          <t>cartão 17 · opção 6</t>
        </is>
      </c>
      <c r="HT1" s="170" t="inlineStr">
        <is>
          <t>cartão 17 · opção 7</t>
        </is>
      </c>
      <c r="HU1" s="170" t="inlineStr">
        <is>
          <t>cartão 18 · opção 1</t>
        </is>
      </c>
      <c r="HV1" s="170" t="inlineStr">
        <is>
          <t>cartão 18 · opção 2</t>
        </is>
      </c>
      <c r="HW1" s="170" t="inlineStr">
        <is>
          <t>cartão 18 · opção 3</t>
        </is>
      </c>
      <c r="HX1" s="170" t="inlineStr">
        <is>
          <t>cartão 18 · opção 4</t>
        </is>
      </c>
      <c r="HY1" s="170" t="inlineStr">
        <is>
          <t>cartão 18 · opção 5</t>
        </is>
      </c>
      <c r="HZ1" s="170" t="inlineStr">
        <is>
          <t>cartão 18 · opção 6</t>
        </is>
      </c>
      <c r="IA1" s="170" t="inlineStr">
        <is>
          <t>cartão 18 · opção 7</t>
        </is>
      </c>
      <c r="IB1" s="170" t="inlineStr">
        <is>
          <t>cartão 19 · opção 1</t>
        </is>
      </c>
      <c r="IC1" s="170" t="inlineStr">
        <is>
          <t>cartão 19 · opção 2</t>
        </is>
      </c>
      <c r="ID1" s="170" t="inlineStr">
        <is>
          <t>cartão 19 · opção 3</t>
        </is>
      </c>
      <c r="IE1" s="170" t="inlineStr">
        <is>
          <t>cartão 19 · opção 4</t>
        </is>
      </c>
      <c r="IF1" s="170" t="inlineStr">
        <is>
          <t>cartão 19 · opção 5</t>
        </is>
      </c>
      <c r="IG1" s="170" t="inlineStr">
        <is>
          <t>cartão 19 · opção 6</t>
        </is>
      </c>
      <c r="IH1" s="170" t="inlineStr">
        <is>
          <t>cartão 19 · opção 7</t>
        </is>
      </c>
      <c r="II1" s="170" t="inlineStr">
        <is>
          <t>cartão 20 · opção 1</t>
        </is>
      </c>
      <c r="IJ1" s="170" t="inlineStr">
        <is>
          <t>cartão 20 · opção 2</t>
        </is>
      </c>
      <c r="IK1" s="170" t="inlineStr">
        <is>
          <t>cartão 20 · opção 3</t>
        </is>
      </c>
      <c r="IL1" s="170" t="inlineStr">
        <is>
          <t>cartão 20 · opção 4</t>
        </is>
      </c>
      <c r="IM1" s="170" t="inlineStr">
        <is>
          <t>cartão 20 · opção 5</t>
        </is>
      </c>
      <c r="IN1" s="170" t="inlineStr">
        <is>
          <t>cartão 20 · opção 6</t>
        </is>
      </c>
      <c r="IO1" s="170" t="inlineStr">
        <is>
          <t>cartão 20 · opção 7</t>
        </is>
      </c>
      <c r="IP1" s="170" t="inlineStr">
        <is>
          <t>cartão 21 · opção 1</t>
        </is>
      </c>
      <c r="IQ1" s="170" t="inlineStr">
        <is>
          <t>cartão 21 · opção 2</t>
        </is>
      </c>
      <c r="IR1" s="170" t="inlineStr">
        <is>
          <t>cartão 21 · opção 3</t>
        </is>
      </c>
      <c r="IS1" s="170" t="inlineStr">
        <is>
          <t>cartão 21 · opção 4</t>
        </is>
      </c>
      <c r="IT1" s="170" t="inlineStr">
        <is>
          <t>cartão 21 · opção 5</t>
        </is>
      </c>
      <c r="IU1" s="170" t="inlineStr">
        <is>
          <t>cartão 21 · opção 6</t>
        </is>
      </c>
      <c r="IV1" s="170" t="inlineStr">
        <is>
          <t>cartão 21 · opção 7</t>
        </is>
      </c>
      <c r="IW1" s="170" t="inlineStr">
        <is>
          <t>cartão 22 · opção 1</t>
        </is>
      </c>
      <c r="IX1" s="170" t="inlineStr">
        <is>
          <t>cartão 22 · opção 2</t>
        </is>
      </c>
      <c r="IY1" s="170" t="inlineStr">
        <is>
          <t>cartão 22 · opção 3</t>
        </is>
      </c>
      <c r="IZ1" s="170" t="inlineStr">
        <is>
          <t>cartão 22 · opção 4</t>
        </is>
      </c>
      <c r="JA1" s="170" t="inlineStr">
        <is>
          <t>cartão 22 · opção 5</t>
        </is>
      </c>
      <c r="JB1" s="170" t="inlineStr">
        <is>
          <t>cartão 22 · opção 6</t>
        </is>
      </c>
      <c r="JC1" s="170" t="inlineStr">
        <is>
          <t>cartão 22 · opção 7</t>
        </is>
      </c>
      <c r="JD1" s="170" t="inlineStr">
        <is>
          <t>cartão 23 · opção 1</t>
        </is>
      </c>
      <c r="JE1" s="170" t="inlineStr">
        <is>
          <t>cartão 23 · opção 2</t>
        </is>
      </c>
      <c r="JF1" s="170" t="inlineStr">
        <is>
          <t>cartão 23 · opção 3</t>
        </is>
      </c>
      <c r="JG1" s="170" t="inlineStr">
        <is>
          <t>cartão 23 · opção 4</t>
        </is>
      </c>
      <c r="JH1" s="170" t="inlineStr">
        <is>
          <t>cartão 23 · opção 5</t>
        </is>
      </c>
      <c r="JI1" s="170" t="inlineStr">
        <is>
          <t>cartão 23 · opção 6</t>
        </is>
      </c>
      <c r="JJ1" s="170" t="inlineStr">
        <is>
          <t>cartão 23 · opção 7</t>
        </is>
      </c>
      <c r="JK1" s="170" t="inlineStr">
        <is>
          <t>cartão 24 · opção 1</t>
        </is>
      </c>
      <c r="JL1" s="170" t="inlineStr">
        <is>
          <t>cartão 24 · opção 2</t>
        </is>
      </c>
      <c r="JM1" s="170" t="inlineStr">
        <is>
          <t>cartão 24 · opção 3</t>
        </is>
      </c>
      <c r="JN1" s="170" t="inlineStr">
        <is>
          <t>cartão 24 · opção 4</t>
        </is>
      </c>
      <c r="JO1" s="170" t="inlineStr">
        <is>
          <t>cartão 24 · opção 5</t>
        </is>
      </c>
      <c r="JP1" s="170" t="inlineStr">
        <is>
          <t>cartão 24 · opção 6</t>
        </is>
      </c>
      <c r="JQ1" s="170" t="inlineStr">
        <is>
          <t>cartão 24 · opção 7</t>
        </is>
      </c>
      <c r="JR1" s="170" t="inlineStr">
        <is>
          <t>cartão 25 · opção 1</t>
        </is>
      </c>
      <c r="JS1" s="170" t="inlineStr">
        <is>
          <t>cartão 25 · opção 2</t>
        </is>
      </c>
      <c r="JT1" s="170" t="inlineStr">
        <is>
          <t>cartão 25 · opção 3</t>
        </is>
      </c>
      <c r="JU1" s="170" t="inlineStr">
        <is>
          <t>cartão 25 · opção 4</t>
        </is>
      </c>
      <c r="JV1" s="170" t="inlineStr">
        <is>
          <t>cartão 25 · opção 5</t>
        </is>
      </c>
      <c r="JW1" s="170" t="inlineStr">
        <is>
          <t>cartão 25 · opção 6</t>
        </is>
      </c>
      <c r="JX1" s="170" t="inlineStr">
        <is>
          <t>cartão 25 · opção 7</t>
        </is>
      </c>
    </row>
    <row r="2">
      <c r="A2" s="170" t="n">
        <v>1</v>
      </c>
      <c r="B2" s="170">
        <f>IF(ISBLANK('CONFIGURAÇÃO'!$J$11),"",'CONFIGURAÇÃO'!$J$11)</f>
        <v/>
      </c>
      <c r="C2" s="170">
        <f>IF(ISBLANK('CONFIGURAÇÃO'!$J$13),"",'CONFIGURAÇÃO'!$J$13)</f>
        <v/>
      </c>
      <c r="D2" s="170">
        <f>IF(ISBLANK('CONFIGURAÇÃO'!$N$11),"",'CONFIGURAÇÃO'!$N$11)</f>
        <v/>
      </c>
      <c r="E2" s="170">
        <f>IF(ISBLANK('CONFIGURAÇÃO'!$L$14),"",'CONFIGURAÇÃO'!$L$14)</f>
        <v/>
      </c>
      <c r="F2" s="170">
        <f>IF(ISBLANK('CONFIGURAÇÃO'!$L$15),"",'CONFIGURAÇÃO'!$L$15)</f>
        <v/>
      </c>
      <c r="G2" s="170">
        <f>IF(ISBLANK('CONFIGURAÇÃO'!$L$16),"",'CONFIGURAÇÃO'!$L$16)</f>
        <v/>
      </c>
      <c r="H2" s="170">
        <f>IF(ISBLANK('CONFIGURAÇÃO'!$L$17),"",'CONFIGURAÇÃO'!$L$17)</f>
        <v/>
      </c>
      <c r="I2" s="170">
        <f>IF(ISBLANK('CONFIGURAÇÃO'!$L$18),"",'CONFIGURAÇÃO'!$L$18)</f>
        <v/>
      </c>
      <c r="J2" s="170">
        <f>IF(ISBLANK('CONFIGURAÇÃO'!$L$19),"",'CONFIGURAÇÃO'!$L$19)</f>
        <v/>
      </c>
      <c r="K2" s="170">
        <f>IF(ISBLANK('CONFIGURAÇÃO'!$L$20),"",'CONFIGURAÇÃO'!$L$20)</f>
        <v/>
      </c>
      <c r="L2" s="170">
        <f>IF(ISBLANK('CONFIGURAÇÃO'!$L$21),"",'CONFIGURAÇÃO'!$L$21)</f>
        <v/>
      </c>
      <c r="M2" s="170">
        <f>IF(ISBLANK('CONFIGURAÇÃO'!$L$22),"",'CONFIGURAÇÃO'!$L$22)</f>
        <v/>
      </c>
      <c r="N2" s="170">
        <f>IF(ISBLANK('CONFIGURAÇÃO'!$L$23),"",'CONFIGURAÇÃO'!$L$23)</f>
        <v/>
      </c>
      <c r="O2" s="170">
        <f>IF(ISBLANK('CONFIGURAÇÃO'!$L$24),"",'CONFIGURAÇÃO'!$L$24)</f>
        <v/>
      </c>
      <c r="P2" s="170">
        <f>IF(ISBLANK('CONFIGURAÇÃO'!$L$25),"",'CONFIGURAÇÃO'!$L$25)</f>
        <v/>
      </c>
      <c r="Q2" s="170">
        <f>IF(ISBLANK('CONFIGURAÇÃO'!$L$26),"",'CONFIGURAÇÃO'!$L$26)</f>
        <v/>
      </c>
      <c r="R2" s="170">
        <f>IF(ISBLANK('CONFIGURAÇÃO'!$J$28),"",'CONFIGURAÇÃO'!$J$28)</f>
        <v/>
      </c>
      <c r="S2" s="170">
        <f>TEXTJOIN(" · ",TRUE,U2,V2,W2,X2)</f>
        <v/>
      </c>
      <c r="T2" s="170">
        <f>AND(B2&lt;&gt;"",C2&lt;&gt;"",S2="")</f>
        <v/>
      </c>
      <c r="U2" s="170">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CUSTOM'!$CA$2:$CA$160","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CUSTOM'!$CA$2:$CA$160","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CUSTOM'!$CA$2:$CA$160","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CUSTOM'!$CA$2:$CA$160","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CUSTOM'!$CE$2:$CE$160","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c r="V2" s="170">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0">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0">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0" t="inlineStr">
        <is>
          <t>Bastão</t>
        </is>
      </c>
      <c r="AB2" s="170" t="inlineStr">
        <is>
          <t>Porrete</t>
        </is>
      </c>
      <c r="AC2" s="170" t="n">
        <v>1</v>
      </c>
      <c r="AD2" s="170" t="inlineStr">
        <is>
          <t>1d6</t>
        </is>
      </c>
      <c r="AE2" s="170" t="inlineStr">
        <is>
          <t>Versátil · Alcance · Rompe</t>
        </is>
      </c>
      <c r="AF2" s="170" t="inlineStr">
        <is>
          <t>—</t>
        </is>
      </c>
      <c r="AG2" s="170" t="n">
        <v>1</v>
      </c>
      <c r="AJ2" s="170">
        <f>'FICHA PESSOAL'!$V$72</f>
        <v/>
      </c>
      <c r="AK2" s="170">
        <f>ADDRESS(ROW('FICHA PESSOAL'!V72),COLUMN('FICHA PESSOAL'!V72),4)</f>
        <v/>
      </c>
      <c r="AM2" s="170" t="inlineStr">
        <is>
          <t>Traje 1</t>
        </is>
      </c>
      <c r="AN2" s="170" t="n">
        <v>1</v>
      </c>
      <c r="AO2" s="170" t="inlineStr">
        <is>
          <t>—</t>
        </is>
      </c>
      <c r="AP2" s="170" t="n">
        <v>0</v>
      </c>
      <c r="AQ2" s="170" t="n">
        <v>0.3</v>
      </c>
      <c r="AR2" s="170" t="n">
        <v>1</v>
      </c>
      <c r="AS2" s="170" t="inlineStr">
        <is>
          <t>Grau 4</t>
        </is>
      </c>
      <c r="AU2" s="170" t="inlineStr">
        <is>
          <t>Corda</t>
        </is>
      </c>
      <c r="AV2" s="170" t="n">
        <v>0.5</v>
      </c>
      <c r="AW2" s="170" t="n">
        <v>3000</v>
      </c>
      <c r="AX2" s="170" t="inlineStr">
        <is>
          <t>15 m</t>
        </is>
      </c>
      <c r="AZ2" s="170" t="inlineStr">
        <is>
          <t>Tentativa e Erro</t>
        </is>
      </c>
      <c r="BA2" s="170" t="inlineStr">
        <is>
          <t>Latente</t>
        </is>
      </c>
      <c r="BB2" s="170" t="inlineStr">
        <is>
          <t>marcante</t>
        </is>
      </c>
      <c r="BC2" s="170" t="inlineStr"/>
      <c r="BD2" s="170" t="inlineStr">
        <is>
          <t>Uma vez entre um turno seu e o próximo</t>
        </is>
      </c>
      <c r="BE2" s="170"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0" t="inlineStr">
        <is>
          <t>Latente</t>
        </is>
      </c>
      <c r="BH2" s="170" t="inlineStr">
        <is>
          <t>Sentir Energia, Sobrevivência, Furtividade ou Intuição</t>
        </is>
      </c>
      <c r="BI2" s="170" t="inlineStr">
        <is>
          <t>Fundamento, ou Manejos se escolher Sem Técnica</t>
        </is>
      </c>
      <c r="BM2" s="170" t="inlineStr">
        <is>
          <t>Broquel</t>
        </is>
      </c>
      <c r="BN2" s="170" t="inlineStr">
        <is>
          <t>Escudo</t>
        </is>
      </c>
      <c r="BO2" s="170" t="n">
        <v>1</v>
      </c>
      <c r="BP2" s="170" t="n">
        <v>5</v>
      </c>
      <c r="BQ2" s="170" t="inlineStr">
        <is>
          <t>—</t>
        </is>
      </c>
      <c r="BR2" s="170" t="n">
        <v>0.5</v>
      </c>
      <c r="BS2" s="170" t="inlineStr">
        <is>
          <t>—</t>
        </is>
      </c>
      <c r="BT2" s="170" t="inlineStr"/>
      <c r="BU2" s="170" t="inlineStr"/>
      <c r="BV2" s="170" t="inlineStr">
        <is>
          <t>Acabamento Trocável</t>
        </is>
      </c>
      <c r="BW2" s="170" t="inlineStr">
        <is>
          <t>Restrição Celestial · Restrição corporal</t>
        </is>
      </c>
      <c r="BZ2" s="170" t="inlineStr">
        <is>
          <t>Origem</t>
        </is>
      </c>
      <c r="CA2" s="170" t="inlineStr">
        <is>
          <t>Atletismo</t>
        </is>
      </c>
      <c r="CB2" s="170" t="inlineStr">
        <is>
          <t>Fundamento</t>
        </is>
      </c>
      <c r="CC2" s="170" t="inlineStr">
        <is>
          <t>Latente</t>
        </is>
      </c>
      <c r="CD2" s="170" t="inlineStr">
        <is>
          <t>Nenhuma</t>
        </is>
      </c>
      <c r="CE2" s="170" t="inlineStr">
        <is>
          <t>—</t>
        </is>
      </c>
      <c r="CF2" s="170" t="inlineStr">
        <is>
          <t>Arma de Fogo</t>
        </is>
      </c>
      <c r="CG2" s="170" t="n">
        <v>1</v>
      </c>
      <c r="CH2" s="170" t="inlineStr">
        <is>
          <t>Cortante</t>
        </is>
      </c>
      <c r="CI2" s="170" t="inlineStr">
        <is>
          <t>—</t>
        </is>
      </c>
      <c r="CJ2" s="170" t="inlineStr">
        <is>
          <t>—</t>
        </is>
      </c>
      <c r="CK2" s="170" t="inlineStr">
        <is>
          <t>Bastão</t>
        </is>
      </c>
      <c r="CL2" s="170" t="inlineStr">
        <is>
          <t>—</t>
        </is>
      </c>
      <c r="CP2" s="170">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0" t="inlineStr">
        <is>
          <t>✎ Criada com o mestre</t>
        </is>
      </c>
      <c r="CR2" s="170" t="inlineStr">
        <is>
          <t>Sem uniforme</t>
        </is>
      </c>
      <c r="CS2" s="170" t="inlineStr">
        <is>
          <t>Latente</t>
        </is>
      </c>
      <c r="DF2" s="170">
        <f>IFERROR(UNIQUE(FILTER(INDIRECT(SWITCH('CONFIGURAÇÃO'!$J$11,"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$11,"Origem","'DADOS_CUSTOM'!$CA$2:$CA$160","Marcante","'DADOS_CUSTOM'!$BW$2:$BW$160","Menor","'DADOS_CUSTOM'!$CC$2:$CC$160","Arma","'DADOS_CUSTOM'!$CF$2:$CF$160","Escudo","'DADOS_CUSTOM'!$CM$2:$CM$160","Uniforme","'DADOS_CUSTOM'!$CJ$2:$CJ$160","Item comum","'DADOS_CUSTOM'!$CM$2:$CM$160","Ferramenta amaldiçoada","'DADOS_CUSTOM'!$CK$2:$CK$160","'DADOS_CUSTOM'!$CM$2:$CM$160"))&lt;&gt;"")),"")</f>
        <v/>
      </c>
      <c r="DG2" s="170">
        <f>IFERROR(UNIQUE(FILTER(INDIRECT(SWITCH('CONFIGURAÇÃO'!$J$11,"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$11,"Origem","'DADOS_CUSTOM'!$CA$2:$CA$160","Marcante","'DADOS_CUSTOM'!$CM$2:$CM$160","Menor","'DADOS_CUSTOM'!$CL$2:$CL$160","Arma","'DADOS_CUSTOM'!$CG$2:$CG$160","Escudo","'DADOS_CUSTOM'!$CM$2:$CM$160","Uniforme","'DADOS_CUSTOM'!$CM$2:$CM$160","Item comum","'DADOS_CUSTOM'!$CM$2:$CM$160","Ferramenta amaldiçoada","'DADOS_CUSTOM'!$CJ$2:$CJ$160","'DADOS_CUSTOM'!$CM$2:$CM$160"))&lt;&gt;"")),"")</f>
        <v/>
      </c>
      <c r="DH2" s="170">
        <f>IFERROR(UNIQUE(FILTER(INDIRECT(SWITCH('CONFIGURAÇÃO'!$J$11,"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$11,"Origem","'DADOS_CUSTOM'!$CA$2:$CA$160","Marcante","'DADOS_CUSTOM'!$CM$2:$CM$160","Menor","'DADOS_CUSTOM'!$CM$2:$CM$160","Arma","'DADOS_CUSTOM'!$CH$2:$CH$160","Escudo","'DADOS_CUSTOM'!$CM$2:$CM$160","Uniforme","'DADOS_CUSTOM'!$CM$2:$CM$160","Item comum","'DADOS_CUSTOM'!$CM$2:$CM$160","Ferramenta amaldiçoada","'DADOS_CUSTOM'!$CM$2:$CM$160","'DADOS_CUSTOM'!$CM$2:$CM$160"))&lt;&gt;"")),"")</f>
        <v/>
      </c>
      <c r="DI2" s="170">
        <f>IFERROR(UNIQUE(FILTER(INDIRECT(SWITCH('CONFIGURAÇÃO'!$J$11,"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$11,"Origem","'DADOS_CUSTOM'!$CA$2:$CA$160","Marcante","'DADOS_CUSTOM'!$CM$2:$CM$160","Menor","'DADOS_CUSTOM'!$CM$2:$CM$160","Arma","'DADOS_CUSTOM'!$CI$2:$CI$160","Escudo","'DADOS_CUSTOM'!$CM$2:$CM$160","Uniforme","'DADOS_CUSTOM'!$CM$2:$CM$160","Item comum","'DADOS_CUSTOM'!$CM$2:$CM$160","Ferramenta amaldiçoada","'DADOS_CUSTOM'!$CM$2:$CM$160","'DADOS_CUSTOM'!$CM$2:$CM$160"))&lt;&gt;"")),"")</f>
        <v/>
      </c>
      <c r="DJ2" s="170">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0">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0">
        <f>IFERROR(UNIQUE(FILTER(INDIRECT(SWITCH('CONFIGURAÇÃO'!$J$11,"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$11,"Origem","'DADOS_CUSTOM'!$CE$2:$CE$160","Marcante","'DADOS_CUSTOM'!$CM$2:$CM$160","Menor","'DADOS_CUSTOM'!$CM$2:$CM$160","Arma","'DADOS_CUSTOM'!$CI$2:$CI$160","Escudo","'DADOS_CUSTOM'!$CM$2:$CM$160","Uniforme","'DADOS_CUSTOM'!$CM$2:$CM$160","Item comum","'DADOS_CUSTOM'!$CM$2:$CM$160","Ferramenta amaldiçoada","'DADOS_CUSTOM'!$CM$2:$CM$160","'DADOS_CUSTOM'!$CM$2:$CM$160"))&lt;&gt;"")),"")</f>
        <v/>
      </c>
      <c r="DM2" s="170">
        <f>IFERROR(UNIQUE(FILTER(INDIRECT(SWITCH('CONFIGURAÇÃO'!$J$40,"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$40,"Origem","'DADOS_CUSTOM'!$CA$2:$CA$160","Marcante","'DADOS_CUSTOM'!$BW$2:$BW$160","Menor","'DADOS_CUSTOM'!$CC$2:$CC$160","Arma","'DADOS_CUSTOM'!$CF$2:$CF$160","Escudo","'DADOS_CUSTOM'!$CM$2:$CM$160","Uniforme","'DADOS_CUSTOM'!$CJ$2:$CJ$160","Item comum","'DADOS_CUSTOM'!$CM$2:$CM$160","Ferramenta amaldiçoada","'DADOS_CUSTOM'!$CK$2:$CK$160","'DADOS_CUSTOM'!$CM$2:$CM$160"))&lt;&gt;"")),"")</f>
        <v/>
      </c>
      <c r="DN2" s="170">
        <f>IFERROR(UNIQUE(FILTER(INDIRECT(SWITCH('CONFIGURAÇÃO'!$J$40,"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$40,"Origem","'DADOS_CUSTOM'!$CA$2:$CA$160","Marcante","'DADOS_CUSTOM'!$CM$2:$CM$160","Menor","'DADOS_CUSTOM'!$CL$2:$CL$160","Arma","'DADOS_CUSTOM'!$CG$2:$CG$160","Escudo","'DADOS_CUSTOM'!$CM$2:$CM$160","Uniforme","'DADOS_CUSTOM'!$CM$2:$CM$160","Item comum","'DADOS_CUSTOM'!$CM$2:$CM$160","Ferramenta amaldiçoada","'DADOS_CUSTOM'!$CJ$2:$CJ$160","'DADOS_CUSTOM'!$CM$2:$CM$160"))&lt;&gt;"")),"")</f>
        <v/>
      </c>
      <c r="DO2" s="170">
        <f>IFERROR(UNIQUE(FILTER(INDIRECT(SWITCH('CONFIGURAÇÃO'!$J$40,"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$40,"Origem","'DADOS_CUSTOM'!$CA$2:$CA$160","Marcante","'DADOS_CUSTOM'!$CM$2:$CM$160","Menor","'DADOS_CUSTOM'!$CM$2:$CM$160","Arma","'DADOS_CUSTOM'!$CH$2:$CH$160","Escudo","'DADOS_CUSTOM'!$CM$2:$CM$160","Uniforme","'DADOS_CUSTOM'!$CM$2:$CM$160","Item comum","'DADOS_CUSTOM'!$CM$2:$CM$160","Ferramenta amaldiçoada","'DADOS_CUSTOM'!$CM$2:$CM$160","'DADOS_CUSTOM'!$CM$2:$CM$160"))&lt;&gt;"")),"")</f>
        <v/>
      </c>
      <c r="DP2" s="170">
        <f>IFERROR(UNIQUE(FILTER(INDIRECT(SWITCH('CONFIGURAÇÃO'!$J$40,"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$40,"Origem","'DADOS_CUSTOM'!$CA$2:$CA$160","Marcante","'DADOS_CUSTOM'!$CM$2:$CM$160","Menor","'DADOS_CUSTOM'!$CM$2:$CM$160","Arma","'DADOS_CUSTOM'!$CI$2:$CI$160","Escudo","'DADOS_CUSTOM'!$CM$2:$CM$160","Uniforme","'DADOS_CUSTOM'!$CM$2:$CM$160","Item comum","'DADOS_CUSTOM'!$CM$2:$CM$160","Ferramenta amaldiçoada","'DADOS_CUSTOM'!$CM$2:$CM$160","'DADOS_CUSTOM'!$CM$2:$CM$160"))&lt;&gt;"")),"")</f>
        <v/>
      </c>
      <c r="DQ2" s="170">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0">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0">
        <f>IFERROR(UNIQUE(FILTER(INDIRECT(SWITCH('CONFIGURAÇÃO'!$J$40,"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$40,"Origem","'DADOS_CUSTOM'!$CE$2:$CE$160","Marcante","'DADOS_CUSTOM'!$CM$2:$CM$160","Menor","'DADOS_CUSTOM'!$CM$2:$CM$160","Arma","'DADOS_CUSTOM'!$CI$2:$CI$160","Escudo","'DADOS_CUSTOM'!$CM$2:$CM$160","Uniforme","'DADOS_CUSTOM'!$CM$2:$CM$160","Item comum","'DADOS_CUSTOM'!$CM$2:$CM$160","Ferramenta amaldiçoada","'DADOS_CUSTOM'!$CM$2:$CM$160","'DADOS_CUSTOM'!$CM$2:$CM$160"))&lt;&gt;"")),"")</f>
        <v/>
      </c>
      <c r="DT2" s="170">
        <f>IFERROR(UNIQUE(FILTER(INDIRECT(SWITCH('CONFIGURAÇÃO'!$J$69,"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$69,"Origem","'DADOS_CUSTOM'!$CA$2:$CA$160","Marcante","'DADOS_CUSTOM'!$BW$2:$BW$160","Menor","'DADOS_CUSTOM'!$CC$2:$CC$160","Arma","'DADOS_CUSTOM'!$CF$2:$CF$160","Escudo","'DADOS_CUSTOM'!$CM$2:$CM$160","Uniforme","'DADOS_CUSTOM'!$CJ$2:$CJ$160","Item comum","'DADOS_CUSTOM'!$CM$2:$CM$160","Ferramenta amaldiçoada","'DADOS_CUSTOM'!$CK$2:$CK$160","'DADOS_CUSTOM'!$CM$2:$CM$160"))&lt;&gt;"")),"")</f>
        <v/>
      </c>
      <c r="DU2" s="170">
        <f>IFERROR(UNIQUE(FILTER(INDIRECT(SWITCH('CONFIGURAÇÃO'!$J$69,"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$69,"Origem","'DADOS_CUSTOM'!$CA$2:$CA$160","Marcante","'DADOS_CUSTOM'!$CM$2:$CM$160","Menor","'DADOS_CUSTOM'!$CL$2:$CL$160","Arma","'DADOS_CUSTOM'!$CG$2:$CG$160","Escudo","'DADOS_CUSTOM'!$CM$2:$CM$160","Uniforme","'DADOS_CUSTOM'!$CM$2:$CM$160","Item comum","'DADOS_CUSTOM'!$CM$2:$CM$160","Ferramenta amaldiçoada","'DADOS_CUSTOM'!$CJ$2:$CJ$160","'DADOS_CUSTOM'!$CM$2:$CM$160"))&lt;&gt;"")),"")</f>
        <v/>
      </c>
      <c r="DV2" s="170">
        <f>IFERROR(UNIQUE(FILTER(INDIRECT(SWITCH('CONFIGURAÇÃO'!$J$69,"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$69,"Origem","'DADOS_CUSTOM'!$CA$2:$CA$160","Marcante","'DADOS_CUSTOM'!$CM$2:$CM$160","Menor","'DADOS_CUSTOM'!$CM$2:$CM$160","Arma","'DADOS_CUSTOM'!$CH$2:$CH$160","Escudo","'DADOS_CUSTOM'!$CM$2:$CM$160","Uniforme","'DADOS_CUSTOM'!$CM$2:$CM$160","Item comum","'DADOS_CUSTOM'!$CM$2:$CM$160","Ferramenta amaldiçoada","'DADOS_CUSTOM'!$CM$2:$CM$160","'DADOS_CUSTOM'!$CM$2:$CM$160"))&lt;&gt;"")),"")</f>
        <v/>
      </c>
      <c r="DW2" s="170">
        <f>IFERROR(UNIQUE(FILTER(INDIRECT(SWITCH('CONFIGURAÇÃO'!$J$69,"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$69,"Origem","'DADOS_CUSTOM'!$CA$2:$CA$160","Marcante","'DADOS_CUSTOM'!$CM$2:$CM$160","Menor","'DADOS_CUSTOM'!$CM$2:$CM$160","Arma","'DADOS_CUSTOM'!$CI$2:$CI$160","Escudo","'DADOS_CUSTOM'!$CM$2:$CM$160","Uniforme","'DADOS_CUSTOM'!$CM$2:$CM$160","Item comum","'DADOS_CUSTOM'!$CM$2:$CM$160","Ferramenta amaldiçoada","'DADOS_CUSTOM'!$CM$2:$CM$160","'DADOS_CUSTOM'!$CM$2:$CM$160"))&lt;&gt;"")),"")</f>
        <v/>
      </c>
      <c r="DX2" s="170">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0">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0">
        <f>IFERROR(UNIQUE(FILTER(INDIRECT(SWITCH('CONFIGURAÇÃO'!$J$69,"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$69,"Origem","'DADOS_CUSTOM'!$CE$2:$CE$160","Marcante","'DADOS_CUSTOM'!$CM$2:$CM$160","Menor","'DADOS_CUSTOM'!$CM$2:$CM$160","Arma","'DADOS_CUSTOM'!$CI$2:$CI$160","Escudo","'DADOS_CUSTOM'!$CM$2:$CM$160","Uniforme","'DADOS_CUSTOM'!$CM$2:$CM$160","Item comum","'DADOS_CUSTOM'!$CM$2:$CM$160","Ferramenta amaldiçoada","'DADOS_CUSTOM'!$CM$2:$CM$160","'DADOS_CUSTOM'!$CM$2:$CM$160"))&lt;&gt;"")),"")</f>
        <v/>
      </c>
      <c r="EA2" s="170">
        <f>IFERROR(UNIQUE(FILTER(INDIRECT(SWITCH('CONFIGURAÇÃO'!$J$98,"Origem","'DADOS_CUSTOM'!$CA$2:$CA$160","Marcante","'DADOS_CUSTOM'!$BW$2:$BW$160","Menor","'DADOS_CUSTOM'!$CC$2:$CC$160","Arma","'DADOS_CUSTOM'!$CF$2:$CF$160","Escudo","'DADOS_CUSTOM'!$CM$2:$CM$160","Uniforme","'DADOS_CUSTOM'!$CJ$2:$CJ$160","Item comum","'DADOS_CUSTOM'!$CM$2:$CM$160","Ferramenta amaldiçoada","'DADOS_CUSTOM'!$CK$2:$CK$160","'DADOS_CUSTOM'!$CM$2:$CM$160")),INDIRECT(SWITCH('CONFIGURAÇÃO'!$J$98,"Origem","'DADOS_CUSTOM'!$CA$2:$CA$160","Marcante","'DADOS_CUSTOM'!$BW$2:$BW$160","Menor","'DADOS_CUSTOM'!$CC$2:$CC$160","Arma","'DADOS_CUSTOM'!$CF$2:$CF$160","Escudo","'DADOS_CUSTOM'!$CM$2:$CM$160","Uniforme","'DADOS_CUSTOM'!$CJ$2:$CJ$160","Item comum","'DADOS_CUSTOM'!$CM$2:$CM$160","Ferramenta amaldiçoada","'DADOS_CUSTOM'!$CK$2:$CK$160","'DADOS_CUSTOM'!$CM$2:$CM$160"))&lt;&gt;"")),"")</f>
        <v/>
      </c>
      <c r="EB2" s="170">
        <f>IFERROR(UNIQUE(FILTER(INDIRECT(SWITCH('CONFIGURAÇÃO'!$J$98,"Origem","'DADOS_CUSTOM'!$CA$2:$CA$160","Marcante","'DADOS_CUSTOM'!$CM$2:$CM$160","Menor","'DADOS_CUSTOM'!$CL$2:$CL$160","Arma","'DADOS_CUSTOM'!$CG$2:$CG$160","Escudo","'DADOS_CUSTOM'!$CM$2:$CM$160","Uniforme","'DADOS_CUSTOM'!$CM$2:$CM$160","Item comum","'DADOS_CUSTOM'!$CM$2:$CM$160","Ferramenta amaldiçoada","'DADOS_CUSTOM'!$CJ$2:$CJ$160","'DADOS_CUSTOM'!$CM$2:$CM$160")),INDIRECT(SWITCH('CONFIGURAÇÃO'!$J$98,"Origem","'DADOS_CUSTOM'!$CA$2:$CA$160","Marcante","'DADOS_CUSTOM'!$CM$2:$CM$160","Menor","'DADOS_CUSTOM'!$CL$2:$CL$160","Arma","'DADOS_CUSTOM'!$CG$2:$CG$160","Escudo","'DADOS_CUSTOM'!$CM$2:$CM$160","Uniforme","'DADOS_CUSTOM'!$CM$2:$CM$160","Item comum","'DADOS_CUSTOM'!$CM$2:$CM$160","Ferramenta amaldiçoada","'DADOS_CUSTOM'!$CJ$2:$CJ$160","'DADOS_CUSTOM'!$CM$2:$CM$160"))&lt;&gt;"")),"")</f>
        <v/>
      </c>
      <c r="EC2" s="170">
        <f>IFERROR(UNIQUE(FILTER(INDIRECT(SWITCH('CONFIGURAÇÃO'!$J$98,"Origem","'DADOS_CUSTOM'!$CA$2:$CA$160","Marcante","'DADOS_CUSTOM'!$CM$2:$CM$160","Menor","'DADOS_CUSTOM'!$CM$2:$CM$160","Arma","'DADOS_CUSTOM'!$CH$2:$CH$160","Escudo","'DADOS_CUSTOM'!$CM$2:$CM$160","Uniforme","'DADOS_CUSTOM'!$CM$2:$CM$160","Item comum","'DADOS_CUSTOM'!$CM$2:$CM$160","Ferramenta amaldiçoada","'DADOS_CUSTOM'!$CM$2:$CM$160","'DADOS_CUSTOM'!$CM$2:$CM$160")),INDIRECT(SWITCH('CONFIGURAÇÃO'!$J$98,"Origem","'DADOS_CUSTOM'!$CA$2:$CA$160","Marcante","'DADOS_CUSTOM'!$CM$2:$CM$160","Menor","'DADOS_CUSTOM'!$CM$2:$CM$160","Arma","'DADOS_CUSTOM'!$CH$2:$CH$160","Escudo","'DADOS_CUSTOM'!$CM$2:$CM$160","Uniforme","'DADOS_CUSTOM'!$CM$2:$CM$160","Item comum","'DADOS_CUSTOM'!$CM$2:$CM$160","Ferramenta amaldiçoada","'DADOS_CUSTOM'!$CM$2:$CM$160","'DADOS_CUSTOM'!$CM$2:$CM$160"))&lt;&gt;"")),"")</f>
        <v/>
      </c>
      <c r="ED2" s="170">
        <f>IFERROR(UNIQUE(FILTER(INDIRECT(SWITCH('CONFIGURAÇÃO'!$J$98,"Origem","'DADOS_CUSTOM'!$CA$2:$CA$160","Marcante","'DADOS_CUSTOM'!$CM$2:$CM$160","Menor","'DADOS_CUSTOM'!$CM$2:$CM$160","Arma","'DADOS_CUSTOM'!$CI$2:$CI$160","Escudo","'DADOS_CUSTOM'!$CM$2:$CM$160","Uniforme","'DADOS_CUSTOM'!$CM$2:$CM$160","Item comum","'DADOS_CUSTOM'!$CM$2:$CM$160","Ferramenta amaldiçoada","'DADOS_CUSTOM'!$CM$2:$CM$160","'DADOS_CUSTOM'!$CM$2:$CM$160")),INDIRECT(SWITCH('CONFIGURAÇÃO'!$J$98,"Origem","'DADOS_CUSTOM'!$CA$2:$CA$160","Marcante","'DADOS_CUSTOM'!$CM$2:$CM$160","Menor","'DADOS_CUSTOM'!$CM$2:$CM$160","Arma","'DADOS_CUSTOM'!$CI$2:$CI$160","Escudo","'DADOS_CUSTOM'!$CM$2:$CM$160","Uniforme","'DADOS_CUSTOM'!$CM$2:$CM$160","Item comum","'DADOS_CUSTOM'!$CM$2:$CM$160","Ferramenta amaldiçoada","'DADOS_CUSTOM'!$CM$2:$CM$160","'DADOS_CUSTOM'!$CM$2:$CM$160"))&lt;&gt;"")),"")</f>
        <v/>
      </c>
      <c r="EE2" s="170">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0">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0">
        <f>IFERROR(UNIQUE(FILTER(INDIRECT(SWITCH('CONFIGURAÇÃO'!$J$98,"Origem","'DADOS_CUSTOM'!$CE$2:$CE$160","Marcante","'DADOS_CUSTOM'!$CM$2:$CM$160","Menor","'DADOS_CUSTOM'!$CM$2:$CM$160","Arma","'DADOS_CUSTOM'!$CI$2:$CI$160","Escudo","'DADOS_CUSTOM'!$CM$2:$CM$160","Uniforme","'DADOS_CUSTOM'!$CM$2:$CM$160","Item comum","'DADOS_CUSTOM'!$CM$2:$CM$160","Ferramenta amaldiçoada","'DADOS_CUSTOM'!$CM$2:$CM$160","'DADOS_CUSTOM'!$CM$2:$CM$160")),INDIRECT(SWITCH('CONFIGURAÇÃO'!$J$98,"Origem","'DADOS_CUSTOM'!$CE$2:$CE$160","Marcante","'DADOS_CUSTOM'!$CM$2:$CM$160","Menor","'DADOS_CUSTOM'!$CM$2:$CM$160","Arma","'DADOS_CUSTOM'!$CI$2:$CI$160","Escudo","'DADOS_CUSTOM'!$CM$2:$CM$160","Uniforme","'DADOS_CUSTOM'!$CM$2:$CM$160","Item comum","'DADOS_CUSTOM'!$CM$2:$CM$160","Ferramenta amaldiçoada","'DADOS_CUSTOM'!$CM$2:$CM$160","'DADOS_CUSTOM'!$CM$2:$CM$160"))&lt;&gt;"")),"")</f>
        <v/>
      </c>
      <c r="EH2" s="170">
        <f>IFERROR(UNIQUE(FILTER(INDIRECT(SWITCH('CONFIGURAÇÃO'!$J$127,"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$127,"Origem","'DADOS_CUSTOM'!$CA$2:$CA$160","Marcante","'DADOS_CUSTOM'!$BW$2:$BW$160","Menor","'DADOS_CUSTOM'!$CC$2:$CC$160","Arma","'DADOS_CUSTOM'!$CF$2:$CF$160","Escudo","'DADOS_CUSTOM'!$CM$2:$CM$160","Uniforme","'DADOS_CUSTOM'!$CJ$2:$CJ$160","Item comum","'DADOS_CUSTOM'!$CM$2:$CM$160","Ferramenta amaldiçoada","'DADOS_CUSTOM'!$CK$2:$CK$160","'DADOS_CUSTOM'!$CM$2:$CM$160"))&lt;&gt;"")),"")</f>
        <v/>
      </c>
      <c r="EI2" s="170">
        <f>IFERROR(UNIQUE(FILTER(INDIRECT(SWITCH('CONFIGURAÇÃO'!$J$127,"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$127,"Origem","'DADOS_CUSTOM'!$CA$2:$CA$160","Marcante","'DADOS_CUSTOM'!$CM$2:$CM$160","Menor","'DADOS_CUSTOM'!$CL$2:$CL$160","Arma","'DADOS_CUSTOM'!$CG$2:$CG$160","Escudo","'DADOS_CUSTOM'!$CM$2:$CM$160","Uniforme","'DADOS_CUSTOM'!$CM$2:$CM$160","Item comum","'DADOS_CUSTOM'!$CM$2:$CM$160","Ferramenta amaldiçoada","'DADOS_CUSTOM'!$CJ$2:$CJ$160","'DADOS_CUSTOM'!$CM$2:$CM$160"))&lt;&gt;"")),"")</f>
        <v/>
      </c>
      <c r="EJ2" s="170">
        <f>IFERROR(UNIQUE(FILTER(INDIRECT(SWITCH('CONFIGURAÇÃO'!$J$127,"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$127,"Origem","'DADOS_CUSTOM'!$CA$2:$CA$160","Marcante","'DADOS_CUSTOM'!$CM$2:$CM$160","Menor","'DADOS_CUSTOM'!$CM$2:$CM$160","Arma","'DADOS_CUSTOM'!$CH$2:$CH$160","Escudo","'DADOS_CUSTOM'!$CM$2:$CM$160","Uniforme","'DADOS_CUSTOM'!$CM$2:$CM$160","Item comum","'DADOS_CUSTOM'!$CM$2:$CM$160","Ferramenta amaldiçoada","'DADOS_CUSTOM'!$CM$2:$CM$160","'DADOS_CUSTOM'!$CM$2:$CM$160"))&lt;&gt;"")),"")</f>
        <v/>
      </c>
      <c r="EK2" s="170">
        <f>IFERROR(UNIQUE(FILTER(INDIRECT(SWITCH('CONFIGURAÇÃO'!$J$127,"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$127,"Origem","'DADOS_CUSTOM'!$CA$2:$CA$160","Marcante","'DADOS_CUSTOM'!$CM$2:$CM$160","Menor","'DADOS_CUSTOM'!$CM$2:$CM$160","Arma","'DADOS_CUSTOM'!$CI$2:$CI$160","Escudo","'DADOS_CUSTOM'!$CM$2:$CM$160","Uniforme","'DADOS_CUSTOM'!$CM$2:$CM$160","Item comum","'DADOS_CUSTOM'!$CM$2:$CM$160","Ferramenta amaldiçoada","'DADOS_CUSTOM'!$CM$2:$CM$160","'DADOS_CUSTOM'!$CM$2:$CM$160"))&lt;&gt;"")),"")</f>
        <v/>
      </c>
      <c r="EL2" s="170">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0">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0">
        <f>IFERROR(UNIQUE(FILTER(INDIRECT(SWITCH('CONFIGURAÇÃO'!$J$127,"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$127,"Origem","'DADOS_CUSTOM'!$CE$2:$CE$160","Marcante","'DADOS_CUSTOM'!$CM$2:$CM$160","Menor","'DADOS_CUSTOM'!$CM$2:$CM$160","Arma","'DADOS_CUSTOM'!$CI$2:$CI$160","Escudo","'DADOS_CUSTOM'!$CM$2:$CM$160","Uniforme","'DADOS_CUSTOM'!$CM$2:$CM$160","Item comum","'DADOS_CUSTOM'!$CM$2:$CM$160","Ferramenta amaldiçoada","'DADOS_CUSTOM'!$CM$2:$CM$160","'DADOS_CUSTOM'!$CM$2:$CM$160"))&lt;&gt;"")),"")</f>
        <v/>
      </c>
      <c r="EO2" s="170">
        <f>IFERROR(UNIQUE(FILTER(INDIRECT(SWITCH('CONFIGURAÇÃO'!$J$156,"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$156,"Origem","'DADOS_CUSTOM'!$CA$2:$CA$160","Marcante","'DADOS_CUSTOM'!$BW$2:$BW$160","Menor","'DADOS_CUSTOM'!$CC$2:$CC$160","Arma","'DADOS_CUSTOM'!$CF$2:$CF$160","Escudo","'DADOS_CUSTOM'!$CM$2:$CM$160","Uniforme","'DADOS_CUSTOM'!$CJ$2:$CJ$160","Item comum","'DADOS_CUSTOM'!$CM$2:$CM$160","Ferramenta amaldiçoada","'DADOS_CUSTOM'!$CK$2:$CK$160","'DADOS_CUSTOM'!$CM$2:$CM$160"))&lt;&gt;"")),"")</f>
        <v/>
      </c>
      <c r="EP2" s="170">
        <f>IFERROR(UNIQUE(FILTER(INDIRECT(SWITCH('CONFIGURAÇÃO'!$J$156,"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$156,"Origem","'DADOS_CUSTOM'!$CA$2:$CA$160","Marcante","'DADOS_CUSTOM'!$CM$2:$CM$160","Menor","'DADOS_CUSTOM'!$CL$2:$CL$160","Arma","'DADOS_CUSTOM'!$CG$2:$CG$160","Escudo","'DADOS_CUSTOM'!$CM$2:$CM$160","Uniforme","'DADOS_CUSTOM'!$CM$2:$CM$160","Item comum","'DADOS_CUSTOM'!$CM$2:$CM$160","Ferramenta amaldiçoada","'DADOS_CUSTOM'!$CJ$2:$CJ$160","'DADOS_CUSTOM'!$CM$2:$CM$160"))&lt;&gt;"")),"")</f>
        <v/>
      </c>
      <c r="EQ2" s="170">
        <f>IFERROR(UNIQUE(FILTER(INDIRECT(SWITCH('CONFIGURAÇÃO'!$J$156,"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$156,"Origem","'DADOS_CUSTOM'!$CA$2:$CA$160","Marcante","'DADOS_CUSTOM'!$CM$2:$CM$160","Menor","'DADOS_CUSTOM'!$CM$2:$CM$160","Arma","'DADOS_CUSTOM'!$CH$2:$CH$160","Escudo","'DADOS_CUSTOM'!$CM$2:$CM$160","Uniforme","'DADOS_CUSTOM'!$CM$2:$CM$160","Item comum","'DADOS_CUSTOM'!$CM$2:$CM$160","Ferramenta amaldiçoada","'DADOS_CUSTOM'!$CM$2:$CM$160","'DADOS_CUSTOM'!$CM$2:$CM$160"))&lt;&gt;"")),"")</f>
        <v/>
      </c>
      <c r="ER2" s="170">
        <f>IFERROR(UNIQUE(FILTER(INDIRECT(SWITCH('CONFIGURAÇÃO'!$J$156,"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$156,"Origem","'DADOS_CUSTOM'!$CA$2:$CA$160","Marcante","'DADOS_CUSTOM'!$CM$2:$CM$160","Menor","'DADOS_CUSTOM'!$CM$2:$CM$160","Arma","'DADOS_CUSTOM'!$CI$2:$CI$160","Escudo","'DADOS_CUSTOM'!$CM$2:$CM$160","Uniforme","'DADOS_CUSTOM'!$CM$2:$CM$160","Item comum","'DADOS_CUSTOM'!$CM$2:$CM$160","Ferramenta amaldiçoada","'DADOS_CUSTOM'!$CM$2:$CM$160","'DADOS_CUSTOM'!$CM$2:$CM$160"))&lt;&gt;"")),"")</f>
        <v/>
      </c>
      <c r="ES2" s="170">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0">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0">
        <f>IFERROR(UNIQUE(FILTER(INDIRECT(SWITCH('CONFIGURAÇÃO'!$J$156,"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$156,"Origem","'DADOS_CUSTOM'!$CE$2:$CE$160","Marcante","'DADOS_CUSTOM'!$CM$2:$CM$160","Menor","'DADOS_CUSTOM'!$CM$2:$CM$160","Arma","'DADOS_CUSTOM'!$CI$2:$CI$160","Escudo","'DADOS_CUSTOM'!$CM$2:$CM$160","Uniforme","'DADOS_CUSTOM'!$CM$2:$CM$160","Item comum","'DADOS_CUSTOM'!$CM$2:$CM$160","Ferramenta amaldiçoada","'DADOS_CUSTOM'!$CM$2:$CM$160","'DADOS_CUSTOM'!$CM$2:$CM$160"))&lt;&gt;"")),"")</f>
        <v/>
      </c>
      <c r="EV2" s="170">
        <f>IFERROR(UNIQUE(FILTER(INDIRECT(SWITCH('CONFIGURAÇÃO'!$J$185,"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$185,"Origem","'DADOS_CUSTOM'!$CA$2:$CA$160","Marcante","'DADOS_CUSTOM'!$BW$2:$BW$160","Menor","'DADOS_CUSTOM'!$CC$2:$CC$160","Arma","'DADOS_CUSTOM'!$CF$2:$CF$160","Escudo","'DADOS_CUSTOM'!$CM$2:$CM$160","Uniforme","'DADOS_CUSTOM'!$CJ$2:$CJ$160","Item comum","'DADOS_CUSTOM'!$CM$2:$CM$160","Ferramenta amaldiçoada","'DADOS_CUSTOM'!$CK$2:$CK$160","'DADOS_CUSTOM'!$CM$2:$CM$160"))&lt;&gt;"")),"")</f>
        <v/>
      </c>
      <c r="EW2" s="170">
        <f>IFERROR(UNIQUE(FILTER(INDIRECT(SWITCH('CONFIGURAÇÃO'!$J$185,"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$185,"Origem","'DADOS_CUSTOM'!$CA$2:$CA$160","Marcante","'DADOS_CUSTOM'!$CM$2:$CM$160","Menor","'DADOS_CUSTOM'!$CL$2:$CL$160","Arma","'DADOS_CUSTOM'!$CG$2:$CG$160","Escudo","'DADOS_CUSTOM'!$CM$2:$CM$160","Uniforme","'DADOS_CUSTOM'!$CM$2:$CM$160","Item comum","'DADOS_CUSTOM'!$CM$2:$CM$160","Ferramenta amaldiçoada","'DADOS_CUSTOM'!$CJ$2:$CJ$160","'DADOS_CUSTOM'!$CM$2:$CM$160"))&lt;&gt;"")),"")</f>
        <v/>
      </c>
      <c r="EX2" s="170">
        <f>IFERROR(UNIQUE(FILTER(INDIRECT(SWITCH('CONFIGURAÇÃO'!$J$185,"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$185,"Origem","'DADOS_CUSTOM'!$CA$2:$CA$160","Marcante","'DADOS_CUSTOM'!$CM$2:$CM$160","Menor","'DADOS_CUSTOM'!$CM$2:$CM$160","Arma","'DADOS_CUSTOM'!$CH$2:$CH$160","Escudo","'DADOS_CUSTOM'!$CM$2:$CM$160","Uniforme","'DADOS_CUSTOM'!$CM$2:$CM$160","Item comum","'DADOS_CUSTOM'!$CM$2:$CM$160","Ferramenta amaldiçoada","'DADOS_CUSTOM'!$CM$2:$CM$160","'DADOS_CUSTOM'!$CM$2:$CM$160"))&lt;&gt;"")),"")</f>
        <v/>
      </c>
      <c r="EY2" s="170">
        <f>IFERROR(UNIQUE(FILTER(INDIRECT(SWITCH('CONFIGURAÇÃO'!$J$185,"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$185,"Origem","'DADOS_CUSTOM'!$CA$2:$CA$160","Marcante","'DADOS_CUSTOM'!$CM$2:$CM$160","Menor","'DADOS_CUSTOM'!$CM$2:$CM$160","Arma","'DADOS_CUSTOM'!$CI$2:$CI$160","Escudo","'DADOS_CUSTOM'!$CM$2:$CM$160","Uniforme","'DADOS_CUSTOM'!$CM$2:$CM$160","Item comum","'DADOS_CUSTOM'!$CM$2:$CM$160","Ferramenta amaldiçoada","'DADOS_CUSTOM'!$CM$2:$CM$160","'DADOS_CUSTOM'!$CM$2:$CM$160"))&lt;&gt;"")),"")</f>
        <v/>
      </c>
      <c r="EZ2" s="170">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0">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0">
        <f>IFERROR(UNIQUE(FILTER(INDIRECT(SWITCH('CONFIGURAÇÃO'!$J$185,"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$185,"Origem","'DADOS_CUSTOM'!$CE$2:$CE$160","Marcante","'DADOS_CUSTOM'!$CM$2:$CM$160","Menor","'DADOS_CUSTOM'!$CM$2:$CM$160","Arma","'DADOS_CUSTOM'!$CI$2:$CI$160","Escudo","'DADOS_CUSTOM'!$CM$2:$CM$160","Uniforme","'DADOS_CUSTOM'!$CM$2:$CM$160","Item comum","'DADOS_CUSTOM'!$CM$2:$CM$160","Ferramenta amaldiçoada","'DADOS_CUSTOM'!$CM$2:$CM$160","'DADOS_CUSTOM'!$CM$2:$CM$160"))&lt;&gt;"")),"")</f>
        <v/>
      </c>
      <c r="FC2" s="170">
        <f>IFERROR(UNIQUE(FILTER(INDIRECT(SWITCH('CONFIGURAÇÃO'!$J$214,"Origem","'DADOS_CUSTOM'!$CA$2:$CA$160","Marcante","'DADOS_CUSTOM'!$BW$2:$BW$160","Menor","'DADOS_CUSTOM'!$CC$2:$CC$160","Arma","'DADOS_CUSTOM'!$CF$2:$CF$160","Escudo","'DADOS_CUSTOM'!$CM$2:$CM$160","Uniforme","'DADOS_CUSTOM'!$CJ$2:$CJ$160","Item comum","'DADOS_CUSTOM'!$CM$2:$CM$160","Ferramenta amaldiçoada","'DADOS_CUSTOM'!$CK$2:$CK$160","'DADOS_CUSTOM'!$CM$2:$CM$160")),INDIRECT(SWITCH('CONFIGURAÇÃO'!$J$214,"Origem","'DADOS_CUSTOM'!$CA$2:$CA$160","Marcante","'DADOS_CUSTOM'!$BW$2:$BW$160","Menor","'DADOS_CUSTOM'!$CC$2:$CC$160","Arma","'DADOS_CUSTOM'!$CF$2:$CF$160","Escudo","'DADOS_CUSTOM'!$CM$2:$CM$160","Uniforme","'DADOS_CUSTOM'!$CJ$2:$CJ$160","Item comum","'DADOS_CUSTOM'!$CM$2:$CM$160","Ferramenta amaldiçoada","'DADOS_CUSTOM'!$CK$2:$CK$160","'DADOS_CUSTOM'!$CM$2:$CM$160"))&lt;&gt;"")),"")</f>
        <v/>
      </c>
      <c r="FD2" s="170">
        <f>IFERROR(UNIQUE(FILTER(INDIRECT(SWITCH('CONFIGURAÇÃO'!$J$214,"Origem","'DADOS_CUSTOM'!$CA$2:$CA$160","Marcante","'DADOS_CUSTOM'!$CM$2:$CM$160","Menor","'DADOS_CUSTOM'!$CL$2:$CL$160","Arma","'DADOS_CUSTOM'!$CG$2:$CG$160","Escudo","'DADOS_CUSTOM'!$CM$2:$CM$160","Uniforme","'DADOS_CUSTOM'!$CM$2:$CM$160","Item comum","'DADOS_CUSTOM'!$CM$2:$CM$160","Ferramenta amaldiçoada","'DADOS_CUSTOM'!$CJ$2:$CJ$160","'DADOS_CUSTOM'!$CM$2:$CM$160")),INDIRECT(SWITCH('CONFIGURAÇÃO'!$J$214,"Origem","'DADOS_CUSTOM'!$CA$2:$CA$160","Marcante","'DADOS_CUSTOM'!$CM$2:$CM$160","Menor","'DADOS_CUSTOM'!$CL$2:$CL$160","Arma","'DADOS_CUSTOM'!$CG$2:$CG$160","Escudo","'DADOS_CUSTOM'!$CM$2:$CM$160","Uniforme","'DADOS_CUSTOM'!$CM$2:$CM$160","Item comum","'DADOS_CUSTOM'!$CM$2:$CM$160","Ferramenta amaldiçoada","'DADOS_CUSTOM'!$CJ$2:$CJ$160","'DADOS_CUSTOM'!$CM$2:$CM$160"))&lt;&gt;"")),"")</f>
        <v/>
      </c>
      <c r="FE2" s="170">
        <f>IFERROR(UNIQUE(FILTER(INDIRECT(SWITCH('CONFIGURAÇÃO'!$J$214,"Origem","'DADOS_CUSTOM'!$CA$2:$CA$160","Marcante","'DADOS_CUSTOM'!$CM$2:$CM$160","Menor","'DADOS_CUSTOM'!$CM$2:$CM$160","Arma","'DADOS_CUSTOM'!$CH$2:$CH$160","Escudo","'DADOS_CUSTOM'!$CM$2:$CM$160","Uniforme","'DADOS_CUSTOM'!$CM$2:$CM$160","Item comum","'DADOS_CUSTOM'!$CM$2:$CM$160","Ferramenta amaldiçoada","'DADOS_CUSTOM'!$CM$2:$CM$160","'DADOS_CUSTOM'!$CM$2:$CM$160")),INDIRECT(SWITCH('CONFIGURAÇÃO'!$J$214,"Origem","'DADOS_CUSTOM'!$CA$2:$CA$160","Marcante","'DADOS_CUSTOM'!$CM$2:$CM$160","Menor","'DADOS_CUSTOM'!$CM$2:$CM$160","Arma","'DADOS_CUSTOM'!$CH$2:$CH$160","Escudo","'DADOS_CUSTOM'!$CM$2:$CM$160","Uniforme","'DADOS_CUSTOM'!$CM$2:$CM$160","Item comum","'DADOS_CUSTOM'!$CM$2:$CM$160","Ferramenta amaldiçoada","'DADOS_CUSTOM'!$CM$2:$CM$160","'DADOS_CUSTOM'!$CM$2:$CM$160"))&lt;&gt;"")),"")</f>
        <v/>
      </c>
      <c r="FF2" s="170">
        <f>IFERROR(UNIQUE(FILTER(INDIRECT(SWITCH('CONFIGURAÇÃO'!$J$214,"Origem","'DADOS_CUSTOM'!$CA$2:$CA$160","Marcante","'DADOS_CUSTOM'!$CM$2:$CM$160","Menor","'DADOS_CUSTOM'!$CM$2:$CM$160","Arma","'DADOS_CUSTOM'!$CI$2:$CI$160","Escudo","'DADOS_CUSTOM'!$CM$2:$CM$160","Uniforme","'DADOS_CUSTOM'!$CM$2:$CM$160","Item comum","'DADOS_CUSTOM'!$CM$2:$CM$160","Ferramenta amaldiçoada","'DADOS_CUSTOM'!$CM$2:$CM$160","'DADOS_CUSTOM'!$CM$2:$CM$160")),INDIRECT(SWITCH('CONFIGURAÇÃO'!$J$214,"Origem","'DADOS_CUSTOM'!$CA$2:$CA$160","Marcante","'DADOS_CUSTOM'!$CM$2:$CM$160","Menor","'DADOS_CUSTOM'!$CM$2:$CM$160","Arma","'DADOS_CUSTOM'!$CI$2:$CI$160","Escudo","'DADOS_CUSTOM'!$CM$2:$CM$160","Uniforme","'DADOS_CUSTOM'!$CM$2:$CM$160","Item comum","'DADOS_CUSTOM'!$CM$2:$CM$160","Ferramenta amaldiçoada","'DADOS_CUSTOM'!$CM$2:$CM$160","'DADOS_CUSTOM'!$CM$2:$CM$160"))&lt;&gt;"")),"")</f>
        <v/>
      </c>
      <c r="FG2" s="170">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0">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0">
        <f>IFERROR(UNIQUE(FILTER(INDIRECT(SWITCH('CONFIGURAÇÃO'!$J$214,"Origem","'DADOS_CUSTOM'!$CE$2:$CE$160","Marcante","'DADOS_CUSTOM'!$CM$2:$CM$160","Menor","'DADOS_CUSTOM'!$CM$2:$CM$160","Arma","'DADOS_CUSTOM'!$CI$2:$CI$160","Escudo","'DADOS_CUSTOM'!$CM$2:$CM$160","Uniforme","'DADOS_CUSTOM'!$CM$2:$CM$160","Item comum","'DADOS_CUSTOM'!$CM$2:$CM$160","Ferramenta amaldiçoada","'DADOS_CUSTOM'!$CM$2:$CM$160","'DADOS_CUSTOM'!$CM$2:$CM$160")),INDIRECT(SWITCH('CONFIGURAÇÃO'!$J$214,"Origem","'DADOS_CUSTOM'!$CE$2:$CE$160","Marcante","'DADOS_CUSTOM'!$CM$2:$CM$160","Menor","'DADOS_CUSTOM'!$CM$2:$CM$160","Arma","'DADOS_CUSTOM'!$CI$2:$CI$160","Escudo","'DADOS_CUSTOM'!$CM$2:$CM$160","Uniforme","'DADOS_CUSTOM'!$CM$2:$CM$160","Item comum","'DADOS_CUSTOM'!$CM$2:$CM$160","Ferramenta amaldiçoada","'DADOS_CUSTOM'!$CM$2:$CM$160","'DADOS_CUSTOM'!$CM$2:$CM$160"))&lt;&gt;"")),"")</f>
        <v/>
      </c>
      <c r="FJ2" s="170">
        <f>IFERROR(UNIQUE(FILTER(INDIRECT(SWITCH('CONFIGURAÇÃO'!$J$243,"Origem","'DADOS_CUSTOM'!$CA$2:$CA$160","Marcante","'DADOS_CUSTOM'!$BW$2:$BW$160","Menor","'DADOS_CUSTOM'!$CC$2:$CC$160","Arma","'DADOS_CUSTOM'!$CF$2:$CF$160","Escudo","'DADOS_CUSTOM'!$CM$2:$CM$160","Uniforme","'DADOS_CUSTOM'!$CJ$2:$CJ$160","Item comum","'DADOS_CUSTOM'!$CM$2:$CM$160","Ferramenta amaldiçoada","'DADOS_CUSTOM'!$CK$2:$CK$160","'DADOS_CUSTOM'!$CM$2:$CM$160")),INDIRECT(SWITCH('CONFIGURAÇÃO'!$J$243,"Origem","'DADOS_CUSTOM'!$CA$2:$CA$160","Marcante","'DADOS_CUSTOM'!$BW$2:$BW$160","Menor","'DADOS_CUSTOM'!$CC$2:$CC$160","Arma","'DADOS_CUSTOM'!$CF$2:$CF$160","Escudo","'DADOS_CUSTOM'!$CM$2:$CM$160","Uniforme","'DADOS_CUSTOM'!$CJ$2:$CJ$160","Item comum","'DADOS_CUSTOM'!$CM$2:$CM$160","Ferramenta amaldiçoada","'DADOS_CUSTOM'!$CK$2:$CK$160","'DADOS_CUSTOM'!$CM$2:$CM$160"))&lt;&gt;"")),"")</f>
        <v/>
      </c>
      <c r="FK2" s="170">
        <f>IFERROR(UNIQUE(FILTER(INDIRECT(SWITCH('CONFIGURAÇÃO'!$J$243,"Origem","'DADOS_CUSTOM'!$CA$2:$CA$160","Marcante","'DADOS_CUSTOM'!$CM$2:$CM$160","Menor","'DADOS_CUSTOM'!$CL$2:$CL$160","Arma","'DADOS_CUSTOM'!$CG$2:$CG$160","Escudo","'DADOS_CUSTOM'!$CM$2:$CM$160","Uniforme","'DADOS_CUSTOM'!$CM$2:$CM$160","Item comum","'DADOS_CUSTOM'!$CM$2:$CM$160","Ferramenta amaldiçoada","'DADOS_CUSTOM'!$CJ$2:$CJ$160","'DADOS_CUSTOM'!$CM$2:$CM$160")),INDIRECT(SWITCH('CONFIGURAÇÃO'!$J$243,"Origem","'DADOS_CUSTOM'!$CA$2:$CA$160","Marcante","'DADOS_CUSTOM'!$CM$2:$CM$160","Menor","'DADOS_CUSTOM'!$CL$2:$CL$160","Arma","'DADOS_CUSTOM'!$CG$2:$CG$160","Escudo","'DADOS_CUSTOM'!$CM$2:$CM$160","Uniforme","'DADOS_CUSTOM'!$CM$2:$CM$160","Item comum","'DADOS_CUSTOM'!$CM$2:$CM$160","Ferramenta amaldiçoada","'DADOS_CUSTOM'!$CJ$2:$CJ$160","'DADOS_CUSTOM'!$CM$2:$CM$160"))&lt;&gt;"")),"")</f>
        <v/>
      </c>
      <c r="FL2" s="170">
        <f>IFERROR(UNIQUE(FILTER(INDIRECT(SWITCH('CONFIGURAÇÃO'!$J$243,"Origem","'DADOS_CUSTOM'!$CA$2:$CA$160","Marcante","'DADOS_CUSTOM'!$CM$2:$CM$160","Menor","'DADOS_CUSTOM'!$CM$2:$CM$160","Arma","'DADOS_CUSTOM'!$CH$2:$CH$160","Escudo","'DADOS_CUSTOM'!$CM$2:$CM$160","Uniforme","'DADOS_CUSTOM'!$CM$2:$CM$160","Item comum","'DADOS_CUSTOM'!$CM$2:$CM$160","Ferramenta amaldiçoada","'DADOS_CUSTOM'!$CM$2:$CM$160","'DADOS_CUSTOM'!$CM$2:$CM$160")),INDIRECT(SWITCH('CONFIGURAÇÃO'!$J$243,"Origem","'DADOS_CUSTOM'!$CA$2:$CA$160","Marcante","'DADOS_CUSTOM'!$CM$2:$CM$160","Menor","'DADOS_CUSTOM'!$CM$2:$CM$160","Arma","'DADOS_CUSTOM'!$CH$2:$CH$160","Escudo","'DADOS_CUSTOM'!$CM$2:$CM$160","Uniforme","'DADOS_CUSTOM'!$CM$2:$CM$160","Item comum","'DADOS_CUSTOM'!$CM$2:$CM$160","Ferramenta amaldiçoada","'DADOS_CUSTOM'!$CM$2:$CM$160","'DADOS_CUSTOM'!$CM$2:$CM$160"))&lt;&gt;"")),"")</f>
        <v/>
      </c>
      <c r="FM2" s="170">
        <f>IFERROR(UNIQUE(FILTER(INDIRECT(SWITCH('CONFIGURAÇÃO'!$J$243,"Origem","'DADOS_CUSTOM'!$CA$2:$CA$160","Marcante","'DADOS_CUSTOM'!$CM$2:$CM$160","Menor","'DADOS_CUSTOM'!$CM$2:$CM$160","Arma","'DADOS_CUSTOM'!$CI$2:$CI$160","Escudo","'DADOS_CUSTOM'!$CM$2:$CM$160","Uniforme","'DADOS_CUSTOM'!$CM$2:$CM$160","Item comum","'DADOS_CUSTOM'!$CM$2:$CM$160","Ferramenta amaldiçoada","'DADOS_CUSTOM'!$CM$2:$CM$160","'DADOS_CUSTOM'!$CM$2:$CM$160")),INDIRECT(SWITCH('CONFIGURAÇÃO'!$J$243,"Origem","'DADOS_CUSTOM'!$CA$2:$CA$160","Marcante","'DADOS_CUSTOM'!$CM$2:$CM$160","Menor","'DADOS_CUSTOM'!$CM$2:$CM$160","Arma","'DADOS_CUSTOM'!$CI$2:$CI$160","Escudo","'DADOS_CUSTOM'!$CM$2:$CM$160","Uniforme","'DADOS_CUSTOM'!$CM$2:$CM$160","Item comum","'DADOS_CUSTOM'!$CM$2:$CM$160","Ferramenta amaldiçoada","'DADOS_CUSTOM'!$CM$2:$CM$160","'DADOS_CUSTOM'!$CM$2:$CM$160"))&lt;&gt;"")),"")</f>
        <v/>
      </c>
      <c r="FN2" s="170">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0">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0">
        <f>IFERROR(UNIQUE(FILTER(INDIRECT(SWITCH('CONFIGURAÇÃO'!$J$243,"Origem","'DADOS_CUSTOM'!$CE$2:$CE$160","Marcante","'DADOS_CUSTOM'!$CM$2:$CM$160","Menor","'DADOS_CUSTOM'!$CM$2:$CM$160","Arma","'DADOS_CUSTOM'!$CI$2:$CI$160","Escudo","'DADOS_CUSTOM'!$CM$2:$CM$160","Uniforme","'DADOS_CUSTOM'!$CM$2:$CM$160","Item comum","'DADOS_CUSTOM'!$CM$2:$CM$160","Ferramenta amaldiçoada","'DADOS_CUSTOM'!$CM$2:$CM$160","'DADOS_CUSTOM'!$CM$2:$CM$160")),INDIRECT(SWITCH('CONFIGURAÇÃO'!$J$243,"Origem","'DADOS_CUSTOM'!$CE$2:$CE$160","Marcante","'DADOS_CUSTOM'!$CM$2:$CM$160","Menor","'DADOS_CUSTOM'!$CM$2:$CM$160","Arma","'DADOS_CUSTOM'!$CI$2:$CI$160","Escudo","'DADOS_CUSTOM'!$CM$2:$CM$160","Uniforme","'DADOS_CUSTOM'!$CM$2:$CM$160","Item comum","'DADOS_CUSTOM'!$CM$2:$CM$160","Ferramenta amaldiçoada","'DADOS_CUSTOM'!$CM$2:$CM$160","'DADOS_CUSTOM'!$CM$2:$CM$160"))&lt;&gt;"")),"")</f>
        <v/>
      </c>
      <c r="FQ2" s="170">
        <f>IFERROR(UNIQUE(FILTER(INDIRECT(SWITCH('CONFIGURAÇÃO'!$J$272,"Origem","'DADOS_CUSTOM'!$CA$2:$CA$160","Marcante","'DADOS_CUSTOM'!$BW$2:$BW$160","Menor","'DADOS_CUSTOM'!$CC$2:$CC$160","Arma","'DADOS_CUSTOM'!$CF$2:$CF$160","Escudo","'DADOS_CUSTOM'!$CM$2:$CM$160","Uniforme","'DADOS_CUSTOM'!$CJ$2:$CJ$160","Item comum","'DADOS_CUSTOM'!$CM$2:$CM$160","Ferramenta amaldiçoada","'DADOS_CUSTOM'!$CK$2:$CK$160","'DADOS_CUSTOM'!$CM$2:$CM$160")),INDIRECT(SWITCH('CONFIGURAÇÃO'!$J$272,"Origem","'DADOS_CUSTOM'!$CA$2:$CA$160","Marcante","'DADOS_CUSTOM'!$BW$2:$BW$160","Menor","'DADOS_CUSTOM'!$CC$2:$CC$160","Arma","'DADOS_CUSTOM'!$CF$2:$CF$160","Escudo","'DADOS_CUSTOM'!$CM$2:$CM$160","Uniforme","'DADOS_CUSTOM'!$CJ$2:$CJ$160","Item comum","'DADOS_CUSTOM'!$CM$2:$CM$160","Ferramenta amaldiçoada","'DADOS_CUSTOM'!$CK$2:$CK$160","'DADOS_CUSTOM'!$CM$2:$CM$160"))&lt;&gt;"")),"")</f>
        <v/>
      </c>
      <c r="FR2" s="170">
        <f>IFERROR(UNIQUE(FILTER(INDIRECT(SWITCH('CONFIGURAÇÃO'!$J$272,"Origem","'DADOS_CUSTOM'!$CA$2:$CA$160","Marcante","'DADOS_CUSTOM'!$CM$2:$CM$160","Menor","'DADOS_CUSTOM'!$CL$2:$CL$160","Arma","'DADOS_CUSTOM'!$CG$2:$CG$160","Escudo","'DADOS_CUSTOM'!$CM$2:$CM$160","Uniforme","'DADOS_CUSTOM'!$CM$2:$CM$160","Item comum","'DADOS_CUSTOM'!$CM$2:$CM$160","Ferramenta amaldiçoada","'DADOS_CUSTOM'!$CJ$2:$CJ$160","'DADOS_CUSTOM'!$CM$2:$CM$160")),INDIRECT(SWITCH('CONFIGURAÇÃO'!$J$272,"Origem","'DADOS_CUSTOM'!$CA$2:$CA$160","Marcante","'DADOS_CUSTOM'!$CM$2:$CM$160","Menor","'DADOS_CUSTOM'!$CL$2:$CL$160","Arma","'DADOS_CUSTOM'!$CG$2:$CG$160","Escudo","'DADOS_CUSTOM'!$CM$2:$CM$160","Uniforme","'DADOS_CUSTOM'!$CM$2:$CM$160","Item comum","'DADOS_CUSTOM'!$CM$2:$CM$160","Ferramenta amaldiçoada","'DADOS_CUSTOM'!$CJ$2:$CJ$160","'DADOS_CUSTOM'!$CM$2:$CM$160"))&lt;&gt;"")),"")</f>
        <v/>
      </c>
      <c r="FS2" s="170">
        <f>IFERROR(UNIQUE(FILTER(INDIRECT(SWITCH('CONFIGURAÇÃO'!$J$272,"Origem","'DADOS_CUSTOM'!$CA$2:$CA$160","Marcante","'DADOS_CUSTOM'!$CM$2:$CM$160","Menor","'DADOS_CUSTOM'!$CM$2:$CM$160","Arma","'DADOS_CUSTOM'!$CH$2:$CH$160","Escudo","'DADOS_CUSTOM'!$CM$2:$CM$160","Uniforme","'DADOS_CUSTOM'!$CM$2:$CM$160","Item comum","'DADOS_CUSTOM'!$CM$2:$CM$160","Ferramenta amaldiçoada","'DADOS_CUSTOM'!$CM$2:$CM$160","'DADOS_CUSTOM'!$CM$2:$CM$160")),INDIRECT(SWITCH('CONFIGURAÇÃO'!$J$272,"Origem","'DADOS_CUSTOM'!$CA$2:$CA$160","Marcante","'DADOS_CUSTOM'!$CM$2:$CM$160","Menor","'DADOS_CUSTOM'!$CM$2:$CM$160","Arma","'DADOS_CUSTOM'!$CH$2:$CH$160","Escudo","'DADOS_CUSTOM'!$CM$2:$CM$160","Uniforme","'DADOS_CUSTOM'!$CM$2:$CM$160","Item comum","'DADOS_CUSTOM'!$CM$2:$CM$160","Ferramenta amaldiçoada","'DADOS_CUSTOM'!$CM$2:$CM$160","'DADOS_CUSTOM'!$CM$2:$CM$160"))&lt;&gt;"")),"")</f>
        <v/>
      </c>
      <c r="FT2" s="170">
        <f>IFERROR(UNIQUE(FILTER(INDIRECT(SWITCH('CONFIGURAÇÃO'!$J$272,"Origem","'DADOS_CUSTOM'!$CA$2:$CA$160","Marcante","'DADOS_CUSTOM'!$CM$2:$CM$160","Menor","'DADOS_CUSTOM'!$CM$2:$CM$160","Arma","'DADOS_CUSTOM'!$CI$2:$CI$160","Escudo","'DADOS_CUSTOM'!$CM$2:$CM$160","Uniforme","'DADOS_CUSTOM'!$CM$2:$CM$160","Item comum","'DADOS_CUSTOM'!$CM$2:$CM$160","Ferramenta amaldiçoada","'DADOS_CUSTOM'!$CM$2:$CM$160","'DADOS_CUSTOM'!$CM$2:$CM$160")),INDIRECT(SWITCH('CONFIGURAÇÃO'!$J$272,"Origem","'DADOS_CUSTOM'!$CA$2:$CA$160","Marcante","'DADOS_CUSTOM'!$CM$2:$CM$160","Menor","'DADOS_CUSTOM'!$CM$2:$CM$160","Arma","'DADOS_CUSTOM'!$CI$2:$CI$160","Escudo","'DADOS_CUSTOM'!$CM$2:$CM$160","Uniforme","'DADOS_CUSTOM'!$CM$2:$CM$160","Item comum","'DADOS_CUSTOM'!$CM$2:$CM$160","Ferramenta amaldiçoada","'DADOS_CUSTOM'!$CM$2:$CM$160","'DADOS_CUSTOM'!$CM$2:$CM$160"))&lt;&gt;"")),"")</f>
        <v/>
      </c>
      <c r="FU2" s="170">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0">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0">
        <f>IFERROR(UNIQUE(FILTER(INDIRECT(SWITCH('CONFIGURAÇÃO'!$J$272,"Origem","'DADOS_CUSTOM'!$CE$2:$CE$160","Marcante","'DADOS_CUSTOM'!$CM$2:$CM$160","Menor","'DADOS_CUSTOM'!$CM$2:$CM$160","Arma","'DADOS_CUSTOM'!$CI$2:$CI$160","Escudo","'DADOS_CUSTOM'!$CM$2:$CM$160","Uniforme","'DADOS_CUSTOM'!$CM$2:$CM$160","Item comum","'DADOS_CUSTOM'!$CM$2:$CM$160","Ferramenta amaldiçoada","'DADOS_CUSTOM'!$CM$2:$CM$160","'DADOS_CUSTOM'!$CM$2:$CM$160")),INDIRECT(SWITCH('CONFIGURAÇÃO'!$J$272,"Origem","'DADOS_CUSTOM'!$CE$2:$CE$160","Marcante","'DADOS_CUSTOM'!$CM$2:$CM$160","Menor","'DADOS_CUSTOM'!$CM$2:$CM$160","Arma","'DADOS_CUSTOM'!$CI$2:$CI$160","Escudo","'DADOS_CUSTOM'!$CM$2:$CM$160","Uniforme","'DADOS_CUSTOM'!$CM$2:$CM$160","Item comum","'DADOS_CUSTOM'!$CM$2:$CM$160","Ferramenta amaldiçoada","'DADOS_CUSTOM'!$CM$2:$CM$160","'DADOS_CUSTOM'!$CM$2:$CM$160"))&lt;&gt;"")),"")</f>
        <v/>
      </c>
      <c r="FX2" s="170">
        <f>IFERROR(UNIQUE(FILTER(INDIRECT(SWITCH('CONFIGURAÇÃO'!$J$301,"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$301,"Origem","'DADOS_CUSTOM'!$CA$2:$CA$160","Marcante","'DADOS_CUSTOM'!$BW$2:$BW$160","Menor","'DADOS_CUSTOM'!$CC$2:$CC$160","Arma","'DADOS_CUSTOM'!$CF$2:$CF$160","Escudo","'DADOS_CUSTOM'!$CM$2:$CM$160","Uniforme","'DADOS_CUSTOM'!$CJ$2:$CJ$160","Item comum","'DADOS_CUSTOM'!$CM$2:$CM$160","Ferramenta amaldiçoada","'DADOS_CUSTOM'!$CK$2:$CK$160","'DADOS_CUSTOM'!$CM$2:$CM$160"))&lt;&gt;"")),"")</f>
        <v/>
      </c>
      <c r="FY2" s="170">
        <f>IFERROR(UNIQUE(FILTER(INDIRECT(SWITCH('CONFIGURAÇÃO'!$J$301,"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$301,"Origem","'DADOS_CUSTOM'!$CA$2:$CA$160","Marcante","'DADOS_CUSTOM'!$CM$2:$CM$160","Menor","'DADOS_CUSTOM'!$CL$2:$CL$160","Arma","'DADOS_CUSTOM'!$CG$2:$CG$160","Escudo","'DADOS_CUSTOM'!$CM$2:$CM$160","Uniforme","'DADOS_CUSTOM'!$CM$2:$CM$160","Item comum","'DADOS_CUSTOM'!$CM$2:$CM$160","Ferramenta amaldiçoada","'DADOS_CUSTOM'!$CJ$2:$CJ$160","'DADOS_CUSTOM'!$CM$2:$CM$160"))&lt;&gt;"")),"")</f>
        <v/>
      </c>
      <c r="FZ2" s="170">
        <f>IFERROR(UNIQUE(FILTER(INDIRECT(SWITCH('CONFIGURAÇÃO'!$J$301,"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$301,"Origem","'DADOS_CUSTOM'!$CA$2:$CA$160","Marcante","'DADOS_CUSTOM'!$CM$2:$CM$160","Menor","'DADOS_CUSTOM'!$CM$2:$CM$160","Arma","'DADOS_CUSTOM'!$CH$2:$CH$160","Escudo","'DADOS_CUSTOM'!$CM$2:$CM$160","Uniforme","'DADOS_CUSTOM'!$CM$2:$CM$160","Item comum","'DADOS_CUSTOM'!$CM$2:$CM$160","Ferramenta amaldiçoada","'DADOS_CUSTOM'!$CM$2:$CM$160","'DADOS_CUSTOM'!$CM$2:$CM$160"))&lt;&gt;"")),"")</f>
        <v/>
      </c>
      <c r="GA2" s="170">
        <f>IFERROR(UNIQUE(FILTER(INDIRECT(SWITCH('CONFIGURAÇÃO'!$J$301,"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$301,"Origem","'DADOS_CUSTOM'!$CA$2:$CA$160","Marcante","'DADOS_CUSTOM'!$CM$2:$CM$160","Menor","'DADOS_CUSTOM'!$CM$2:$CM$160","Arma","'DADOS_CUSTOM'!$CI$2:$CI$160","Escudo","'DADOS_CUSTOM'!$CM$2:$CM$160","Uniforme","'DADOS_CUSTOM'!$CM$2:$CM$160","Item comum","'DADOS_CUSTOM'!$CM$2:$CM$160","Ferramenta amaldiçoada","'DADOS_CUSTOM'!$CM$2:$CM$160","'DADOS_CUSTOM'!$CM$2:$CM$160"))&lt;&gt;"")),"")</f>
        <v/>
      </c>
      <c r="GB2" s="170">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0">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0">
        <f>IFERROR(UNIQUE(FILTER(INDIRECT(SWITCH('CONFIGURAÇÃO'!$J$301,"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$301,"Origem","'DADOS_CUSTOM'!$CE$2:$CE$160","Marcante","'DADOS_CUSTOM'!$CM$2:$CM$160","Menor","'DADOS_CUSTOM'!$CM$2:$CM$160","Arma","'DADOS_CUSTOM'!$CI$2:$CI$160","Escudo","'DADOS_CUSTOM'!$CM$2:$CM$160","Uniforme","'DADOS_CUSTOM'!$CM$2:$CM$160","Item comum","'DADOS_CUSTOM'!$CM$2:$CM$160","Ferramenta amaldiçoada","'DADOS_CUSTOM'!$CM$2:$CM$160","'DADOS_CUSTOM'!$CM$2:$CM$160"))&lt;&gt;"")),"")</f>
        <v/>
      </c>
      <c r="GE2" s="170">
        <f>IFERROR(UNIQUE(FILTER(INDIRECT(SWITCH('CONFIGURAÇÃO'!$J$330,"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$330,"Origem","'DADOS_CUSTOM'!$CA$2:$CA$160","Marcante","'DADOS_CUSTOM'!$BW$2:$BW$160","Menor","'DADOS_CUSTOM'!$CC$2:$CC$160","Arma","'DADOS_CUSTOM'!$CF$2:$CF$160","Escudo","'DADOS_CUSTOM'!$CM$2:$CM$160","Uniforme","'DADOS_CUSTOM'!$CJ$2:$CJ$160","Item comum","'DADOS_CUSTOM'!$CM$2:$CM$160","Ferramenta amaldiçoada","'DADOS_CUSTOM'!$CK$2:$CK$160","'DADOS_CUSTOM'!$CM$2:$CM$160"))&lt;&gt;"")),"")</f>
        <v/>
      </c>
      <c r="GF2" s="170">
        <f>IFERROR(UNIQUE(FILTER(INDIRECT(SWITCH('CONFIGURAÇÃO'!$J$330,"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$330,"Origem","'DADOS_CUSTOM'!$CA$2:$CA$160","Marcante","'DADOS_CUSTOM'!$CM$2:$CM$160","Menor","'DADOS_CUSTOM'!$CL$2:$CL$160","Arma","'DADOS_CUSTOM'!$CG$2:$CG$160","Escudo","'DADOS_CUSTOM'!$CM$2:$CM$160","Uniforme","'DADOS_CUSTOM'!$CM$2:$CM$160","Item comum","'DADOS_CUSTOM'!$CM$2:$CM$160","Ferramenta amaldiçoada","'DADOS_CUSTOM'!$CJ$2:$CJ$160","'DADOS_CUSTOM'!$CM$2:$CM$160"))&lt;&gt;"")),"")</f>
        <v/>
      </c>
      <c r="GG2" s="170">
        <f>IFERROR(UNIQUE(FILTER(INDIRECT(SWITCH('CONFIGURAÇÃO'!$J$330,"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$330,"Origem","'DADOS_CUSTOM'!$CA$2:$CA$160","Marcante","'DADOS_CUSTOM'!$CM$2:$CM$160","Menor","'DADOS_CUSTOM'!$CM$2:$CM$160","Arma","'DADOS_CUSTOM'!$CH$2:$CH$160","Escudo","'DADOS_CUSTOM'!$CM$2:$CM$160","Uniforme","'DADOS_CUSTOM'!$CM$2:$CM$160","Item comum","'DADOS_CUSTOM'!$CM$2:$CM$160","Ferramenta amaldiçoada","'DADOS_CUSTOM'!$CM$2:$CM$160","'DADOS_CUSTOM'!$CM$2:$CM$160"))&lt;&gt;"")),"")</f>
        <v/>
      </c>
      <c r="GH2" s="170">
        <f>IFERROR(UNIQUE(FILTER(INDIRECT(SWITCH('CONFIGURAÇÃO'!$J$330,"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$330,"Origem","'DADOS_CUSTOM'!$CA$2:$CA$160","Marcante","'DADOS_CUSTOM'!$CM$2:$CM$160","Menor","'DADOS_CUSTOM'!$CM$2:$CM$160","Arma","'DADOS_CUSTOM'!$CI$2:$CI$160","Escudo","'DADOS_CUSTOM'!$CM$2:$CM$160","Uniforme","'DADOS_CUSTOM'!$CM$2:$CM$160","Item comum","'DADOS_CUSTOM'!$CM$2:$CM$160","Ferramenta amaldiçoada","'DADOS_CUSTOM'!$CM$2:$CM$160","'DADOS_CUSTOM'!$CM$2:$CM$160"))&lt;&gt;"")),"")</f>
        <v/>
      </c>
      <c r="GI2" s="170">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0">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0">
        <f>IFERROR(UNIQUE(FILTER(INDIRECT(SWITCH('CONFIGURAÇÃO'!$J$330,"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$330,"Origem","'DADOS_CUSTOM'!$CE$2:$CE$160","Marcante","'DADOS_CUSTOM'!$CM$2:$CM$160","Menor","'DADOS_CUSTOM'!$CM$2:$CM$160","Arma","'DADOS_CUSTOM'!$CI$2:$CI$160","Escudo","'DADOS_CUSTOM'!$CM$2:$CM$160","Uniforme","'DADOS_CUSTOM'!$CM$2:$CM$160","Item comum","'DADOS_CUSTOM'!$CM$2:$CM$160","Ferramenta amaldiçoada","'DADOS_CUSTOM'!$CM$2:$CM$160","'DADOS_CUSTOM'!$CM$2:$CM$160"))&lt;&gt;"")),"")</f>
        <v/>
      </c>
      <c r="GL2" s="170">
        <f>IFERROR(UNIQUE(FILTER(INDIRECT(SWITCH('CONFIGURAÇÃO'!$J$359,"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$359,"Origem","'DADOS_CUSTOM'!$CA$2:$CA$160","Marcante","'DADOS_CUSTOM'!$BW$2:$BW$160","Menor","'DADOS_CUSTOM'!$CC$2:$CC$160","Arma","'DADOS_CUSTOM'!$CF$2:$CF$160","Escudo","'DADOS_CUSTOM'!$CM$2:$CM$160","Uniforme","'DADOS_CUSTOM'!$CJ$2:$CJ$160","Item comum","'DADOS_CUSTOM'!$CM$2:$CM$160","Ferramenta amaldiçoada","'DADOS_CUSTOM'!$CK$2:$CK$160","'DADOS_CUSTOM'!$CM$2:$CM$160"))&lt;&gt;"")),"")</f>
        <v/>
      </c>
      <c r="GM2" s="170">
        <f>IFERROR(UNIQUE(FILTER(INDIRECT(SWITCH('CONFIGURAÇÃO'!$J$359,"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$359,"Origem","'DADOS_CUSTOM'!$CA$2:$CA$160","Marcante","'DADOS_CUSTOM'!$CM$2:$CM$160","Menor","'DADOS_CUSTOM'!$CL$2:$CL$160","Arma","'DADOS_CUSTOM'!$CG$2:$CG$160","Escudo","'DADOS_CUSTOM'!$CM$2:$CM$160","Uniforme","'DADOS_CUSTOM'!$CM$2:$CM$160","Item comum","'DADOS_CUSTOM'!$CM$2:$CM$160","Ferramenta amaldiçoada","'DADOS_CUSTOM'!$CJ$2:$CJ$160","'DADOS_CUSTOM'!$CM$2:$CM$160"))&lt;&gt;"")),"")</f>
        <v/>
      </c>
      <c r="GN2" s="170">
        <f>IFERROR(UNIQUE(FILTER(INDIRECT(SWITCH('CONFIGURAÇÃO'!$J$359,"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$359,"Origem","'DADOS_CUSTOM'!$CA$2:$CA$160","Marcante","'DADOS_CUSTOM'!$CM$2:$CM$160","Menor","'DADOS_CUSTOM'!$CM$2:$CM$160","Arma","'DADOS_CUSTOM'!$CH$2:$CH$160","Escudo","'DADOS_CUSTOM'!$CM$2:$CM$160","Uniforme","'DADOS_CUSTOM'!$CM$2:$CM$160","Item comum","'DADOS_CUSTOM'!$CM$2:$CM$160","Ferramenta amaldiçoada","'DADOS_CUSTOM'!$CM$2:$CM$160","'DADOS_CUSTOM'!$CM$2:$CM$160"))&lt;&gt;"")),"")</f>
        <v/>
      </c>
      <c r="GO2" s="170">
        <f>IFERROR(UNIQUE(FILTER(INDIRECT(SWITCH('CONFIGURAÇÃO'!$J$359,"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$359,"Origem","'DADOS_CUSTOM'!$CA$2:$CA$160","Marcante","'DADOS_CUSTOM'!$CM$2:$CM$160","Menor","'DADOS_CUSTOM'!$CM$2:$CM$160","Arma","'DADOS_CUSTOM'!$CI$2:$CI$160","Escudo","'DADOS_CUSTOM'!$CM$2:$CM$160","Uniforme","'DADOS_CUSTOM'!$CM$2:$CM$160","Item comum","'DADOS_CUSTOM'!$CM$2:$CM$160","Ferramenta amaldiçoada","'DADOS_CUSTOM'!$CM$2:$CM$160","'DADOS_CUSTOM'!$CM$2:$CM$160"))&lt;&gt;"")),"")</f>
        <v/>
      </c>
      <c r="GP2" s="170">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0">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0">
        <f>IFERROR(UNIQUE(FILTER(INDIRECT(SWITCH('CONFIGURAÇÃO'!$J$359,"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$359,"Origem","'DADOS_CUSTOM'!$CE$2:$CE$160","Marcante","'DADOS_CUSTOM'!$CM$2:$CM$160","Menor","'DADOS_CUSTOM'!$CM$2:$CM$160","Arma","'DADOS_CUSTOM'!$CI$2:$CI$160","Escudo","'DADOS_CUSTOM'!$CM$2:$CM$160","Uniforme","'DADOS_CUSTOM'!$CM$2:$CM$160","Item comum","'DADOS_CUSTOM'!$CM$2:$CM$160","Ferramenta amaldiçoada","'DADOS_CUSTOM'!$CM$2:$CM$160","'DADOS_CUSTOM'!$CM$2:$CM$160"))&lt;&gt;"")),"")</f>
        <v/>
      </c>
      <c r="GS2" s="170">
        <f>IFERROR(UNIQUE(FILTER(INDIRECT(SWITCH('CONFIGURAÇÃO'!$J$388,"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$388,"Origem","'DADOS_CUSTOM'!$CA$2:$CA$160","Marcante","'DADOS_CUSTOM'!$BW$2:$BW$160","Menor","'DADOS_CUSTOM'!$CC$2:$CC$160","Arma","'DADOS_CUSTOM'!$CF$2:$CF$160","Escudo","'DADOS_CUSTOM'!$CM$2:$CM$160","Uniforme","'DADOS_CUSTOM'!$CJ$2:$CJ$160","Item comum","'DADOS_CUSTOM'!$CM$2:$CM$160","Ferramenta amaldiçoada","'DADOS_CUSTOM'!$CK$2:$CK$160","'DADOS_CUSTOM'!$CM$2:$CM$160"))&lt;&gt;"")),"")</f>
        <v/>
      </c>
      <c r="GT2" s="170">
        <f>IFERROR(UNIQUE(FILTER(INDIRECT(SWITCH('CONFIGURAÇÃO'!$J$388,"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$388,"Origem","'DADOS_CUSTOM'!$CA$2:$CA$160","Marcante","'DADOS_CUSTOM'!$CM$2:$CM$160","Menor","'DADOS_CUSTOM'!$CL$2:$CL$160","Arma","'DADOS_CUSTOM'!$CG$2:$CG$160","Escudo","'DADOS_CUSTOM'!$CM$2:$CM$160","Uniforme","'DADOS_CUSTOM'!$CM$2:$CM$160","Item comum","'DADOS_CUSTOM'!$CM$2:$CM$160","Ferramenta amaldiçoada","'DADOS_CUSTOM'!$CJ$2:$CJ$160","'DADOS_CUSTOM'!$CM$2:$CM$160"))&lt;&gt;"")),"")</f>
        <v/>
      </c>
      <c r="GU2" s="170">
        <f>IFERROR(UNIQUE(FILTER(INDIRECT(SWITCH('CONFIGURAÇÃO'!$J$388,"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$388,"Origem","'DADOS_CUSTOM'!$CA$2:$CA$160","Marcante","'DADOS_CUSTOM'!$CM$2:$CM$160","Menor","'DADOS_CUSTOM'!$CM$2:$CM$160","Arma","'DADOS_CUSTOM'!$CH$2:$CH$160","Escudo","'DADOS_CUSTOM'!$CM$2:$CM$160","Uniforme","'DADOS_CUSTOM'!$CM$2:$CM$160","Item comum","'DADOS_CUSTOM'!$CM$2:$CM$160","Ferramenta amaldiçoada","'DADOS_CUSTOM'!$CM$2:$CM$160","'DADOS_CUSTOM'!$CM$2:$CM$160"))&lt;&gt;"")),"")</f>
        <v/>
      </c>
      <c r="GV2" s="170">
        <f>IFERROR(UNIQUE(FILTER(INDIRECT(SWITCH('CONFIGURAÇÃO'!$J$388,"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$388,"Origem","'DADOS_CUSTOM'!$CA$2:$CA$160","Marcante","'DADOS_CUSTOM'!$CM$2:$CM$160","Menor","'DADOS_CUSTOM'!$CM$2:$CM$160","Arma","'DADOS_CUSTOM'!$CI$2:$CI$160","Escudo","'DADOS_CUSTOM'!$CM$2:$CM$160","Uniforme","'DADOS_CUSTOM'!$CM$2:$CM$160","Item comum","'DADOS_CUSTOM'!$CM$2:$CM$160","Ferramenta amaldiçoada","'DADOS_CUSTOM'!$CM$2:$CM$160","'DADOS_CUSTOM'!$CM$2:$CM$160"))&lt;&gt;"")),"")</f>
        <v/>
      </c>
      <c r="GW2" s="170">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0">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0">
        <f>IFERROR(UNIQUE(FILTER(INDIRECT(SWITCH('CONFIGURAÇÃO'!$J$388,"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$388,"Origem","'DADOS_CUSTOM'!$CE$2:$CE$160","Marcante","'DADOS_CUSTOM'!$CM$2:$CM$160","Menor","'DADOS_CUSTOM'!$CM$2:$CM$160","Arma","'DADOS_CUSTOM'!$CI$2:$CI$160","Escudo","'DADOS_CUSTOM'!$CM$2:$CM$160","Uniforme","'DADOS_CUSTOM'!$CM$2:$CM$160","Item comum","'DADOS_CUSTOM'!$CM$2:$CM$160","Ferramenta amaldiçoada","'DADOS_CUSTOM'!$CM$2:$CM$160","'DADOS_CUSTOM'!$CM$2:$CM$160"))&lt;&gt;"")),"")</f>
        <v/>
      </c>
      <c r="GZ2" s="170">
        <f>IFERROR(UNIQUE(FILTER(INDIRECT(SWITCH('CONFIGURAÇÃO'!$J$417,"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$417,"Origem","'DADOS_CUSTOM'!$CA$2:$CA$160","Marcante","'DADOS_CUSTOM'!$BW$2:$BW$160","Menor","'DADOS_CUSTOM'!$CC$2:$CC$160","Arma","'DADOS_CUSTOM'!$CF$2:$CF$160","Escudo","'DADOS_CUSTOM'!$CM$2:$CM$160","Uniforme","'DADOS_CUSTOM'!$CJ$2:$CJ$160","Item comum","'DADOS_CUSTOM'!$CM$2:$CM$160","Ferramenta amaldiçoada","'DADOS_CUSTOM'!$CK$2:$CK$160","'DADOS_CUSTOM'!$CM$2:$CM$160"))&lt;&gt;"")),"")</f>
        <v/>
      </c>
      <c r="HA2" s="170">
        <f>IFERROR(UNIQUE(FILTER(INDIRECT(SWITCH('CONFIGURAÇÃO'!$J$417,"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$417,"Origem","'DADOS_CUSTOM'!$CA$2:$CA$160","Marcante","'DADOS_CUSTOM'!$CM$2:$CM$160","Menor","'DADOS_CUSTOM'!$CL$2:$CL$160","Arma","'DADOS_CUSTOM'!$CG$2:$CG$160","Escudo","'DADOS_CUSTOM'!$CM$2:$CM$160","Uniforme","'DADOS_CUSTOM'!$CM$2:$CM$160","Item comum","'DADOS_CUSTOM'!$CM$2:$CM$160","Ferramenta amaldiçoada","'DADOS_CUSTOM'!$CJ$2:$CJ$160","'DADOS_CUSTOM'!$CM$2:$CM$160"))&lt;&gt;"")),"")</f>
        <v/>
      </c>
      <c r="HB2" s="170">
        <f>IFERROR(UNIQUE(FILTER(INDIRECT(SWITCH('CONFIGURAÇÃO'!$J$417,"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$417,"Origem","'DADOS_CUSTOM'!$CA$2:$CA$160","Marcante","'DADOS_CUSTOM'!$CM$2:$CM$160","Menor","'DADOS_CUSTOM'!$CM$2:$CM$160","Arma","'DADOS_CUSTOM'!$CH$2:$CH$160","Escudo","'DADOS_CUSTOM'!$CM$2:$CM$160","Uniforme","'DADOS_CUSTOM'!$CM$2:$CM$160","Item comum","'DADOS_CUSTOM'!$CM$2:$CM$160","Ferramenta amaldiçoada","'DADOS_CUSTOM'!$CM$2:$CM$160","'DADOS_CUSTOM'!$CM$2:$CM$160"))&lt;&gt;"")),"")</f>
        <v/>
      </c>
      <c r="HC2" s="170">
        <f>IFERROR(UNIQUE(FILTER(INDIRECT(SWITCH('CONFIGURAÇÃO'!$J$417,"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$417,"Origem","'DADOS_CUSTOM'!$CA$2:$CA$160","Marcante","'DADOS_CUSTOM'!$CM$2:$CM$160","Menor","'DADOS_CUSTOM'!$CM$2:$CM$160","Arma","'DADOS_CUSTOM'!$CI$2:$CI$160","Escudo","'DADOS_CUSTOM'!$CM$2:$CM$160","Uniforme","'DADOS_CUSTOM'!$CM$2:$CM$160","Item comum","'DADOS_CUSTOM'!$CM$2:$CM$160","Ferramenta amaldiçoada","'DADOS_CUSTOM'!$CM$2:$CM$160","'DADOS_CUSTOM'!$CM$2:$CM$160"))&lt;&gt;"")),"")</f>
        <v/>
      </c>
      <c r="HD2" s="170">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0">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0">
        <f>IFERROR(UNIQUE(FILTER(INDIRECT(SWITCH('CONFIGURAÇÃO'!$J$417,"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$417,"Origem","'DADOS_CUSTOM'!$CE$2:$CE$160","Marcante","'DADOS_CUSTOM'!$CM$2:$CM$160","Menor","'DADOS_CUSTOM'!$CM$2:$CM$160","Arma","'DADOS_CUSTOM'!$CI$2:$CI$160","Escudo","'DADOS_CUSTOM'!$CM$2:$CM$160","Uniforme","'DADOS_CUSTOM'!$CM$2:$CM$160","Item comum","'DADOS_CUSTOM'!$CM$2:$CM$160","Ferramenta amaldiçoada","'DADOS_CUSTOM'!$CM$2:$CM$160","'DADOS_CUSTOM'!$CM$2:$CM$160"))&lt;&gt;"")),"")</f>
        <v/>
      </c>
      <c r="HG2" s="170">
        <f>IFERROR(UNIQUE(FILTER(INDIRECT(SWITCH('CONFIGURAÇÃO'!$J$446,"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$446,"Origem","'DADOS_CUSTOM'!$CA$2:$CA$160","Marcante","'DADOS_CUSTOM'!$BW$2:$BW$160","Menor","'DADOS_CUSTOM'!$CC$2:$CC$160","Arma","'DADOS_CUSTOM'!$CF$2:$CF$160","Escudo","'DADOS_CUSTOM'!$CM$2:$CM$160","Uniforme","'DADOS_CUSTOM'!$CJ$2:$CJ$160","Item comum","'DADOS_CUSTOM'!$CM$2:$CM$160","Ferramenta amaldiçoada","'DADOS_CUSTOM'!$CK$2:$CK$160","'DADOS_CUSTOM'!$CM$2:$CM$160"))&lt;&gt;"")),"")</f>
        <v/>
      </c>
      <c r="HH2" s="170">
        <f>IFERROR(UNIQUE(FILTER(INDIRECT(SWITCH('CONFIGURAÇÃO'!$J$446,"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$446,"Origem","'DADOS_CUSTOM'!$CA$2:$CA$160","Marcante","'DADOS_CUSTOM'!$CM$2:$CM$160","Menor","'DADOS_CUSTOM'!$CL$2:$CL$160","Arma","'DADOS_CUSTOM'!$CG$2:$CG$160","Escudo","'DADOS_CUSTOM'!$CM$2:$CM$160","Uniforme","'DADOS_CUSTOM'!$CM$2:$CM$160","Item comum","'DADOS_CUSTOM'!$CM$2:$CM$160","Ferramenta amaldiçoada","'DADOS_CUSTOM'!$CJ$2:$CJ$160","'DADOS_CUSTOM'!$CM$2:$CM$160"))&lt;&gt;"")),"")</f>
        <v/>
      </c>
      <c r="HI2" s="170">
        <f>IFERROR(UNIQUE(FILTER(INDIRECT(SWITCH('CONFIGURAÇÃO'!$J$446,"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$446,"Origem","'DADOS_CUSTOM'!$CA$2:$CA$160","Marcante","'DADOS_CUSTOM'!$CM$2:$CM$160","Menor","'DADOS_CUSTOM'!$CM$2:$CM$160","Arma","'DADOS_CUSTOM'!$CH$2:$CH$160","Escudo","'DADOS_CUSTOM'!$CM$2:$CM$160","Uniforme","'DADOS_CUSTOM'!$CM$2:$CM$160","Item comum","'DADOS_CUSTOM'!$CM$2:$CM$160","Ferramenta amaldiçoada","'DADOS_CUSTOM'!$CM$2:$CM$160","'DADOS_CUSTOM'!$CM$2:$CM$160"))&lt;&gt;"")),"")</f>
        <v/>
      </c>
      <c r="HJ2" s="170">
        <f>IFERROR(UNIQUE(FILTER(INDIRECT(SWITCH('CONFIGURAÇÃO'!$J$446,"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$446,"Origem","'DADOS_CUSTOM'!$CA$2:$CA$160","Marcante","'DADOS_CUSTOM'!$CM$2:$CM$160","Menor","'DADOS_CUSTOM'!$CM$2:$CM$160","Arma","'DADOS_CUSTOM'!$CI$2:$CI$160","Escudo","'DADOS_CUSTOM'!$CM$2:$CM$160","Uniforme","'DADOS_CUSTOM'!$CM$2:$CM$160","Item comum","'DADOS_CUSTOM'!$CM$2:$CM$160","Ferramenta amaldiçoada","'DADOS_CUSTOM'!$CM$2:$CM$160","'DADOS_CUSTOM'!$CM$2:$CM$160"))&lt;&gt;"")),"")</f>
        <v/>
      </c>
      <c r="HK2" s="170">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0">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0">
        <f>IFERROR(UNIQUE(FILTER(INDIRECT(SWITCH('CONFIGURAÇÃO'!$J$446,"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$446,"Origem","'DADOS_CUSTOM'!$CE$2:$CE$160","Marcante","'DADOS_CUSTOM'!$CM$2:$CM$160","Menor","'DADOS_CUSTOM'!$CM$2:$CM$160","Arma","'DADOS_CUSTOM'!$CI$2:$CI$160","Escudo","'DADOS_CUSTOM'!$CM$2:$CM$160","Uniforme","'DADOS_CUSTOM'!$CM$2:$CM$160","Item comum","'DADOS_CUSTOM'!$CM$2:$CM$160","Ferramenta amaldiçoada","'DADOS_CUSTOM'!$CM$2:$CM$160","'DADOS_CUSTOM'!$CM$2:$CM$160"))&lt;&gt;"")),"")</f>
        <v/>
      </c>
      <c r="HN2" s="170">
        <f>IFERROR(UNIQUE(FILTER(INDIRECT(SWITCH('CONFIGURAÇÃO'!$J$475,"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$475,"Origem","'DADOS_CUSTOM'!$CA$2:$CA$160","Marcante","'DADOS_CUSTOM'!$BW$2:$BW$160","Menor","'DADOS_CUSTOM'!$CC$2:$CC$160","Arma","'DADOS_CUSTOM'!$CF$2:$CF$160","Escudo","'DADOS_CUSTOM'!$CM$2:$CM$160","Uniforme","'DADOS_CUSTOM'!$CJ$2:$CJ$160","Item comum","'DADOS_CUSTOM'!$CM$2:$CM$160","Ferramenta amaldiçoada","'DADOS_CUSTOM'!$CK$2:$CK$160","'DADOS_CUSTOM'!$CM$2:$CM$160"))&lt;&gt;"")),"")</f>
        <v/>
      </c>
      <c r="HO2" s="170">
        <f>IFERROR(UNIQUE(FILTER(INDIRECT(SWITCH('CONFIGURAÇÃO'!$J$475,"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$475,"Origem","'DADOS_CUSTOM'!$CA$2:$CA$160","Marcante","'DADOS_CUSTOM'!$CM$2:$CM$160","Menor","'DADOS_CUSTOM'!$CL$2:$CL$160","Arma","'DADOS_CUSTOM'!$CG$2:$CG$160","Escudo","'DADOS_CUSTOM'!$CM$2:$CM$160","Uniforme","'DADOS_CUSTOM'!$CM$2:$CM$160","Item comum","'DADOS_CUSTOM'!$CM$2:$CM$160","Ferramenta amaldiçoada","'DADOS_CUSTOM'!$CJ$2:$CJ$160","'DADOS_CUSTOM'!$CM$2:$CM$160"))&lt;&gt;"")),"")</f>
        <v/>
      </c>
      <c r="HP2" s="170">
        <f>IFERROR(UNIQUE(FILTER(INDIRECT(SWITCH('CONFIGURAÇÃO'!$J$475,"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$475,"Origem","'DADOS_CUSTOM'!$CA$2:$CA$160","Marcante","'DADOS_CUSTOM'!$CM$2:$CM$160","Menor","'DADOS_CUSTOM'!$CM$2:$CM$160","Arma","'DADOS_CUSTOM'!$CH$2:$CH$160","Escudo","'DADOS_CUSTOM'!$CM$2:$CM$160","Uniforme","'DADOS_CUSTOM'!$CM$2:$CM$160","Item comum","'DADOS_CUSTOM'!$CM$2:$CM$160","Ferramenta amaldiçoada","'DADOS_CUSTOM'!$CM$2:$CM$160","'DADOS_CUSTOM'!$CM$2:$CM$160"))&lt;&gt;"")),"")</f>
        <v/>
      </c>
      <c r="HQ2" s="170">
        <f>IFERROR(UNIQUE(FILTER(INDIRECT(SWITCH('CONFIGURAÇÃO'!$J$475,"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$475,"Origem","'DADOS_CUSTOM'!$CA$2:$CA$160","Marcante","'DADOS_CUSTOM'!$CM$2:$CM$160","Menor","'DADOS_CUSTOM'!$CM$2:$CM$160","Arma","'DADOS_CUSTOM'!$CI$2:$CI$160","Escudo","'DADOS_CUSTOM'!$CM$2:$CM$160","Uniforme","'DADOS_CUSTOM'!$CM$2:$CM$160","Item comum","'DADOS_CUSTOM'!$CM$2:$CM$160","Ferramenta amaldiçoada","'DADOS_CUSTOM'!$CM$2:$CM$160","'DADOS_CUSTOM'!$CM$2:$CM$160"))&lt;&gt;"")),"")</f>
        <v/>
      </c>
      <c r="HR2" s="170">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0">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0">
        <f>IFERROR(UNIQUE(FILTER(INDIRECT(SWITCH('CONFIGURAÇÃO'!$J$475,"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$475,"Origem","'DADOS_CUSTOM'!$CE$2:$CE$160","Marcante","'DADOS_CUSTOM'!$CM$2:$CM$160","Menor","'DADOS_CUSTOM'!$CM$2:$CM$160","Arma","'DADOS_CUSTOM'!$CI$2:$CI$160","Escudo","'DADOS_CUSTOM'!$CM$2:$CM$160","Uniforme","'DADOS_CUSTOM'!$CM$2:$CM$160","Item comum","'DADOS_CUSTOM'!$CM$2:$CM$160","Ferramenta amaldiçoada","'DADOS_CUSTOM'!$CM$2:$CM$160","'DADOS_CUSTOM'!$CM$2:$CM$160"))&lt;&gt;"")),"")</f>
        <v/>
      </c>
      <c r="HU2" s="170">
        <f>IFERROR(UNIQUE(FILTER(INDIRECT(SWITCH('CONFIGURAÇÃO'!$J$504,"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$504,"Origem","'DADOS_CUSTOM'!$CA$2:$CA$160","Marcante","'DADOS_CUSTOM'!$BW$2:$BW$160","Menor","'DADOS_CUSTOM'!$CC$2:$CC$160","Arma","'DADOS_CUSTOM'!$CF$2:$CF$160","Escudo","'DADOS_CUSTOM'!$CM$2:$CM$160","Uniforme","'DADOS_CUSTOM'!$CJ$2:$CJ$160","Item comum","'DADOS_CUSTOM'!$CM$2:$CM$160","Ferramenta amaldiçoada","'DADOS_CUSTOM'!$CK$2:$CK$160","'DADOS_CUSTOM'!$CM$2:$CM$160"))&lt;&gt;"")),"")</f>
        <v/>
      </c>
      <c r="HV2" s="170">
        <f>IFERROR(UNIQUE(FILTER(INDIRECT(SWITCH('CONFIGURAÇÃO'!$J$504,"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$504,"Origem","'DADOS_CUSTOM'!$CA$2:$CA$160","Marcante","'DADOS_CUSTOM'!$CM$2:$CM$160","Menor","'DADOS_CUSTOM'!$CL$2:$CL$160","Arma","'DADOS_CUSTOM'!$CG$2:$CG$160","Escudo","'DADOS_CUSTOM'!$CM$2:$CM$160","Uniforme","'DADOS_CUSTOM'!$CM$2:$CM$160","Item comum","'DADOS_CUSTOM'!$CM$2:$CM$160","Ferramenta amaldiçoada","'DADOS_CUSTOM'!$CJ$2:$CJ$160","'DADOS_CUSTOM'!$CM$2:$CM$160"))&lt;&gt;"")),"")</f>
        <v/>
      </c>
      <c r="HW2" s="170">
        <f>IFERROR(UNIQUE(FILTER(INDIRECT(SWITCH('CONFIGURAÇÃO'!$J$504,"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$504,"Origem","'DADOS_CUSTOM'!$CA$2:$CA$160","Marcante","'DADOS_CUSTOM'!$CM$2:$CM$160","Menor","'DADOS_CUSTOM'!$CM$2:$CM$160","Arma","'DADOS_CUSTOM'!$CH$2:$CH$160","Escudo","'DADOS_CUSTOM'!$CM$2:$CM$160","Uniforme","'DADOS_CUSTOM'!$CM$2:$CM$160","Item comum","'DADOS_CUSTOM'!$CM$2:$CM$160","Ferramenta amaldiçoada","'DADOS_CUSTOM'!$CM$2:$CM$160","'DADOS_CUSTOM'!$CM$2:$CM$160"))&lt;&gt;"")),"")</f>
        <v/>
      </c>
      <c r="HX2" s="170">
        <f>IFERROR(UNIQUE(FILTER(INDIRECT(SWITCH('CONFIGURAÇÃO'!$J$504,"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$504,"Origem","'DADOS_CUSTOM'!$CA$2:$CA$160","Marcante","'DADOS_CUSTOM'!$CM$2:$CM$160","Menor","'DADOS_CUSTOM'!$CM$2:$CM$160","Arma","'DADOS_CUSTOM'!$CI$2:$CI$160","Escudo","'DADOS_CUSTOM'!$CM$2:$CM$160","Uniforme","'DADOS_CUSTOM'!$CM$2:$CM$160","Item comum","'DADOS_CUSTOM'!$CM$2:$CM$160","Ferramenta amaldiçoada","'DADOS_CUSTOM'!$CM$2:$CM$160","'DADOS_CUSTOM'!$CM$2:$CM$160"))&lt;&gt;"")),"")</f>
        <v/>
      </c>
      <c r="HY2" s="170">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0">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0">
        <f>IFERROR(UNIQUE(FILTER(INDIRECT(SWITCH('CONFIGURAÇÃO'!$J$504,"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$504,"Origem","'DADOS_CUSTOM'!$CE$2:$CE$160","Marcante","'DADOS_CUSTOM'!$CM$2:$CM$160","Menor","'DADOS_CUSTOM'!$CM$2:$CM$160","Arma","'DADOS_CUSTOM'!$CI$2:$CI$160","Escudo","'DADOS_CUSTOM'!$CM$2:$CM$160","Uniforme","'DADOS_CUSTOM'!$CM$2:$CM$160","Item comum","'DADOS_CUSTOM'!$CM$2:$CM$160","Ferramenta amaldiçoada","'DADOS_CUSTOM'!$CM$2:$CM$160","'DADOS_CUSTOM'!$CM$2:$CM$160"))&lt;&gt;"")),"")</f>
        <v/>
      </c>
      <c r="IB2" s="170">
        <f>IFERROR(UNIQUE(FILTER(INDIRECT(SWITCH('CONFIGURAÇÃO'!$J$533,"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$533,"Origem","'DADOS_CUSTOM'!$CA$2:$CA$160","Marcante","'DADOS_CUSTOM'!$BW$2:$BW$160","Menor","'DADOS_CUSTOM'!$CC$2:$CC$160","Arma","'DADOS_CUSTOM'!$CF$2:$CF$160","Escudo","'DADOS_CUSTOM'!$CM$2:$CM$160","Uniforme","'DADOS_CUSTOM'!$CJ$2:$CJ$160","Item comum","'DADOS_CUSTOM'!$CM$2:$CM$160","Ferramenta amaldiçoada","'DADOS_CUSTOM'!$CK$2:$CK$160","'DADOS_CUSTOM'!$CM$2:$CM$160"))&lt;&gt;"")),"")</f>
        <v/>
      </c>
      <c r="IC2" s="170">
        <f>IFERROR(UNIQUE(FILTER(INDIRECT(SWITCH('CONFIGURAÇÃO'!$J$533,"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$533,"Origem","'DADOS_CUSTOM'!$CA$2:$CA$160","Marcante","'DADOS_CUSTOM'!$CM$2:$CM$160","Menor","'DADOS_CUSTOM'!$CL$2:$CL$160","Arma","'DADOS_CUSTOM'!$CG$2:$CG$160","Escudo","'DADOS_CUSTOM'!$CM$2:$CM$160","Uniforme","'DADOS_CUSTOM'!$CM$2:$CM$160","Item comum","'DADOS_CUSTOM'!$CM$2:$CM$160","Ferramenta amaldiçoada","'DADOS_CUSTOM'!$CJ$2:$CJ$160","'DADOS_CUSTOM'!$CM$2:$CM$160"))&lt;&gt;"")),"")</f>
        <v/>
      </c>
      <c r="ID2" s="170">
        <f>IFERROR(UNIQUE(FILTER(INDIRECT(SWITCH('CONFIGURAÇÃO'!$J$533,"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$533,"Origem","'DADOS_CUSTOM'!$CA$2:$CA$160","Marcante","'DADOS_CUSTOM'!$CM$2:$CM$160","Menor","'DADOS_CUSTOM'!$CM$2:$CM$160","Arma","'DADOS_CUSTOM'!$CH$2:$CH$160","Escudo","'DADOS_CUSTOM'!$CM$2:$CM$160","Uniforme","'DADOS_CUSTOM'!$CM$2:$CM$160","Item comum","'DADOS_CUSTOM'!$CM$2:$CM$160","Ferramenta amaldiçoada","'DADOS_CUSTOM'!$CM$2:$CM$160","'DADOS_CUSTOM'!$CM$2:$CM$160"))&lt;&gt;"")),"")</f>
        <v/>
      </c>
      <c r="IE2" s="170">
        <f>IFERROR(UNIQUE(FILTER(INDIRECT(SWITCH('CONFIGURAÇÃO'!$J$533,"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$533,"Origem","'DADOS_CUSTOM'!$CA$2:$CA$160","Marcante","'DADOS_CUSTOM'!$CM$2:$CM$160","Menor","'DADOS_CUSTOM'!$CM$2:$CM$160","Arma","'DADOS_CUSTOM'!$CI$2:$CI$160","Escudo","'DADOS_CUSTOM'!$CM$2:$CM$160","Uniforme","'DADOS_CUSTOM'!$CM$2:$CM$160","Item comum","'DADOS_CUSTOM'!$CM$2:$CM$160","Ferramenta amaldiçoada","'DADOS_CUSTOM'!$CM$2:$CM$160","'DADOS_CUSTOM'!$CM$2:$CM$160"))&lt;&gt;"")),"")</f>
        <v/>
      </c>
      <c r="IF2" s="170">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0">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0">
        <f>IFERROR(UNIQUE(FILTER(INDIRECT(SWITCH('CONFIGURAÇÃO'!$J$533,"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$533,"Origem","'DADOS_CUSTOM'!$CE$2:$CE$160","Marcante","'DADOS_CUSTOM'!$CM$2:$CM$160","Menor","'DADOS_CUSTOM'!$CM$2:$CM$160","Arma","'DADOS_CUSTOM'!$CI$2:$CI$160","Escudo","'DADOS_CUSTOM'!$CM$2:$CM$160","Uniforme","'DADOS_CUSTOM'!$CM$2:$CM$160","Item comum","'DADOS_CUSTOM'!$CM$2:$CM$160","Ferramenta amaldiçoada","'DADOS_CUSTOM'!$CM$2:$CM$160","'DADOS_CUSTOM'!$CM$2:$CM$160"))&lt;&gt;"")),"")</f>
        <v/>
      </c>
      <c r="II2" s="170">
        <f>IFERROR(UNIQUE(FILTER(INDIRECT(SWITCH('CONFIGURAÇÃO'!$J$562,"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$562,"Origem","'DADOS_CUSTOM'!$CA$2:$CA$160","Marcante","'DADOS_CUSTOM'!$BW$2:$BW$160","Menor","'DADOS_CUSTOM'!$CC$2:$CC$160","Arma","'DADOS_CUSTOM'!$CF$2:$CF$160","Escudo","'DADOS_CUSTOM'!$CM$2:$CM$160","Uniforme","'DADOS_CUSTOM'!$CJ$2:$CJ$160","Item comum","'DADOS_CUSTOM'!$CM$2:$CM$160","Ferramenta amaldiçoada","'DADOS_CUSTOM'!$CK$2:$CK$160","'DADOS_CUSTOM'!$CM$2:$CM$160"))&lt;&gt;"")),"")</f>
        <v/>
      </c>
      <c r="IJ2" s="170">
        <f>IFERROR(UNIQUE(FILTER(INDIRECT(SWITCH('CONFIGURAÇÃO'!$J$562,"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$562,"Origem","'DADOS_CUSTOM'!$CA$2:$CA$160","Marcante","'DADOS_CUSTOM'!$CM$2:$CM$160","Menor","'DADOS_CUSTOM'!$CL$2:$CL$160","Arma","'DADOS_CUSTOM'!$CG$2:$CG$160","Escudo","'DADOS_CUSTOM'!$CM$2:$CM$160","Uniforme","'DADOS_CUSTOM'!$CM$2:$CM$160","Item comum","'DADOS_CUSTOM'!$CM$2:$CM$160","Ferramenta amaldiçoada","'DADOS_CUSTOM'!$CJ$2:$CJ$160","'DADOS_CUSTOM'!$CM$2:$CM$160"))&lt;&gt;"")),"")</f>
        <v/>
      </c>
      <c r="IK2" s="170">
        <f>IFERROR(UNIQUE(FILTER(INDIRECT(SWITCH('CONFIGURAÇÃO'!$J$562,"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$562,"Origem","'DADOS_CUSTOM'!$CA$2:$CA$160","Marcante","'DADOS_CUSTOM'!$CM$2:$CM$160","Menor","'DADOS_CUSTOM'!$CM$2:$CM$160","Arma","'DADOS_CUSTOM'!$CH$2:$CH$160","Escudo","'DADOS_CUSTOM'!$CM$2:$CM$160","Uniforme","'DADOS_CUSTOM'!$CM$2:$CM$160","Item comum","'DADOS_CUSTOM'!$CM$2:$CM$160","Ferramenta amaldiçoada","'DADOS_CUSTOM'!$CM$2:$CM$160","'DADOS_CUSTOM'!$CM$2:$CM$160"))&lt;&gt;"")),"")</f>
        <v/>
      </c>
      <c r="IL2" s="170">
        <f>IFERROR(UNIQUE(FILTER(INDIRECT(SWITCH('CONFIGURAÇÃO'!$J$562,"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$562,"Origem","'DADOS_CUSTOM'!$CA$2:$CA$160","Marcante","'DADOS_CUSTOM'!$CM$2:$CM$160","Menor","'DADOS_CUSTOM'!$CM$2:$CM$160","Arma","'DADOS_CUSTOM'!$CI$2:$CI$160","Escudo","'DADOS_CUSTOM'!$CM$2:$CM$160","Uniforme","'DADOS_CUSTOM'!$CM$2:$CM$160","Item comum","'DADOS_CUSTOM'!$CM$2:$CM$160","Ferramenta amaldiçoada","'DADOS_CUSTOM'!$CM$2:$CM$160","'DADOS_CUSTOM'!$CM$2:$CM$160"))&lt;&gt;"")),"")</f>
        <v/>
      </c>
      <c r="IM2" s="170">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0">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0">
        <f>IFERROR(UNIQUE(FILTER(INDIRECT(SWITCH('CONFIGURAÇÃO'!$J$562,"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$562,"Origem","'DADOS_CUSTOM'!$CE$2:$CE$160","Marcante","'DADOS_CUSTOM'!$CM$2:$CM$160","Menor","'DADOS_CUSTOM'!$CM$2:$CM$160","Arma","'DADOS_CUSTOM'!$CI$2:$CI$160","Escudo","'DADOS_CUSTOM'!$CM$2:$CM$160","Uniforme","'DADOS_CUSTOM'!$CM$2:$CM$160","Item comum","'DADOS_CUSTOM'!$CM$2:$CM$160","Ferramenta amaldiçoada","'DADOS_CUSTOM'!$CM$2:$CM$160","'DADOS_CUSTOM'!$CM$2:$CM$160"))&lt;&gt;"")),"")</f>
        <v/>
      </c>
      <c r="IP2" s="170">
        <f>IFERROR(UNIQUE(FILTER(INDIRECT(SWITCH('CONFIGURAÇÃO'!$J$591,"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$591,"Origem","'DADOS_CUSTOM'!$CA$2:$CA$160","Marcante","'DADOS_CUSTOM'!$BW$2:$BW$160","Menor","'DADOS_CUSTOM'!$CC$2:$CC$160","Arma","'DADOS_CUSTOM'!$CF$2:$CF$160","Escudo","'DADOS_CUSTOM'!$CM$2:$CM$160","Uniforme","'DADOS_CUSTOM'!$CJ$2:$CJ$160","Item comum","'DADOS_CUSTOM'!$CM$2:$CM$160","Ferramenta amaldiçoada","'DADOS_CUSTOM'!$CK$2:$CK$160","'DADOS_CUSTOM'!$CM$2:$CM$160"))&lt;&gt;"")),"")</f>
        <v/>
      </c>
      <c r="IQ2" s="170">
        <f>IFERROR(UNIQUE(FILTER(INDIRECT(SWITCH('CONFIGURAÇÃO'!$J$591,"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$591,"Origem","'DADOS_CUSTOM'!$CA$2:$CA$160","Marcante","'DADOS_CUSTOM'!$CM$2:$CM$160","Menor","'DADOS_CUSTOM'!$CL$2:$CL$160","Arma","'DADOS_CUSTOM'!$CG$2:$CG$160","Escudo","'DADOS_CUSTOM'!$CM$2:$CM$160","Uniforme","'DADOS_CUSTOM'!$CM$2:$CM$160","Item comum","'DADOS_CUSTOM'!$CM$2:$CM$160","Ferramenta amaldiçoada","'DADOS_CUSTOM'!$CJ$2:$CJ$160","'DADOS_CUSTOM'!$CM$2:$CM$160"))&lt;&gt;"")),"")</f>
        <v/>
      </c>
      <c r="IR2" s="170">
        <f>IFERROR(UNIQUE(FILTER(INDIRECT(SWITCH('CONFIGURAÇÃO'!$J$591,"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$591,"Origem","'DADOS_CUSTOM'!$CA$2:$CA$160","Marcante","'DADOS_CUSTOM'!$CM$2:$CM$160","Menor","'DADOS_CUSTOM'!$CM$2:$CM$160","Arma","'DADOS_CUSTOM'!$CH$2:$CH$160","Escudo","'DADOS_CUSTOM'!$CM$2:$CM$160","Uniforme","'DADOS_CUSTOM'!$CM$2:$CM$160","Item comum","'DADOS_CUSTOM'!$CM$2:$CM$160","Ferramenta amaldiçoada","'DADOS_CUSTOM'!$CM$2:$CM$160","'DADOS_CUSTOM'!$CM$2:$CM$160"))&lt;&gt;"")),"")</f>
        <v/>
      </c>
      <c r="IS2" s="170">
        <f>IFERROR(UNIQUE(FILTER(INDIRECT(SWITCH('CONFIGURAÇÃO'!$J$591,"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$591,"Origem","'DADOS_CUSTOM'!$CA$2:$CA$160","Marcante","'DADOS_CUSTOM'!$CM$2:$CM$160","Menor","'DADOS_CUSTOM'!$CM$2:$CM$160","Arma","'DADOS_CUSTOM'!$CI$2:$CI$160","Escudo","'DADOS_CUSTOM'!$CM$2:$CM$160","Uniforme","'DADOS_CUSTOM'!$CM$2:$CM$160","Item comum","'DADOS_CUSTOM'!$CM$2:$CM$160","Ferramenta amaldiçoada","'DADOS_CUSTOM'!$CM$2:$CM$160","'DADOS_CUSTOM'!$CM$2:$CM$160"))&lt;&gt;"")),"")</f>
        <v/>
      </c>
      <c r="IT2" s="170">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0">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0">
        <f>IFERROR(UNIQUE(FILTER(INDIRECT(SWITCH('CONFIGURAÇÃO'!$J$591,"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$591,"Origem","'DADOS_CUSTOM'!$CE$2:$CE$160","Marcante","'DADOS_CUSTOM'!$CM$2:$CM$160","Menor","'DADOS_CUSTOM'!$CM$2:$CM$160","Arma","'DADOS_CUSTOM'!$CI$2:$CI$160","Escudo","'DADOS_CUSTOM'!$CM$2:$CM$160","Uniforme","'DADOS_CUSTOM'!$CM$2:$CM$160","Item comum","'DADOS_CUSTOM'!$CM$2:$CM$160","Ferramenta amaldiçoada","'DADOS_CUSTOM'!$CM$2:$CM$160","'DADOS_CUSTOM'!$CM$2:$CM$160"))&lt;&gt;"")),"")</f>
        <v/>
      </c>
      <c r="IW2" s="170">
        <f>IFERROR(UNIQUE(FILTER(INDIRECT(SWITCH('CONFIGURAÇÃO'!$J$620,"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$620,"Origem","'DADOS_CUSTOM'!$CA$2:$CA$160","Marcante","'DADOS_CUSTOM'!$BW$2:$BW$160","Menor","'DADOS_CUSTOM'!$CC$2:$CC$160","Arma","'DADOS_CUSTOM'!$CF$2:$CF$160","Escudo","'DADOS_CUSTOM'!$CM$2:$CM$160","Uniforme","'DADOS_CUSTOM'!$CJ$2:$CJ$160","Item comum","'DADOS_CUSTOM'!$CM$2:$CM$160","Ferramenta amaldiçoada","'DADOS_CUSTOM'!$CK$2:$CK$160","'DADOS_CUSTOM'!$CM$2:$CM$160"))&lt;&gt;"")),"")</f>
        <v/>
      </c>
      <c r="IX2" s="170">
        <f>IFERROR(UNIQUE(FILTER(INDIRECT(SWITCH('CONFIGURAÇÃO'!$J$620,"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$620,"Origem","'DADOS_CUSTOM'!$CA$2:$CA$160","Marcante","'DADOS_CUSTOM'!$CM$2:$CM$160","Menor","'DADOS_CUSTOM'!$CL$2:$CL$160","Arma","'DADOS_CUSTOM'!$CG$2:$CG$160","Escudo","'DADOS_CUSTOM'!$CM$2:$CM$160","Uniforme","'DADOS_CUSTOM'!$CM$2:$CM$160","Item comum","'DADOS_CUSTOM'!$CM$2:$CM$160","Ferramenta amaldiçoada","'DADOS_CUSTOM'!$CJ$2:$CJ$160","'DADOS_CUSTOM'!$CM$2:$CM$160"))&lt;&gt;"")),"")</f>
        <v/>
      </c>
      <c r="IY2" s="170">
        <f>IFERROR(UNIQUE(FILTER(INDIRECT(SWITCH('CONFIGURAÇÃO'!$J$620,"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$620,"Origem","'DADOS_CUSTOM'!$CA$2:$CA$160","Marcante","'DADOS_CUSTOM'!$CM$2:$CM$160","Menor","'DADOS_CUSTOM'!$CM$2:$CM$160","Arma","'DADOS_CUSTOM'!$CH$2:$CH$160","Escudo","'DADOS_CUSTOM'!$CM$2:$CM$160","Uniforme","'DADOS_CUSTOM'!$CM$2:$CM$160","Item comum","'DADOS_CUSTOM'!$CM$2:$CM$160","Ferramenta amaldiçoada","'DADOS_CUSTOM'!$CM$2:$CM$160","'DADOS_CUSTOM'!$CM$2:$CM$160"))&lt;&gt;"")),"")</f>
        <v/>
      </c>
      <c r="IZ2" s="170">
        <f>IFERROR(UNIQUE(FILTER(INDIRECT(SWITCH('CONFIGURAÇÃO'!$J$620,"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$620,"Origem","'DADOS_CUSTOM'!$CA$2:$CA$160","Marcante","'DADOS_CUSTOM'!$CM$2:$CM$160","Menor","'DADOS_CUSTOM'!$CM$2:$CM$160","Arma","'DADOS_CUSTOM'!$CI$2:$CI$160","Escudo","'DADOS_CUSTOM'!$CM$2:$CM$160","Uniforme","'DADOS_CUSTOM'!$CM$2:$CM$160","Item comum","'DADOS_CUSTOM'!$CM$2:$CM$160","Ferramenta amaldiçoada","'DADOS_CUSTOM'!$CM$2:$CM$160","'DADOS_CUSTOM'!$CM$2:$CM$160"))&lt;&gt;"")),"")</f>
        <v/>
      </c>
      <c r="JA2" s="170">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0">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0">
        <f>IFERROR(UNIQUE(FILTER(INDIRECT(SWITCH('CONFIGURAÇÃO'!$J$620,"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$620,"Origem","'DADOS_CUSTOM'!$CE$2:$CE$160","Marcante","'DADOS_CUSTOM'!$CM$2:$CM$160","Menor","'DADOS_CUSTOM'!$CM$2:$CM$160","Arma","'DADOS_CUSTOM'!$CI$2:$CI$160","Escudo","'DADOS_CUSTOM'!$CM$2:$CM$160","Uniforme","'DADOS_CUSTOM'!$CM$2:$CM$160","Item comum","'DADOS_CUSTOM'!$CM$2:$CM$160","Ferramenta amaldiçoada","'DADOS_CUSTOM'!$CM$2:$CM$160","'DADOS_CUSTOM'!$CM$2:$CM$160"))&lt;&gt;"")),"")</f>
        <v/>
      </c>
      <c r="JD2" s="170">
        <f>IFERROR(UNIQUE(FILTER(INDIRECT(SWITCH('CONFIGURAÇÃO'!$J$649,"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$649,"Origem","'DADOS_CUSTOM'!$CA$2:$CA$160","Marcante","'DADOS_CUSTOM'!$BW$2:$BW$160","Menor","'DADOS_CUSTOM'!$CC$2:$CC$160","Arma","'DADOS_CUSTOM'!$CF$2:$CF$160","Escudo","'DADOS_CUSTOM'!$CM$2:$CM$160","Uniforme","'DADOS_CUSTOM'!$CJ$2:$CJ$160","Item comum","'DADOS_CUSTOM'!$CM$2:$CM$160","Ferramenta amaldiçoada","'DADOS_CUSTOM'!$CK$2:$CK$160","'DADOS_CUSTOM'!$CM$2:$CM$160"))&lt;&gt;"")),"")</f>
        <v/>
      </c>
      <c r="JE2" s="170">
        <f>IFERROR(UNIQUE(FILTER(INDIRECT(SWITCH('CONFIGURAÇÃO'!$J$649,"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$649,"Origem","'DADOS_CUSTOM'!$CA$2:$CA$160","Marcante","'DADOS_CUSTOM'!$CM$2:$CM$160","Menor","'DADOS_CUSTOM'!$CL$2:$CL$160","Arma","'DADOS_CUSTOM'!$CG$2:$CG$160","Escudo","'DADOS_CUSTOM'!$CM$2:$CM$160","Uniforme","'DADOS_CUSTOM'!$CM$2:$CM$160","Item comum","'DADOS_CUSTOM'!$CM$2:$CM$160","Ferramenta amaldiçoada","'DADOS_CUSTOM'!$CJ$2:$CJ$160","'DADOS_CUSTOM'!$CM$2:$CM$160"))&lt;&gt;"")),"")</f>
        <v/>
      </c>
      <c r="JF2" s="170">
        <f>IFERROR(UNIQUE(FILTER(INDIRECT(SWITCH('CONFIGURAÇÃO'!$J$649,"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$649,"Origem","'DADOS_CUSTOM'!$CA$2:$CA$160","Marcante","'DADOS_CUSTOM'!$CM$2:$CM$160","Menor","'DADOS_CUSTOM'!$CM$2:$CM$160","Arma","'DADOS_CUSTOM'!$CH$2:$CH$160","Escudo","'DADOS_CUSTOM'!$CM$2:$CM$160","Uniforme","'DADOS_CUSTOM'!$CM$2:$CM$160","Item comum","'DADOS_CUSTOM'!$CM$2:$CM$160","Ferramenta amaldiçoada","'DADOS_CUSTOM'!$CM$2:$CM$160","'DADOS_CUSTOM'!$CM$2:$CM$160"))&lt;&gt;"")),"")</f>
        <v/>
      </c>
      <c r="JG2" s="170">
        <f>IFERROR(UNIQUE(FILTER(INDIRECT(SWITCH('CONFIGURAÇÃO'!$J$649,"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$649,"Origem","'DADOS_CUSTOM'!$CA$2:$CA$160","Marcante","'DADOS_CUSTOM'!$CM$2:$CM$160","Menor","'DADOS_CUSTOM'!$CM$2:$CM$160","Arma","'DADOS_CUSTOM'!$CI$2:$CI$160","Escudo","'DADOS_CUSTOM'!$CM$2:$CM$160","Uniforme","'DADOS_CUSTOM'!$CM$2:$CM$160","Item comum","'DADOS_CUSTOM'!$CM$2:$CM$160","Ferramenta amaldiçoada","'DADOS_CUSTOM'!$CM$2:$CM$160","'DADOS_CUSTOM'!$CM$2:$CM$160"))&lt;&gt;"")),"")</f>
        <v/>
      </c>
      <c r="JH2" s="170">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0">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0">
        <f>IFERROR(UNIQUE(FILTER(INDIRECT(SWITCH('CONFIGURAÇÃO'!$J$649,"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$649,"Origem","'DADOS_CUSTOM'!$CE$2:$CE$160","Marcante","'DADOS_CUSTOM'!$CM$2:$CM$160","Menor","'DADOS_CUSTOM'!$CM$2:$CM$160","Arma","'DADOS_CUSTOM'!$CI$2:$CI$160","Escudo","'DADOS_CUSTOM'!$CM$2:$CM$160","Uniforme","'DADOS_CUSTOM'!$CM$2:$CM$160","Item comum","'DADOS_CUSTOM'!$CM$2:$CM$160","Ferramenta amaldiçoada","'DADOS_CUSTOM'!$CM$2:$CM$160","'DADOS_CUSTOM'!$CM$2:$CM$160"))&lt;&gt;"")),"")</f>
        <v/>
      </c>
      <c r="JK2" s="170">
        <f>IFERROR(UNIQUE(FILTER(INDIRECT(SWITCH('CONFIGURAÇÃO'!$J$678,"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$678,"Origem","'DADOS_CUSTOM'!$CA$2:$CA$160","Marcante","'DADOS_CUSTOM'!$BW$2:$BW$160","Menor","'DADOS_CUSTOM'!$CC$2:$CC$160","Arma","'DADOS_CUSTOM'!$CF$2:$CF$160","Escudo","'DADOS_CUSTOM'!$CM$2:$CM$160","Uniforme","'DADOS_CUSTOM'!$CJ$2:$CJ$160","Item comum","'DADOS_CUSTOM'!$CM$2:$CM$160","Ferramenta amaldiçoada","'DADOS_CUSTOM'!$CK$2:$CK$160","'DADOS_CUSTOM'!$CM$2:$CM$160"))&lt;&gt;"")),"")</f>
        <v/>
      </c>
      <c r="JL2" s="170">
        <f>IFERROR(UNIQUE(FILTER(INDIRECT(SWITCH('CONFIGURAÇÃO'!$J$678,"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$678,"Origem","'DADOS_CUSTOM'!$CA$2:$CA$160","Marcante","'DADOS_CUSTOM'!$CM$2:$CM$160","Menor","'DADOS_CUSTOM'!$CL$2:$CL$160","Arma","'DADOS_CUSTOM'!$CG$2:$CG$160","Escudo","'DADOS_CUSTOM'!$CM$2:$CM$160","Uniforme","'DADOS_CUSTOM'!$CM$2:$CM$160","Item comum","'DADOS_CUSTOM'!$CM$2:$CM$160","Ferramenta amaldiçoada","'DADOS_CUSTOM'!$CJ$2:$CJ$160","'DADOS_CUSTOM'!$CM$2:$CM$160"))&lt;&gt;"")),"")</f>
        <v/>
      </c>
      <c r="JM2" s="170">
        <f>IFERROR(UNIQUE(FILTER(INDIRECT(SWITCH('CONFIGURAÇÃO'!$J$678,"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$678,"Origem","'DADOS_CUSTOM'!$CA$2:$CA$160","Marcante","'DADOS_CUSTOM'!$CM$2:$CM$160","Menor","'DADOS_CUSTOM'!$CM$2:$CM$160","Arma","'DADOS_CUSTOM'!$CH$2:$CH$160","Escudo","'DADOS_CUSTOM'!$CM$2:$CM$160","Uniforme","'DADOS_CUSTOM'!$CM$2:$CM$160","Item comum","'DADOS_CUSTOM'!$CM$2:$CM$160","Ferramenta amaldiçoada","'DADOS_CUSTOM'!$CM$2:$CM$160","'DADOS_CUSTOM'!$CM$2:$CM$160"))&lt;&gt;"")),"")</f>
        <v/>
      </c>
      <c r="JN2" s="170">
        <f>IFERROR(UNIQUE(FILTER(INDIRECT(SWITCH('CONFIGURAÇÃO'!$J$678,"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$678,"Origem","'DADOS_CUSTOM'!$CA$2:$CA$160","Marcante","'DADOS_CUSTOM'!$CM$2:$CM$160","Menor","'DADOS_CUSTOM'!$CM$2:$CM$160","Arma","'DADOS_CUSTOM'!$CI$2:$CI$160","Escudo","'DADOS_CUSTOM'!$CM$2:$CM$160","Uniforme","'DADOS_CUSTOM'!$CM$2:$CM$160","Item comum","'DADOS_CUSTOM'!$CM$2:$CM$160","Ferramenta amaldiçoada","'DADOS_CUSTOM'!$CM$2:$CM$160","'DADOS_CUSTOM'!$CM$2:$CM$160"))&lt;&gt;"")),"")</f>
        <v/>
      </c>
      <c r="JO2" s="170">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0">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0">
        <f>IFERROR(UNIQUE(FILTER(INDIRECT(SWITCH('CONFIGURAÇÃO'!$J$678,"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$678,"Origem","'DADOS_CUSTOM'!$CE$2:$CE$160","Marcante","'DADOS_CUSTOM'!$CM$2:$CM$160","Menor","'DADOS_CUSTOM'!$CM$2:$CM$160","Arma","'DADOS_CUSTOM'!$CI$2:$CI$160","Escudo","'DADOS_CUSTOM'!$CM$2:$CM$160","Uniforme","'DADOS_CUSTOM'!$CM$2:$CM$160","Item comum","'DADOS_CUSTOM'!$CM$2:$CM$160","Ferramenta amaldiçoada","'DADOS_CUSTOM'!$CM$2:$CM$160","'DADOS_CUSTOM'!$CM$2:$CM$160"))&lt;&gt;"")),"")</f>
        <v/>
      </c>
      <c r="JR2" s="170">
        <f>IFERROR(UNIQUE(FILTER(INDIRECT(SWITCH('CONFIGURAÇÃO'!$J$707,"Origem","'DADOS_CUSTOM'!$CA$2:$CA$160","Marcante","'DADOS_CUSTOM'!$BW$2:$BW$160","Menor","'DADOS_CUSTOM'!$CC$2:$CC$160","Arma","'DADOS_CUSTOM'!$CF$2:$CF$160","Escudo","'DADOS_CUSTOM'!$CM$2:$CM$160","Uniforme","'DADOS_CUSTOM'!$CJ$2:$CJ$160","Item comum","'DADOS_CUSTOM'!$CM$2:$CM$160","Ferramenta amaldiçoada","'DADOS_CUSTOM'!$CK$2:$CK$160","'DADOS_CUSTOM'!$CM$2:$CM$160")),INDIRECT(SWITCH('CONFIGURAÇÃO'!$J$707,"Origem","'DADOS_CUSTOM'!$CA$2:$CA$160","Marcante","'DADOS_CUSTOM'!$BW$2:$BW$160","Menor","'DADOS_CUSTOM'!$CC$2:$CC$160","Arma","'DADOS_CUSTOM'!$CF$2:$CF$160","Escudo","'DADOS_CUSTOM'!$CM$2:$CM$160","Uniforme","'DADOS_CUSTOM'!$CJ$2:$CJ$160","Item comum","'DADOS_CUSTOM'!$CM$2:$CM$160","Ferramenta amaldiçoada","'DADOS_CUSTOM'!$CK$2:$CK$160","'DADOS_CUSTOM'!$CM$2:$CM$160"))&lt;&gt;"")),"")</f>
        <v/>
      </c>
      <c r="JS2" s="170">
        <f>IFERROR(UNIQUE(FILTER(INDIRECT(SWITCH('CONFIGURAÇÃO'!$J$707,"Origem","'DADOS_CUSTOM'!$CA$2:$CA$160","Marcante","'DADOS_CUSTOM'!$CM$2:$CM$160","Menor","'DADOS_CUSTOM'!$CL$2:$CL$160","Arma","'DADOS_CUSTOM'!$CG$2:$CG$160","Escudo","'DADOS_CUSTOM'!$CM$2:$CM$160","Uniforme","'DADOS_CUSTOM'!$CM$2:$CM$160","Item comum","'DADOS_CUSTOM'!$CM$2:$CM$160","Ferramenta amaldiçoada","'DADOS_CUSTOM'!$CJ$2:$CJ$160","'DADOS_CUSTOM'!$CM$2:$CM$160")),INDIRECT(SWITCH('CONFIGURAÇÃO'!$J$707,"Origem","'DADOS_CUSTOM'!$CA$2:$CA$160","Marcante","'DADOS_CUSTOM'!$CM$2:$CM$160","Menor","'DADOS_CUSTOM'!$CL$2:$CL$160","Arma","'DADOS_CUSTOM'!$CG$2:$CG$160","Escudo","'DADOS_CUSTOM'!$CM$2:$CM$160","Uniforme","'DADOS_CUSTOM'!$CM$2:$CM$160","Item comum","'DADOS_CUSTOM'!$CM$2:$CM$160","Ferramenta amaldiçoada","'DADOS_CUSTOM'!$CJ$2:$CJ$160","'DADOS_CUSTOM'!$CM$2:$CM$160"))&lt;&gt;"")),"")</f>
        <v/>
      </c>
      <c r="JT2" s="170">
        <f>IFERROR(UNIQUE(FILTER(INDIRECT(SWITCH('CONFIGURAÇÃO'!$J$707,"Origem","'DADOS_CUSTOM'!$CA$2:$CA$160","Marcante","'DADOS_CUSTOM'!$CM$2:$CM$160","Menor","'DADOS_CUSTOM'!$CM$2:$CM$160","Arma","'DADOS_CUSTOM'!$CH$2:$CH$160","Escudo","'DADOS_CUSTOM'!$CM$2:$CM$160","Uniforme","'DADOS_CUSTOM'!$CM$2:$CM$160","Item comum","'DADOS_CUSTOM'!$CM$2:$CM$160","Ferramenta amaldiçoada","'DADOS_CUSTOM'!$CM$2:$CM$160","'DADOS_CUSTOM'!$CM$2:$CM$160")),INDIRECT(SWITCH('CONFIGURAÇÃO'!$J$707,"Origem","'DADOS_CUSTOM'!$CA$2:$CA$160","Marcante","'DADOS_CUSTOM'!$CM$2:$CM$160","Menor","'DADOS_CUSTOM'!$CM$2:$CM$160","Arma","'DADOS_CUSTOM'!$CH$2:$CH$160","Escudo","'DADOS_CUSTOM'!$CM$2:$CM$160","Uniforme","'DADOS_CUSTOM'!$CM$2:$CM$160","Item comum","'DADOS_CUSTOM'!$CM$2:$CM$160","Ferramenta amaldiçoada","'DADOS_CUSTOM'!$CM$2:$CM$160","'DADOS_CUSTOM'!$CM$2:$CM$160"))&lt;&gt;"")),"")</f>
        <v/>
      </c>
      <c r="JU2" s="170">
        <f>IFERROR(UNIQUE(FILTER(INDIRECT(SWITCH('CONFIGURAÇÃO'!$J$707,"Origem","'DADOS_CUSTOM'!$CA$2:$CA$160","Marcante","'DADOS_CUSTOM'!$CM$2:$CM$160","Menor","'DADOS_CUSTOM'!$CM$2:$CM$160","Arma","'DADOS_CUSTOM'!$CI$2:$CI$160","Escudo","'DADOS_CUSTOM'!$CM$2:$CM$160","Uniforme","'DADOS_CUSTOM'!$CM$2:$CM$160","Item comum","'DADOS_CUSTOM'!$CM$2:$CM$160","Ferramenta amaldiçoada","'DADOS_CUSTOM'!$CM$2:$CM$160","'DADOS_CUSTOM'!$CM$2:$CM$160")),INDIRECT(SWITCH('CONFIGURAÇÃO'!$J$707,"Origem","'DADOS_CUSTOM'!$CA$2:$CA$160","Marcante","'DADOS_CUSTOM'!$CM$2:$CM$160","Menor","'DADOS_CUSTOM'!$CM$2:$CM$160","Arma","'DADOS_CUSTOM'!$CI$2:$CI$160","Escudo","'DADOS_CUSTOM'!$CM$2:$CM$160","Uniforme","'DADOS_CUSTOM'!$CM$2:$CM$160","Item comum","'DADOS_CUSTOM'!$CM$2:$CM$160","Ferramenta amaldiçoada","'DADOS_CUSTOM'!$CM$2:$CM$160","'DADOS_CUSTOM'!$CM$2:$CM$160"))&lt;&gt;"")),"")</f>
        <v/>
      </c>
      <c r="JV2" s="170">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0">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0">
        <f>IFERROR(UNIQUE(FILTER(INDIRECT(SWITCH('CONFIGURAÇÃO'!$J$707,"Origem","'DADOS_CUSTOM'!$CE$2:$CE$160","Marcante","'DADOS_CUSTOM'!$CM$2:$CM$160","Menor","'DADOS_CUSTOM'!$CM$2:$CM$160","Arma","'DADOS_CUSTOM'!$CI$2:$CI$160","Escudo","'DADOS_CUSTOM'!$CM$2:$CM$160","Uniforme","'DADOS_CUSTOM'!$CM$2:$CM$160","Item comum","'DADOS_CUSTOM'!$CM$2:$CM$160","Ferramenta amaldiçoada","'DADOS_CUSTOM'!$CM$2:$CM$160","'DADOS_CUSTOM'!$CM$2:$CM$160")),INDIRECT(SWITCH('CONFIGURAÇÃO'!$J$707,"Origem","'DADOS_CUSTOM'!$CE$2:$CE$160","Marcante","'DADOS_CUSTOM'!$CM$2:$CM$160","Menor","'DADOS_CUSTOM'!$CM$2:$CM$160","Arma","'DADOS_CUSTOM'!$CI$2:$CI$160","Escudo","'DADOS_CUSTOM'!$CM$2:$CM$160","Uniforme","'DADOS_CUSTOM'!$CM$2:$CM$160","Item comum","'DADOS_CUSTOM'!$CM$2:$CM$160","Ferramenta amaldiçoada","'DADOS_CUSTOM'!$CM$2:$CM$160","'DADOS_CUSTOM'!$CM$2:$CM$160"))&lt;&gt;"")),"")</f>
        <v/>
      </c>
    </row>
    <row r="3">
      <c r="A3" s="170" t="n">
        <v>2</v>
      </c>
      <c r="B3" s="170">
        <f>IF(ISBLANK('CONFIGURAÇÃO'!$J$40),"",'CONFIGURAÇÃO'!$J$40)</f>
        <v/>
      </c>
      <c r="C3" s="170">
        <f>IF(ISBLANK('CONFIGURAÇÃO'!$J$42),"",'CONFIGURAÇÃO'!$J$42)</f>
        <v/>
      </c>
      <c r="D3" s="170">
        <f>IF(ISBLANK('CONFIGURAÇÃO'!$N$40),"",'CONFIGURAÇÃO'!$N$40)</f>
        <v/>
      </c>
      <c r="E3" s="170">
        <f>IF(ISBLANK('CONFIGURAÇÃO'!$L$43),"",'CONFIGURAÇÃO'!$L$43)</f>
        <v/>
      </c>
      <c r="F3" s="170">
        <f>IF(ISBLANK('CONFIGURAÇÃO'!$L$44),"",'CONFIGURAÇÃO'!$L$44)</f>
        <v/>
      </c>
      <c r="G3" s="170">
        <f>IF(ISBLANK('CONFIGURAÇÃO'!$L$45),"",'CONFIGURAÇÃO'!$L$45)</f>
        <v/>
      </c>
      <c r="H3" s="170">
        <f>IF(ISBLANK('CONFIGURAÇÃO'!$L$46),"",'CONFIGURAÇÃO'!$L$46)</f>
        <v/>
      </c>
      <c r="I3" s="170">
        <f>IF(ISBLANK('CONFIGURAÇÃO'!$L$47),"",'CONFIGURAÇÃO'!$L$47)</f>
        <v/>
      </c>
      <c r="J3" s="170">
        <f>IF(ISBLANK('CONFIGURAÇÃO'!$L$48),"",'CONFIGURAÇÃO'!$L$48)</f>
        <v/>
      </c>
      <c r="K3" s="170">
        <f>IF(ISBLANK('CONFIGURAÇÃO'!$L$49),"",'CONFIGURAÇÃO'!$L$49)</f>
        <v/>
      </c>
      <c r="L3" s="170">
        <f>IF(ISBLANK('CONFIGURAÇÃO'!$L$50),"",'CONFIGURAÇÃO'!$L$50)</f>
        <v/>
      </c>
      <c r="M3" s="170">
        <f>IF(ISBLANK('CONFIGURAÇÃO'!$L$51),"",'CONFIGURAÇÃO'!$L$51)</f>
        <v/>
      </c>
      <c r="N3" s="170">
        <f>IF(ISBLANK('CONFIGURAÇÃO'!$L$52),"",'CONFIGURAÇÃO'!$L$52)</f>
        <v/>
      </c>
      <c r="O3" s="170">
        <f>IF(ISBLANK('CONFIGURAÇÃO'!$L$53),"",'CONFIGURAÇÃO'!$L$53)</f>
        <v/>
      </c>
      <c r="P3" s="170">
        <f>IF(ISBLANK('CONFIGURAÇÃO'!$L$54),"",'CONFIGURAÇÃO'!$L$54)</f>
        <v/>
      </c>
      <c r="Q3" s="170">
        <f>IF(ISBLANK('CONFIGURAÇÃO'!$L$55),"",'CONFIGURAÇÃO'!$L$55)</f>
        <v/>
      </c>
      <c r="R3" s="170">
        <f>IF(ISBLANK('CONFIGURAÇÃO'!$J$57),"",'CONFIGURAÇÃO'!$J$57)</f>
        <v/>
      </c>
      <c r="S3" s="170">
        <f>TEXTJOIN(" · ",TRUE,U3,V3,W3,X3)</f>
        <v/>
      </c>
      <c r="T3" s="170">
        <f>AND(B3&lt;&gt;"",C3&lt;&gt;"",S3="")</f>
        <v/>
      </c>
      <c r="U3" s="170">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CUSTOM'!$CA$2:$CA$160","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CUSTOM'!$CA$2:$CA$160","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CUSTOM'!$CA$2:$CA$160","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CUSTOM'!$CA$2:$CA$160","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CUSTOM'!$CE$2:$CE$160","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c r="V3" s="170">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0">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0">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0" t="inlineStr">
        <is>
          <t>Besta</t>
        </is>
      </c>
      <c r="AB3" s="170" t="inlineStr">
        <is>
          <t>Balestra</t>
        </is>
      </c>
      <c r="AC3" s="170" t="n">
        <v>2</v>
      </c>
      <c r="AD3" s="170" t="inlineStr">
        <is>
          <t>2d8</t>
        </is>
      </c>
      <c r="AE3" s="170" t="inlineStr">
        <is>
          <t>Longo Alcance · Munição · Rompe</t>
        </is>
      </c>
      <c r="AF3" s="170" t="n">
        <v>3</v>
      </c>
      <c r="AG3" s="170" t="n">
        <v>2</v>
      </c>
      <c r="AH3" s="170" t="inlineStr">
        <is>
          <t>30 m, longa 120 m</t>
        </is>
      </c>
      <c r="AI3" s="170" t="n">
        <v>1</v>
      </c>
      <c r="AJ3" s="170">
        <f>'FICHA PESSOAL'!$V$82</f>
        <v/>
      </c>
      <c r="AK3" s="170">
        <f>ADDRESS(ROW('FICHA PESSOAL'!V82),COLUMN('FICHA PESSOAL'!V82),4)</f>
        <v/>
      </c>
      <c r="AM3" s="170" t="inlineStr">
        <is>
          <t>Traje 2</t>
        </is>
      </c>
      <c r="AN3" s="170" t="n">
        <v>2</v>
      </c>
      <c r="AO3" s="170" t="inlineStr">
        <is>
          <t>—</t>
        </is>
      </c>
      <c r="AP3" s="170" t="n">
        <v>0</v>
      </c>
      <c r="AQ3" s="170" t="n">
        <v>1</v>
      </c>
      <c r="AR3" s="170" t="n">
        <v>1</v>
      </c>
      <c r="AS3" s="170" t="inlineStr">
        <is>
          <t>Grau 4</t>
        </is>
      </c>
      <c r="AU3" s="170" t="inlineStr">
        <is>
          <t>Lanterna elétrica</t>
        </is>
      </c>
      <c r="AV3" s="170" t="n">
        <v>0.2</v>
      </c>
      <c r="AW3" s="170" t="n">
        <v>3000</v>
      </c>
      <c r="AX3" s="170" t="inlineStr">
        <is>
          <t>Com pilhas; 8 horas de uso</t>
        </is>
      </c>
      <c r="AZ3" s="170" t="inlineStr">
        <is>
          <t>Coexistência</t>
        </is>
      </c>
      <c r="BA3" s="170" t="inlineStr">
        <is>
          <t>Receptáculo</t>
        </is>
      </c>
      <c r="BB3" s="170" t="inlineStr">
        <is>
          <t>marcante</t>
        </is>
      </c>
      <c r="BC3" s="170" t="inlineStr"/>
      <c r="BD3" s="170" t="inlineStr">
        <is>
          <t>Uma vez por cena</t>
        </is>
      </c>
      <c r="BE3" s="170"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0" t="inlineStr">
        <is>
          <t>Receptáculo</t>
        </is>
      </c>
      <c r="BH3" s="170" t="inlineStr">
        <is>
          <t>Sentir Energia, Ocultismo, Intuição ou Religião</t>
        </is>
      </c>
      <c r="BI3" s="170" t="inlineStr">
        <is>
          <t>Fundamento, ou Manejos se escolher Sem Técnica</t>
        </is>
      </c>
      <c r="BM3" s="170" t="inlineStr">
        <is>
          <t>Médio</t>
        </is>
      </c>
      <c r="BN3" s="170" t="inlineStr">
        <is>
          <t>Escudo</t>
        </is>
      </c>
      <c r="BO3" s="170" t="n">
        <v>2</v>
      </c>
      <c r="BP3" s="170" t="n">
        <v>3</v>
      </c>
      <c r="BQ3" s="170" t="n">
        <v>3</v>
      </c>
      <c r="BR3" s="170" t="n">
        <v>1</v>
      </c>
      <c r="BS3" s="170" t="inlineStr">
        <is>
          <t>—</t>
        </is>
      </c>
      <c r="BT3" s="170" t="inlineStr"/>
      <c r="BU3" s="170" t="inlineStr"/>
      <c r="BV3" s="170" t="inlineStr">
        <is>
          <t>Algema</t>
        </is>
      </c>
      <c r="BW3" s="170">
        <f>IF(AND($B2="Origem",OR($J2="",$J2="Nenhuma",$J2="Restrição Celestial · Restrição corporal")),$C2,"")</f>
        <v/>
      </c>
      <c r="BZ3" s="170" t="inlineStr">
        <is>
          <t>Marcante</t>
        </is>
      </c>
      <c r="CA3" s="170" t="inlineStr">
        <is>
          <t>Acrobacia</t>
        </is>
      </c>
      <c r="CB3" s="170" t="inlineStr">
        <is>
          <t>Manejos</t>
        </is>
      </c>
      <c r="CC3" s="170" t="inlineStr">
        <is>
          <t>Receptáculo</t>
        </is>
      </c>
      <c r="CD3" s="170" t="inlineStr">
        <is>
          <t>Latente</t>
        </is>
      </c>
      <c r="CE3" s="170" t="inlineStr">
        <is>
          <t>Condução</t>
        </is>
      </c>
      <c r="CF3" s="170" t="inlineStr">
        <is>
          <t>Armas Longas</t>
        </is>
      </c>
      <c r="CG3" s="170" t="n">
        <v>2</v>
      </c>
      <c r="CH3" s="170" t="inlineStr">
        <is>
          <t>Perfurante</t>
        </is>
      </c>
      <c r="CI3" s="170" t="inlineStr">
        <is>
          <t>Leve</t>
        </is>
      </c>
      <c r="CJ3" s="170" t="inlineStr">
        <is>
          <t>Grau 4</t>
        </is>
      </c>
      <c r="CK3" s="170" t="inlineStr">
        <is>
          <t>Besta</t>
        </is>
      </c>
      <c r="CL3" s="170" t="inlineStr">
        <is>
          <t>Tentativa e Erro</t>
        </is>
      </c>
      <c r="CP3" s="170">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0">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0">
        <f>IF(DADOS!$CZ$34&gt;=DADOS!$CC$5,DADOS!$BX$5,"")</f>
        <v/>
      </c>
      <c r="CS3" s="170" t="inlineStr">
        <is>
          <t>Receptáculo</t>
        </is>
      </c>
    </row>
    <row r="4">
      <c r="A4" s="170" t="n">
        <v>3</v>
      </c>
      <c r="B4" s="170">
        <f>IF(ISBLANK('CONFIGURAÇÃO'!$J$69),"",'CONFIGURAÇÃO'!$J$69)</f>
        <v/>
      </c>
      <c r="C4" s="170">
        <f>IF(ISBLANK('CONFIGURAÇÃO'!$J$71),"",'CONFIGURAÇÃO'!$J$71)</f>
        <v/>
      </c>
      <c r="D4" s="170">
        <f>IF(ISBLANK('CONFIGURAÇÃO'!$N$69),"",'CONFIGURAÇÃO'!$N$69)</f>
        <v/>
      </c>
      <c r="E4" s="170">
        <f>IF(ISBLANK('CONFIGURAÇÃO'!$L$72),"",'CONFIGURAÇÃO'!$L$72)</f>
        <v/>
      </c>
      <c r="F4" s="170">
        <f>IF(ISBLANK('CONFIGURAÇÃO'!$L$73),"",'CONFIGURAÇÃO'!$L$73)</f>
        <v/>
      </c>
      <c r="G4" s="170">
        <f>IF(ISBLANK('CONFIGURAÇÃO'!$L$74),"",'CONFIGURAÇÃO'!$L$74)</f>
        <v/>
      </c>
      <c r="H4" s="170">
        <f>IF(ISBLANK('CONFIGURAÇÃO'!$L$75),"",'CONFIGURAÇÃO'!$L$75)</f>
        <v/>
      </c>
      <c r="I4" s="170">
        <f>IF(ISBLANK('CONFIGURAÇÃO'!$L$76),"",'CONFIGURAÇÃO'!$L$76)</f>
        <v/>
      </c>
      <c r="J4" s="170">
        <f>IF(ISBLANK('CONFIGURAÇÃO'!$L$77),"",'CONFIGURAÇÃO'!$L$77)</f>
        <v/>
      </c>
      <c r="K4" s="170">
        <f>IF(ISBLANK('CONFIGURAÇÃO'!$L$78),"",'CONFIGURAÇÃO'!$L$78)</f>
        <v/>
      </c>
      <c r="L4" s="170">
        <f>IF(ISBLANK('CONFIGURAÇÃO'!$L$79),"",'CONFIGURAÇÃO'!$L$79)</f>
        <v/>
      </c>
      <c r="M4" s="170">
        <f>IF(ISBLANK('CONFIGURAÇÃO'!$L$80),"",'CONFIGURAÇÃO'!$L$80)</f>
        <v/>
      </c>
      <c r="N4" s="170">
        <f>IF(ISBLANK('CONFIGURAÇÃO'!$L$81),"",'CONFIGURAÇÃO'!$L$81)</f>
        <v/>
      </c>
      <c r="O4" s="170">
        <f>IF(ISBLANK('CONFIGURAÇÃO'!$L$82),"",'CONFIGURAÇÃO'!$L$82)</f>
        <v/>
      </c>
      <c r="P4" s="170">
        <f>IF(ISBLANK('CONFIGURAÇÃO'!$L$83),"",'CONFIGURAÇÃO'!$L$83)</f>
        <v/>
      </c>
      <c r="Q4" s="170">
        <f>IF(ISBLANK('CONFIGURAÇÃO'!$L$84),"",'CONFIGURAÇÃO'!$L$84)</f>
        <v/>
      </c>
      <c r="R4" s="170">
        <f>IF(ISBLANK('CONFIGURAÇÃO'!$J$86),"",'CONFIGURAÇÃO'!$J$86)</f>
        <v/>
      </c>
      <c r="S4" s="170">
        <f>TEXTJOIN(" · ",TRUE,U4,V4,W4,X4)</f>
        <v/>
      </c>
      <c r="T4" s="170">
        <f>AND(B4&lt;&gt;"",C4&lt;&gt;"",S4="")</f>
        <v/>
      </c>
      <c r="U4" s="170">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CUSTOM'!$CA$2:$CA$160","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CUSTOM'!$CA$2:$CA$160","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CUSTOM'!$CA$2:$CA$160","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CUSTOM'!$CA$2:$CA$160","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CUSTOM'!$CE$2:$CE$160","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c r="V4" s="170">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0">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0">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0" t="inlineStr">
        <is>
          <t>Besta de Uma Mão</t>
        </is>
      </c>
      <c r="AB4" s="170" t="inlineStr">
        <is>
          <t>Balestra</t>
        </is>
      </c>
      <c r="AC4" s="170" t="n">
        <v>1</v>
      </c>
      <c r="AD4" s="170" t="inlineStr">
        <is>
          <t>1d10</t>
        </is>
      </c>
      <c r="AE4" s="170" t="inlineStr">
        <is>
          <t>Longo Alcance · Munição · Oculta · Leve</t>
        </is>
      </c>
      <c r="AF4" s="170" t="inlineStr">
        <is>
          <t>—</t>
        </is>
      </c>
      <c r="AG4" s="170" t="n">
        <v>1</v>
      </c>
      <c r="AH4" s="170" t="inlineStr">
        <is>
          <t>9 m, longa 36 m</t>
        </is>
      </c>
      <c r="AI4" s="170" t="n">
        <v>1</v>
      </c>
      <c r="AJ4" s="170">
        <f>'FICHA PESSOAL'!$V$83</f>
        <v/>
      </c>
      <c r="AK4" s="170">
        <f>ADDRESS(ROW('FICHA PESSOAL'!V83),COLUMN('FICHA PESSOAL'!V83),4)</f>
        <v/>
      </c>
      <c r="AM4" s="170" t="inlineStr">
        <is>
          <t>Traje 3</t>
        </is>
      </c>
      <c r="AN4" s="170" t="n">
        <v>3</v>
      </c>
      <c r="AO4" s="170" t="inlineStr">
        <is>
          <t>—</t>
        </is>
      </c>
      <c r="AP4" s="170" t="n">
        <v>3</v>
      </c>
      <c r="AQ4" s="170" t="n">
        <v>2</v>
      </c>
      <c r="AR4" s="170" t="n">
        <v>1</v>
      </c>
      <c r="AS4" s="170" t="inlineStr">
        <is>
          <t>Grau 4</t>
        </is>
      </c>
      <c r="AU4" s="170" t="inlineStr">
        <is>
          <t>Pilhas de reserva</t>
        </is>
      </c>
      <c r="AV4" s="170" t="n">
        <v>0.1</v>
      </c>
      <c r="AW4" s="170" t="n">
        <v>500</v>
      </c>
      <c r="AX4" s="170" t="inlineStr">
        <is>
          <t>Uma reposição para a lanterna</t>
        </is>
      </c>
      <c r="AZ4" s="170" t="inlineStr">
        <is>
          <t>Conflito</t>
        </is>
      </c>
      <c r="BA4" s="170" t="inlineStr">
        <is>
          <t>Receptáculo</t>
        </is>
      </c>
      <c r="BB4" s="170" t="inlineStr">
        <is>
          <t>marcante</t>
        </is>
      </c>
      <c r="BC4" s="170" t="inlineStr"/>
      <c r="BD4" s="170" t="inlineStr">
        <is>
          <t>Uma vez por dia · Uma vez entre um turno seu e o próximo</t>
        </is>
      </c>
      <c r="BE4" s="170"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0" t="inlineStr">
        <is>
          <t>Descendente</t>
        </is>
      </c>
      <c r="BH4" s="170" t="inlineStr">
        <is>
          <t>Hierarquia, História, Ocultismo ou Persuasão</t>
        </is>
      </c>
      <c r="BI4" s="170" t="inlineStr">
        <is>
          <t>Fundamento, ou Manejos se escolher Sem Técnica</t>
        </is>
      </c>
      <c r="BM4" s="170" t="inlineStr">
        <is>
          <t>Torre</t>
        </is>
      </c>
      <c r="BN4" s="170" t="inlineStr">
        <is>
          <t>Escudo</t>
        </is>
      </c>
      <c r="BO4" s="170" t="n">
        <v>3</v>
      </c>
      <c r="BP4" s="170" t="n">
        <v>1</v>
      </c>
      <c r="BQ4" s="170" t="n">
        <v>5</v>
      </c>
      <c r="BR4" s="170" t="n">
        <v>2</v>
      </c>
      <c r="BS4" s="170" t="inlineStr">
        <is>
          <t>—</t>
        </is>
      </c>
      <c r="BT4" s="170" t="inlineStr"/>
      <c r="BU4" s="170" t="inlineStr"/>
      <c r="BV4" s="170" t="inlineStr">
        <is>
          <t>Amortecimento de Queda</t>
        </is>
      </c>
      <c r="BW4" s="170">
        <f>IF(AND($B3="Origem",OR($J3="",$J3="Nenhuma",$J3="Restrição Celestial · Restrição corporal")),$C3,"")</f>
        <v/>
      </c>
      <c r="BZ4" s="170" t="inlineStr">
        <is>
          <t>Menor</t>
        </is>
      </c>
      <c r="CA4" s="170" t="inlineStr">
        <is>
          <t>Furtividade</t>
        </is>
      </c>
      <c r="CB4" s="170" t="inlineStr">
        <is>
          <t>Técnica Marcial com energia</t>
        </is>
      </c>
      <c r="CC4" s="170" t="inlineStr">
        <is>
          <t>Descendente</t>
        </is>
      </c>
      <c r="CD4" s="170" t="inlineStr">
        <is>
          <t>Receptáculo</t>
        </is>
      </c>
      <c r="CE4" s="170" t="inlineStr">
        <is>
          <t>Arrombamento</t>
        </is>
      </c>
      <c r="CF4" s="170" t="inlineStr">
        <is>
          <t>Arremesso</t>
        </is>
      </c>
      <c r="CH4" s="170" t="inlineStr">
        <is>
          <t>Concussão</t>
        </is>
      </c>
      <c r="CI4" s="170" t="inlineStr">
        <is>
          <t>Fineza</t>
        </is>
      </c>
      <c r="CJ4" s="170" t="inlineStr">
        <is>
          <t>Grau 3</t>
        </is>
      </c>
      <c r="CK4" s="170" t="inlineStr">
        <is>
          <t>Besta de Uma Mão</t>
        </is>
      </c>
      <c r="CL4" s="170" t="inlineStr">
        <is>
          <t>Coexistência</t>
        </is>
      </c>
      <c r="CR4" s="170">
        <f>IF(DADOS!$CZ$34&gt;=DADOS!$CC$6,DADOS!$BX$6,"")</f>
        <v/>
      </c>
      <c r="CS4" s="170" t="inlineStr">
        <is>
          <t>Descendente</t>
        </is>
      </c>
    </row>
    <row r="5">
      <c r="A5" s="170" t="n">
        <v>4</v>
      </c>
      <c r="B5" s="170">
        <f>IF(ISBLANK('CONFIGURAÇÃO'!$J$98),"",'CONFIGURAÇÃO'!$J$98)</f>
        <v/>
      </c>
      <c r="C5" s="170">
        <f>IF(ISBLANK('CONFIGURAÇÃO'!$J$100),"",'CONFIGURAÇÃO'!$J$100)</f>
        <v/>
      </c>
      <c r="D5" s="170">
        <f>IF(ISBLANK('CONFIGURAÇÃO'!$N$98),"",'CONFIGURAÇÃO'!$N$98)</f>
        <v/>
      </c>
      <c r="E5" s="170">
        <f>IF(ISBLANK('CONFIGURAÇÃO'!$L$101),"",'CONFIGURAÇÃO'!$L$101)</f>
        <v/>
      </c>
      <c r="F5" s="170">
        <f>IF(ISBLANK('CONFIGURAÇÃO'!$L$102),"",'CONFIGURAÇÃO'!$L$102)</f>
        <v/>
      </c>
      <c r="G5" s="170">
        <f>IF(ISBLANK('CONFIGURAÇÃO'!$L$103),"",'CONFIGURAÇÃO'!$L$103)</f>
        <v/>
      </c>
      <c r="H5" s="170">
        <f>IF(ISBLANK('CONFIGURAÇÃO'!$L$104),"",'CONFIGURAÇÃO'!$L$104)</f>
        <v/>
      </c>
      <c r="I5" s="170">
        <f>IF(ISBLANK('CONFIGURAÇÃO'!$L$105),"",'CONFIGURAÇÃO'!$L$105)</f>
        <v/>
      </c>
      <c r="J5" s="170">
        <f>IF(ISBLANK('CONFIGURAÇÃO'!$L$106),"",'CONFIGURAÇÃO'!$L$106)</f>
        <v/>
      </c>
      <c r="K5" s="170">
        <f>IF(ISBLANK('CONFIGURAÇÃO'!$L$107),"",'CONFIGURAÇÃO'!$L$107)</f>
        <v/>
      </c>
      <c r="L5" s="170">
        <f>IF(ISBLANK('CONFIGURAÇÃO'!$L$108),"",'CONFIGURAÇÃO'!$L$108)</f>
        <v/>
      </c>
      <c r="M5" s="170">
        <f>IF(ISBLANK('CONFIGURAÇÃO'!$L$109),"",'CONFIGURAÇÃO'!$L$109)</f>
        <v/>
      </c>
      <c r="N5" s="170">
        <f>IF(ISBLANK('CONFIGURAÇÃO'!$L$110),"",'CONFIGURAÇÃO'!$L$110)</f>
        <v/>
      </c>
      <c r="O5" s="170">
        <f>IF(ISBLANK('CONFIGURAÇÃO'!$L$111),"",'CONFIGURAÇÃO'!$L$111)</f>
        <v/>
      </c>
      <c r="P5" s="170">
        <f>IF(ISBLANK('CONFIGURAÇÃO'!$L$112),"",'CONFIGURAÇÃO'!$L$112)</f>
        <v/>
      </c>
      <c r="Q5" s="170">
        <f>IF(ISBLANK('CONFIGURAÇÃO'!$L$113),"",'CONFIGURAÇÃO'!$L$113)</f>
        <v/>
      </c>
      <c r="R5" s="170">
        <f>IF(ISBLANK('CONFIGURAÇÃO'!$J$115),"",'CONFIGURAÇÃO'!$J$115)</f>
        <v/>
      </c>
      <c r="S5" s="170">
        <f>TEXTJOIN(" · ",TRUE,U5,V5,W5,X5)</f>
        <v/>
      </c>
      <c r="T5" s="170">
        <f>AND(B5&lt;&gt;"",C5&lt;&gt;"",S5="")</f>
        <v/>
      </c>
      <c r="U5" s="170">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CUSTOM'!$CA$2:$CA$160","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CUSTOM'!$CA$2:$CA$160","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CUSTOM'!$CA$2:$CA$160","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CUSTOM'!$CA$2:$CA$160","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CUSTOM'!$CE$2:$CE$160","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c r="V5" s="170">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0">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0">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0" t="inlineStr">
        <is>
          <t>Bō</t>
        </is>
      </c>
      <c r="AB5" s="170" t="inlineStr">
        <is>
          <t>Porrete</t>
        </is>
      </c>
      <c r="AC5" s="170" t="n">
        <v>2</v>
      </c>
      <c r="AD5" s="170" t="inlineStr">
        <is>
          <t>1d10</t>
        </is>
      </c>
      <c r="AE5" s="170" t="inlineStr">
        <is>
          <t>Alcance · Emaranha</t>
        </is>
      </c>
      <c r="AF5" s="170" t="n">
        <v>3</v>
      </c>
      <c r="AG5" s="170" t="n">
        <v>2</v>
      </c>
      <c r="AJ5" s="170">
        <f>'FICHA PESSOAL'!$V$73</f>
        <v/>
      </c>
      <c r="AK5" s="170">
        <f>ADDRESS(ROW('FICHA PESSOAL'!V73),COLUMN('FICHA PESSOAL'!V73),4)</f>
        <v/>
      </c>
      <c r="AM5" s="170" t="inlineStr">
        <is>
          <t>Revestimento 1</t>
        </is>
      </c>
      <c r="AN5" s="170" t="n">
        <v>4</v>
      </c>
      <c r="AO5" s="170" t="n">
        <v>0</v>
      </c>
      <c r="AP5" s="170" t="n">
        <v>3</v>
      </c>
      <c r="AQ5" s="170" t="n">
        <v>2</v>
      </c>
      <c r="AR5" s="170" t="n">
        <v>1</v>
      </c>
      <c r="AS5" s="170" t="inlineStr">
        <is>
          <t>Grau 4</t>
        </is>
      </c>
      <c r="AU5" s="170" t="inlineStr">
        <is>
          <t>Algema</t>
        </is>
      </c>
      <c r="AV5" s="170" t="n">
        <v>0.2</v>
      </c>
      <c r="AW5" s="170" t="n">
        <v>3000</v>
      </c>
      <c r="AX5" s="170" t="inlineStr">
        <is>
          <t>Um par com chave</t>
        </is>
      </c>
      <c r="AZ5" s="170" t="inlineStr">
        <is>
          <t>Zenin</t>
        </is>
      </c>
      <c r="BA5" s="170" t="inlineStr">
        <is>
          <t>Descendente</t>
        </is>
      </c>
      <c r="BB5" s="170" t="inlineStr">
        <is>
          <t>marcante</t>
        </is>
      </c>
      <c r="BC5" s="170" t="inlineStr"/>
      <c r="BD5" s="170" t="inlineStr">
        <is>
          <t>Uma vez por dia · Maestria vezes por dia</t>
        </is>
      </c>
      <c r="BE5" s="170"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0" t="inlineStr">
        <is>
          <t>Encarnado</t>
        </is>
      </c>
      <c r="BH5" s="170" t="inlineStr">
        <is>
          <t>História, Ocultismo, Investigação ou Intimidação</t>
        </is>
      </c>
      <c r="BI5" s="170" t="inlineStr">
        <is>
          <t>Fundamento, ou Manejos se escolher Sem Técnica</t>
        </is>
      </c>
      <c r="BM5" s="170" t="inlineStr">
        <is>
          <t>Traje 1</t>
        </is>
      </c>
      <c r="BN5" s="170" t="inlineStr">
        <is>
          <t>Uniforme</t>
        </is>
      </c>
      <c r="BO5" s="170" t="n">
        <v>1</v>
      </c>
      <c r="BP5" s="170" t="inlineStr">
        <is>
          <t>—</t>
        </is>
      </c>
      <c r="BQ5" s="170" t="n">
        <v>0</v>
      </c>
      <c r="BR5" s="170" t="n">
        <v>0.3</v>
      </c>
      <c r="BS5" s="170" t="inlineStr">
        <is>
          <t>Grau 4</t>
        </is>
      </c>
      <c r="BT5" s="170" t="inlineStr"/>
      <c r="BU5" s="170" t="inlineStr"/>
      <c r="BV5" s="170" t="inlineStr">
        <is>
          <t>Anatomia Suplementar</t>
        </is>
      </c>
      <c r="BW5" s="170">
        <f>IF(AND($B4="Origem",OR($J4="",$J4="Nenhuma",$J4="Restrição Celestial · Restrição corporal")),$C4,"")</f>
        <v/>
      </c>
      <c r="BZ5" s="170" t="inlineStr">
        <is>
          <t>Arma</t>
        </is>
      </c>
      <c r="CA5" s="170" t="inlineStr">
        <is>
          <t>Pontaria</t>
        </is>
      </c>
      <c r="CB5" s="170" t="inlineStr">
        <is>
          <t>Técnica Marcial sem energia</t>
        </is>
      </c>
      <c r="CC5" s="170" t="inlineStr">
        <is>
          <t>Encarnado</t>
        </is>
      </c>
      <c r="CD5" s="170" t="inlineStr">
        <is>
          <t>Descendente</t>
        </is>
      </c>
      <c r="CE5" s="170" t="inlineStr">
        <is>
          <t>Herbalismo</t>
        </is>
      </c>
      <c r="CF5" s="170" t="inlineStr">
        <is>
          <t>Balestra</t>
        </is>
      </c>
      <c r="CH5" s="170" t="inlineStr">
        <is>
          <t>Fogo</t>
        </is>
      </c>
      <c r="CI5" s="170" t="inlineStr">
        <is>
          <t>Versátil</t>
        </is>
      </c>
      <c r="CJ5" s="170" t="inlineStr">
        <is>
          <t>Grau 2</t>
        </is>
      </c>
      <c r="CK5" s="170" t="inlineStr">
        <is>
          <t>Bō</t>
        </is>
      </c>
      <c r="CL5" s="170" t="inlineStr">
        <is>
          <t>Conflito</t>
        </is>
      </c>
      <c r="CR5" s="170">
        <f>IF(DADOS!$CZ$34&gt;=DADOS!$CC$7,DADOS!$BX$7,"")</f>
        <v/>
      </c>
      <c r="CS5" s="170" t="inlineStr">
        <is>
          <t>Encarnado</t>
        </is>
      </c>
    </row>
    <row r="6">
      <c r="A6" s="170" t="n">
        <v>5</v>
      </c>
      <c r="B6" s="170">
        <f>IF(ISBLANK('CONFIGURAÇÃO'!$J$127),"",'CONFIGURAÇÃO'!$J$127)</f>
        <v/>
      </c>
      <c r="C6" s="170">
        <f>IF(ISBLANK('CONFIGURAÇÃO'!$J$129),"",'CONFIGURAÇÃO'!$J$129)</f>
        <v/>
      </c>
      <c r="D6" s="170">
        <f>IF(ISBLANK('CONFIGURAÇÃO'!$N$127),"",'CONFIGURAÇÃO'!$N$127)</f>
        <v/>
      </c>
      <c r="E6" s="170">
        <f>IF(ISBLANK('CONFIGURAÇÃO'!$L$130),"",'CONFIGURAÇÃO'!$L$130)</f>
        <v/>
      </c>
      <c r="F6" s="170">
        <f>IF(ISBLANK('CONFIGURAÇÃO'!$L$131),"",'CONFIGURAÇÃO'!$L$131)</f>
        <v/>
      </c>
      <c r="G6" s="170">
        <f>IF(ISBLANK('CONFIGURAÇÃO'!$L$132),"",'CONFIGURAÇÃO'!$L$132)</f>
        <v/>
      </c>
      <c r="H6" s="170">
        <f>IF(ISBLANK('CONFIGURAÇÃO'!$L$133),"",'CONFIGURAÇÃO'!$L$133)</f>
        <v/>
      </c>
      <c r="I6" s="170">
        <f>IF(ISBLANK('CONFIGURAÇÃO'!$L$134),"",'CONFIGURAÇÃO'!$L$134)</f>
        <v/>
      </c>
      <c r="J6" s="170">
        <f>IF(ISBLANK('CONFIGURAÇÃO'!$L$135),"",'CONFIGURAÇÃO'!$L$135)</f>
        <v/>
      </c>
      <c r="K6" s="170">
        <f>IF(ISBLANK('CONFIGURAÇÃO'!$L$136),"",'CONFIGURAÇÃO'!$L$136)</f>
        <v/>
      </c>
      <c r="L6" s="170">
        <f>IF(ISBLANK('CONFIGURAÇÃO'!$L$137),"",'CONFIGURAÇÃO'!$L$137)</f>
        <v/>
      </c>
      <c r="M6" s="170">
        <f>IF(ISBLANK('CONFIGURAÇÃO'!$L$138),"",'CONFIGURAÇÃO'!$L$138)</f>
        <v/>
      </c>
      <c r="N6" s="170">
        <f>IF(ISBLANK('CONFIGURAÇÃO'!$L$139),"",'CONFIGURAÇÃO'!$L$139)</f>
        <v/>
      </c>
      <c r="O6" s="170">
        <f>IF(ISBLANK('CONFIGURAÇÃO'!$L$140),"",'CONFIGURAÇÃO'!$L$140)</f>
        <v/>
      </c>
      <c r="P6" s="170">
        <f>IF(ISBLANK('CONFIGURAÇÃO'!$L$141),"",'CONFIGURAÇÃO'!$L$141)</f>
        <v/>
      </c>
      <c r="Q6" s="170">
        <f>IF(ISBLANK('CONFIGURAÇÃO'!$L$142),"",'CONFIGURAÇÃO'!$L$142)</f>
        <v/>
      </c>
      <c r="R6" s="170">
        <f>IF(ISBLANK('CONFIGURAÇÃO'!$J$144),"",'CONFIGURAÇÃO'!$J$144)</f>
        <v/>
      </c>
      <c r="S6" s="170">
        <f>TEXTJOIN(" · ",TRUE,U6,V6,W6,X6)</f>
        <v/>
      </c>
      <c r="T6" s="170">
        <f>AND(B6&lt;&gt;"",C6&lt;&gt;"",S6="")</f>
        <v/>
      </c>
      <c r="U6" s="170">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CUSTOM'!$CA$2:$CA$160","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CUSTOM'!$CA$2:$CA$160","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CUSTOM'!$CA$2:$CA$160","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CUSTOM'!$CA$2:$CA$160","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CUSTOM'!$CE$2:$CE$160","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c r="V6" s="170">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0">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0">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0" t="inlineStr">
        <is>
          <t>Broquel</t>
        </is>
      </c>
      <c r="AB6" s="170" t="inlineStr">
        <is>
          <t>Escudo</t>
        </is>
      </c>
      <c r="AC6" s="170" t="n">
        <v>1</v>
      </c>
      <c r="AD6" s="170" t="inlineStr">
        <is>
          <t>—</t>
        </is>
      </c>
      <c r="AE6" s="170" t="inlineStr">
        <is>
          <t>Proteção +1 · teto de Destreza 5</t>
        </is>
      </c>
      <c r="AF6" s="170" t="inlineStr">
        <is>
          <t>—</t>
        </is>
      </c>
      <c r="AG6" s="170" t="n">
        <v>0.5</v>
      </c>
      <c r="AJ6" s="170">
        <f>TRUE</f>
        <v/>
      </c>
      <c r="AM6" s="170" t="inlineStr">
        <is>
          <t>Revestimento 2</t>
        </is>
      </c>
      <c r="AN6" s="170" t="n">
        <v>5</v>
      </c>
      <c r="AO6" s="170" t="n">
        <v>0</v>
      </c>
      <c r="AP6" s="170" t="n">
        <v>4</v>
      </c>
      <c r="AQ6" s="170" t="n">
        <v>3</v>
      </c>
      <c r="AR6" s="170" t="n">
        <v>2</v>
      </c>
      <c r="AS6" s="170" t="inlineStr">
        <is>
          <t>Grau 3</t>
        </is>
      </c>
      <c r="AU6" s="170" t="inlineStr">
        <is>
          <t>Pé de cabra</t>
        </is>
      </c>
      <c r="AV6" s="170" t="n">
        <v>0.5</v>
      </c>
      <c r="AW6" s="170" t="n">
        <v>3000</v>
      </c>
      <c r="AX6" s="170" t="inlineStr">
        <is>
          <t>Uma peça</t>
        </is>
      </c>
      <c r="AZ6" s="170" t="inlineStr">
        <is>
          <t>Kamo</t>
        </is>
      </c>
      <c r="BA6" s="170" t="inlineStr">
        <is>
          <t>Descendente</t>
        </is>
      </c>
      <c r="BB6" s="170" t="inlineStr">
        <is>
          <t>marcante</t>
        </is>
      </c>
      <c r="BC6" s="170" t="inlineStr"/>
      <c r="BD6" s="170" t="inlineStr">
        <is>
          <t>Maestria vezes por dia</t>
        </is>
      </c>
      <c r="BE6" s="170"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0" t="inlineStr">
        <is>
          <t>Híbrido</t>
        </is>
      </c>
      <c r="BH6" s="170" t="inlineStr">
        <is>
          <t>Ocultismo, Medicina, Sentir Energia ou Natureza</t>
        </is>
      </c>
      <c r="BI6" s="170" t="inlineStr">
        <is>
          <t>Fundamento, ou Manejos se escolher Sem Técnica</t>
        </is>
      </c>
      <c r="BM6" s="170" t="inlineStr">
        <is>
          <t>Traje 2</t>
        </is>
      </c>
      <c r="BN6" s="170" t="inlineStr">
        <is>
          <t>Uniforme</t>
        </is>
      </c>
      <c r="BO6" s="170" t="n">
        <v>2</v>
      </c>
      <c r="BP6" s="170" t="inlineStr">
        <is>
          <t>—</t>
        </is>
      </c>
      <c r="BQ6" s="170" t="n">
        <v>0</v>
      </c>
      <c r="BR6" s="170" t="n">
        <v>1</v>
      </c>
      <c r="BS6" s="170" t="inlineStr">
        <is>
          <t>Grau 4</t>
        </is>
      </c>
      <c r="BT6" s="170" t="inlineStr"/>
      <c r="BU6" s="170" t="inlineStr"/>
      <c r="BV6" s="170" t="inlineStr">
        <is>
          <t>Aprendizado Complementar</t>
        </is>
      </c>
      <c r="BW6" s="170">
        <f>IF(AND($B5="Origem",OR($J5="",$J5="Nenhuma",$J5="Restrição Celestial · Restrição corporal")),$C5,"")</f>
        <v/>
      </c>
      <c r="BZ6" s="170" t="inlineStr">
        <is>
          <t>Escudo</t>
        </is>
      </c>
      <c r="CA6" s="170" t="inlineStr">
        <is>
          <t>Prestidigitação</t>
        </is>
      </c>
      <c r="CC6" s="170" t="inlineStr">
        <is>
          <t>Híbrido</t>
        </is>
      </c>
      <c r="CD6" s="170" t="inlineStr">
        <is>
          <t>Encarnado</t>
        </is>
      </c>
      <c r="CE6" s="170" t="inlineStr">
        <is>
          <t>Forja</t>
        </is>
      </c>
      <c r="CF6" s="170" t="inlineStr">
        <is>
          <t>Ceifa</t>
        </is>
      </c>
      <c r="CH6" s="170" t="inlineStr">
        <is>
          <t>Frio</t>
        </is>
      </c>
      <c r="CI6" s="170" t="inlineStr">
        <is>
          <t>Par</t>
        </is>
      </c>
      <c r="CJ6" s="170" t="inlineStr">
        <is>
          <t>Grau 1</t>
        </is>
      </c>
      <c r="CK6" s="170" t="inlineStr">
        <is>
          <t>Canivete</t>
        </is>
      </c>
      <c r="CL6" s="170" t="inlineStr">
        <is>
          <t>Zenin</t>
        </is>
      </c>
      <c r="CR6" s="170">
        <f>IF(DADOS!$CZ$34&gt;=DADOS!$CC$8,DADOS!$BX$8,"")</f>
        <v/>
      </c>
      <c r="CS6" s="170" t="inlineStr">
        <is>
          <t>Híbrido</t>
        </is>
      </c>
    </row>
    <row r="7">
      <c r="A7" s="170" t="n">
        <v>6</v>
      </c>
      <c r="B7" s="170">
        <f>IF(ISBLANK('CONFIGURAÇÃO'!$J$156),"",'CONFIGURAÇÃO'!$J$156)</f>
        <v/>
      </c>
      <c r="C7" s="170">
        <f>IF(ISBLANK('CONFIGURAÇÃO'!$J$158),"",'CONFIGURAÇÃO'!$J$158)</f>
        <v/>
      </c>
      <c r="D7" s="170">
        <f>IF(ISBLANK('CONFIGURAÇÃO'!$N$156),"",'CONFIGURAÇÃO'!$N$156)</f>
        <v/>
      </c>
      <c r="E7" s="170">
        <f>IF(ISBLANK('CONFIGURAÇÃO'!$L$159),"",'CONFIGURAÇÃO'!$L$159)</f>
        <v/>
      </c>
      <c r="F7" s="170">
        <f>IF(ISBLANK('CONFIGURAÇÃO'!$L$160),"",'CONFIGURAÇÃO'!$L$160)</f>
        <v/>
      </c>
      <c r="G7" s="170">
        <f>IF(ISBLANK('CONFIGURAÇÃO'!$L$161),"",'CONFIGURAÇÃO'!$L$161)</f>
        <v/>
      </c>
      <c r="H7" s="170">
        <f>IF(ISBLANK('CONFIGURAÇÃO'!$L$162),"",'CONFIGURAÇÃO'!$L$162)</f>
        <v/>
      </c>
      <c r="I7" s="170">
        <f>IF(ISBLANK('CONFIGURAÇÃO'!$L$163),"",'CONFIGURAÇÃO'!$L$163)</f>
        <v/>
      </c>
      <c r="J7" s="170">
        <f>IF(ISBLANK('CONFIGURAÇÃO'!$L$164),"",'CONFIGURAÇÃO'!$L$164)</f>
        <v/>
      </c>
      <c r="K7" s="170">
        <f>IF(ISBLANK('CONFIGURAÇÃO'!$L$165),"",'CONFIGURAÇÃO'!$L$165)</f>
        <v/>
      </c>
      <c r="L7" s="170">
        <f>IF(ISBLANK('CONFIGURAÇÃO'!$L$166),"",'CONFIGURAÇÃO'!$L$166)</f>
        <v/>
      </c>
      <c r="M7" s="170">
        <f>IF(ISBLANK('CONFIGURAÇÃO'!$L$167),"",'CONFIGURAÇÃO'!$L$167)</f>
        <v/>
      </c>
      <c r="N7" s="170">
        <f>IF(ISBLANK('CONFIGURAÇÃO'!$L$168),"",'CONFIGURAÇÃO'!$L$168)</f>
        <v/>
      </c>
      <c r="O7" s="170">
        <f>IF(ISBLANK('CONFIGURAÇÃO'!$L$169),"",'CONFIGURAÇÃO'!$L$169)</f>
        <v/>
      </c>
      <c r="P7" s="170">
        <f>IF(ISBLANK('CONFIGURAÇÃO'!$L$170),"",'CONFIGURAÇÃO'!$L$170)</f>
        <v/>
      </c>
      <c r="Q7" s="170">
        <f>IF(ISBLANK('CONFIGURAÇÃO'!$L$171),"",'CONFIGURAÇÃO'!$L$171)</f>
        <v/>
      </c>
      <c r="R7" s="170">
        <f>IF(ISBLANK('CONFIGURAÇÃO'!$J$173),"",'CONFIGURAÇÃO'!$J$173)</f>
        <v/>
      </c>
      <c r="S7" s="170">
        <f>TEXTJOIN(" · ",TRUE,U7,V7,W7,X7)</f>
        <v/>
      </c>
      <c r="T7" s="170">
        <f>AND(B7&lt;&gt;"",C7&lt;&gt;"",S7="")</f>
        <v/>
      </c>
      <c r="U7" s="170">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CUSTOM'!$CA$2:$CA$160","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CUSTOM'!$CA$2:$CA$160","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CUSTOM'!$CA$2:$CA$160","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CUSTOM'!$CA$2:$CA$160","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CUSTOM'!$CE$2:$CE$160","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c r="V7" s="170">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0">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0">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0" t="inlineStr">
        <is>
          <t>Canivete</t>
        </is>
      </c>
      <c r="AB7" s="170" t="inlineStr">
        <is>
          <t>Lâmina Curta</t>
        </is>
      </c>
      <c r="AC7" s="170" t="n">
        <v>1</v>
      </c>
      <c r="AD7" s="170" t="inlineStr">
        <is>
          <t>1d4</t>
        </is>
      </c>
      <c r="AE7" s="170" t="inlineStr">
        <is>
          <t>Fineza · Oculta · Rompe · Leve</t>
        </is>
      </c>
      <c r="AF7" s="170" t="inlineStr">
        <is>
          <t>—</t>
        </is>
      </c>
      <c r="AG7" s="170" t="n">
        <v>0.1</v>
      </c>
      <c r="AJ7" s="170">
        <f>'FICHA PESSOAL'!$AE$72</f>
        <v/>
      </c>
      <c r="AK7" s="170">
        <f>ADDRESS(ROW('FICHA PESSOAL'!AE72),COLUMN('FICHA PESSOAL'!AE72),4)</f>
        <v/>
      </c>
      <c r="AM7" s="170" t="inlineStr">
        <is>
          <t>Revestimento 3</t>
        </is>
      </c>
      <c r="AN7" s="170" t="n">
        <v>6</v>
      </c>
      <c r="AO7" s="170" t="n">
        <v>0</v>
      </c>
      <c r="AP7" s="170" t="n">
        <v>6</v>
      </c>
      <c r="AQ7" s="170" t="n">
        <v>4</v>
      </c>
      <c r="AR7" s="170" t="n">
        <v>3</v>
      </c>
      <c r="AS7" s="170" t="inlineStr">
        <is>
          <t>Grau 2</t>
        </is>
      </c>
      <c r="AU7" s="170" t="inlineStr">
        <is>
          <t>Gazuas</t>
        </is>
      </c>
      <c r="AV7" s="170" t="n">
        <v>0.1</v>
      </c>
      <c r="AW7" s="170" t="n">
        <v>3000</v>
      </c>
      <c r="AX7" s="170" t="inlineStr">
        <is>
          <t>Um conjunto para fechaduras mecânicas</t>
        </is>
      </c>
      <c r="AZ7" s="170" t="inlineStr">
        <is>
          <t>Gojo</t>
        </is>
      </c>
      <c r="BA7" s="170" t="inlineStr">
        <is>
          <t>Descendente</t>
        </is>
      </c>
      <c r="BB7" s="170" t="inlineStr">
        <is>
          <t>marcante</t>
        </is>
      </c>
      <c r="BC7" s="170" t="inlineStr"/>
      <c r="BD7" s="170" t="inlineStr">
        <is>
          <t>Maestria vezes por dia</t>
        </is>
      </c>
      <c r="BE7" s="170"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0" t="inlineStr">
        <is>
          <t>Corpo Amaldiçoado</t>
        </is>
      </c>
      <c r="BH7" s="170" t="inlineStr">
        <is>
          <t>Atletismo, Percepção, Ocultismo ou Intimidação</t>
        </is>
      </c>
      <c r="BI7" s="170" t="inlineStr">
        <is>
          <t>Técnica Marcial, com energia amaldiçoada, PE, Refino e Aptidões</t>
        </is>
      </c>
      <c r="BM7" s="170" t="inlineStr">
        <is>
          <t>Traje 3</t>
        </is>
      </c>
      <c r="BN7" s="170" t="inlineStr">
        <is>
          <t>Uniforme</t>
        </is>
      </c>
      <c r="BO7" s="170" t="n">
        <v>3</v>
      </c>
      <c r="BP7" s="170" t="inlineStr">
        <is>
          <t>—</t>
        </is>
      </c>
      <c r="BQ7" s="170" t="n">
        <v>3</v>
      </c>
      <c r="BR7" s="170" t="n">
        <v>2</v>
      </c>
      <c r="BS7" s="170" t="inlineStr">
        <is>
          <t>Grau 4</t>
        </is>
      </c>
      <c r="BT7" s="170" t="inlineStr"/>
      <c r="BU7" s="170" t="inlineStr"/>
      <c r="BV7" s="170" t="inlineStr">
        <is>
          <t>Aptidão Intuitiva</t>
        </is>
      </c>
      <c r="BW7" s="170">
        <f>IF(AND($B6="Origem",OR($J6="",$J6="Nenhuma",$J6="Restrição Celestial · Restrição corporal")),$C6,"")</f>
        <v/>
      </c>
      <c r="BZ7" s="170" t="inlineStr">
        <is>
          <t>Uniforme</t>
        </is>
      </c>
      <c r="CA7" s="170" t="inlineStr">
        <is>
          <t>Investigação</t>
        </is>
      </c>
      <c r="CC7" s="170" t="inlineStr">
        <is>
          <t>Corpo Amaldiçoado</t>
        </is>
      </c>
      <c r="CD7" s="170" t="inlineStr">
        <is>
          <t>Híbrido</t>
        </is>
      </c>
      <c r="CE7" s="170" t="inlineStr">
        <is>
          <t>Caligrafia</t>
        </is>
      </c>
      <c r="CF7" s="170" t="inlineStr">
        <is>
          <t>Flexível</t>
        </is>
      </c>
      <c r="CH7" s="170" t="inlineStr">
        <is>
          <t>Elétrico</t>
        </is>
      </c>
      <c r="CI7" s="170" t="inlineStr">
        <is>
          <t>Alcance</t>
        </is>
      </c>
      <c r="CJ7" s="170" t="inlineStr">
        <is>
          <t>Especial</t>
        </is>
      </c>
      <c r="CK7" s="170" t="inlineStr">
        <is>
          <t>Cassetete</t>
        </is>
      </c>
      <c r="CL7" s="170" t="inlineStr">
        <is>
          <t>Kamo</t>
        </is>
      </c>
      <c r="CR7" s="170">
        <f>IF(DADOS!$CZ$34&gt;=DADOS!$CC$9,DADOS!$BX$9,"")</f>
        <v/>
      </c>
      <c r="CS7" s="170" t="inlineStr">
        <is>
          <t>Restrição Celestial · Restrição corporal</t>
        </is>
      </c>
    </row>
    <row r="8">
      <c r="A8" s="170" t="n">
        <v>7</v>
      </c>
      <c r="B8" s="170">
        <f>IF(ISBLANK('CONFIGURAÇÃO'!$J$185),"",'CONFIGURAÇÃO'!$J$185)</f>
        <v/>
      </c>
      <c r="C8" s="170">
        <f>IF(ISBLANK('CONFIGURAÇÃO'!$J$187),"",'CONFIGURAÇÃO'!$J$187)</f>
        <v/>
      </c>
      <c r="D8" s="170">
        <f>IF(ISBLANK('CONFIGURAÇÃO'!$N$185),"",'CONFIGURAÇÃO'!$N$185)</f>
        <v/>
      </c>
      <c r="E8" s="170">
        <f>IF(ISBLANK('CONFIGURAÇÃO'!$L$188),"",'CONFIGURAÇÃO'!$L$188)</f>
        <v/>
      </c>
      <c r="F8" s="170">
        <f>IF(ISBLANK('CONFIGURAÇÃO'!$L$189),"",'CONFIGURAÇÃO'!$L$189)</f>
        <v/>
      </c>
      <c r="G8" s="170">
        <f>IF(ISBLANK('CONFIGURAÇÃO'!$L$190),"",'CONFIGURAÇÃO'!$L$190)</f>
        <v/>
      </c>
      <c r="H8" s="170">
        <f>IF(ISBLANK('CONFIGURAÇÃO'!$L$191),"",'CONFIGURAÇÃO'!$L$191)</f>
        <v/>
      </c>
      <c r="I8" s="170">
        <f>IF(ISBLANK('CONFIGURAÇÃO'!$L$192),"",'CONFIGURAÇÃO'!$L$192)</f>
        <v/>
      </c>
      <c r="J8" s="170">
        <f>IF(ISBLANK('CONFIGURAÇÃO'!$L$193),"",'CONFIGURAÇÃO'!$L$193)</f>
        <v/>
      </c>
      <c r="K8" s="170">
        <f>IF(ISBLANK('CONFIGURAÇÃO'!$L$194),"",'CONFIGURAÇÃO'!$L$194)</f>
        <v/>
      </c>
      <c r="L8" s="170">
        <f>IF(ISBLANK('CONFIGURAÇÃO'!$L$195),"",'CONFIGURAÇÃO'!$L$195)</f>
        <v/>
      </c>
      <c r="M8" s="170">
        <f>IF(ISBLANK('CONFIGURAÇÃO'!$L$196),"",'CONFIGURAÇÃO'!$L$196)</f>
        <v/>
      </c>
      <c r="N8" s="170">
        <f>IF(ISBLANK('CONFIGURAÇÃO'!$L$197),"",'CONFIGURAÇÃO'!$L$197)</f>
        <v/>
      </c>
      <c r="O8" s="170">
        <f>IF(ISBLANK('CONFIGURAÇÃO'!$L$198),"",'CONFIGURAÇÃO'!$L$198)</f>
        <v/>
      </c>
      <c r="P8" s="170">
        <f>IF(ISBLANK('CONFIGURAÇÃO'!$L$199),"",'CONFIGURAÇÃO'!$L$199)</f>
        <v/>
      </c>
      <c r="Q8" s="170">
        <f>IF(ISBLANK('CONFIGURAÇÃO'!$L$200),"",'CONFIGURAÇÃO'!$L$200)</f>
        <v/>
      </c>
      <c r="R8" s="170">
        <f>IF(ISBLANK('CONFIGURAÇÃO'!$J$202),"",'CONFIGURAÇÃO'!$J$202)</f>
        <v/>
      </c>
      <c r="S8" s="170">
        <f>TEXTJOIN(" · ",TRUE,U8,V8,W8,X8)</f>
        <v/>
      </c>
      <c r="T8" s="170">
        <f>AND(B8&lt;&gt;"",C8&lt;&gt;"",S8="")</f>
        <v/>
      </c>
      <c r="U8" s="170">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CUSTOM'!$CA$2:$CA$160","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CUSTOM'!$CA$2:$CA$160","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CUSTOM'!$CA$2:$CA$160","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CUSTOM'!$CA$2:$CA$160","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CUSTOM'!$CE$2:$CE$160","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c r="V8" s="170">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0">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0">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0" t="inlineStr">
        <is>
          <t>Cassetete</t>
        </is>
      </c>
      <c r="AB8" s="170" t="inlineStr">
        <is>
          <t>Porrete</t>
        </is>
      </c>
      <c r="AC8" s="170" t="n">
        <v>1</v>
      </c>
      <c r="AD8" s="170" t="inlineStr">
        <is>
          <t>1d6</t>
        </is>
      </c>
      <c r="AE8" s="170" t="inlineStr">
        <is>
          <t>Oculta · Vestida · Leve</t>
        </is>
      </c>
      <c r="AF8" s="170" t="inlineStr">
        <is>
          <t>—</t>
        </is>
      </c>
      <c r="AG8" s="170" t="n">
        <v>0.3</v>
      </c>
      <c r="AJ8" s="170">
        <f>'FICHA PESSOAL'!$V$74</f>
        <v/>
      </c>
      <c r="AK8" s="170">
        <f>ADDRESS(ROW('FICHA PESSOAL'!V74),COLUMN('FICHA PESSOAL'!V74),4)</f>
        <v/>
      </c>
      <c r="AM8" s="170">
        <f>IF(AND(OR($B2="Uniforme"),$C2&lt;&gt;"",$U2=""),$C2,"")</f>
        <v/>
      </c>
      <c r="AN8" s="170">
        <f>IF(AND(OR($B2="Uniforme"),$C2&lt;&gt;"",$U2=""),$L2,"")</f>
        <v/>
      </c>
      <c r="AO8" s="170">
        <f>IF(AND(OR($B2="Uniforme"),$C2&lt;&gt;"",$U2=""),$M2,"")</f>
        <v/>
      </c>
      <c r="AP8" s="170">
        <f>IF(AND(OR($B2="Uniforme"),$C2&lt;&gt;"",$U2=""),$N2,"")</f>
        <v/>
      </c>
      <c r="AQ8" s="170">
        <f>IF(AND(OR($B2="Uniforme"),$C2&lt;&gt;"",$U2=""),$O2,"")</f>
        <v/>
      </c>
      <c r="AR8" s="170">
        <f>IF(AND(OR($B2="Uniforme"),$C2&lt;&gt;"",$U2=""),IFERROR(VLOOKUP($E2,DADOS!$CF$5:$CH$9,3,FALSE),1),"")</f>
        <v/>
      </c>
      <c r="AS8" s="170">
        <f>IF(AND(OR($B2="Uniforme"),$C2&lt;&gt;"",$U2=""),$E2,"")</f>
        <v/>
      </c>
      <c r="AU8" s="170" t="inlineStr">
        <is>
          <t>Kit de escalada</t>
        </is>
      </c>
      <c r="AV8" s="170" t="n">
        <v>0.5</v>
      </c>
      <c r="AW8" s="170" t="n">
        <v>3000</v>
      </c>
      <c r="AX8" s="170" t="inlineStr">
        <is>
          <t>Arnês, fixadores e conectores; sem corda</t>
        </is>
      </c>
      <c r="AZ8" s="170" t="inlineStr">
        <is>
          <t>Inumaki</t>
        </is>
      </c>
      <c r="BA8" s="170" t="inlineStr">
        <is>
          <t>Descendente</t>
        </is>
      </c>
      <c r="BB8" s="170" t="inlineStr">
        <is>
          <t>marcante</t>
        </is>
      </c>
      <c r="BC8" s="170" t="inlineStr"/>
      <c r="BD8" s="170" t="inlineStr">
        <is>
          <t>Uma vez por cena · Duas vezes por cena</t>
        </is>
      </c>
      <c r="BE8" s="170"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0" t="inlineStr">
        <is>
          <t>Restrição Celestial · Sem Energia</t>
        </is>
      </c>
      <c r="BH8" s="170" t="inlineStr">
        <is>
          <t>Atletismo, Acrobacia, Furtividade ou Pontaria</t>
        </is>
      </c>
      <c r="BI8" s="170" t="inlineStr">
        <is>
          <t>Técnica Marcial, sem energia</t>
        </is>
      </c>
      <c r="BM8" s="170" t="inlineStr">
        <is>
          <t>Revestimento 1</t>
        </is>
      </c>
      <c r="BN8" s="170" t="inlineStr">
        <is>
          <t>Uniforme</t>
        </is>
      </c>
      <c r="BO8" s="170" t="n">
        <v>4</v>
      </c>
      <c r="BP8" s="170" t="n">
        <v>0</v>
      </c>
      <c r="BQ8" s="170" t="n">
        <v>3</v>
      </c>
      <c r="BR8" s="170" t="n">
        <v>2</v>
      </c>
      <c r="BS8" s="170" t="inlineStr">
        <is>
          <t>Grau 4</t>
        </is>
      </c>
      <c r="BT8" s="170" t="inlineStr"/>
      <c r="BU8" s="170" t="inlineStr"/>
      <c r="BV8" s="170" t="inlineStr">
        <is>
          <t>Armamento Orgânico</t>
        </is>
      </c>
      <c r="BW8" s="170">
        <f>IF(AND($B7="Origem",OR($J7="",$J7="Nenhuma",$J7="Restrição Celestial · Restrição corporal")),$C7,"")</f>
        <v/>
      </c>
      <c r="BZ8" s="170" t="inlineStr">
        <is>
          <t>Item comum</t>
        </is>
      </c>
      <c r="CA8" s="170" t="inlineStr">
        <is>
          <t>Intuição</t>
        </is>
      </c>
      <c r="CC8" s="170" t="inlineStr">
        <is>
          <t>Restrição Celestial · Sem Energia</t>
        </is>
      </c>
      <c r="CD8" s="170" t="inlineStr">
        <is>
          <t>Corpo Amaldiçoado</t>
        </is>
      </c>
      <c r="CE8" s="170" t="inlineStr">
        <is>
          <t>Burocracia</t>
        </is>
      </c>
      <c r="CF8" s="170" t="inlineStr">
        <is>
          <t>Lâmina Curta</t>
        </is>
      </c>
      <c r="CH8" s="170" t="inlineStr">
        <is>
          <t>Ácido</t>
        </is>
      </c>
      <c r="CI8" s="170" t="inlineStr">
        <is>
          <t>Longo Alcance</t>
        </is>
      </c>
      <c r="CK8" s="170" t="inlineStr">
        <is>
          <t>Chakram</t>
        </is>
      </c>
      <c r="CL8" s="170" t="inlineStr">
        <is>
          <t>Gojo</t>
        </is>
      </c>
      <c r="CR8" s="170">
        <f>IF(DADOS!$CZ$34&gt;=DADOS!$CC$10,DADOS!$BX$10,"")</f>
        <v/>
      </c>
      <c r="CS8" s="170" t="inlineStr">
        <is>
          <t>Latente · Sem Técnica</t>
        </is>
      </c>
    </row>
    <row r="9">
      <c r="A9" s="170" t="n">
        <v>8</v>
      </c>
      <c r="B9" s="170">
        <f>IF(ISBLANK('CONFIGURAÇÃO'!$J$214),"",'CONFIGURAÇÃO'!$J$214)</f>
        <v/>
      </c>
      <c r="C9" s="170">
        <f>IF(ISBLANK('CONFIGURAÇÃO'!$J$216),"",'CONFIGURAÇÃO'!$J$216)</f>
        <v/>
      </c>
      <c r="D9" s="170">
        <f>IF(ISBLANK('CONFIGURAÇÃO'!$N$214),"",'CONFIGURAÇÃO'!$N$214)</f>
        <v/>
      </c>
      <c r="E9" s="170">
        <f>IF(ISBLANK('CONFIGURAÇÃO'!$L$217),"",'CONFIGURAÇÃO'!$L$217)</f>
        <v/>
      </c>
      <c r="F9" s="170">
        <f>IF(ISBLANK('CONFIGURAÇÃO'!$L$218),"",'CONFIGURAÇÃO'!$L$218)</f>
        <v/>
      </c>
      <c r="G9" s="170">
        <f>IF(ISBLANK('CONFIGURAÇÃO'!$L$219),"",'CONFIGURAÇÃO'!$L$219)</f>
        <v/>
      </c>
      <c r="H9" s="170">
        <f>IF(ISBLANK('CONFIGURAÇÃO'!$L$220),"",'CONFIGURAÇÃO'!$L$220)</f>
        <v/>
      </c>
      <c r="I9" s="170">
        <f>IF(ISBLANK('CONFIGURAÇÃO'!$L$221),"",'CONFIGURAÇÃO'!$L$221)</f>
        <v/>
      </c>
      <c r="J9" s="170">
        <f>IF(ISBLANK('CONFIGURAÇÃO'!$L$222),"",'CONFIGURAÇÃO'!$L$222)</f>
        <v/>
      </c>
      <c r="K9" s="170">
        <f>IF(ISBLANK('CONFIGURAÇÃO'!$L$223),"",'CONFIGURAÇÃO'!$L$223)</f>
        <v/>
      </c>
      <c r="L9" s="170">
        <f>IF(ISBLANK('CONFIGURAÇÃO'!$L$224),"",'CONFIGURAÇÃO'!$L$224)</f>
        <v/>
      </c>
      <c r="M9" s="170">
        <f>IF(ISBLANK('CONFIGURAÇÃO'!$L$225),"",'CONFIGURAÇÃO'!$L$225)</f>
        <v/>
      </c>
      <c r="N9" s="170">
        <f>IF(ISBLANK('CONFIGURAÇÃO'!$L$226),"",'CONFIGURAÇÃO'!$L$226)</f>
        <v/>
      </c>
      <c r="O9" s="170">
        <f>IF(ISBLANK('CONFIGURAÇÃO'!$L$227),"",'CONFIGURAÇÃO'!$L$227)</f>
        <v/>
      </c>
      <c r="P9" s="170">
        <f>IF(ISBLANK('CONFIGURAÇÃO'!$L$228),"",'CONFIGURAÇÃO'!$L$228)</f>
        <v/>
      </c>
      <c r="Q9" s="170">
        <f>IF(ISBLANK('CONFIGURAÇÃO'!$L$229),"",'CONFIGURAÇÃO'!$L$229)</f>
        <v/>
      </c>
      <c r="R9" s="170">
        <f>IF(ISBLANK('CONFIGURAÇÃO'!$J$231),"",'CONFIGURAÇÃO'!$J$231)</f>
        <v/>
      </c>
      <c r="S9" s="170">
        <f>TEXTJOIN(" · ",TRUE,U9,V9,W9,X9)</f>
        <v/>
      </c>
      <c r="T9" s="170">
        <f>AND(B9&lt;&gt;"",C9&lt;&gt;"",S9="")</f>
        <v/>
      </c>
      <c r="U9" s="170">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CUSTOM'!$CA$2:$CA$160","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CUSTOM'!$CA$2:$CA$160","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CUSTOM'!$CA$2:$CA$160","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CUSTOM'!$CA$2:$CA$160","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CUSTOM'!$CE$2:$CE$160","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c r="V9" s="170">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0">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0">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0" t="inlineStr">
        <is>
          <t>Chakram</t>
        </is>
      </c>
      <c r="AB9" s="170" t="inlineStr">
        <is>
          <t>Arremesso</t>
        </is>
      </c>
      <c r="AC9" s="170" t="n">
        <v>1</v>
      </c>
      <c r="AD9" s="170" t="inlineStr">
        <is>
          <t>1d4</t>
        </is>
      </c>
      <c r="AE9" s="170" t="inlineStr">
        <is>
          <t>Longo Alcance · Fineza · Oculta · Leve</t>
        </is>
      </c>
      <c r="AF9" s="170" t="inlineStr">
        <is>
          <t>—</t>
        </is>
      </c>
      <c r="AG9" s="170" t="n">
        <v>0.2</v>
      </c>
      <c r="AH9" s="170" t="inlineStr">
        <is>
          <t>6 m, longa 18 m</t>
        </is>
      </c>
      <c r="AJ9" s="170">
        <f>'FICHA PESSOAL'!$M$80</f>
        <v/>
      </c>
      <c r="AK9" s="170">
        <f>ADDRESS(ROW('FICHA PESSOAL'!M80),COLUMN('FICHA PESSOAL'!M80),4)</f>
        <v/>
      </c>
      <c r="AM9" s="170">
        <f>IF(AND(OR($B3="Uniforme"),$C3&lt;&gt;"",$U3=""),$C3,"")</f>
        <v/>
      </c>
      <c r="AN9" s="170">
        <f>IF(AND(OR($B3="Uniforme"),$C3&lt;&gt;"",$U3=""),$L3,"")</f>
        <v/>
      </c>
      <c r="AO9" s="170">
        <f>IF(AND(OR($B3="Uniforme"),$C3&lt;&gt;"",$U3=""),$M3,"")</f>
        <v/>
      </c>
      <c r="AP9" s="170">
        <f>IF(AND(OR($B3="Uniforme"),$C3&lt;&gt;"",$U3=""),$N3,"")</f>
        <v/>
      </c>
      <c r="AQ9" s="170">
        <f>IF(AND(OR($B3="Uniforme"),$C3&lt;&gt;"",$U3=""),$O3,"")</f>
        <v/>
      </c>
      <c r="AR9" s="170">
        <f>IF(AND(OR($B3="Uniforme"),$C3&lt;&gt;"",$U3=""),IFERROR(VLOOKUP($E3,DADOS!$CF$5:$CH$9,3,FALSE),1),"")</f>
        <v/>
      </c>
      <c r="AS9" s="170">
        <f>IF(AND(OR($B3="Uniforme"),$C3&lt;&gt;"",$U3=""),$E3,"")</f>
        <v/>
      </c>
      <c r="AU9" s="170" t="inlineStr">
        <is>
          <t>Mochila</t>
        </is>
      </c>
      <c r="AV9" s="170" t="n">
        <v>0.2</v>
      </c>
      <c r="AW9" s="170" t="n">
        <v>5000</v>
      </c>
      <c r="AX9" s="170" t="inlineStr">
        <is>
          <t>Vazia</t>
        </is>
      </c>
      <c r="AZ9" s="170" t="inlineStr">
        <is>
          <t>Duas Vidas</t>
        </is>
      </c>
      <c r="BA9" s="170" t="inlineStr">
        <is>
          <t>Encarnado</t>
        </is>
      </c>
      <c r="BB9" s="170" t="inlineStr">
        <is>
          <t>marcante</t>
        </is>
      </c>
      <c r="BC9" s="170" t="inlineStr"/>
      <c r="BD9" s="170" t="inlineStr">
        <is>
          <t>Maestria vezes por descanso longo</t>
        </is>
      </c>
      <c r="BE9" s="170"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0" t="inlineStr">
        <is>
          <t>Restrição Celestial · Restrição corporal</t>
        </is>
      </c>
      <c r="BH9" s="170" t="inlineStr">
        <is>
          <t>Sentir Energia, Tecnologia, Ocultismo ou Percepção</t>
        </is>
      </c>
      <c r="BI9" s="170" t="inlineStr">
        <is>
          <t>Fundamento</t>
        </is>
      </c>
      <c r="BM9" s="170" t="inlineStr">
        <is>
          <t>Revestimento 2</t>
        </is>
      </c>
      <c r="BN9" s="170" t="inlineStr">
        <is>
          <t>Uniforme</t>
        </is>
      </c>
      <c r="BO9" s="170" t="n">
        <v>5</v>
      </c>
      <c r="BP9" s="170" t="n">
        <v>0</v>
      </c>
      <c r="BQ9" s="170" t="n">
        <v>4</v>
      </c>
      <c r="BR9" s="170" t="n">
        <v>3</v>
      </c>
      <c r="BS9" s="170" t="inlineStr">
        <is>
          <t>Grau 3</t>
        </is>
      </c>
      <c r="BT9" s="170" t="inlineStr"/>
      <c r="BU9" s="170" t="inlineStr"/>
      <c r="BV9" s="170" t="inlineStr">
        <is>
          <t>Arquivo de Procedimentos</t>
        </is>
      </c>
      <c r="BW9" s="170">
        <f>IF(AND($B8="Origem",OR($J8="",$J8="Nenhuma",$J8="Restrição Celestial · Restrição corporal")),$C8,"")</f>
        <v/>
      </c>
      <c r="BZ9" s="170" t="inlineStr">
        <is>
          <t>Ferramenta amaldiçoada</t>
        </is>
      </c>
      <c r="CA9" s="170" t="inlineStr">
        <is>
          <t>Ocultismo</t>
        </is>
      </c>
      <c r="CC9" s="170" t="inlineStr">
        <is>
          <t>Restrição Celestial · Restrição corporal</t>
        </is>
      </c>
      <c r="CD9" s="170" t="inlineStr">
        <is>
          <t>Restrição Celestial · Sem Energia</t>
        </is>
      </c>
      <c r="CE9" s="170" t="inlineStr">
        <is>
          <t>Entalhador</t>
        </is>
      </c>
      <c r="CF9" s="170" t="inlineStr">
        <is>
          <t>Lâmina Longa</t>
        </is>
      </c>
      <c r="CH9" s="170" t="inlineStr">
        <is>
          <t>Trovejante</t>
        </is>
      </c>
      <c r="CI9" s="170" t="inlineStr">
        <is>
          <t>Duas mãos</t>
        </is>
      </c>
      <c r="CK9" s="170" t="inlineStr">
        <is>
          <t>Chicote</t>
        </is>
      </c>
      <c r="CL9" s="170" t="inlineStr">
        <is>
          <t>Inumaki</t>
        </is>
      </c>
      <c r="CS9" s="170" t="inlineStr">
        <is>
          <t>Receptáculo · Sem Técnica</t>
        </is>
      </c>
    </row>
    <row r="10">
      <c r="A10" s="170" t="n">
        <v>9</v>
      </c>
      <c r="B10" s="170">
        <f>IF(ISBLANK('CONFIGURAÇÃO'!$J$243),"",'CONFIGURAÇÃO'!$J$243)</f>
        <v/>
      </c>
      <c r="C10" s="170">
        <f>IF(ISBLANK('CONFIGURAÇÃO'!$J$245),"",'CONFIGURAÇÃO'!$J$245)</f>
        <v/>
      </c>
      <c r="D10" s="170">
        <f>IF(ISBLANK('CONFIGURAÇÃO'!$N$243),"",'CONFIGURAÇÃO'!$N$243)</f>
        <v/>
      </c>
      <c r="E10" s="170">
        <f>IF(ISBLANK('CONFIGURAÇÃO'!$L$246),"",'CONFIGURAÇÃO'!$L$246)</f>
        <v/>
      </c>
      <c r="F10" s="170">
        <f>IF(ISBLANK('CONFIGURAÇÃO'!$L$247),"",'CONFIGURAÇÃO'!$L$247)</f>
        <v/>
      </c>
      <c r="G10" s="170">
        <f>IF(ISBLANK('CONFIGURAÇÃO'!$L$248),"",'CONFIGURAÇÃO'!$L$248)</f>
        <v/>
      </c>
      <c r="H10" s="170">
        <f>IF(ISBLANK('CONFIGURAÇÃO'!$L$249),"",'CONFIGURAÇÃO'!$L$249)</f>
        <v/>
      </c>
      <c r="I10" s="170">
        <f>IF(ISBLANK('CONFIGURAÇÃO'!$L$250),"",'CONFIGURAÇÃO'!$L$250)</f>
        <v/>
      </c>
      <c r="J10" s="170">
        <f>IF(ISBLANK('CONFIGURAÇÃO'!$L$251),"",'CONFIGURAÇÃO'!$L$251)</f>
        <v/>
      </c>
      <c r="K10" s="170">
        <f>IF(ISBLANK('CONFIGURAÇÃO'!$L$252),"",'CONFIGURAÇÃO'!$L$252)</f>
        <v/>
      </c>
      <c r="L10" s="170">
        <f>IF(ISBLANK('CONFIGURAÇÃO'!$L$253),"",'CONFIGURAÇÃO'!$L$253)</f>
        <v/>
      </c>
      <c r="M10" s="170">
        <f>IF(ISBLANK('CONFIGURAÇÃO'!$L$254),"",'CONFIGURAÇÃO'!$L$254)</f>
        <v/>
      </c>
      <c r="N10" s="170">
        <f>IF(ISBLANK('CONFIGURAÇÃO'!$L$255),"",'CONFIGURAÇÃO'!$L$255)</f>
        <v/>
      </c>
      <c r="O10" s="170">
        <f>IF(ISBLANK('CONFIGURAÇÃO'!$L$256),"",'CONFIGURAÇÃO'!$L$256)</f>
        <v/>
      </c>
      <c r="P10" s="170">
        <f>IF(ISBLANK('CONFIGURAÇÃO'!$L$257),"",'CONFIGURAÇÃO'!$L$257)</f>
        <v/>
      </c>
      <c r="Q10" s="170">
        <f>IF(ISBLANK('CONFIGURAÇÃO'!$L$258),"",'CONFIGURAÇÃO'!$L$258)</f>
        <v/>
      </c>
      <c r="R10" s="170">
        <f>IF(ISBLANK('CONFIGURAÇÃO'!$J$260),"",'CONFIGURAÇÃO'!$J$260)</f>
        <v/>
      </c>
      <c r="S10" s="170">
        <f>TEXTJOIN(" · ",TRUE,U10,V10,W10,X10)</f>
        <v/>
      </c>
      <c r="T10" s="170">
        <f>AND(B10&lt;&gt;"",C10&lt;&gt;"",S10="")</f>
        <v/>
      </c>
      <c r="U10" s="170">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CUSTOM'!$CA$2:$CA$160","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CUSTOM'!$CA$2:$CA$160","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CUSTOM'!$CA$2:$CA$160","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CUSTOM'!$CA$2:$CA$160","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CUSTOM'!$CE$2:$CE$160","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c r="V10" s="170">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0">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0">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0" t="inlineStr">
        <is>
          <t>Chicote</t>
        </is>
      </c>
      <c r="AB10" s="170" t="inlineStr">
        <is>
          <t>Flexível</t>
        </is>
      </c>
      <c r="AC10" s="170" t="n">
        <v>1</v>
      </c>
      <c r="AD10" s="170" t="inlineStr">
        <is>
          <t>1d4</t>
        </is>
      </c>
      <c r="AE10" s="170" t="inlineStr">
        <is>
          <t>Alcance · Emaranha · Oculta · Leve</t>
        </is>
      </c>
      <c r="AF10" s="170" t="inlineStr">
        <is>
          <t>—</t>
        </is>
      </c>
      <c r="AG10" s="170" t="n">
        <v>0.5</v>
      </c>
      <c r="AJ10" s="170">
        <f>'FICHA PESSOAL'!$AE$78</f>
        <v/>
      </c>
      <c r="AK10" s="170">
        <f>ADDRESS(ROW('FICHA PESSOAL'!AE78),COLUMN('FICHA PESSOAL'!AE78),4)</f>
        <v/>
      </c>
      <c r="AM10" s="170">
        <f>IF(AND(OR($B4="Uniforme"),$C4&lt;&gt;"",$U4=""),$C4,"")</f>
        <v/>
      </c>
      <c r="AN10" s="170">
        <f>IF(AND(OR($B4="Uniforme"),$C4&lt;&gt;"",$U4=""),$L4,"")</f>
        <v/>
      </c>
      <c r="AO10" s="170">
        <f>IF(AND(OR($B4="Uniforme"),$C4&lt;&gt;"",$U4=""),$M4,"")</f>
        <v/>
      </c>
      <c r="AP10" s="170">
        <f>IF(AND(OR($B4="Uniforme"),$C4&lt;&gt;"",$U4=""),$N4,"")</f>
        <v/>
      </c>
      <c r="AQ10" s="170">
        <f>IF(AND(OR($B4="Uniforme"),$C4&lt;&gt;"",$U4=""),$O4,"")</f>
        <v/>
      </c>
      <c r="AR10" s="170">
        <f>IF(AND(OR($B4="Uniforme"),$C4&lt;&gt;"",$U4=""),IFERROR(VLOOKUP($E4,DADOS!$CF$5:$CH$9,3,FALSE),1),"")</f>
        <v/>
      </c>
      <c r="AS10" s="170">
        <f>IF(AND(OR($B4="Uniforme"),$C4&lt;&gt;"",$U4=""),$E4,"")</f>
        <v/>
      </c>
      <c r="AU10" s="170" t="inlineStr">
        <is>
          <t>Cantil</t>
        </is>
      </c>
      <c r="AV10" s="170" t="n">
        <v>0.3</v>
      </c>
      <c r="AW10" s="170" t="n">
        <v>1500</v>
      </c>
      <c r="AX10" s="170" t="inlineStr">
        <is>
          <t>Cheio, com 1,5 litro de água</t>
        </is>
      </c>
      <c r="AZ10" s="170" t="inlineStr">
        <is>
          <t>Regeneração Orgânica</t>
        </is>
      </c>
      <c r="BA10" s="170" t="inlineStr">
        <is>
          <t>Híbrido</t>
        </is>
      </c>
      <c r="BB10" s="170" t="inlineStr">
        <is>
          <t>marcante</t>
        </is>
      </c>
      <c r="BC10" s="170" t="inlineStr"/>
      <c r="BD10" s="170" t="inlineStr">
        <is>
          <t>Constituição ÷ 2 + 1 vezes por cena</t>
        </is>
      </c>
      <c r="BE10" s="170"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0">
        <f>IF(AND(OR($B2="Origem"),$C2&lt;&gt;"",$T2=TRUE),$C2,"")</f>
        <v/>
      </c>
      <c r="BH10" s="170">
        <f>IF(AND(OR($B2="Origem"),$C2&lt;&gt;"",$T2=TRUE),TEXTJOIN(" · ",TRUE,$E2:$H2),"")</f>
        <v/>
      </c>
      <c r="BI10" s="170">
        <f>IF(AND(OR($B2="Origem"),$C2&lt;&gt;"",$T2=TRUE),$I2,"")</f>
        <v/>
      </c>
      <c r="BM10" s="170" t="inlineStr">
        <is>
          <t>Revestimento 3</t>
        </is>
      </c>
      <c r="BN10" s="170" t="inlineStr">
        <is>
          <t>Uniforme</t>
        </is>
      </c>
      <c r="BO10" s="170" t="n">
        <v>6</v>
      </c>
      <c r="BP10" s="170" t="n">
        <v>0</v>
      </c>
      <c r="BQ10" s="170" t="n">
        <v>6</v>
      </c>
      <c r="BR10" s="170" t="n">
        <v>4</v>
      </c>
      <c r="BS10" s="170" t="inlineStr">
        <is>
          <t>Grau 2</t>
        </is>
      </c>
      <c r="BT10" s="170" t="inlineStr"/>
      <c r="BU10" s="170" t="inlineStr"/>
      <c r="BV10" s="170" t="inlineStr">
        <is>
          <t>Assistência Técnica</t>
        </is>
      </c>
      <c r="BW10" s="170">
        <f>IF(AND($B9="Origem",OR($J9="",$J9="Nenhuma",$J9="Restrição Celestial · Restrição corporal")),$C9,"")</f>
        <v/>
      </c>
      <c r="CA10" s="170" t="inlineStr">
        <is>
          <t>Religião</t>
        </is>
      </c>
      <c r="CC10" s="170">
        <f>IF(OR('CONFIGURAÇÃO'!$J$11="Origem"),'CONFIGURAÇÃO'!$J$13,"")</f>
        <v/>
      </c>
      <c r="CD10" s="170" t="inlineStr">
        <is>
          <t>Restrição Celestial · Restrição corporal</t>
        </is>
      </c>
      <c r="CE10" s="170" t="inlineStr">
        <is>
          <t>Alfaiate</t>
        </is>
      </c>
      <c r="CF10" s="170" t="inlineStr">
        <is>
          <t>Machado</t>
        </is>
      </c>
      <c r="CH10" s="170" t="inlineStr">
        <is>
          <t>Veneno</t>
        </is>
      </c>
      <c r="CI10" s="170" t="inlineStr">
        <is>
          <t>Vestida</t>
        </is>
      </c>
      <c r="CK10" s="170" t="inlineStr">
        <is>
          <t>Corrente</t>
        </is>
      </c>
      <c r="CL10" s="170" t="inlineStr">
        <is>
          <t>Duas Vidas</t>
        </is>
      </c>
      <c r="CS10" s="170" t="inlineStr">
        <is>
          <t>Descendente · Sem Técnica</t>
        </is>
      </c>
    </row>
    <row r="11">
      <c r="A11" s="170" t="n">
        <v>10</v>
      </c>
      <c r="B11" s="170">
        <f>IF(ISBLANK('CONFIGURAÇÃO'!$J$272),"",'CONFIGURAÇÃO'!$J$272)</f>
        <v/>
      </c>
      <c r="C11" s="170">
        <f>IF(ISBLANK('CONFIGURAÇÃO'!$J$274),"",'CONFIGURAÇÃO'!$J$274)</f>
        <v/>
      </c>
      <c r="D11" s="170">
        <f>IF(ISBLANK('CONFIGURAÇÃO'!$N$272),"",'CONFIGURAÇÃO'!$N$272)</f>
        <v/>
      </c>
      <c r="E11" s="170">
        <f>IF(ISBLANK('CONFIGURAÇÃO'!$L$275),"",'CONFIGURAÇÃO'!$L$275)</f>
        <v/>
      </c>
      <c r="F11" s="170">
        <f>IF(ISBLANK('CONFIGURAÇÃO'!$L$276),"",'CONFIGURAÇÃO'!$L$276)</f>
        <v/>
      </c>
      <c r="G11" s="170">
        <f>IF(ISBLANK('CONFIGURAÇÃO'!$L$277),"",'CONFIGURAÇÃO'!$L$277)</f>
        <v/>
      </c>
      <c r="H11" s="170">
        <f>IF(ISBLANK('CONFIGURAÇÃO'!$L$278),"",'CONFIGURAÇÃO'!$L$278)</f>
        <v/>
      </c>
      <c r="I11" s="170">
        <f>IF(ISBLANK('CONFIGURAÇÃO'!$L$279),"",'CONFIGURAÇÃO'!$L$279)</f>
        <v/>
      </c>
      <c r="J11" s="170">
        <f>IF(ISBLANK('CONFIGURAÇÃO'!$L$280),"",'CONFIGURAÇÃO'!$L$280)</f>
        <v/>
      </c>
      <c r="K11" s="170">
        <f>IF(ISBLANK('CONFIGURAÇÃO'!$L$281),"",'CONFIGURAÇÃO'!$L$281)</f>
        <v/>
      </c>
      <c r="L11" s="170">
        <f>IF(ISBLANK('CONFIGURAÇÃO'!$L$282),"",'CONFIGURAÇÃO'!$L$282)</f>
        <v/>
      </c>
      <c r="M11" s="170">
        <f>IF(ISBLANK('CONFIGURAÇÃO'!$L$283),"",'CONFIGURAÇÃO'!$L$283)</f>
        <v/>
      </c>
      <c r="N11" s="170">
        <f>IF(ISBLANK('CONFIGURAÇÃO'!$L$284),"",'CONFIGURAÇÃO'!$L$284)</f>
        <v/>
      </c>
      <c r="O11" s="170">
        <f>IF(ISBLANK('CONFIGURAÇÃO'!$L$285),"",'CONFIGURAÇÃO'!$L$285)</f>
        <v/>
      </c>
      <c r="P11" s="170">
        <f>IF(ISBLANK('CONFIGURAÇÃO'!$L$286),"",'CONFIGURAÇÃO'!$L$286)</f>
        <v/>
      </c>
      <c r="Q11" s="170">
        <f>IF(ISBLANK('CONFIGURAÇÃO'!$L$287),"",'CONFIGURAÇÃO'!$L$287)</f>
        <v/>
      </c>
      <c r="R11" s="170">
        <f>IF(ISBLANK('CONFIGURAÇÃO'!$J$289),"",'CONFIGURAÇÃO'!$J$289)</f>
        <v/>
      </c>
      <c r="S11" s="170">
        <f>TEXTJOIN(" · ",TRUE,U11,V11,W11,X11)</f>
        <v/>
      </c>
      <c r="T11" s="170">
        <f>AND(B11&lt;&gt;"",C11&lt;&gt;"",S11="")</f>
        <v/>
      </c>
      <c r="U11" s="170">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CUSTOM'!$CA$2:$CA$160","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CUSTOM'!$CA$2:$CA$160","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CUSTOM'!$CA$2:$CA$160","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CUSTOM'!$CA$2:$CA$160","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CUSTOM'!$CE$2:$CE$160","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c r="V11" s="170">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0">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0">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0" t="inlineStr">
        <is>
          <t>Corrente</t>
        </is>
      </c>
      <c r="AB11" s="170" t="inlineStr">
        <is>
          <t>Flexível</t>
        </is>
      </c>
      <c r="AC11" s="170" t="n">
        <v>2</v>
      </c>
      <c r="AD11" s="170" t="inlineStr">
        <is>
          <t>1d8</t>
        </is>
      </c>
      <c r="AE11" s="170" t="inlineStr">
        <is>
          <t>Alcance · Emaranha · Rompe</t>
        </is>
      </c>
      <c r="AF11" s="170" t="inlineStr">
        <is>
          <t>—</t>
        </is>
      </c>
      <c r="AG11" s="170" t="n">
        <v>2</v>
      </c>
      <c r="AJ11" s="170">
        <f>'FICHA PESSOAL'!$AE$79</f>
        <v/>
      </c>
      <c r="AK11" s="170">
        <f>ADDRESS(ROW('FICHA PESSOAL'!AE79),COLUMN('FICHA PESSOAL'!AE79),4)</f>
        <v/>
      </c>
      <c r="AM11" s="170">
        <f>IF(AND(OR($B5="Uniforme"),$C5&lt;&gt;"",$U5=""),$C5,"")</f>
        <v/>
      </c>
      <c r="AN11" s="170">
        <f>IF(AND(OR($B5="Uniforme"),$C5&lt;&gt;"",$U5=""),$L5,"")</f>
        <v/>
      </c>
      <c r="AO11" s="170">
        <f>IF(AND(OR($B5="Uniforme"),$C5&lt;&gt;"",$U5=""),$M5,"")</f>
        <v/>
      </c>
      <c r="AP11" s="170">
        <f>IF(AND(OR($B5="Uniforme"),$C5&lt;&gt;"",$U5=""),$N5,"")</f>
        <v/>
      </c>
      <c r="AQ11" s="170">
        <f>IF(AND(OR($B5="Uniforme"),$C5&lt;&gt;"",$U5=""),$O5,"")</f>
        <v/>
      </c>
      <c r="AR11" s="170">
        <f>IF(AND(OR($B5="Uniforme"),$C5&lt;&gt;"",$U5=""),IFERROR(VLOOKUP($E5,DADOS!$CF$5:$CH$9,3,FALSE),1),"")</f>
        <v/>
      </c>
      <c r="AS11" s="170">
        <f>IF(AND(OR($B5="Uniforme"),$C5&lt;&gt;"",$U5=""),$E5,"")</f>
        <v/>
      </c>
      <c r="AU11" s="170" t="inlineStr">
        <is>
          <t>Ração de viagem</t>
        </is>
      </c>
      <c r="AV11" s="170" t="n">
        <v>0.1</v>
      </c>
      <c r="AW11" s="170" t="n">
        <v>1000</v>
      </c>
      <c r="AX11" s="170" t="inlineStr">
        <is>
          <t>Alimento para uma pessoa por dia</t>
        </is>
      </c>
      <c r="AZ11" s="170" t="inlineStr">
        <is>
          <t>Existência Artificial</t>
        </is>
      </c>
      <c r="BA11" s="170" t="inlineStr">
        <is>
          <t>Corpo Amaldiçoado</t>
        </is>
      </c>
      <c r="BB11" s="170" t="inlineStr">
        <is>
          <t>marcante</t>
        </is>
      </c>
      <c r="BC11" s="170" t="inlineStr"/>
      <c r="BD11" s="170" t="inlineStr">
        <is>
          <t>Uma vez por dia</t>
        </is>
      </c>
      <c r="BE11" s="170"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0">
        <f>IF(AND(OR($B3="Origem"),$C3&lt;&gt;"",$T3=TRUE),$C3,"")</f>
        <v/>
      </c>
      <c r="BH11" s="170">
        <f>IF(AND(OR($B3="Origem"),$C3&lt;&gt;"",$T3=TRUE),TEXTJOIN(" · ",TRUE,$E3:$H3),"")</f>
        <v/>
      </c>
      <c r="BI11" s="170">
        <f>IF(AND(OR($B3="Origem"),$C3&lt;&gt;"",$T3=TRUE),$I3,"")</f>
        <v/>
      </c>
      <c r="BM11" s="170" t="inlineStr">
        <is>
          <t>Bastão</t>
        </is>
      </c>
      <c r="BN11" s="170" t="inlineStr">
        <is>
          <t>Arma</t>
        </is>
      </c>
      <c r="BO11" s="170" t="n">
        <v>0</v>
      </c>
      <c r="BP11" s="170" t="inlineStr">
        <is>
          <t>—</t>
        </is>
      </c>
      <c r="BQ11" s="170" t="inlineStr">
        <is>
          <t>—</t>
        </is>
      </c>
      <c r="BR11" s="170" t="n">
        <v>1</v>
      </c>
      <c r="BS11" s="170" t="inlineStr">
        <is>
          <t>—</t>
        </is>
      </c>
      <c r="BT11" s="170" t="inlineStr"/>
      <c r="BU11" s="170" t="inlineStr"/>
      <c r="BV11" s="170" t="inlineStr">
        <is>
          <t>Ataque sem Prenúncio</t>
        </is>
      </c>
      <c r="BW11" s="170">
        <f>IF(AND($B10="Origem",OR($J10="",$J10="Nenhuma",$J10="Restrição Celestial · Restrição corporal")),$C10,"")</f>
        <v/>
      </c>
      <c r="CA11" s="170" t="inlineStr">
        <is>
          <t>História</t>
        </is>
      </c>
      <c r="CC11" s="170">
        <f>IF(OR('CONFIGURAÇÃO'!$J$40="Origem"),'CONFIGURAÇÃO'!$J$42,"")</f>
        <v/>
      </c>
      <c r="CE11" s="170" t="inlineStr">
        <is>
          <t>Culinária</t>
        </is>
      </c>
      <c r="CF11" s="170" t="inlineStr">
        <is>
          <t>Manopla</t>
        </is>
      </c>
      <c r="CH11" s="170" t="inlineStr">
        <is>
          <t>Radiante</t>
        </is>
      </c>
      <c r="CI11" s="170" t="inlineStr">
        <is>
          <t>Emaranha</t>
        </is>
      </c>
      <c r="CK11" s="170" t="inlineStr">
        <is>
          <t>Daikyū</t>
        </is>
      </c>
      <c r="CL11" s="170" t="inlineStr">
        <is>
          <t>Regeneração Orgânica</t>
        </is>
      </c>
      <c r="CS11" s="170" t="inlineStr">
        <is>
          <t>Encarnado · Sem Técnica</t>
        </is>
      </c>
    </row>
    <row r="12">
      <c r="A12" s="170" t="n">
        <v>11</v>
      </c>
      <c r="B12" s="170">
        <f>IF(ISBLANK('CONFIGURAÇÃO'!$J$301),"",'CONFIGURAÇÃO'!$J$301)</f>
        <v/>
      </c>
      <c r="C12" s="170">
        <f>IF(ISBLANK('CONFIGURAÇÃO'!$J$303),"",'CONFIGURAÇÃO'!$J$303)</f>
        <v/>
      </c>
      <c r="D12" s="170">
        <f>IF(ISBLANK('CONFIGURAÇÃO'!$N$301),"",'CONFIGURAÇÃO'!$N$301)</f>
        <v/>
      </c>
      <c r="E12" s="170">
        <f>IF(ISBLANK('CONFIGURAÇÃO'!$L$304),"",'CONFIGURAÇÃO'!$L$304)</f>
        <v/>
      </c>
      <c r="F12" s="170">
        <f>IF(ISBLANK('CONFIGURAÇÃO'!$L$305),"",'CONFIGURAÇÃO'!$L$305)</f>
        <v/>
      </c>
      <c r="G12" s="170">
        <f>IF(ISBLANK('CONFIGURAÇÃO'!$L$306),"",'CONFIGURAÇÃO'!$L$306)</f>
        <v/>
      </c>
      <c r="H12" s="170">
        <f>IF(ISBLANK('CONFIGURAÇÃO'!$L$307),"",'CONFIGURAÇÃO'!$L$307)</f>
        <v/>
      </c>
      <c r="I12" s="170">
        <f>IF(ISBLANK('CONFIGURAÇÃO'!$L$308),"",'CONFIGURAÇÃO'!$L$308)</f>
        <v/>
      </c>
      <c r="J12" s="170">
        <f>IF(ISBLANK('CONFIGURAÇÃO'!$L$309),"",'CONFIGURAÇÃO'!$L$309)</f>
        <v/>
      </c>
      <c r="K12" s="170">
        <f>IF(ISBLANK('CONFIGURAÇÃO'!$L$310),"",'CONFIGURAÇÃO'!$L$310)</f>
        <v/>
      </c>
      <c r="L12" s="170">
        <f>IF(ISBLANK('CONFIGURAÇÃO'!$L$311),"",'CONFIGURAÇÃO'!$L$311)</f>
        <v/>
      </c>
      <c r="M12" s="170">
        <f>IF(ISBLANK('CONFIGURAÇÃO'!$L$312),"",'CONFIGURAÇÃO'!$L$312)</f>
        <v/>
      </c>
      <c r="N12" s="170">
        <f>IF(ISBLANK('CONFIGURAÇÃO'!$L$313),"",'CONFIGURAÇÃO'!$L$313)</f>
        <v/>
      </c>
      <c r="O12" s="170">
        <f>IF(ISBLANK('CONFIGURAÇÃO'!$L$314),"",'CONFIGURAÇÃO'!$L$314)</f>
        <v/>
      </c>
      <c r="P12" s="170">
        <f>IF(ISBLANK('CONFIGURAÇÃO'!$L$315),"",'CONFIGURAÇÃO'!$L$315)</f>
        <v/>
      </c>
      <c r="Q12" s="170">
        <f>IF(ISBLANK('CONFIGURAÇÃO'!$L$316),"",'CONFIGURAÇÃO'!$L$316)</f>
        <v/>
      </c>
      <c r="R12" s="170">
        <f>IF(ISBLANK('CONFIGURAÇÃO'!$J$318),"",'CONFIGURAÇÃO'!$J$318)</f>
        <v/>
      </c>
      <c r="S12" s="170">
        <f>TEXTJOIN(" · ",TRUE,U12,V12,W12,X12)</f>
        <v/>
      </c>
      <c r="T12" s="170">
        <f>AND(B12&lt;&gt;"",C12&lt;&gt;"",S12="")</f>
        <v/>
      </c>
      <c r="U12" s="170">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CUSTOM'!$CA$2:$CA$160","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CUSTOM'!$CA$2:$CA$160","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CUSTOM'!$CA$2:$CA$160","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CUSTOM'!$CA$2:$CA$160","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CUSTOM'!$CE$2:$CE$160","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c r="V12" s="170">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0">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0">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0" t="inlineStr">
        <is>
          <t>Daikyū</t>
        </is>
      </c>
      <c r="AB12" s="170" t="inlineStr">
        <is>
          <t>Yumi</t>
        </is>
      </c>
      <c r="AC12" s="170" t="n">
        <v>2</v>
      </c>
      <c r="AD12" s="170" t="inlineStr">
        <is>
          <t>1d10</t>
        </is>
      </c>
      <c r="AE12" s="170" t="inlineStr">
        <is>
          <t>Longo Alcance</t>
        </is>
      </c>
      <c r="AF12" s="170" t="inlineStr">
        <is>
          <t>—</t>
        </is>
      </c>
      <c r="AG12" s="170" t="n">
        <v>2</v>
      </c>
      <c r="AH12" s="170" t="inlineStr">
        <is>
          <t>45 m, longa 180 m</t>
        </is>
      </c>
      <c r="AJ12" s="170">
        <f>'FICHA PESSOAL'!$AM$82</f>
        <v/>
      </c>
      <c r="AK12" s="170">
        <f>ADDRESS(ROW('FICHA PESSOAL'!AM82),COLUMN('FICHA PESSOAL'!AM82),4)</f>
        <v/>
      </c>
      <c r="AM12" s="170">
        <f>IF(AND(OR($B6="Uniforme"),$C6&lt;&gt;"",$U6=""),$C6,"")</f>
        <v/>
      </c>
      <c r="AN12" s="170">
        <f>IF(AND(OR($B6="Uniforme"),$C6&lt;&gt;"",$U6=""),$L6,"")</f>
        <v/>
      </c>
      <c r="AO12" s="170">
        <f>IF(AND(OR($B6="Uniforme"),$C6&lt;&gt;"",$U6=""),$M6,"")</f>
        <v/>
      </c>
      <c r="AP12" s="170">
        <f>IF(AND(OR($B6="Uniforme"),$C6&lt;&gt;"",$U6=""),$N6,"")</f>
        <v/>
      </c>
      <c r="AQ12" s="170">
        <f>IF(AND(OR($B6="Uniforme"),$C6&lt;&gt;"",$U6=""),$O6,"")</f>
        <v/>
      </c>
      <c r="AR12" s="170">
        <f>IF(AND(OR($B6="Uniforme"),$C6&lt;&gt;"",$U6=""),IFERROR(VLOOKUP($E6,DADOS!$CF$5:$CH$9,3,FALSE),1),"")</f>
        <v/>
      </c>
      <c r="AS12" s="170">
        <f>IF(AND(OR($B6="Uniforme"),$C6&lt;&gt;"",$U6=""),$E6,"")</f>
        <v/>
      </c>
      <c r="AU12" s="170" t="inlineStr">
        <is>
          <t>Telefone</t>
        </is>
      </c>
      <c r="AV12" s="170" t="n">
        <v>0.1</v>
      </c>
      <c r="AW12" s="170" t="n">
        <v>30000</v>
      </c>
      <c r="AX12" s="170" t="inlineStr">
        <is>
          <t>Aparelho básico com câmera</t>
        </is>
      </c>
      <c r="AZ12" s="170" t="inlineStr">
        <is>
          <t>Ataque sem Prenúncio</t>
        </is>
      </c>
      <c r="BA12" s="170" t="inlineStr">
        <is>
          <t>Restrição Celestial · Sem Energia</t>
        </is>
      </c>
      <c r="BB12" s="170" t="inlineStr">
        <is>
          <t>marcante</t>
        </is>
      </c>
      <c r="BC12" s="170" t="inlineStr"/>
      <c r="BD12" s="170" t="inlineStr">
        <is>
          <t>Uma vez por turno seu</t>
        </is>
      </c>
      <c r="BE12" s="170"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0">
        <f>IF(AND(OR($B4="Origem"),$C4&lt;&gt;"",$T4=TRUE),$C4,"")</f>
        <v/>
      </c>
      <c r="BH12" s="170">
        <f>IF(AND(OR($B4="Origem"),$C4&lt;&gt;"",$T4=TRUE),TEXTJOIN(" · ",TRUE,$E4:$H4),"")</f>
        <v/>
      </c>
      <c r="BI12" s="170">
        <f>IF(AND(OR($B4="Origem"),$C4&lt;&gt;"",$T4=TRUE),$I4,"")</f>
        <v/>
      </c>
      <c r="BM12" s="170" t="inlineStr">
        <is>
          <t>Besta</t>
        </is>
      </c>
      <c r="BN12" s="170" t="inlineStr">
        <is>
          <t>Arma</t>
        </is>
      </c>
      <c r="BO12" s="170" t="n">
        <v>0</v>
      </c>
      <c r="BP12" s="170" t="inlineStr">
        <is>
          <t>—</t>
        </is>
      </c>
      <c r="BQ12" s="170" t="n">
        <v>3</v>
      </c>
      <c r="BR12" s="170" t="n">
        <v>2</v>
      </c>
      <c r="BS12" s="170" t="inlineStr">
        <is>
          <t>—</t>
        </is>
      </c>
      <c r="BT12" s="170" t="inlineStr"/>
      <c r="BU12" s="170" t="inlineStr"/>
      <c r="BV12" s="170" t="inlineStr">
        <is>
          <t>Autoridade de Berço</t>
        </is>
      </c>
      <c r="BW12" s="170">
        <f>IF(AND($B11="Origem",OR($J11="",$J11="Nenhuma",$J11="Restrição Celestial · Restrição corporal")),$C11,"")</f>
        <v/>
      </c>
      <c r="CA12" s="170" t="inlineStr">
        <is>
          <t>Hierarquia</t>
        </is>
      </c>
      <c r="CC12" s="170">
        <f>IF(OR('CONFIGURAÇÃO'!$J$69="Origem"),'CONFIGURAÇÃO'!$J$71,"")</f>
        <v/>
      </c>
      <c r="CE12" s="170" t="inlineStr">
        <is>
          <t>Instrumento</t>
        </is>
      </c>
      <c r="CF12" s="170" t="inlineStr">
        <is>
          <t>Massa</t>
        </is>
      </c>
      <c r="CH12" s="170" t="inlineStr">
        <is>
          <t>Necrótico</t>
        </is>
      </c>
      <c r="CI12" s="170" t="inlineStr">
        <is>
          <t>Rompe</t>
        </is>
      </c>
      <c r="CK12" s="170" t="inlineStr">
        <is>
          <t>Espada Longa</t>
        </is>
      </c>
      <c r="CL12" s="170" t="inlineStr">
        <is>
          <t>Existência Artificial</t>
        </is>
      </c>
      <c r="CS12" s="170" t="inlineStr">
        <is>
          <t>Híbrido · Sem Técnica</t>
        </is>
      </c>
    </row>
    <row r="13">
      <c r="A13" s="170" t="n">
        <v>12</v>
      </c>
      <c r="B13" s="170">
        <f>IF(ISBLANK('CONFIGURAÇÃO'!$J$330),"",'CONFIGURAÇÃO'!$J$330)</f>
        <v/>
      </c>
      <c r="C13" s="170">
        <f>IF(ISBLANK('CONFIGURAÇÃO'!$J$332),"",'CONFIGURAÇÃO'!$J$332)</f>
        <v/>
      </c>
      <c r="D13" s="170">
        <f>IF(ISBLANK('CONFIGURAÇÃO'!$N$330),"",'CONFIGURAÇÃO'!$N$330)</f>
        <v/>
      </c>
      <c r="E13" s="170">
        <f>IF(ISBLANK('CONFIGURAÇÃO'!$L$333),"",'CONFIGURAÇÃO'!$L$333)</f>
        <v/>
      </c>
      <c r="F13" s="170">
        <f>IF(ISBLANK('CONFIGURAÇÃO'!$L$334),"",'CONFIGURAÇÃO'!$L$334)</f>
        <v/>
      </c>
      <c r="G13" s="170">
        <f>IF(ISBLANK('CONFIGURAÇÃO'!$L$335),"",'CONFIGURAÇÃO'!$L$335)</f>
        <v/>
      </c>
      <c r="H13" s="170">
        <f>IF(ISBLANK('CONFIGURAÇÃO'!$L$336),"",'CONFIGURAÇÃO'!$L$336)</f>
        <v/>
      </c>
      <c r="I13" s="170">
        <f>IF(ISBLANK('CONFIGURAÇÃO'!$L$337),"",'CONFIGURAÇÃO'!$L$337)</f>
        <v/>
      </c>
      <c r="J13" s="170">
        <f>IF(ISBLANK('CONFIGURAÇÃO'!$L$338),"",'CONFIGURAÇÃO'!$L$338)</f>
        <v/>
      </c>
      <c r="K13" s="170">
        <f>IF(ISBLANK('CONFIGURAÇÃO'!$L$339),"",'CONFIGURAÇÃO'!$L$339)</f>
        <v/>
      </c>
      <c r="L13" s="170">
        <f>IF(ISBLANK('CONFIGURAÇÃO'!$L$340),"",'CONFIGURAÇÃO'!$L$340)</f>
        <v/>
      </c>
      <c r="M13" s="170">
        <f>IF(ISBLANK('CONFIGURAÇÃO'!$L$341),"",'CONFIGURAÇÃO'!$L$341)</f>
        <v/>
      </c>
      <c r="N13" s="170">
        <f>IF(ISBLANK('CONFIGURAÇÃO'!$L$342),"",'CONFIGURAÇÃO'!$L$342)</f>
        <v/>
      </c>
      <c r="O13" s="170">
        <f>IF(ISBLANK('CONFIGURAÇÃO'!$L$343),"",'CONFIGURAÇÃO'!$L$343)</f>
        <v/>
      </c>
      <c r="P13" s="170">
        <f>IF(ISBLANK('CONFIGURAÇÃO'!$L$344),"",'CONFIGURAÇÃO'!$L$344)</f>
        <v/>
      </c>
      <c r="Q13" s="170">
        <f>IF(ISBLANK('CONFIGURAÇÃO'!$L$345),"",'CONFIGURAÇÃO'!$L$345)</f>
        <v/>
      </c>
      <c r="R13" s="170">
        <f>IF(ISBLANK('CONFIGURAÇÃO'!$J$347),"",'CONFIGURAÇÃO'!$J$347)</f>
        <v/>
      </c>
      <c r="S13" s="170">
        <f>TEXTJOIN(" · ",TRUE,U13,V13,W13,X13)</f>
        <v/>
      </c>
      <c r="T13" s="170">
        <f>AND(B13&lt;&gt;"",C13&lt;&gt;"",S13="")</f>
        <v/>
      </c>
      <c r="U13" s="170">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CUSTOM'!$CA$2:$CA$160","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CUSTOM'!$CA$2:$CA$160","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CUSTOM'!$CA$2:$CA$160","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CUSTOM'!$CA$2:$CA$160","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CUSTOM'!$CE$2:$CE$160","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c r="V13" s="170">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0">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0">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0" t="inlineStr">
        <is>
          <t>Espada Longa</t>
        </is>
      </c>
      <c r="AB13" s="170" t="inlineStr">
        <is>
          <t>Lâmina Longa</t>
        </is>
      </c>
      <c r="AC13" s="170" t="n">
        <v>1</v>
      </c>
      <c r="AD13" s="170" t="inlineStr">
        <is>
          <t>1d8</t>
        </is>
      </c>
      <c r="AE13" s="170" t="inlineStr">
        <is>
          <t>Versátil · Rompe</t>
        </is>
      </c>
      <c r="AF13" s="170" t="inlineStr">
        <is>
          <t>—</t>
        </is>
      </c>
      <c r="AG13" s="170" t="n">
        <v>1</v>
      </c>
      <c r="AJ13" s="170">
        <f>'FICHA PESSOAL'!$D$72</f>
        <v/>
      </c>
      <c r="AK13" s="170">
        <f>ADDRESS(ROW('FICHA PESSOAL'!D72),COLUMN('FICHA PESSOAL'!D72),4)</f>
        <v/>
      </c>
      <c r="AM13" s="170">
        <f>IF(AND(OR($B7="Uniforme"),$C7&lt;&gt;"",$U7=""),$C7,"")</f>
        <v/>
      </c>
      <c r="AN13" s="170">
        <f>IF(AND(OR($B7="Uniforme"),$C7&lt;&gt;"",$U7=""),$L7,"")</f>
        <v/>
      </c>
      <c r="AO13" s="170">
        <f>IF(AND(OR($B7="Uniforme"),$C7&lt;&gt;"",$U7=""),$M7,"")</f>
        <v/>
      </c>
      <c r="AP13" s="170">
        <f>IF(AND(OR($B7="Uniforme"),$C7&lt;&gt;"",$U7=""),$N7,"")</f>
        <v/>
      </c>
      <c r="AQ13" s="170">
        <f>IF(AND(OR($B7="Uniforme"),$C7&lt;&gt;"",$U7=""),$O7,"")</f>
        <v/>
      </c>
      <c r="AR13" s="170">
        <f>IF(AND(OR($B7="Uniforme"),$C7&lt;&gt;"",$U7=""),IFERROR(VLOOKUP($E7,DADOS!$CF$5:$CH$9,3,FALSE),1),"")</f>
        <v/>
      </c>
      <c r="AS13" s="170">
        <f>IF(AND(OR($B7="Uniforme"),$C7&lt;&gt;"",$U7=""),$E7,"")</f>
        <v/>
      </c>
      <c r="AU13" s="170" t="inlineStr">
        <is>
          <t>Bateria portátil</t>
        </is>
      </c>
      <c r="AV13" s="170" t="n">
        <v>0.1</v>
      </c>
      <c r="AW13" s="170" t="n">
        <v>3000</v>
      </c>
      <c r="AX13" s="170" t="inlineStr">
        <is>
          <t>Uma recarga completa do telefone</t>
        </is>
      </c>
      <c r="AZ13" s="170" t="inlineStr">
        <is>
          <t>Corpo Debilitado</t>
        </is>
      </c>
      <c r="BA13" s="170" t="inlineStr">
        <is>
          <t>Restrição Celestial · Restrição corporal</t>
        </is>
      </c>
      <c r="BB13" s="170" t="inlineStr">
        <is>
          <t>marcante</t>
        </is>
      </c>
      <c r="BC13" s="170" t="inlineStr"/>
      <c r="BD13" s="170" t="inlineStr">
        <is>
          <t>Passiva</t>
        </is>
      </c>
      <c r="BE13" s="170"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0">
        <f>IF(AND(OR($B5="Origem"),$C5&lt;&gt;"",$T5=TRUE),$C5,"")</f>
        <v/>
      </c>
      <c r="BH13" s="170">
        <f>IF(AND(OR($B5="Origem"),$C5&lt;&gt;"",$T5=TRUE),TEXTJOIN(" · ",TRUE,$E5:$H5),"")</f>
        <v/>
      </c>
      <c r="BI13" s="170">
        <f>IF(AND(OR($B5="Origem"),$C5&lt;&gt;"",$T5=TRUE),$I5,"")</f>
        <v/>
      </c>
      <c r="BM13" s="170" t="inlineStr">
        <is>
          <t>Besta de Uma Mão</t>
        </is>
      </c>
      <c r="BN13" s="170" t="inlineStr">
        <is>
          <t>Arma</t>
        </is>
      </c>
      <c r="BO13" s="170" t="n">
        <v>0</v>
      </c>
      <c r="BP13" s="170" t="inlineStr">
        <is>
          <t>—</t>
        </is>
      </c>
      <c r="BQ13" s="170" t="inlineStr">
        <is>
          <t>—</t>
        </is>
      </c>
      <c r="BR13" s="170" t="n">
        <v>1</v>
      </c>
      <c r="BS13" s="170" t="inlineStr">
        <is>
          <t>—</t>
        </is>
      </c>
      <c r="BT13" s="170" t="inlineStr"/>
      <c r="BU13" s="170" t="inlineStr"/>
      <c r="BV13" s="170" t="inlineStr">
        <is>
          <t>Bagagem Prevenida</t>
        </is>
      </c>
      <c r="BW13" s="170">
        <f>IF(AND($B12="Origem",OR($J12="",$J12="Nenhuma",$J12="Restrição Celestial · Restrição corporal")),$C12,"")</f>
        <v/>
      </c>
      <c r="CA13" s="170" t="inlineStr">
        <is>
          <t>Medicina</t>
        </is>
      </c>
      <c r="CC13" s="170">
        <f>IF(OR('CONFIGURAÇÃO'!$J$98="Origem"),'CONFIGURAÇÃO'!$J$100,"")</f>
        <v/>
      </c>
      <c r="CE13" s="170" t="inlineStr">
        <is>
          <t>Jogatina</t>
        </is>
      </c>
      <c r="CF13" s="170" t="inlineStr">
        <is>
          <t>Porrete</t>
        </is>
      </c>
      <c r="CH13" s="170" t="inlineStr">
        <is>
          <t>Psíquico</t>
        </is>
      </c>
      <c r="CI13" s="170" t="inlineStr">
        <is>
          <t>Talha</t>
        </is>
      </c>
      <c r="CK13" s="170" t="inlineStr">
        <is>
          <t>Espadão</t>
        </is>
      </c>
      <c r="CL13" s="170" t="inlineStr">
        <is>
          <t>Ataque sem Prenúncio</t>
        </is>
      </c>
      <c r="CS13" s="170" t="inlineStr">
        <is>
          <t>Corpo Amaldiçoado</t>
        </is>
      </c>
    </row>
    <row r="14">
      <c r="A14" s="170" t="n">
        <v>13</v>
      </c>
      <c r="B14" s="170">
        <f>IF(ISBLANK('CONFIGURAÇÃO'!$J$359),"",'CONFIGURAÇÃO'!$J$359)</f>
        <v/>
      </c>
      <c r="C14" s="170">
        <f>IF(ISBLANK('CONFIGURAÇÃO'!$J$361),"",'CONFIGURAÇÃO'!$J$361)</f>
        <v/>
      </c>
      <c r="D14" s="170">
        <f>IF(ISBLANK('CONFIGURAÇÃO'!$N$359),"",'CONFIGURAÇÃO'!$N$359)</f>
        <v/>
      </c>
      <c r="E14" s="170">
        <f>IF(ISBLANK('CONFIGURAÇÃO'!$L$362),"",'CONFIGURAÇÃO'!$L$362)</f>
        <v/>
      </c>
      <c r="F14" s="170">
        <f>IF(ISBLANK('CONFIGURAÇÃO'!$L$363),"",'CONFIGURAÇÃO'!$L$363)</f>
        <v/>
      </c>
      <c r="G14" s="170">
        <f>IF(ISBLANK('CONFIGURAÇÃO'!$L$364),"",'CONFIGURAÇÃO'!$L$364)</f>
        <v/>
      </c>
      <c r="H14" s="170">
        <f>IF(ISBLANK('CONFIGURAÇÃO'!$L$365),"",'CONFIGURAÇÃO'!$L$365)</f>
        <v/>
      </c>
      <c r="I14" s="170">
        <f>IF(ISBLANK('CONFIGURAÇÃO'!$L$366),"",'CONFIGURAÇÃO'!$L$366)</f>
        <v/>
      </c>
      <c r="J14" s="170">
        <f>IF(ISBLANK('CONFIGURAÇÃO'!$L$367),"",'CONFIGURAÇÃO'!$L$367)</f>
        <v/>
      </c>
      <c r="K14" s="170">
        <f>IF(ISBLANK('CONFIGURAÇÃO'!$L$368),"",'CONFIGURAÇÃO'!$L$368)</f>
        <v/>
      </c>
      <c r="L14" s="170">
        <f>IF(ISBLANK('CONFIGURAÇÃO'!$L$369),"",'CONFIGURAÇÃO'!$L$369)</f>
        <v/>
      </c>
      <c r="M14" s="170">
        <f>IF(ISBLANK('CONFIGURAÇÃO'!$L$370),"",'CONFIGURAÇÃO'!$L$370)</f>
        <v/>
      </c>
      <c r="N14" s="170">
        <f>IF(ISBLANK('CONFIGURAÇÃO'!$L$371),"",'CONFIGURAÇÃO'!$L$371)</f>
        <v/>
      </c>
      <c r="O14" s="170">
        <f>IF(ISBLANK('CONFIGURAÇÃO'!$L$372),"",'CONFIGURAÇÃO'!$L$372)</f>
        <v/>
      </c>
      <c r="P14" s="170">
        <f>IF(ISBLANK('CONFIGURAÇÃO'!$L$373),"",'CONFIGURAÇÃO'!$L$373)</f>
        <v/>
      </c>
      <c r="Q14" s="170">
        <f>IF(ISBLANK('CONFIGURAÇÃO'!$L$374),"",'CONFIGURAÇÃO'!$L$374)</f>
        <v/>
      </c>
      <c r="R14" s="170">
        <f>IF(ISBLANK('CONFIGURAÇÃO'!$J$376),"",'CONFIGURAÇÃO'!$J$376)</f>
        <v/>
      </c>
      <c r="S14" s="170">
        <f>TEXTJOIN(" · ",TRUE,U14,V14,W14,X14)</f>
        <v/>
      </c>
      <c r="T14" s="170">
        <f>AND(B14&lt;&gt;"",C14&lt;&gt;"",S14="")</f>
        <v/>
      </c>
      <c r="U14" s="170">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CUSTOM'!$CA$2:$CA$160","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CUSTOM'!$CA$2:$CA$160","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CUSTOM'!$CA$2:$CA$160","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CUSTOM'!$CA$2:$CA$160","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CUSTOM'!$CE$2:$CE$160","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c r="V14" s="170">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0">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0">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0" t="inlineStr">
        <is>
          <t>Espadão</t>
        </is>
      </c>
      <c r="AB14" s="170" t="inlineStr">
        <is>
          <t>Lâmina Longa</t>
        </is>
      </c>
      <c r="AC14" s="170" t="n">
        <v>2</v>
      </c>
      <c r="AD14" s="170" t="inlineStr">
        <is>
          <t>1d12</t>
        </is>
      </c>
      <c r="AE14" s="170" t="inlineStr">
        <is>
          <t>Alcance</t>
        </is>
      </c>
      <c r="AF14" s="170" t="n">
        <v>3</v>
      </c>
      <c r="AG14" s="170" t="n">
        <v>2</v>
      </c>
      <c r="AJ14" s="170">
        <f>'FICHA PESSOAL'!$D$73</f>
        <v/>
      </c>
      <c r="AK14" s="170">
        <f>ADDRESS(ROW('FICHA PESSOAL'!D73),COLUMN('FICHA PESSOAL'!D73),4)</f>
        <v/>
      </c>
      <c r="AM14" s="170">
        <f>IF(AND(OR($B8="Uniforme"),$C8&lt;&gt;"",$U8=""),$C8,"")</f>
        <v/>
      </c>
      <c r="AN14" s="170">
        <f>IF(AND(OR($B8="Uniforme"),$C8&lt;&gt;"",$U8=""),$L8,"")</f>
        <v/>
      </c>
      <c r="AO14" s="170">
        <f>IF(AND(OR($B8="Uniforme"),$C8&lt;&gt;"",$U8=""),$M8,"")</f>
        <v/>
      </c>
      <c r="AP14" s="170">
        <f>IF(AND(OR($B8="Uniforme"),$C8&lt;&gt;"",$U8=""),$N8,"")</f>
        <v/>
      </c>
      <c r="AQ14" s="170">
        <f>IF(AND(OR($B8="Uniforme"),$C8&lt;&gt;"",$U8=""),$O8,"")</f>
        <v/>
      </c>
      <c r="AR14" s="170">
        <f>IF(AND(OR($B8="Uniforme"),$C8&lt;&gt;"",$U8=""),IFERROR(VLOOKUP($E8,DADOS!$CF$5:$CH$9,3,FALSE),1),"")</f>
        <v/>
      </c>
      <c r="AS14" s="170">
        <f>IF(AND(OR($B8="Uniforme"),$C8&lt;&gt;"",$U8=""),$E8,"")</f>
        <v/>
      </c>
      <c r="AU14" s="170" t="inlineStr">
        <is>
          <t>Ferramentas de ofício</t>
        </is>
      </c>
      <c r="AV14" s="170" t="n">
        <v>0.5</v>
      </c>
      <c r="AW14" s="170" t="n">
        <v>10000</v>
      </c>
      <c r="AX14" s="170" t="inlineStr">
        <is>
          <t>Estojo portátil para um ofício escolhido</t>
        </is>
      </c>
      <c r="AZ14" s="170" t="inlineStr">
        <is>
          <t>Corpo Quebradiço</t>
        </is>
      </c>
      <c r="BA14" s="170" t="inlineStr">
        <is>
          <t>Restrição Celestial · Restrição corporal</t>
        </is>
      </c>
      <c r="BB14" s="170" t="inlineStr">
        <is>
          <t>marcante</t>
        </is>
      </c>
      <c r="BC14" s="170" t="inlineStr"/>
      <c r="BD14" s="170" t="inlineStr">
        <is>
          <t>Passiva</t>
        </is>
      </c>
      <c r="BE14" s="170"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0">
        <f>IF(AND(OR($B6="Origem"),$C6&lt;&gt;"",$T6=TRUE),$C6,"")</f>
        <v/>
      </c>
      <c r="BH14" s="170">
        <f>IF(AND(OR($B6="Origem"),$C6&lt;&gt;"",$T6=TRUE),TEXTJOIN(" · ",TRUE,$E6:$H6),"")</f>
        <v/>
      </c>
      <c r="BI14" s="170">
        <f>IF(AND(OR($B6="Origem"),$C6&lt;&gt;"",$T6=TRUE),$I6,"")</f>
        <v/>
      </c>
      <c r="BM14" s="170" t="inlineStr">
        <is>
          <t>Bō</t>
        </is>
      </c>
      <c r="BN14" s="170" t="inlineStr">
        <is>
          <t>Arma</t>
        </is>
      </c>
      <c r="BO14" s="170" t="n">
        <v>0</v>
      </c>
      <c r="BP14" s="170" t="inlineStr">
        <is>
          <t>—</t>
        </is>
      </c>
      <c r="BQ14" s="170" t="n">
        <v>3</v>
      </c>
      <c r="BR14" s="170" t="n">
        <v>2</v>
      </c>
      <c r="BS14" s="170" t="inlineStr">
        <is>
          <t>—</t>
        </is>
      </c>
      <c r="BT14" s="170" t="inlineStr"/>
      <c r="BU14" s="170" t="inlineStr"/>
      <c r="BV14" s="170" t="inlineStr">
        <is>
          <t>Bastão</t>
        </is>
      </c>
      <c r="BW14" s="170">
        <f>IF(AND($B13="Origem",OR($J13="",$J13="Nenhuma",$J13="Restrição Celestial · Restrição corporal")),$C13,"")</f>
        <v/>
      </c>
      <c r="CA14" s="170" t="inlineStr">
        <is>
          <t>Sobrevivência</t>
        </is>
      </c>
      <c r="CC14" s="170">
        <f>IF(OR('CONFIGURAÇÃO'!$J$127="Origem"),'CONFIGURAÇÃO'!$J$129,"")</f>
        <v/>
      </c>
      <c r="CF14" s="170" t="inlineStr">
        <is>
          <t>Yumi</t>
        </is>
      </c>
      <c r="CH14" s="170" t="inlineStr">
        <is>
          <t>Energia Reversa</t>
        </is>
      </c>
      <c r="CI14" s="170" t="inlineStr">
        <is>
          <t>Oculta</t>
        </is>
      </c>
      <c r="CK14" s="170" t="inlineStr">
        <is>
          <t>Espingarda</t>
        </is>
      </c>
      <c r="CL14" s="170" t="inlineStr">
        <is>
          <t>Corpo Debilitado</t>
        </is>
      </c>
      <c r="CS14" s="170" t="inlineStr">
        <is>
          <t>Restrição Celestial · Sem Energia</t>
        </is>
      </c>
    </row>
    <row r="15">
      <c r="A15" s="170" t="n">
        <v>14</v>
      </c>
      <c r="B15" s="170">
        <f>IF(ISBLANK('CONFIGURAÇÃO'!$J$388),"",'CONFIGURAÇÃO'!$J$388)</f>
        <v/>
      </c>
      <c r="C15" s="170">
        <f>IF(ISBLANK('CONFIGURAÇÃO'!$J$390),"",'CONFIGURAÇÃO'!$J$390)</f>
        <v/>
      </c>
      <c r="D15" s="170">
        <f>IF(ISBLANK('CONFIGURAÇÃO'!$N$388),"",'CONFIGURAÇÃO'!$N$388)</f>
        <v/>
      </c>
      <c r="E15" s="170">
        <f>IF(ISBLANK('CONFIGURAÇÃO'!$L$391),"",'CONFIGURAÇÃO'!$L$391)</f>
        <v/>
      </c>
      <c r="F15" s="170">
        <f>IF(ISBLANK('CONFIGURAÇÃO'!$L$392),"",'CONFIGURAÇÃO'!$L$392)</f>
        <v/>
      </c>
      <c r="G15" s="170">
        <f>IF(ISBLANK('CONFIGURAÇÃO'!$L$393),"",'CONFIGURAÇÃO'!$L$393)</f>
        <v/>
      </c>
      <c r="H15" s="170">
        <f>IF(ISBLANK('CONFIGURAÇÃO'!$L$394),"",'CONFIGURAÇÃO'!$L$394)</f>
        <v/>
      </c>
      <c r="I15" s="170">
        <f>IF(ISBLANK('CONFIGURAÇÃO'!$L$395),"",'CONFIGURAÇÃO'!$L$395)</f>
        <v/>
      </c>
      <c r="J15" s="170">
        <f>IF(ISBLANK('CONFIGURAÇÃO'!$L$396),"",'CONFIGURAÇÃO'!$L$396)</f>
        <v/>
      </c>
      <c r="K15" s="170">
        <f>IF(ISBLANK('CONFIGURAÇÃO'!$L$397),"",'CONFIGURAÇÃO'!$L$397)</f>
        <v/>
      </c>
      <c r="L15" s="170">
        <f>IF(ISBLANK('CONFIGURAÇÃO'!$L$398),"",'CONFIGURAÇÃO'!$L$398)</f>
        <v/>
      </c>
      <c r="M15" s="170">
        <f>IF(ISBLANK('CONFIGURAÇÃO'!$L$399),"",'CONFIGURAÇÃO'!$L$399)</f>
        <v/>
      </c>
      <c r="N15" s="170">
        <f>IF(ISBLANK('CONFIGURAÇÃO'!$L$400),"",'CONFIGURAÇÃO'!$L$400)</f>
        <v/>
      </c>
      <c r="O15" s="170">
        <f>IF(ISBLANK('CONFIGURAÇÃO'!$L$401),"",'CONFIGURAÇÃO'!$L$401)</f>
        <v/>
      </c>
      <c r="P15" s="170">
        <f>IF(ISBLANK('CONFIGURAÇÃO'!$L$402),"",'CONFIGURAÇÃO'!$L$402)</f>
        <v/>
      </c>
      <c r="Q15" s="170">
        <f>IF(ISBLANK('CONFIGURAÇÃO'!$L$403),"",'CONFIGURAÇÃO'!$L$403)</f>
        <v/>
      </c>
      <c r="R15" s="170">
        <f>IF(ISBLANK('CONFIGURAÇÃO'!$J$405),"",'CONFIGURAÇÃO'!$J$405)</f>
        <v/>
      </c>
      <c r="S15" s="170">
        <f>TEXTJOIN(" · ",TRUE,U15,V15,W15,X15)</f>
        <v/>
      </c>
      <c r="T15" s="170">
        <f>AND(B15&lt;&gt;"",C15&lt;&gt;"",S15="")</f>
        <v/>
      </c>
      <c r="U15" s="170">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CUSTOM'!$CA$2:$CA$160","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CUSTOM'!$CA$2:$CA$160","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CUSTOM'!$CA$2:$CA$160","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CUSTOM'!$CA$2:$CA$160","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CUSTOM'!$CE$2:$CE$160","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c r="V15" s="170">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0">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0">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0" t="inlineStr">
        <is>
          <t>Espingarda</t>
        </is>
      </c>
      <c r="AB15" s="170" t="inlineStr">
        <is>
          <t>Arma de Fogo</t>
        </is>
      </c>
      <c r="AC15" s="170" t="n">
        <v>2</v>
      </c>
      <c r="AD15" s="170" t="inlineStr">
        <is>
          <t>2d8</t>
        </is>
      </c>
      <c r="AE15" s="170" t="inlineStr">
        <is>
          <t>Longo Alcance · Munição · Rompe</t>
        </is>
      </c>
      <c r="AF15" s="170" t="n">
        <v>1</v>
      </c>
      <c r="AG15" s="170" t="n">
        <v>2</v>
      </c>
      <c r="AH15" s="170" t="inlineStr">
        <is>
          <t>9 m, longa 27 m</t>
        </is>
      </c>
      <c r="AI15" s="170" t="n">
        <v>2</v>
      </c>
      <c r="AJ15" s="170">
        <f>'FICHA PESSOAL'!$M$72</f>
        <v/>
      </c>
      <c r="AK15" s="170">
        <f>ADDRESS(ROW('FICHA PESSOAL'!M72),COLUMN('FICHA PESSOAL'!M72),4)</f>
        <v/>
      </c>
      <c r="AM15" s="170">
        <f>IF(AND(OR($B9="Uniforme"),$C9&lt;&gt;"",$U9=""),$C9,"")</f>
        <v/>
      </c>
      <c r="AN15" s="170">
        <f>IF(AND(OR($B9="Uniforme"),$C9&lt;&gt;"",$U9=""),$L9,"")</f>
        <v/>
      </c>
      <c r="AO15" s="170">
        <f>IF(AND(OR($B9="Uniforme"),$C9&lt;&gt;"",$U9=""),$M9,"")</f>
        <v/>
      </c>
      <c r="AP15" s="170">
        <f>IF(AND(OR($B9="Uniforme"),$C9&lt;&gt;"",$U9=""),$N9,"")</f>
        <v/>
      </c>
      <c r="AQ15" s="170">
        <f>IF(AND(OR($B9="Uniforme"),$C9&lt;&gt;"",$U9=""),$O9,"")</f>
        <v/>
      </c>
      <c r="AR15" s="170">
        <f>IF(AND(OR($B9="Uniforme"),$C9&lt;&gt;"",$U9=""),IFERROR(VLOOKUP($E9,DADOS!$CF$5:$CH$9,3,FALSE),1),"")</f>
        <v/>
      </c>
      <c r="AS15" s="170">
        <f>IF(AND(OR($B9="Uniforme"),$C9&lt;&gt;"",$U9=""),$E9,"")</f>
        <v/>
      </c>
      <c r="AU15" s="170">
        <f>IF(AND(OR($B2="Item comum"),$C2&lt;&gt;"",$U2=""),$C2,"")</f>
        <v/>
      </c>
      <c r="AV15" s="170">
        <f>IF(AND(OR($B2="Item comum"),$C2&lt;&gt;"",$U2=""),$L2,"")</f>
        <v/>
      </c>
      <c r="AW15" s="170">
        <f>IF(AND(OR($B2="Item comum"),$C2&lt;&gt;"",$U2=""),$M2,"")</f>
        <v/>
      </c>
      <c r="AX15" s="170">
        <f>IF(AND(OR($B2="Item comum"),$C2&lt;&gt;"",$U2=""),$R2,"")</f>
        <v/>
      </c>
      <c r="AZ15" s="170" t="inlineStr">
        <is>
          <t>Corpo Exaurido</t>
        </is>
      </c>
      <c r="BA15" s="170" t="inlineStr">
        <is>
          <t>Restrição Celestial · Restrição corporal</t>
        </is>
      </c>
      <c r="BB15" s="170" t="inlineStr">
        <is>
          <t>marcante</t>
        </is>
      </c>
      <c r="BC15" s="170" t="inlineStr"/>
      <c r="BD15" s="170" t="inlineStr">
        <is>
          <t>Passiva</t>
        </is>
      </c>
      <c r="BE15" s="170"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0">
        <f>IF(AND(OR($B7="Origem"),$C7&lt;&gt;"",$T7=TRUE),$C7,"")</f>
        <v/>
      </c>
      <c r="BH15" s="170">
        <f>IF(AND(OR($B7="Origem"),$C7&lt;&gt;"",$T7=TRUE),TEXTJOIN(" · ",TRUE,$E7:$H7),"")</f>
        <v/>
      </c>
      <c r="BI15" s="170">
        <f>IF(AND(OR($B7="Origem"),$C7&lt;&gt;"",$T7=TRUE),$I7,"")</f>
        <v/>
      </c>
      <c r="BM15" s="170" t="inlineStr">
        <is>
          <t>Canivete</t>
        </is>
      </c>
      <c r="BN15" s="170" t="inlineStr">
        <is>
          <t>Arma</t>
        </is>
      </c>
      <c r="BO15" s="170" t="n">
        <v>0</v>
      </c>
      <c r="BP15" s="170" t="inlineStr">
        <is>
          <t>—</t>
        </is>
      </c>
      <c r="BQ15" s="170" t="inlineStr">
        <is>
          <t>—</t>
        </is>
      </c>
      <c r="BR15" s="170" t="n">
        <v>0.1</v>
      </c>
      <c r="BS15" s="170" t="inlineStr">
        <is>
          <t>—</t>
        </is>
      </c>
      <c r="BT15" s="170" t="inlineStr"/>
      <c r="BU15" s="170" t="inlineStr"/>
      <c r="BV15" s="170" t="inlineStr">
        <is>
          <t>Bateria portátil</t>
        </is>
      </c>
      <c r="BW15" s="170">
        <f>IF(AND($B14="Origem",OR($J14="",$J14="Nenhuma",$J14="Restrição Celestial · Restrição corporal")),$C14,"")</f>
        <v/>
      </c>
      <c r="CA15" s="170" t="inlineStr">
        <is>
          <t>Natureza</t>
        </is>
      </c>
      <c r="CC15" s="170">
        <f>IF(OR('CONFIGURAÇÃO'!$J$156="Origem"),'CONFIGURAÇÃO'!$J$158,"")</f>
        <v/>
      </c>
      <c r="CH15" s="170" t="inlineStr">
        <is>
          <t>Força</t>
        </is>
      </c>
      <c r="CI15" s="170" t="inlineStr">
        <is>
          <t>Discreta</t>
        </is>
      </c>
      <c r="CK15" s="170" t="inlineStr">
        <is>
          <t>Faca</t>
        </is>
      </c>
      <c r="CL15" s="170" t="inlineStr">
        <is>
          <t>Corpo Quebradiço</t>
        </is>
      </c>
      <c r="CS15" s="170">
        <f>IF(AND($B2="Origem",$T2=TRUE),$C2,"")</f>
        <v/>
      </c>
    </row>
    <row r="16">
      <c r="A16" s="170" t="n">
        <v>15</v>
      </c>
      <c r="B16" s="170">
        <f>IF(ISBLANK('CONFIGURAÇÃO'!$J$417),"",'CONFIGURAÇÃO'!$J$417)</f>
        <v/>
      </c>
      <c r="C16" s="170">
        <f>IF(ISBLANK('CONFIGURAÇÃO'!$J$419),"",'CONFIGURAÇÃO'!$J$419)</f>
        <v/>
      </c>
      <c r="D16" s="170">
        <f>IF(ISBLANK('CONFIGURAÇÃO'!$N$417),"",'CONFIGURAÇÃO'!$N$417)</f>
        <v/>
      </c>
      <c r="E16" s="170">
        <f>IF(ISBLANK('CONFIGURAÇÃO'!$L$420),"",'CONFIGURAÇÃO'!$L$420)</f>
        <v/>
      </c>
      <c r="F16" s="170">
        <f>IF(ISBLANK('CONFIGURAÇÃO'!$L$421),"",'CONFIGURAÇÃO'!$L$421)</f>
        <v/>
      </c>
      <c r="G16" s="170">
        <f>IF(ISBLANK('CONFIGURAÇÃO'!$L$422),"",'CONFIGURAÇÃO'!$L$422)</f>
        <v/>
      </c>
      <c r="H16" s="170">
        <f>IF(ISBLANK('CONFIGURAÇÃO'!$L$423),"",'CONFIGURAÇÃO'!$L$423)</f>
        <v/>
      </c>
      <c r="I16" s="170">
        <f>IF(ISBLANK('CONFIGURAÇÃO'!$L$424),"",'CONFIGURAÇÃO'!$L$424)</f>
        <v/>
      </c>
      <c r="J16" s="170">
        <f>IF(ISBLANK('CONFIGURAÇÃO'!$L$425),"",'CONFIGURAÇÃO'!$L$425)</f>
        <v/>
      </c>
      <c r="K16" s="170">
        <f>IF(ISBLANK('CONFIGURAÇÃO'!$L$426),"",'CONFIGURAÇÃO'!$L$426)</f>
        <v/>
      </c>
      <c r="L16" s="170">
        <f>IF(ISBLANK('CONFIGURAÇÃO'!$L$427),"",'CONFIGURAÇÃO'!$L$427)</f>
        <v/>
      </c>
      <c r="M16" s="170">
        <f>IF(ISBLANK('CONFIGURAÇÃO'!$L$428),"",'CONFIGURAÇÃO'!$L$428)</f>
        <v/>
      </c>
      <c r="N16" s="170">
        <f>IF(ISBLANK('CONFIGURAÇÃO'!$L$429),"",'CONFIGURAÇÃO'!$L$429)</f>
        <v/>
      </c>
      <c r="O16" s="170">
        <f>IF(ISBLANK('CONFIGURAÇÃO'!$L$430),"",'CONFIGURAÇÃO'!$L$430)</f>
        <v/>
      </c>
      <c r="P16" s="170">
        <f>IF(ISBLANK('CONFIGURAÇÃO'!$L$431),"",'CONFIGURAÇÃO'!$L$431)</f>
        <v/>
      </c>
      <c r="Q16" s="170">
        <f>IF(ISBLANK('CONFIGURAÇÃO'!$L$432),"",'CONFIGURAÇÃO'!$L$432)</f>
        <v/>
      </c>
      <c r="R16" s="170">
        <f>IF(ISBLANK('CONFIGURAÇÃO'!$J$434),"",'CONFIGURAÇÃO'!$J$434)</f>
        <v/>
      </c>
      <c r="S16" s="170">
        <f>TEXTJOIN(" · ",TRUE,U16,V16,W16,X16)</f>
        <v/>
      </c>
      <c r="T16" s="170">
        <f>AND(B16&lt;&gt;"",C16&lt;&gt;"",S16="")</f>
        <v/>
      </c>
      <c r="U16" s="170">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CUSTOM'!$CA$2:$CA$160","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CUSTOM'!$CA$2:$CA$160","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CUSTOM'!$CA$2:$CA$160","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CUSTOM'!$CA$2:$CA$160","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CUSTOM'!$CE$2:$CE$160","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c r="V16" s="170">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0">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0">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0" t="inlineStr">
        <is>
          <t>Faca</t>
        </is>
      </c>
      <c r="AB16" s="170" t="inlineStr">
        <is>
          <t>Lâmina Curta</t>
        </is>
      </c>
      <c r="AC16" s="170" t="n">
        <v>1</v>
      </c>
      <c r="AD16" s="170" t="inlineStr">
        <is>
          <t>1d6</t>
        </is>
      </c>
      <c r="AE16" s="170" t="inlineStr">
        <is>
          <t>Fineza · Rompe · Leve</t>
        </is>
      </c>
      <c r="AF16" s="170" t="inlineStr">
        <is>
          <t>—</t>
        </is>
      </c>
      <c r="AG16" s="170" t="n">
        <v>0.2</v>
      </c>
      <c r="AJ16" s="170">
        <f>'FICHA PESSOAL'!$AE$73</f>
        <v/>
      </c>
      <c r="AK16" s="170">
        <f>ADDRESS(ROW('FICHA PESSOAL'!AE73),COLUMN('FICHA PESSOAL'!AE73),4)</f>
        <v/>
      </c>
      <c r="AM16" s="170">
        <f>IF(AND(OR($B10="Uniforme"),$C10&lt;&gt;"",$U10=""),$C10,"")</f>
        <v/>
      </c>
      <c r="AN16" s="170">
        <f>IF(AND(OR($B10="Uniforme"),$C10&lt;&gt;"",$U10=""),$L10,"")</f>
        <v/>
      </c>
      <c r="AO16" s="170">
        <f>IF(AND(OR($B10="Uniforme"),$C10&lt;&gt;"",$U10=""),$M10,"")</f>
        <v/>
      </c>
      <c r="AP16" s="170">
        <f>IF(AND(OR($B10="Uniforme"),$C10&lt;&gt;"",$U10=""),$N10,"")</f>
        <v/>
      </c>
      <c r="AQ16" s="170">
        <f>IF(AND(OR($B10="Uniforme"),$C10&lt;&gt;"",$U10=""),$O10,"")</f>
        <v/>
      </c>
      <c r="AR16" s="170">
        <f>IF(AND(OR($B10="Uniforme"),$C10&lt;&gt;"",$U10=""),IFERROR(VLOOKUP($E10,DADOS!$CF$5:$CH$9,3,FALSE),1),"")</f>
        <v/>
      </c>
      <c r="AS16" s="170">
        <f>IF(AND(OR($B10="Uniforme"),$C10&lt;&gt;"",$U10=""),$E10,"")</f>
        <v/>
      </c>
      <c r="AU16" s="170">
        <f>IF(AND(OR($B3="Item comum"),$C3&lt;&gt;"",$U3=""),$C3,"")</f>
        <v/>
      </c>
      <c r="AV16" s="170">
        <f>IF(AND(OR($B3="Item comum"),$C3&lt;&gt;"",$U3=""),$L3,"")</f>
        <v/>
      </c>
      <c r="AW16" s="170">
        <f>IF(AND(OR($B3="Item comum"),$C3&lt;&gt;"",$U3=""),$M3,"")</f>
        <v/>
      </c>
      <c r="AX16" s="170">
        <f>IF(AND(OR($B3="Item comum"),$C3&lt;&gt;"",$U3=""),$R3,"")</f>
        <v/>
      </c>
      <c r="AZ16" s="170" t="inlineStr">
        <is>
          <t>Manifestação Instintiva</t>
        </is>
      </c>
      <c r="BA16" s="170" t="inlineStr">
        <is>
          <t>Latente</t>
        </is>
      </c>
      <c r="BB16" s="170" t="inlineStr">
        <is>
          <t>menor</t>
        </is>
      </c>
      <c r="BC16" s="170" t="inlineStr"/>
      <c r="BD16" s="170" t="inlineStr">
        <is>
          <t>Passiva</t>
        </is>
      </c>
      <c r="BE16" s="170"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0">
        <f>IF(AND(OR($B8="Origem"),$C8&lt;&gt;"",$T8=TRUE),$C8,"")</f>
        <v/>
      </c>
      <c r="BH16" s="170">
        <f>IF(AND(OR($B8="Origem"),$C8&lt;&gt;"",$T8=TRUE),TEXTJOIN(" · ",TRUE,$E8:$H8),"")</f>
        <v/>
      </c>
      <c r="BI16" s="170">
        <f>IF(AND(OR($B8="Origem"),$C8&lt;&gt;"",$T8=TRUE),$I8,"")</f>
        <v/>
      </c>
      <c r="BM16" s="170" t="inlineStr">
        <is>
          <t>Cassetete</t>
        </is>
      </c>
      <c r="BN16" s="170" t="inlineStr">
        <is>
          <t>Arma</t>
        </is>
      </c>
      <c r="BO16" s="170" t="n">
        <v>0</v>
      </c>
      <c r="BP16" s="170" t="inlineStr">
        <is>
          <t>—</t>
        </is>
      </c>
      <c r="BQ16" s="170" t="inlineStr">
        <is>
          <t>—</t>
        </is>
      </c>
      <c r="BR16" s="170" t="n">
        <v>0.3</v>
      </c>
      <c r="BS16" s="170" t="inlineStr">
        <is>
          <t>—</t>
        </is>
      </c>
      <c r="BT16" s="170" t="inlineStr"/>
      <c r="BU16" s="170" t="inlineStr"/>
      <c r="BV16" s="170" t="inlineStr">
        <is>
          <t>Besta</t>
        </is>
      </c>
      <c r="BW16" s="170">
        <f>IF(AND($B15="Origem",OR($J15="",$J15="Nenhuma",$J15="Restrição Celestial · Restrição corporal")),$C15,"")</f>
        <v/>
      </c>
      <c r="CA16" s="170" t="inlineStr">
        <is>
          <t>Lidar com Animais</t>
        </is>
      </c>
      <c r="CC16" s="170">
        <f>IF(OR('CONFIGURAÇÃO'!$J$185="Origem"),'CONFIGURAÇÃO'!$J$187,"")</f>
        <v/>
      </c>
      <c r="CH16" s="170" t="inlineStr">
        <is>
          <t>Alma</t>
        </is>
      </c>
      <c r="CI16" s="170" t="inlineStr">
        <is>
          <t>Munição</t>
        </is>
      </c>
      <c r="CK16" s="170" t="inlineStr">
        <is>
          <t>Foice</t>
        </is>
      </c>
      <c r="CL16" s="170" t="inlineStr">
        <is>
          <t>Corpo Exaurido</t>
        </is>
      </c>
      <c r="CS16" s="170">
        <f>IF(AND($B3="Origem",$T3=TRUE),$C3,"")</f>
        <v/>
      </c>
    </row>
    <row r="17">
      <c r="A17" s="170" t="n">
        <v>16</v>
      </c>
      <c r="B17" s="170">
        <f>IF(ISBLANK('CONFIGURAÇÃO'!$J$446),"",'CONFIGURAÇÃO'!$J$446)</f>
        <v/>
      </c>
      <c r="C17" s="170">
        <f>IF(ISBLANK('CONFIGURAÇÃO'!$J$448),"",'CONFIGURAÇÃO'!$J$448)</f>
        <v/>
      </c>
      <c r="D17" s="170">
        <f>IF(ISBLANK('CONFIGURAÇÃO'!$N$446),"",'CONFIGURAÇÃO'!$N$446)</f>
        <v/>
      </c>
      <c r="E17" s="170">
        <f>IF(ISBLANK('CONFIGURAÇÃO'!$L$449),"",'CONFIGURAÇÃO'!$L$449)</f>
        <v/>
      </c>
      <c r="F17" s="170">
        <f>IF(ISBLANK('CONFIGURAÇÃO'!$L$450),"",'CONFIGURAÇÃO'!$L$450)</f>
        <v/>
      </c>
      <c r="G17" s="170">
        <f>IF(ISBLANK('CONFIGURAÇÃO'!$L$451),"",'CONFIGURAÇÃO'!$L$451)</f>
        <v/>
      </c>
      <c r="H17" s="170">
        <f>IF(ISBLANK('CONFIGURAÇÃO'!$L$452),"",'CONFIGURAÇÃO'!$L$452)</f>
        <v/>
      </c>
      <c r="I17" s="170">
        <f>IF(ISBLANK('CONFIGURAÇÃO'!$L$453),"",'CONFIGURAÇÃO'!$L$453)</f>
        <v/>
      </c>
      <c r="J17" s="170">
        <f>IF(ISBLANK('CONFIGURAÇÃO'!$L$454),"",'CONFIGURAÇÃO'!$L$454)</f>
        <v/>
      </c>
      <c r="K17" s="170">
        <f>IF(ISBLANK('CONFIGURAÇÃO'!$L$455),"",'CONFIGURAÇÃO'!$L$455)</f>
        <v/>
      </c>
      <c r="L17" s="170">
        <f>IF(ISBLANK('CONFIGURAÇÃO'!$L$456),"",'CONFIGURAÇÃO'!$L$456)</f>
        <v/>
      </c>
      <c r="M17" s="170">
        <f>IF(ISBLANK('CONFIGURAÇÃO'!$L$457),"",'CONFIGURAÇÃO'!$L$457)</f>
        <v/>
      </c>
      <c r="N17" s="170">
        <f>IF(ISBLANK('CONFIGURAÇÃO'!$L$458),"",'CONFIGURAÇÃO'!$L$458)</f>
        <v/>
      </c>
      <c r="O17" s="170">
        <f>IF(ISBLANK('CONFIGURAÇÃO'!$L$459),"",'CONFIGURAÇÃO'!$L$459)</f>
        <v/>
      </c>
      <c r="P17" s="170">
        <f>IF(ISBLANK('CONFIGURAÇÃO'!$L$460),"",'CONFIGURAÇÃO'!$L$460)</f>
        <v/>
      </c>
      <c r="Q17" s="170">
        <f>IF(ISBLANK('CONFIGURAÇÃO'!$L$461),"",'CONFIGURAÇÃO'!$L$461)</f>
        <v/>
      </c>
      <c r="R17" s="170">
        <f>IF(ISBLANK('CONFIGURAÇÃO'!$J$463),"",'CONFIGURAÇÃO'!$J$463)</f>
        <v/>
      </c>
      <c r="S17" s="170">
        <f>TEXTJOIN(" · ",TRUE,U17,V17,W17,X17)</f>
        <v/>
      </c>
      <c r="T17" s="170">
        <f>AND(B17&lt;&gt;"",C17&lt;&gt;"",S17="")</f>
        <v/>
      </c>
      <c r="U17" s="170">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CUSTOM'!$CA$2:$CA$160","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CUSTOM'!$CA$2:$CA$160","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CUSTOM'!$CA$2:$CA$160","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CUSTOM'!$CA$2:$CA$160","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CUSTOM'!$CE$2:$CE$160","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c r="V17" s="170">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0">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0">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0" t="inlineStr">
        <is>
          <t>Foice</t>
        </is>
      </c>
      <c r="AB17" s="170" t="inlineStr">
        <is>
          <t>Ceifa</t>
        </is>
      </c>
      <c r="AC17" s="170" t="n">
        <v>2</v>
      </c>
      <c r="AD17" s="170" t="inlineStr">
        <is>
          <t>1d10</t>
        </is>
      </c>
      <c r="AE17" s="170" t="inlineStr">
        <is>
          <t>Emaranha · Talha</t>
        </is>
      </c>
      <c r="AF17" s="170" t="n">
        <v>3</v>
      </c>
      <c r="AG17" s="170" t="n">
        <v>2</v>
      </c>
      <c r="AJ17" s="170">
        <f>'FICHA PESSOAL'!$V$78</f>
        <v/>
      </c>
      <c r="AK17" s="170">
        <f>ADDRESS(ROW('FICHA PESSOAL'!V78),COLUMN('FICHA PESSOAL'!V78),4)</f>
        <v/>
      </c>
      <c r="AM17" s="170">
        <f>IF(AND(OR($B11="Uniforme"),$C11&lt;&gt;"",$U11=""),$C11,"")</f>
        <v/>
      </c>
      <c r="AN17" s="170">
        <f>IF(AND(OR($B11="Uniforme"),$C11&lt;&gt;"",$U11=""),$L11,"")</f>
        <v/>
      </c>
      <c r="AO17" s="170">
        <f>IF(AND(OR($B11="Uniforme"),$C11&lt;&gt;"",$U11=""),$M11,"")</f>
        <v/>
      </c>
      <c r="AP17" s="170">
        <f>IF(AND(OR($B11="Uniforme"),$C11&lt;&gt;"",$U11=""),$N11,"")</f>
        <v/>
      </c>
      <c r="AQ17" s="170">
        <f>IF(AND(OR($B11="Uniforme"),$C11&lt;&gt;"",$U11=""),$O11,"")</f>
        <v/>
      </c>
      <c r="AR17" s="170">
        <f>IF(AND(OR($B11="Uniforme"),$C11&lt;&gt;"",$U11=""),IFERROR(VLOOKUP($E11,DADOS!$CF$5:$CH$9,3,FALSE),1),"")</f>
        <v/>
      </c>
      <c r="AS17" s="170">
        <f>IF(AND(OR($B11="Uniforme"),$C11&lt;&gt;"",$U11=""),$E11,"")</f>
        <v/>
      </c>
      <c r="AU17" s="170">
        <f>IF(AND(OR($B4="Item comum"),$C4&lt;&gt;"",$U4=""),$C4,"")</f>
        <v/>
      </c>
      <c r="AV17" s="170">
        <f>IF(AND(OR($B4="Item comum"),$C4&lt;&gt;"",$U4=""),$L4,"")</f>
        <v/>
      </c>
      <c r="AW17" s="170">
        <f>IF(AND(OR($B4="Item comum"),$C4&lt;&gt;"",$U4=""),$M4,"")</f>
        <v/>
      </c>
      <c r="AX17" s="170">
        <f>IF(AND(OR($B4="Item comum"),$C4&lt;&gt;"",$U4=""),$R4,"")</f>
        <v/>
      </c>
      <c r="AZ17" s="170" t="inlineStr">
        <is>
          <t>Prontidão Instintiva</t>
        </is>
      </c>
      <c r="BA17" s="170" t="inlineStr">
        <is>
          <t>Latente</t>
        </is>
      </c>
      <c r="BB17" s="170" t="inlineStr">
        <is>
          <t>menor</t>
        </is>
      </c>
      <c r="BC17" s="170" t="inlineStr"/>
      <c r="BD17" s="170" t="inlineStr">
        <is>
          <t>Passiva</t>
        </is>
      </c>
      <c r="BE17" s="170" t="inlineStr">
        <is>
          <t>Você reage ao perigo antes de organizar uma resposta. Role Iniciativa com vantagem, conservando Destreza e os demais modificadores normais.</t>
        </is>
      </c>
      <c r="BG17" s="170">
        <f>IF(AND(OR($B9="Origem"),$C9&lt;&gt;"",$T9=TRUE),$C9,"")</f>
        <v/>
      </c>
      <c r="BH17" s="170">
        <f>IF(AND(OR($B9="Origem"),$C9&lt;&gt;"",$T9=TRUE),TEXTJOIN(" · ",TRUE,$E9:$H9),"")</f>
        <v/>
      </c>
      <c r="BI17" s="170">
        <f>IF(AND(OR($B9="Origem"),$C9&lt;&gt;"",$T9=TRUE),$I9,"")</f>
        <v/>
      </c>
      <c r="BM17" s="170" t="inlineStr">
        <is>
          <t>Chakram</t>
        </is>
      </c>
      <c r="BN17" s="170" t="inlineStr">
        <is>
          <t>Arma</t>
        </is>
      </c>
      <c r="BO17" s="170" t="n">
        <v>0</v>
      </c>
      <c r="BP17" s="170" t="inlineStr">
        <is>
          <t>—</t>
        </is>
      </c>
      <c r="BQ17" s="170" t="inlineStr">
        <is>
          <t>—</t>
        </is>
      </c>
      <c r="BR17" s="170" t="n">
        <v>0.2</v>
      </c>
      <c r="BS17" s="170" t="inlineStr">
        <is>
          <t>—</t>
        </is>
      </c>
      <c r="BT17" s="170" t="inlineStr"/>
      <c r="BU17" s="170" t="inlineStr"/>
      <c r="BV17" s="170" t="inlineStr">
        <is>
          <t>Besta de Uma Mão</t>
        </is>
      </c>
      <c r="BW17" s="170">
        <f>IF(AND($B16="Origem",OR($J16="",$J16="Nenhuma",$J16="Restrição Celestial · Restrição corporal")),$C16,"")</f>
        <v/>
      </c>
      <c r="CA17" s="170" t="inlineStr">
        <is>
          <t>Tecnologia</t>
        </is>
      </c>
      <c r="CC17" s="170">
        <f>IF(OR('CONFIGURAÇÃO'!$J$214="Origem"),'CONFIGURAÇÃO'!$J$216,"")</f>
        <v/>
      </c>
      <c r="CI17" s="170" t="inlineStr">
        <is>
          <t>Volumosa</t>
        </is>
      </c>
      <c r="CK17" s="170" t="inlineStr">
        <is>
          <t>Hankyū</t>
        </is>
      </c>
      <c r="CL17" s="170">
        <f>IF(OR('CONFIGURAÇÃO'!$J$11="Marcante"),'CONFIGURAÇÃO'!$J$13,"")</f>
        <v/>
      </c>
      <c r="CS17" s="170">
        <f>IF(AND($B4="Origem",$T4=TRUE),$C4,"")</f>
        <v/>
      </c>
    </row>
    <row r="18">
      <c r="A18" s="170" t="n">
        <v>17</v>
      </c>
      <c r="B18" s="170">
        <f>IF(ISBLANK('CONFIGURAÇÃO'!$J$475),"",'CONFIGURAÇÃO'!$J$475)</f>
        <v/>
      </c>
      <c r="C18" s="170">
        <f>IF(ISBLANK('CONFIGURAÇÃO'!$J$477),"",'CONFIGURAÇÃO'!$J$477)</f>
        <v/>
      </c>
      <c r="D18" s="170">
        <f>IF(ISBLANK('CONFIGURAÇÃO'!$N$475),"",'CONFIGURAÇÃO'!$N$475)</f>
        <v/>
      </c>
      <c r="E18" s="170">
        <f>IF(ISBLANK('CONFIGURAÇÃO'!$L$478),"",'CONFIGURAÇÃO'!$L$478)</f>
        <v/>
      </c>
      <c r="F18" s="170">
        <f>IF(ISBLANK('CONFIGURAÇÃO'!$L$479),"",'CONFIGURAÇÃO'!$L$479)</f>
        <v/>
      </c>
      <c r="G18" s="170">
        <f>IF(ISBLANK('CONFIGURAÇÃO'!$L$480),"",'CONFIGURAÇÃO'!$L$480)</f>
        <v/>
      </c>
      <c r="H18" s="170">
        <f>IF(ISBLANK('CONFIGURAÇÃO'!$L$481),"",'CONFIGURAÇÃO'!$L$481)</f>
        <v/>
      </c>
      <c r="I18" s="170">
        <f>IF(ISBLANK('CONFIGURAÇÃO'!$L$482),"",'CONFIGURAÇÃO'!$L$482)</f>
        <v/>
      </c>
      <c r="J18" s="170">
        <f>IF(ISBLANK('CONFIGURAÇÃO'!$L$483),"",'CONFIGURAÇÃO'!$L$483)</f>
        <v/>
      </c>
      <c r="K18" s="170">
        <f>IF(ISBLANK('CONFIGURAÇÃO'!$L$484),"",'CONFIGURAÇÃO'!$L$484)</f>
        <v/>
      </c>
      <c r="L18" s="170">
        <f>IF(ISBLANK('CONFIGURAÇÃO'!$L$485),"",'CONFIGURAÇÃO'!$L$485)</f>
        <v/>
      </c>
      <c r="M18" s="170">
        <f>IF(ISBLANK('CONFIGURAÇÃO'!$L$486),"",'CONFIGURAÇÃO'!$L$486)</f>
        <v/>
      </c>
      <c r="N18" s="170">
        <f>IF(ISBLANK('CONFIGURAÇÃO'!$L$487),"",'CONFIGURAÇÃO'!$L$487)</f>
        <v/>
      </c>
      <c r="O18" s="170">
        <f>IF(ISBLANK('CONFIGURAÇÃO'!$L$488),"",'CONFIGURAÇÃO'!$L$488)</f>
        <v/>
      </c>
      <c r="P18" s="170">
        <f>IF(ISBLANK('CONFIGURAÇÃO'!$L$489),"",'CONFIGURAÇÃO'!$L$489)</f>
        <v/>
      </c>
      <c r="Q18" s="170">
        <f>IF(ISBLANK('CONFIGURAÇÃO'!$L$490),"",'CONFIGURAÇÃO'!$L$490)</f>
        <v/>
      </c>
      <c r="R18" s="170">
        <f>IF(ISBLANK('CONFIGURAÇÃO'!$J$492),"",'CONFIGURAÇÃO'!$J$492)</f>
        <v/>
      </c>
      <c r="S18" s="170">
        <f>TEXTJOIN(" · ",TRUE,U18,V18,W18,X18)</f>
        <v/>
      </c>
      <c r="T18" s="170">
        <f>AND(B18&lt;&gt;"",C18&lt;&gt;"",S18="")</f>
        <v/>
      </c>
      <c r="U18" s="170">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CUSTOM'!$CA$2:$CA$160","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CUSTOM'!$CA$2:$CA$160","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CUSTOM'!$CA$2:$CA$160","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CUSTOM'!$CA$2:$CA$160","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CUSTOM'!$CE$2:$CE$160","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c r="V18" s="170">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0">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0">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0" t="inlineStr">
        <is>
          <t>Hankyū</t>
        </is>
      </c>
      <c r="AB18" s="170" t="inlineStr">
        <is>
          <t>Yumi</t>
        </is>
      </c>
      <c r="AC18" s="170" t="n">
        <v>2</v>
      </c>
      <c r="AD18" s="170" t="inlineStr">
        <is>
          <t>1d8</t>
        </is>
      </c>
      <c r="AE18" s="170" t="inlineStr">
        <is>
          <t>Longo Alcance · Oculta</t>
        </is>
      </c>
      <c r="AF18" s="170" t="inlineStr">
        <is>
          <t>—</t>
        </is>
      </c>
      <c r="AG18" s="170" t="n">
        <v>1</v>
      </c>
      <c r="AH18" s="170" t="inlineStr">
        <is>
          <t>24 m, longa 96 m</t>
        </is>
      </c>
      <c r="AJ18" s="170">
        <f>'FICHA PESSOAL'!$AM$83</f>
        <v/>
      </c>
      <c r="AK18" s="170">
        <f>ADDRESS(ROW('FICHA PESSOAL'!AM83),COLUMN('FICHA PESSOAL'!AM83),4)</f>
        <v/>
      </c>
      <c r="AM18" s="170">
        <f>IF(AND(OR($B12="Uniforme"),$C12&lt;&gt;"",$U12=""),$C12,"")</f>
        <v/>
      </c>
      <c r="AN18" s="170">
        <f>IF(AND(OR($B12="Uniforme"),$C12&lt;&gt;"",$U12=""),$L12,"")</f>
        <v/>
      </c>
      <c r="AO18" s="170">
        <f>IF(AND(OR($B12="Uniforme"),$C12&lt;&gt;"",$U12=""),$M12,"")</f>
        <v/>
      </c>
      <c r="AP18" s="170">
        <f>IF(AND(OR($B12="Uniforme"),$C12&lt;&gt;"",$U12=""),$N12,"")</f>
        <v/>
      </c>
      <c r="AQ18" s="170">
        <f>IF(AND(OR($B12="Uniforme"),$C12&lt;&gt;"",$U12=""),$O12,"")</f>
        <v/>
      </c>
      <c r="AR18" s="170">
        <f>IF(AND(OR($B12="Uniforme"),$C12&lt;&gt;"",$U12=""),IFERROR(VLOOKUP($E12,DADOS!$CF$5:$CH$9,3,FALSE),1),"")</f>
        <v/>
      </c>
      <c r="AS18" s="170">
        <f>IF(AND(OR($B12="Uniforme"),$C12&lt;&gt;"",$U12=""),$E12,"")</f>
        <v/>
      </c>
      <c r="AU18" s="170">
        <f>IF(AND(OR($B5="Item comum"),$C5&lt;&gt;"",$U5=""),$C5,"")</f>
        <v/>
      </c>
      <c r="AV18" s="170">
        <f>IF(AND(OR($B5="Item comum"),$C5&lt;&gt;"",$U5=""),$L5,"")</f>
        <v/>
      </c>
      <c r="AW18" s="170">
        <f>IF(AND(OR($B5="Item comum"),$C5&lt;&gt;"",$U5=""),$M5,"")</f>
        <v/>
      </c>
      <c r="AX18" s="170">
        <f>IF(AND(OR($B5="Item comum"),$C5&lt;&gt;"",$U5=""),$R5,"")</f>
        <v/>
      </c>
      <c r="AZ18" s="170" t="inlineStr">
        <is>
          <t>Foco Visceral</t>
        </is>
      </c>
      <c r="BA18" s="170" t="inlineStr">
        <is>
          <t>Latente</t>
        </is>
      </c>
      <c r="BB18" s="170" t="inlineStr">
        <is>
          <t>menor</t>
        </is>
      </c>
      <c r="BC18" s="170" t="inlineStr"/>
      <c r="BD18" s="170" t="inlineStr">
        <is>
          <t>Maestria vezes por cena</t>
        </is>
      </c>
      <c r="BE18" s="170" t="inlineStr">
        <is>
          <t>Você se apega ao que está fazendo, mesmo sob pressão. Maestria vezes por cena, antes de um TR para manter Concentração após sofrer dano, pode obter vantagem nessa rolagem. Cada uso beneficia um TR e é gasto mesmo na falha.</t>
        </is>
      </c>
      <c r="BG18" s="170">
        <f>IF(AND(OR($B10="Origem"),$C10&lt;&gt;"",$T10=TRUE),$C10,"")</f>
        <v/>
      </c>
      <c r="BH18" s="170">
        <f>IF(AND(OR($B10="Origem"),$C10&lt;&gt;"",$T10=TRUE),TEXTJOIN(" · ",TRUE,$E10:$H10),"")</f>
        <v/>
      </c>
      <c r="BI18" s="170">
        <f>IF(AND(OR($B10="Origem"),$C10&lt;&gt;"",$T10=TRUE),$I10,"")</f>
        <v/>
      </c>
      <c r="BM18" s="170" t="inlineStr">
        <is>
          <t>Chicote</t>
        </is>
      </c>
      <c r="BN18" s="170" t="inlineStr">
        <is>
          <t>Arma</t>
        </is>
      </c>
      <c r="BO18" s="170" t="n">
        <v>0</v>
      </c>
      <c r="BP18" s="170" t="inlineStr">
        <is>
          <t>—</t>
        </is>
      </c>
      <c r="BQ18" s="170" t="inlineStr">
        <is>
          <t>—</t>
        </is>
      </c>
      <c r="BR18" s="170" t="n">
        <v>0.5</v>
      </c>
      <c r="BS18" s="170" t="inlineStr">
        <is>
          <t>—</t>
        </is>
      </c>
      <c r="BT18" s="170" t="inlineStr"/>
      <c r="BU18" s="170" t="inlineStr"/>
      <c r="BV18" s="170" t="inlineStr">
        <is>
          <t>Bolsa Orgânica</t>
        </is>
      </c>
      <c r="BW18" s="170">
        <f>IF(AND($B17="Origem",OR($J17="",$J17="Nenhuma",$J17="Restrição Celestial · Restrição corporal")),$C17,"")</f>
        <v/>
      </c>
      <c r="CA18" s="170" t="inlineStr">
        <is>
          <t>Sentir Energia</t>
        </is>
      </c>
      <c r="CC18" s="170">
        <f>IF(OR('CONFIGURAÇÃO'!$J$243="Origem"),'CONFIGURAÇÃO'!$J$245,"")</f>
        <v/>
      </c>
      <c r="CI18" s="170" t="inlineStr">
        <is>
          <t>Embainhada</t>
        </is>
      </c>
      <c r="CK18" s="170" t="inlineStr">
        <is>
          <t>Kama</t>
        </is>
      </c>
      <c r="CL18" s="170">
        <f>IF(OR('CONFIGURAÇÃO'!$J$40="Marcante"),'CONFIGURAÇÃO'!$J$42,"")</f>
        <v/>
      </c>
      <c r="CS18" s="170">
        <f>IF(AND($B5="Origem",$T5=TRUE),$C5,"")</f>
        <v/>
      </c>
    </row>
    <row r="19">
      <c r="A19" s="170" t="n">
        <v>18</v>
      </c>
      <c r="B19" s="170">
        <f>IF(ISBLANK('CONFIGURAÇÃO'!$J$504),"",'CONFIGURAÇÃO'!$J$504)</f>
        <v/>
      </c>
      <c r="C19" s="170">
        <f>IF(ISBLANK('CONFIGURAÇÃO'!$J$506),"",'CONFIGURAÇÃO'!$J$506)</f>
        <v/>
      </c>
      <c r="D19" s="170">
        <f>IF(ISBLANK('CONFIGURAÇÃO'!$N$504),"",'CONFIGURAÇÃO'!$N$504)</f>
        <v/>
      </c>
      <c r="E19" s="170">
        <f>IF(ISBLANK('CONFIGURAÇÃO'!$L$507),"",'CONFIGURAÇÃO'!$L$507)</f>
        <v/>
      </c>
      <c r="F19" s="170">
        <f>IF(ISBLANK('CONFIGURAÇÃO'!$L$508),"",'CONFIGURAÇÃO'!$L$508)</f>
        <v/>
      </c>
      <c r="G19" s="170">
        <f>IF(ISBLANK('CONFIGURAÇÃO'!$L$509),"",'CONFIGURAÇÃO'!$L$509)</f>
        <v/>
      </c>
      <c r="H19" s="170">
        <f>IF(ISBLANK('CONFIGURAÇÃO'!$L$510),"",'CONFIGURAÇÃO'!$L$510)</f>
        <v/>
      </c>
      <c r="I19" s="170">
        <f>IF(ISBLANK('CONFIGURAÇÃO'!$L$511),"",'CONFIGURAÇÃO'!$L$511)</f>
        <v/>
      </c>
      <c r="J19" s="170">
        <f>IF(ISBLANK('CONFIGURAÇÃO'!$L$512),"",'CONFIGURAÇÃO'!$L$512)</f>
        <v/>
      </c>
      <c r="K19" s="170">
        <f>IF(ISBLANK('CONFIGURAÇÃO'!$L$513),"",'CONFIGURAÇÃO'!$L$513)</f>
        <v/>
      </c>
      <c r="L19" s="170">
        <f>IF(ISBLANK('CONFIGURAÇÃO'!$L$514),"",'CONFIGURAÇÃO'!$L$514)</f>
        <v/>
      </c>
      <c r="M19" s="170">
        <f>IF(ISBLANK('CONFIGURAÇÃO'!$L$515),"",'CONFIGURAÇÃO'!$L$515)</f>
        <v/>
      </c>
      <c r="N19" s="170">
        <f>IF(ISBLANK('CONFIGURAÇÃO'!$L$516),"",'CONFIGURAÇÃO'!$L$516)</f>
        <v/>
      </c>
      <c r="O19" s="170">
        <f>IF(ISBLANK('CONFIGURAÇÃO'!$L$517),"",'CONFIGURAÇÃO'!$L$517)</f>
        <v/>
      </c>
      <c r="P19" s="170">
        <f>IF(ISBLANK('CONFIGURAÇÃO'!$L$518),"",'CONFIGURAÇÃO'!$L$518)</f>
        <v/>
      </c>
      <c r="Q19" s="170">
        <f>IF(ISBLANK('CONFIGURAÇÃO'!$L$519),"",'CONFIGURAÇÃO'!$L$519)</f>
        <v/>
      </c>
      <c r="R19" s="170">
        <f>IF(ISBLANK('CONFIGURAÇÃO'!$J$521),"",'CONFIGURAÇÃO'!$J$521)</f>
        <v/>
      </c>
      <c r="S19" s="170">
        <f>TEXTJOIN(" · ",TRUE,U19,V19,W19,X19)</f>
        <v/>
      </c>
      <c r="T19" s="170">
        <f>AND(B19&lt;&gt;"",C19&lt;&gt;"",S19="")</f>
        <v/>
      </c>
      <c r="U19" s="170">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CUSTOM'!$CA$2:$CA$160","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CUSTOM'!$CA$2:$CA$160","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CUSTOM'!$CA$2:$CA$160","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CUSTOM'!$CA$2:$CA$160","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CUSTOM'!$CE$2:$CE$160","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c r="V19" s="170">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0">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0">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0" t="inlineStr">
        <is>
          <t>Kama</t>
        </is>
      </c>
      <c r="AB19" s="170" t="inlineStr">
        <is>
          <t>Ceifa</t>
        </is>
      </c>
      <c r="AC19" s="170" t="n">
        <v>1</v>
      </c>
      <c r="AD19" s="170" t="inlineStr">
        <is>
          <t>1d6</t>
        </is>
      </c>
      <c r="AE19" s="170" t="inlineStr">
        <is>
          <t>Par · Rompe</t>
        </is>
      </c>
      <c r="AF19" s="170" t="inlineStr">
        <is>
          <t>—</t>
        </is>
      </c>
      <c r="AG19" s="170" t="n">
        <v>0.5</v>
      </c>
      <c r="AJ19" s="170">
        <f>'FICHA PESSOAL'!$V$79</f>
        <v/>
      </c>
      <c r="AK19" s="170">
        <f>ADDRESS(ROW('FICHA PESSOAL'!V79),COLUMN('FICHA PESSOAL'!V79),4)</f>
        <v/>
      </c>
      <c r="AM19" s="170">
        <f>IF(AND(OR($B13="Uniforme"),$C13&lt;&gt;"",$U13=""),$C13,"")</f>
        <v/>
      </c>
      <c r="AN19" s="170">
        <f>IF(AND(OR($B13="Uniforme"),$C13&lt;&gt;"",$U13=""),$L13,"")</f>
        <v/>
      </c>
      <c r="AO19" s="170">
        <f>IF(AND(OR($B13="Uniforme"),$C13&lt;&gt;"",$U13=""),$M13,"")</f>
        <v/>
      </c>
      <c r="AP19" s="170">
        <f>IF(AND(OR($B13="Uniforme"),$C13&lt;&gt;"",$U13=""),$N13,"")</f>
        <v/>
      </c>
      <c r="AQ19" s="170">
        <f>IF(AND(OR($B13="Uniforme"),$C13&lt;&gt;"",$U13=""),$O13,"")</f>
        <v/>
      </c>
      <c r="AR19" s="170">
        <f>IF(AND(OR($B13="Uniforme"),$C13&lt;&gt;"",$U13=""),IFERROR(VLOOKUP($E13,DADOS!$CF$5:$CH$9,3,FALSE),1),"")</f>
        <v/>
      </c>
      <c r="AS19" s="170">
        <f>IF(AND(OR($B13="Uniforme"),$C13&lt;&gt;"",$U13=""),$E13,"")</f>
        <v/>
      </c>
      <c r="AU19" s="170">
        <f>IF(AND(OR($B6="Item comum"),$C6&lt;&gt;"",$U6=""),$C6,"")</f>
        <v/>
      </c>
      <c r="AV19" s="170">
        <f>IF(AND(OR($B6="Item comum"),$C6&lt;&gt;"",$U6=""),$L6,"")</f>
        <v/>
      </c>
      <c r="AW19" s="170">
        <f>IF(AND(OR($B6="Item comum"),$C6&lt;&gt;"",$U6=""),$M6,"")</f>
        <v/>
      </c>
      <c r="AX19" s="170">
        <f>IF(AND(OR($B6="Item comum"),$C6&lt;&gt;"",$U6=""),$R6,"")</f>
        <v/>
      </c>
      <c r="AZ19" s="170" t="inlineStr">
        <is>
          <t>Aptidão Intuitiva</t>
        </is>
      </c>
      <c r="BA19" s="170" t="inlineStr">
        <is>
          <t>Latente</t>
        </is>
      </c>
      <c r="BB19" s="170" t="inlineStr">
        <is>
          <t>menor</t>
        </is>
      </c>
      <c r="BC19" s="170" t="inlineStr"/>
      <c r="BD19" s="170" t="inlineStr">
        <is>
          <t>Uma vez por cena</t>
        </is>
      </c>
      <c r="BE19" s="170"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0">
        <f>IF(AND(OR($B11="Origem"),$C11&lt;&gt;"",$T11=TRUE),$C11,"")</f>
        <v/>
      </c>
      <c r="BH19" s="170">
        <f>IF(AND(OR($B11="Origem"),$C11&lt;&gt;"",$T11=TRUE),TEXTJOIN(" · ",TRUE,$E11:$H11),"")</f>
        <v/>
      </c>
      <c r="BI19" s="170">
        <f>IF(AND(OR($B11="Origem"),$C11&lt;&gt;"",$T11=TRUE),$I11,"")</f>
        <v/>
      </c>
      <c r="BM19" s="170" t="inlineStr">
        <is>
          <t>Corrente</t>
        </is>
      </c>
      <c r="BN19" s="170" t="inlineStr">
        <is>
          <t>Arma</t>
        </is>
      </c>
      <c r="BO19" s="170" t="n">
        <v>0</v>
      </c>
      <c r="BP19" s="170" t="inlineStr">
        <is>
          <t>—</t>
        </is>
      </c>
      <c r="BQ19" s="170" t="inlineStr">
        <is>
          <t>—</t>
        </is>
      </c>
      <c r="BR19" s="170" t="n">
        <v>2</v>
      </c>
      <c r="BS19" s="170" t="inlineStr">
        <is>
          <t>—</t>
        </is>
      </c>
      <c r="BT19" s="170" t="inlineStr"/>
      <c r="BU19" s="170" t="inlineStr"/>
      <c r="BV19" s="170" t="inlineStr">
        <is>
          <t>Broquel</t>
        </is>
      </c>
      <c r="BW19" s="170">
        <f>IF(AND($B18="Origem",OR($J18="",$J18="Nenhuma",$J18="Restrição Celestial · Restrição corporal")),$C18,"")</f>
        <v/>
      </c>
      <c r="CA19" s="170" t="inlineStr">
        <is>
          <t>Percepção</t>
        </is>
      </c>
      <c r="CC19" s="170">
        <f>IF(OR('CONFIGURAÇÃO'!$J$272="Origem"),'CONFIGURAÇÃO'!$J$274,"")</f>
        <v/>
      </c>
      <c r="CK19" s="170" t="inlineStr">
        <is>
          <t>Kanabō</t>
        </is>
      </c>
      <c r="CL19" s="170">
        <f>IF(OR('CONFIGURAÇÃO'!$J$69="Marcante"),'CONFIGURAÇÃO'!$J$71,"")</f>
        <v/>
      </c>
      <c r="CS19" s="170">
        <f>IF(AND($B6="Origem",$T6=TRUE),$C6,"")</f>
        <v/>
      </c>
    </row>
    <row r="20">
      <c r="A20" s="170" t="n">
        <v>19</v>
      </c>
      <c r="B20" s="170">
        <f>IF(ISBLANK('CONFIGURAÇÃO'!$J$533),"",'CONFIGURAÇÃO'!$J$533)</f>
        <v/>
      </c>
      <c r="C20" s="170">
        <f>IF(ISBLANK('CONFIGURAÇÃO'!$J$535),"",'CONFIGURAÇÃO'!$J$535)</f>
        <v/>
      </c>
      <c r="D20" s="170">
        <f>IF(ISBLANK('CONFIGURAÇÃO'!$N$533),"",'CONFIGURAÇÃO'!$N$533)</f>
        <v/>
      </c>
      <c r="E20" s="170">
        <f>IF(ISBLANK('CONFIGURAÇÃO'!$L$536),"",'CONFIGURAÇÃO'!$L$536)</f>
        <v/>
      </c>
      <c r="F20" s="170">
        <f>IF(ISBLANK('CONFIGURAÇÃO'!$L$537),"",'CONFIGURAÇÃO'!$L$537)</f>
        <v/>
      </c>
      <c r="G20" s="170">
        <f>IF(ISBLANK('CONFIGURAÇÃO'!$L$538),"",'CONFIGURAÇÃO'!$L$538)</f>
        <v/>
      </c>
      <c r="H20" s="170">
        <f>IF(ISBLANK('CONFIGURAÇÃO'!$L$539),"",'CONFIGURAÇÃO'!$L$539)</f>
        <v/>
      </c>
      <c r="I20" s="170">
        <f>IF(ISBLANK('CONFIGURAÇÃO'!$L$540),"",'CONFIGURAÇÃO'!$L$540)</f>
        <v/>
      </c>
      <c r="J20" s="170">
        <f>IF(ISBLANK('CONFIGURAÇÃO'!$L$541),"",'CONFIGURAÇÃO'!$L$541)</f>
        <v/>
      </c>
      <c r="K20" s="170">
        <f>IF(ISBLANK('CONFIGURAÇÃO'!$L$542),"",'CONFIGURAÇÃO'!$L$542)</f>
        <v/>
      </c>
      <c r="L20" s="170">
        <f>IF(ISBLANK('CONFIGURAÇÃO'!$L$543),"",'CONFIGURAÇÃO'!$L$543)</f>
        <v/>
      </c>
      <c r="M20" s="170">
        <f>IF(ISBLANK('CONFIGURAÇÃO'!$L$544),"",'CONFIGURAÇÃO'!$L$544)</f>
        <v/>
      </c>
      <c r="N20" s="170">
        <f>IF(ISBLANK('CONFIGURAÇÃO'!$L$545),"",'CONFIGURAÇÃO'!$L$545)</f>
        <v/>
      </c>
      <c r="O20" s="170">
        <f>IF(ISBLANK('CONFIGURAÇÃO'!$L$546),"",'CONFIGURAÇÃO'!$L$546)</f>
        <v/>
      </c>
      <c r="P20" s="170">
        <f>IF(ISBLANK('CONFIGURAÇÃO'!$L$547),"",'CONFIGURAÇÃO'!$L$547)</f>
        <v/>
      </c>
      <c r="Q20" s="170">
        <f>IF(ISBLANK('CONFIGURAÇÃO'!$L$548),"",'CONFIGURAÇÃO'!$L$548)</f>
        <v/>
      </c>
      <c r="R20" s="170">
        <f>IF(ISBLANK('CONFIGURAÇÃO'!$J$550),"",'CONFIGURAÇÃO'!$J$550)</f>
        <v/>
      </c>
      <c r="S20" s="170">
        <f>TEXTJOIN(" · ",TRUE,U20,V20,W20,X20)</f>
        <v/>
      </c>
      <c r="T20" s="170">
        <f>AND(B20&lt;&gt;"",C20&lt;&gt;"",S20="")</f>
        <v/>
      </c>
      <c r="U20" s="170">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CUSTOM'!$CA$2:$CA$160","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CUSTOM'!$CA$2:$CA$160","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CUSTOM'!$CA$2:$CA$160","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CUSTOM'!$CA$2:$CA$160","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CUSTOM'!$CE$2:$CE$160","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c r="V20" s="170">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0">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0">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0" t="inlineStr">
        <is>
          <t>Kanabō</t>
        </is>
      </c>
      <c r="AB20" s="170" t="inlineStr">
        <is>
          <t>Massa</t>
        </is>
      </c>
      <c r="AC20" s="170" t="n">
        <v>2</v>
      </c>
      <c r="AD20" s="170" t="inlineStr">
        <is>
          <t>1d12</t>
        </is>
      </c>
      <c r="AE20" s="170" t="inlineStr">
        <is>
          <t>Talha</t>
        </is>
      </c>
      <c r="AF20" s="170" t="n">
        <v>3</v>
      </c>
      <c r="AG20" s="170" t="n">
        <v>3</v>
      </c>
      <c r="AJ20" s="170">
        <f>'FICHA PESSOAL'!$AM$72</f>
        <v/>
      </c>
      <c r="AK20" s="170">
        <f>ADDRESS(ROW('FICHA PESSOAL'!AM72),COLUMN('FICHA PESSOAL'!AM72),4)</f>
        <v/>
      </c>
      <c r="AM20" s="170">
        <f>IF(AND(OR($B14="Uniforme"),$C14&lt;&gt;"",$U14=""),$C14,"")</f>
        <v/>
      </c>
      <c r="AN20" s="170">
        <f>IF(AND(OR($B14="Uniforme"),$C14&lt;&gt;"",$U14=""),$L14,"")</f>
        <v/>
      </c>
      <c r="AO20" s="170">
        <f>IF(AND(OR($B14="Uniforme"),$C14&lt;&gt;"",$U14=""),$M14,"")</f>
        <v/>
      </c>
      <c r="AP20" s="170">
        <f>IF(AND(OR($B14="Uniforme"),$C14&lt;&gt;"",$U14=""),$N14,"")</f>
        <v/>
      </c>
      <c r="AQ20" s="170">
        <f>IF(AND(OR($B14="Uniforme"),$C14&lt;&gt;"",$U14=""),$O14,"")</f>
        <v/>
      </c>
      <c r="AR20" s="170">
        <f>IF(AND(OR($B14="Uniforme"),$C14&lt;&gt;"",$U14=""),IFERROR(VLOOKUP($E14,DADOS!$CF$5:$CH$9,3,FALSE),1),"")</f>
        <v/>
      </c>
      <c r="AS20" s="170">
        <f>IF(AND(OR($B14="Uniforme"),$C14&lt;&gt;"",$U14=""),$E14,"")</f>
        <v/>
      </c>
      <c r="AU20" s="170">
        <f>IF(AND(OR($B7="Item comum"),$C7&lt;&gt;"",$U7=""),$C7,"")</f>
        <v/>
      </c>
      <c r="AV20" s="170">
        <f>IF(AND(OR($B7="Item comum"),$C7&lt;&gt;"",$U7=""),$L7,"")</f>
        <v/>
      </c>
      <c r="AW20" s="170">
        <f>IF(AND(OR($B7="Item comum"),$C7&lt;&gt;"",$U7=""),$M7,"")</f>
        <v/>
      </c>
      <c r="AX20" s="170">
        <f>IF(AND(OR($B7="Item comum"),$C7&lt;&gt;"",$U7=""),$R7,"")</f>
        <v/>
      </c>
      <c r="AZ20" s="170" t="inlineStr">
        <is>
          <t>Presença Bruta</t>
        </is>
      </c>
      <c r="BA20" s="170" t="inlineStr">
        <is>
          <t>Latente</t>
        </is>
      </c>
      <c r="BB20" s="170" t="inlineStr">
        <is>
          <t>menor</t>
        </is>
      </c>
      <c r="BC20" s="170" t="inlineStr"/>
      <c r="BD20" s="170" t="inlineStr">
        <is>
          <t>Uma vez por cena</t>
        </is>
      </c>
      <c r="BE20" s="170"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0">
        <f>IF(AND(OR($B12="Origem"),$C12&lt;&gt;"",$T12=TRUE),$C12,"")</f>
        <v/>
      </c>
      <c r="BH20" s="170">
        <f>IF(AND(OR($B12="Origem"),$C12&lt;&gt;"",$T12=TRUE),TEXTJOIN(" · ",TRUE,$E12:$H12),"")</f>
        <v/>
      </c>
      <c r="BI20" s="170">
        <f>IF(AND(OR($B12="Origem"),$C12&lt;&gt;"",$T12=TRUE),$I12,"")</f>
        <v/>
      </c>
      <c r="BM20" s="170" t="inlineStr">
        <is>
          <t>Daikyū</t>
        </is>
      </c>
      <c r="BN20" s="170" t="inlineStr">
        <is>
          <t>Arma</t>
        </is>
      </c>
      <c r="BO20" s="170" t="n">
        <v>0</v>
      </c>
      <c r="BP20" s="170" t="inlineStr">
        <is>
          <t>—</t>
        </is>
      </c>
      <c r="BQ20" s="170" t="inlineStr">
        <is>
          <t>—</t>
        </is>
      </c>
      <c r="BR20" s="170" t="n">
        <v>2</v>
      </c>
      <c r="BS20" s="170" t="inlineStr">
        <is>
          <t>—</t>
        </is>
      </c>
      <c r="BT20" s="170" t="inlineStr"/>
      <c r="BU20" s="170" t="inlineStr"/>
      <c r="BV20" s="170" t="inlineStr">
        <is>
          <t>Bō</t>
        </is>
      </c>
      <c r="BW20" s="170">
        <f>IF(AND($B19="Origem",OR($J19="",$J19="Nenhuma",$J19="Restrição Celestial · Restrição corporal")),$C19,"")</f>
        <v/>
      </c>
      <c r="CA20" s="170" t="inlineStr">
        <is>
          <t>Persuasão</t>
        </is>
      </c>
      <c r="CC20" s="170">
        <f>IF(OR('CONFIGURAÇÃO'!$J$301="Origem"),'CONFIGURAÇÃO'!$J$303,"")</f>
        <v/>
      </c>
      <c r="CK20" s="170" t="inlineStr">
        <is>
          <t>Katana</t>
        </is>
      </c>
      <c r="CL20" s="170">
        <f>IF(OR('CONFIGURAÇÃO'!$J$98="Marcante"),'CONFIGURAÇÃO'!$J$100,"")</f>
        <v/>
      </c>
      <c r="CS20" s="170">
        <f>IF(AND($B7="Origem",$T7=TRUE),$C7,"")</f>
        <v/>
      </c>
    </row>
    <row r="21">
      <c r="A21" s="170" t="n">
        <v>20</v>
      </c>
      <c r="B21" s="170">
        <f>IF(ISBLANK('CONFIGURAÇÃO'!$J$562),"",'CONFIGURAÇÃO'!$J$562)</f>
        <v/>
      </c>
      <c r="C21" s="170">
        <f>IF(ISBLANK('CONFIGURAÇÃO'!$J$564),"",'CONFIGURAÇÃO'!$J$564)</f>
        <v/>
      </c>
      <c r="D21" s="170">
        <f>IF(ISBLANK('CONFIGURAÇÃO'!$N$562),"",'CONFIGURAÇÃO'!$N$562)</f>
        <v/>
      </c>
      <c r="E21" s="170">
        <f>IF(ISBLANK('CONFIGURAÇÃO'!$L$565),"",'CONFIGURAÇÃO'!$L$565)</f>
        <v/>
      </c>
      <c r="F21" s="170">
        <f>IF(ISBLANK('CONFIGURAÇÃO'!$L$566),"",'CONFIGURAÇÃO'!$L$566)</f>
        <v/>
      </c>
      <c r="G21" s="170">
        <f>IF(ISBLANK('CONFIGURAÇÃO'!$L$567),"",'CONFIGURAÇÃO'!$L$567)</f>
        <v/>
      </c>
      <c r="H21" s="170">
        <f>IF(ISBLANK('CONFIGURAÇÃO'!$L$568),"",'CONFIGURAÇÃO'!$L$568)</f>
        <v/>
      </c>
      <c r="I21" s="170">
        <f>IF(ISBLANK('CONFIGURAÇÃO'!$L$569),"",'CONFIGURAÇÃO'!$L$569)</f>
        <v/>
      </c>
      <c r="J21" s="170">
        <f>IF(ISBLANK('CONFIGURAÇÃO'!$L$570),"",'CONFIGURAÇÃO'!$L$570)</f>
        <v/>
      </c>
      <c r="K21" s="170">
        <f>IF(ISBLANK('CONFIGURAÇÃO'!$L$571),"",'CONFIGURAÇÃO'!$L$571)</f>
        <v/>
      </c>
      <c r="L21" s="170">
        <f>IF(ISBLANK('CONFIGURAÇÃO'!$L$572),"",'CONFIGURAÇÃO'!$L$572)</f>
        <v/>
      </c>
      <c r="M21" s="170">
        <f>IF(ISBLANK('CONFIGURAÇÃO'!$L$573),"",'CONFIGURAÇÃO'!$L$573)</f>
        <v/>
      </c>
      <c r="N21" s="170">
        <f>IF(ISBLANK('CONFIGURAÇÃO'!$L$574),"",'CONFIGURAÇÃO'!$L$574)</f>
        <v/>
      </c>
      <c r="O21" s="170">
        <f>IF(ISBLANK('CONFIGURAÇÃO'!$L$575),"",'CONFIGURAÇÃO'!$L$575)</f>
        <v/>
      </c>
      <c r="P21" s="170">
        <f>IF(ISBLANK('CONFIGURAÇÃO'!$L$576),"",'CONFIGURAÇÃO'!$L$576)</f>
        <v/>
      </c>
      <c r="Q21" s="170">
        <f>IF(ISBLANK('CONFIGURAÇÃO'!$L$577),"",'CONFIGURAÇÃO'!$L$577)</f>
        <v/>
      </c>
      <c r="R21" s="170">
        <f>IF(ISBLANK('CONFIGURAÇÃO'!$J$579),"",'CONFIGURAÇÃO'!$J$579)</f>
        <v/>
      </c>
      <c r="S21" s="170">
        <f>TEXTJOIN(" · ",TRUE,U21,V21,W21,X21)</f>
        <v/>
      </c>
      <c r="T21" s="170">
        <f>AND(B21&lt;&gt;"",C21&lt;&gt;"",S21="")</f>
        <v/>
      </c>
      <c r="U21" s="170">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CUSTOM'!$CA$2:$CA$160","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CUSTOM'!$CA$2:$CA$160","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CUSTOM'!$CA$2:$CA$160","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CUSTOM'!$CA$2:$CA$160","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CUSTOM'!$CE$2:$CE$160","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c r="V21" s="170">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0">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0">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0" t="inlineStr">
        <is>
          <t>Katana</t>
        </is>
      </c>
      <c r="AB21" s="170" t="inlineStr">
        <is>
          <t>Lâmina Longa</t>
        </is>
      </c>
      <c r="AC21" s="170" t="n">
        <v>1</v>
      </c>
      <c r="AD21" s="170" t="inlineStr">
        <is>
          <t>1d8</t>
        </is>
      </c>
      <c r="AE21" s="170" t="inlineStr">
        <is>
          <t>Versátil · Fineza</t>
        </is>
      </c>
      <c r="AF21" s="170" t="inlineStr">
        <is>
          <t>—</t>
        </is>
      </c>
      <c r="AG21" s="170" t="n">
        <v>1</v>
      </c>
      <c r="AJ21" s="170">
        <f>'FICHA PESSOAL'!$D$74</f>
        <v/>
      </c>
      <c r="AK21" s="170">
        <f>ADDRESS(ROW('FICHA PESSOAL'!D74),COLUMN('FICHA PESSOAL'!D74),4)</f>
        <v/>
      </c>
      <c r="AM21" s="170">
        <f>IF(AND(OR($B15="Uniforme"),$C15&lt;&gt;"",$U15=""),$C15,"")</f>
        <v/>
      </c>
      <c r="AN21" s="170">
        <f>IF(AND(OR($B15="Uniforme"),$C15&lt;&gt;"",$U15=""),$L15,"")</f>
        <v/>
      </c>
      <c r="AO21" s="170">
        <f>IF(AND(OR($B15="Uniforme"),$C15&lt;&gt;"",$U15=""),$M15,"")</f>
        <v/>
      </c>
      <c r="AP21" s="170">
        <f>IF(AND(OR($B15="Uniforme"),$C15&lt;&gt;"",$U15=""),$N15,"")</f>
        <v/>
      </c>
      <c r="AQ21" s="170">
        <f>IF(AND(OR($B15="Uniforme"),$C15&lt;&gt;"",$U15=""),$O15,"")</f>
        <v/>
      </c>
      <c r="AR21" s="170">
        <f>IF(AND(OR($B15="Uniforme"),$C15&lt;&gt;"",$U15=""),IFERROR(VLOOKUP($E15,DADOS!$CF$5:$CH$9,3,FALSE),1),"")</f>
        <v/>
      </c>
      <c r="AS21" s="170">
        <f>IF(AND(OR($B15="Uniforme"),$C15&lt;&gt;"",$U15=""),$E15,"")</f>
        <v/>
      </c>
      <c r="AU21" s="170">
        <f>IF(AND(OR($B8="Item comum"),$C8&lt;&gt;"",$U8=""),$C8,"")</f>
        <v/>
      </c>
      <c r="AV21" s="170">
        <f>IF(AND(OR($B8="Item comum"),$C8&lt;&gt;"",$U8=""),$L8,"")</f>
        <v/>
      </c>
      <c r="AW21" s="170">
        <f>IF(AND(OR($B8="Item comum"),$C8&lt;&gt;"",$U8=""),$M8,"")</f>
        <v/>
      </c>
      <c r="AX21" s="170">
        <f>IF(AND(OR($B8="Item comum"),$C8&lt;&gt;"",$U8=""),$R8,"")</f>
        <v/>
      </c>
      <c r="AZ21" s="170" t="inlineStr">
        <is>
          <t>Retomar o Controle</t>
        </is>
      </c>
      <c r="BA21" s="170" t="inlineStr">
        <is>
          <t>Latente</t>
        </is>
      </c>
      <c r="BB21" s="170" t="inlineStr">
        <is>
          <t>menor</t>
        </is>
      </c>
      <c r="BC21" s="170" t="inlineStr"/>
      <c r="BD21" s="170" t="inlineStr">
        <is>
          <t>Uma vez por cena</t>
        </is>
      </c>
      <c r="BE21" s="170"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0">
        <f>IF(AND(OR($B13="Origem"),$C13&lt;&gt;"",$T13=TRUE),$C13,"")</f>
        <v/>
      </c>
      <c r="BH21" s="170">
        <f>IF(AND(OR($B13="Origem"),$C13&lt;&gt;"",$T13=TRUE),TEXTJOIN(" · ",TRUE,$E13:$H13),"")</f>
        <v/>
      </c>
      <c r="BI21" s="170">
        <f>IF(AND(OR($B13="Origem"),$C13&lt;&gt;"",$T13=TRUE),$I13,"")</f>
        <v/>
      </c>
      <c r="BM21" s="170" t="inlineStr">
        <is>
          <t>Espada Longa</t>
        </is>
      </c>
      <c r="BN21" s="170" t="inlineStr">
        <is>
          <t>Arma</t>
        </is>
      </c>
      <c r="BO21" s="170" t="n">
        <v>0</v>
      </c>
      <c r="BP21" s="170" t="inlineStr">
        <is>
          <t>—</t>
        </is>
      </c>
      <c r="BQ21" s="170" t="inlineStr">
        <is>
          <t>—</t>
        </is>
      </c>
      <c r="BR21" s="170" t="n">
        <v>1</v>
      </c>
      <c r="BS21" s="170" t="inlineStr">
        <is>
          <t>—</t>
        </is>
      </c>
      <c r="BT21" s="170" t="inlineStr"/>
      <c r="BU21" s="170" t="inlineStr"/>
      <c r="BV21" s="170" t="inlineStr">
        <is>
          <t>Canivete</t>
        </is>
      </c>
      <c r="BW21" s="170">
        <f>IF(AND($B20="Origem",OR($J20="",$J20="Nenhuma",$J20="Restrição Celestial · Restrição corporal")),$C20,"")</f>
        <v/>
      </c>
      <c r="CA21" s="170" t="inlineStr">
        <is>
          <t>Enganação</t>
        </is>
      </c>
      <c r="CC21" s="170">
        <f>IF(OR('CONFIGURAÇÃO'!$J$330="Origem"),'CONFIGURAÇÃO'!$J$332,"")</f>
        <v/>
      </c>
      <c r="CK21" s="170" t="inlineStr">
        <is>
          <t>Kunai</t>
        </is>
      </c>
      <c r="CL21" s="170">
        <f>IF(OR('CONFIGURAÇÃO'!$J$127="Marcante"),'CONFIGURAÇÃO'!$J$129,"")</f>
        <v/>
      </c>
      <c r="CS21" s="170">
        <f>IF(AND($B8="Origem",$T8=TRUE),$C8,"")</f>
        <v/>
      </c>
    </row>
    <row r="22">
      <c r="A22" s="170" t="n">
        <v>21</v>
      </c>
      <c r="B22" s="170">
        <f>IF(ISBLANK('CONFIGURAÇÃO'!$J$591),"",'CONFIGURAÇÃO'!$J$591)</f>
        <v/>
      </c>
      <c r="C22" s="170">
        <f>IF(ISBLANK('CONFIGURAÇÃO'!$J$593),"",'CONFIGURAÇÃO'!$J$593)</f>
        <v/>
      </c>
      <c r="D22" s="170">
        <f>IF(ISBLANK('CONFIGURAÇÃO'!$N$591),"",'CONFIGURAÇÃO'!$N$591)</f>
        <v/>
      </c>
      <c r="E22" s="170">
        <f>IF(ISBLANK('CONFIGURAÇÃO'!$L$594),"",'CONFIGURAÇÃO'!$L$594)</f>
        <v/>
      </c>
      <c r="F22" s="170">
        <f>IF(ISBLANK('CONFIGURAÇÃO'!$L$595),"",'CONFIGURAÇÃO'!$L$595)</f>
        <v/>
      </c>
      <c r="G22" s="170">
        <f>IF(ISBLANK('CONFIGURAÇÃO'!$L$596),"",'CONFIGURAÇÃO'!$L$596)</f>
        <v/>
      </c>
      <c r="H22" s="170">
        <f>IF(ISBLANK('CONFIGURAÇÃO'!$L$597),"",'CONFIGURAÇÃO'!$L$597)</f>
        <v/>
      </c>
      <c r="I22" s="170">
        <f>IF(ISBLANK('CONFIGURAÇÃO'!$L$598),"",'CONFIGURAÇÃO'!$L$598)</f>
        <v/>
      </c>
      <c r="J22" s="170">
        <f>IF(ISBLANK('CONFIGURAÇÃO'!$L$599),"",'CONFIGURAÇÃO'!$L$599)</f>
        <v/>
      </c>
      <c r="K22" s="170">
        <f>IF(ISBLANK('CONFIGURAÇÃO'!$L$600),"",'CONFIGURAÇÃO'!$L$600)</f>
        <v/>
      </c>
      <c r="L22" s="170">
        <f>IF(ISBLANK('CONFIGURAÇÃO'!$L$601),"",'CONFIGURAÇÃO'!$L$601)</f>
        <v/>
      </c>
      <c r="M22" s="170">
        <f>IF(ISBLANK('CONFIGURAÇÃO'!$L$602),"",'CONFIGURAÇÃO'!$L$602)</f>
        <v/>
      </c>
      <c r="N22" s="170">
        <f>IF(ISBLANK('CONFIGURAÇÃO'!$L$603),"",'CONFIGURAÇÃO'!$L$603)</f>
        <v/>
      </c>
      <c r="O22" s="170">
        <f>IF(ISBLANK('CONFIGURAÇÃO'!$L$604),"",'CONFIGURAÇÃO'!$L$604)</f>
        <v/>
      </c>
      <c r="P22" s="170">
        <f>IF(ISBLANK('CONFIGURAÇÃO'!$L$605),"",'CONFIGURAÇÃO'!$L$605)</f>
        <v/>
      </c>
      <c r="Q22" s="170">
        <f>IF(ISBLANK('CONFIGURAÇÃO'!$L$606),"",'CONFIGURAÇÃO'!$L$606)</f>
        <v/>
      </c>
      <c r="R22" s="170">
        <f>IF(ISBLANK('CONFIGURAÇÃO'!$J$608),"",'CONFIGURAÇÃO'!$J$608)</f>
        <v/>
      </c>
      <c r="S22" s="170">
        <f>TEXTJOIN(" · ",TRUE,U22,V22,W22,X22)</f>
        <v/>
      </c>
      <c r="T22" s="170">
        <f>AND(B22&lt;&gt;"",C22&lt;&gt;"",S22="")</f>
        <v/>
      </c>
      <c r="U22" s="170">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CUSTOM'!$CA$2:$CA$160","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CUSTOM'!$CA$2:$CA$160","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CUSTOM'!$CA$2:$CA$160","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CUSTOM'!$CA$2:$CA$160","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CUSTOM'!$CE$2:$CE$160","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c r="V22" s="170">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0">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0">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0" t="inlineStr">
        <is>
          <t>Kunai</t>
        </is>
      </c>
      <c r="AB22" s="170" t="inlineStr">
        <is>
          <t>Arremesso</t>
        </is>
      </c>
      <c r="AC22" s="170" t="n">
        <v>1</v>
      </c>
      <c r="AD22" s="170" t="inlineStr">
        <is>
          <t>1d6</t>
        </is>
      </c>
      <c r="AE22" s="170" t="inlineStr">
        <is>
          <t>Longo Alcance · Oculta · Leve</t>
        </is>
      </c>
      <c r="AF22" s="170" t="inlineStr">
        <is>
          <t>—</t>
        </is>
      </c>
      <c r="AG22" s="170" t="n">
        <v>0.2</v>
      </c>
      <c r="AH22" s="170" t="inlineStr">
        <is>
          <t>6 m, longa 18 m</t>
        </is>
      </c>
      <c r="AJ22" s="170">
        <f>'FICHA PESSOAL'!$M$81</f>
        <v/>
      </c>
      <c r="AK22" s="170">
        <f>ADDRESS(ROW('FICHA PESSOAL'!M81),COLUMN('FICHA PESSOAL'!M81),4)</f>
        <v/>
      </c>
      <c r="AM22" s="170">
        <f>IF(AND(OR($B16="Uniforme"),$C16&lt;&gt;"",$U16=""),$C16,"")</f>
        <v/>
      </c>
      <c r="AN22" s="170">
        <f>IF(AND(OR($B16="Uniforme"),$C16&lt;&gt;"",$U16=""),$L16,"")</f>
        <v/>
      </c>
      <c r="AO22" s="170">
        <f>IF(AND(OR($B16="Uniforme"),$C16&lt;&gt;"",$U16=""),$M16,"")</f>
        <v/>
      </c>
      <c r="AP22" s="170">
        <f>IF(AND(OR($B16="Uniforme"),$C16&lt;&gt;"",$U16=""),$N16,"")</f>
        <v/>
      </c>
      <c r="AQ22" s="170">
        <f>IF(AND(OR($B16="Uniforme"),$C16&lt;&gt;"",$U16=""),$O16,"")</f>
        <v/>
      </c>
      <c r="AR22" s="170">
        <f>IF(AND(OR($B16="Uniforme"),$C16&lt;&gt;"",$U16=""),IFERROR(VLOOKUP($E16,DADOS!$CF$5:$CH$9,3,FALSE),1),"")</f>
        <v/>
      </c>
      <c r="AS22" s="170">
        <f>IF(AND(OR($B16="Uniforme"),$C16&lt;&gt;"",$U16=""),$E16,"")</f>
        <v/>
      </c>
      <c r="AU22" s="170">
        <f>IF(AND(OR($B9="Item comum"),$C9&lt;&gt;"",$U9=""),$C9,"")</f>
        <v/>
      </c>
      <c r="AV22" s="170">
        <f>IF(AND(OR($B9="Item comum"),$C9&lt;&gt;"",$U9=""),$L9,"")</f>
        <v/>
      </c>
      <c r="AW22" s="170">
        <f>IF(AND(OR($B9="Item comum"),$C9&lt;&gt;"",$U9=""),$M9,"")</f>
        <v/>
      </c>
      <c r="AX22" s="170">
        <f>IF(AND(OR($B9="Item comum"),$C9&lt;&gt;"",$U9=""),$R9,"")</f>
        <v/>
      </c>
      <c r="AZ22" s="170" t="inlineStr">
        <is>
          <t>Certeza Momentânea</t>
        </is>
      </c>
      <c r="BA22" s="170" t="inlineStr">
        <is>
          <t>Latente</t>
        </is>
      </c>
      <c r="BB22" s="170" t="inlineStr">
        <is>
          <t>menor</t>
        </is>
      </c>
      <c r="BC22" s="170" t="inlineStr"/>
      <c r="BD22" s="170" t="inlineStr">
        <is>
          <t>Uma vez por dia</t>
        </is>
      </c>
      <c r="BE22" s="170"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0">
        <f>IF(AND(OR($B14="Origem"),$C14&lt;&gt;"",$T14=TRUE),$C14,"")</f>
        <v/>
      </c>
      <c r="BH22" s="170">
        <f>IF(AND(OR($B14="Origem"),$C14&lt;&gt;"",$T14=TRUE),TEXTJOIN(" · ",TRUE,$E14:$H14),"")</f>
        <v/>
      </c>
      <c r="BI22" s="170">
        <f>IF(AND(OR($B14="Origem"),$C14&lt;&gt;"",$T14=TRUE),$I14,"")</f>
        <v/>
      </c>
      <c r="BM22" s="170" t="inlineStr">
        <is>
          <t>Espadão</t>
        </is>
      </c>
      <c r="BN22" s="170" t="inlineStr">
        <is>
          <t>Arma</t>
        </is>
      </c>
      <c r="BO22" s="170" t="n">
        <v>0</v>
      </c>
      <c r="BP22" s="170" t="inlineStr">
        <is>
          <t>—</t>
        </is>
      </c>
      <c r="BQ22" s="170" t="n">
        <v>3</v>
      </c>
      <c r="BR22" s="170" t="n">
        <v>2</v>
      </c>
      <c r="BS22" s="170" t="inlineStr">
        <is>
          <t>—</t>
        </is>
      </c>
      <c r="BT22" s="170" t="inlineStr"/>
      <c r="BU22" s="170" t="inlineStr"/>
      <c r="BV22" s="170" t="inlineStr">
        <is>
          <t>Cantil</t>
        </is>
      </c>
      <c r="BW22" s="170">
        <f>IF(AND($B21="Origem",OR($J21="",$J21="Nenhuma",$J21="Restrição Celestial · Restrição corporal")),$C21,"")</f>
        <v/>
      </c>
      <c r="CA22" s="170" t="inlineStr">
        <is>
          <t>Intimidação</t>
        </is>
      </c>
      <c r="CC22" s="170">
        <f>IF(OR('CONFIGURAÇÃO'!$J$359="Origem"),'CONFIGURAÇÃO'!$J$361,"")</f>
        <v/>
      </c>
      <c r="CK22" s="170" t="inlineStr">
        <is>
          <t>Kusarigama</t>
        </is>
      </c>
      <c r="CL22" s="170">
        <f>IF(OR('CONFIGURAÇÃO'!$J$156="Marcante"),'CONFIGURAÇÃO'!$J$158,"")</f>
        <v/>
      </c>
      <c r="CS22" s="170">
        <f>IF(AND($B9="Origem",$T9=TRUE),$C9,"")</f>
        <v/>
      </c>
    </row>
    <row r="23">
      <c r="A23" s="170" t="n">
        <v>22</v>
      </c>
      <c r="B23" s="170">
        <f>IF(ISBLANK('CONFIGURAÇÃO'!$J$620),"",'CONFIGURAÇÃO'!$J$620)</f>
        <v/>
      </c>
      <c r="C23" s="170">
        <f>IF(ISBLANK('CONFIGURAÇÃO'!$J$622),"",'CONFIGURAÇÃO'!$J$622)</f>
        <v/>
      </c>
      <c r="D23" s="170">
        <f>IF(ISBLANK('CONFIGURAÇÃO'!$N$620),"",'CONFIGURAÇÃO'!$N$620)</f>
        <v/>
      </c>
      <c r="E23" s="170">
        <f>IF(ISBLANK('CONFIGURAÇÃO'!$L$623),"",'CONFIGURAÇÃO'!$L$623)</f>
        <v/>
      </c>
      <c r="F23" s="170">
        <f>IF(ISBLANK('CONFIGURAÇÃO'!$L$624),"",'CONFIGURAÇÃO'!$L$624)</f>
        <v/>
      </c>
      <c r="G23" s="170">
        <f>IF(ISBLANK('CONFIGURAÇÃO'!$L$625),"",'CONFIGURAÇÃO'!$L$625)</f>
        <v/>
      </c>
      <c r="H23" s="170">
        <f>IF(ISBLANK('CONFIGURAÇÃO'!$L$626),"",'CONFIGURAÇÃO'!$L$626)</f>
        <v/>
      </c>
      <c r="I23" s="170">
        <f>IF(ISBLANK('CONFIGURAÇÃO'!$L$627),"",'CONFIGURAÇÃO'!$L$627)</f>
        <v/>
      </c>
      <c r="J23" s="170">
        <f>IF(ISBLANK('CONFIGURAÇÃO'!$L$628),"",'CONFIGURAÇÃO'!$L$628)</f>
        <v/>
      </c>
      <c r="K23" s="170">
        <f>IF(ISBLANK('CONFIGURAÇÃO'!$L$629),"",'CONFIGURAÇÃO'!$L$629)</f>
        <v/>
      </c>
      <c r="L23" s="170">
        <f>IF(ISBLANK('CONFIGURAÇÃO'!$L$630),"",'CONFIGURAÇÃO'!$L$630)</f>
        <v/>
      </c>
      <c r="M23" s="170">
        <f>IF(ISBLANK('CONFIGURAÇÃO'!$L$631),"",'CONFIGURAÇÃO'!$L$631)</f>
        <v/>
      </c>
      <c r="N23" s="170">
        <f>IF(ISBLANK('CONFIGURAÇÃO'!$L$632),"",'CONFIGURAÇÃO'!$L$632)</f>
        <v/>
      </c>
      <c r="O23" s="170">
        <f>IF(ISBLANK('CONFIGURAÇÃO'!$L$633),"",'CONFIGURAÇÃO'!$L$633)</f>
        <v/>
      </c>
      <c r="P23" s="170">
        <f>IF(ISBLANK('CONFIGURAÇÃO'!$L$634),"",'CONFIGURAÇÃO'!$L$634)</f>
        <v/>
      </c>
      <c r="Q23" s="170">
        <f>IF(ISBLANK('CONFIGURAÇÃO'!$L$635),"",'CONFIGURAÇÃO'!$L$635)</f>
        <v/>
      </c>
      <c r="R23" s="170">
        <f>IF(ISBLANK('CONFIGURAÇÃO'!$J$637),"",'CONFIGURAÇÃO'!$J$637)</f>
        <v/>
      </c>
      <c r="S23" s="170">
        <f>TEXTJOIN(" · ",TRUE,U23,V23,W23,X23)</f>
        <v/>
      </c>
      <c r="T23" s="170">
        <f>AND(B23&lt;&gt;"",C23&lt;&gt;"",S23="")</f>
        <v/>
      </c>
      <c r="U23" s="170">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CUSTOM'!$CA$2:$CA$160","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CUSTOM'!$CA$2:$CA$160","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CUSTOM'!$CA$2:$CA$160","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CUSTOM'!$CA$2:$CA$160","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CUSTOM'!$CE$2:$CE$160","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c r="V23" s="170">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0">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0">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0" t="inlineStr">
        <is>
          <t>Kusarigama</t>
        </is>
      </c>
      <c r="AB23" s="170" t="inlineStr">
        <is>
          <t>Ceifa</t>
        </is>
      </c>
      <c r="AC23" s="170" t="n">
        <v>2</v>
      </c>
      <c r="AD23" s="170" t="inlineStr">
        <is>
          <t>1d8</t>
        </is>
      </c>
      <c r="AE23" s="170" t="inlineStr">
        <is>
          <t>Alcance · Emaranha · Longo Alcance</t>
        </is>
      </c>
      <c r="AF23" s="170" t="inlineStr">
        <is>
          <t>—</t>
        </is>
      </c>
      <c r="AG23" s="170" t="n">
        <v>2</v>
      </c>
      <c r="AH23" s="170" t="inlineStr">
        <is>
          <t>6 m, longa 18 m</t>
        </is>
      </c>
      <c r="AJ23" s="170">
        <f>'FICHA PESSOAL'!$V$80</f>
        <v/>
      </c>
      <c r="AK23" s="170">
        <f>ADDRESS(ROW('FICHA PESSOAL'!V80),COLUMN('FICHA PESSOAL'!V80),4)</f>
        <v/>
      </c>
      <c r="AM23" s="170">
        <f>IF(AND(OR($B17="Uniforme"),$C17&lt;&gt;"",$U17=""),$C17,"")</f>
        <v/>
      </c>
      <c r="AN23" s="170">
        <f>IF(AND(OR($B17="Uniforme"),$C17&lt;&gt;"",$U17=""),$L17,"")</f>
        <v/>
      </c>
      <c r="AO23" s="170">
        <f>IF(AND(OR($B17="Uniforme"),$C17&lt;&gt;"",$U17=""),$M17,"")</f>
        <v/>
      </c>
      <c r="AP23" s="170">
        <f>IF(AND(OR($B17="Uniforme"),$C17&lt;&gt;"",$U17=""),$N17,"")</f>
        <v/>
      </c>
      <c r="AQ23" s="170">
        <f>IF(AND(OR($B17="Uniforme"),$C17&lt;&gt;"",$U17=""),$O17,"")</f>
        <v/>
      </c>
      <c r="AR23" s="170">
        <f>IF(AND(OR($B17="Uniforme"),$C17&lt;&gt;"",$U17=""),IFERROR(VLOOKUP($E17,DADOS!$CF$5:$CH$9,3,FALSE),1),"")</f>
        <v/>
      </c>
      <c r="AS23" s="170">
        <f>IF(AND(OR($B17="Uniforme"),$C17&lt;&gt;"",$U17=""),$E17,"")</f>
        <v/>
      </c>
      <c r="AU23" s="170">
        <f>IF(AND(OR($B10="Item comum"),$C10&lt;&gt;"",$U10=""),$C10,"")</f>
        <v/>
      </c>
      <c r="AV23" s="170">
        <f>IF(AND(OR($B10="Item comum"),$C10&lt;&gt;"",$U10=""),$L10,"")</f>
        <v/>
      </c>
      <c r="AW23" s="170">
        <f>IF(AND(OR($B10="Item comum"),$C10&lt;&gt;"",$U10=""),$M10,"")</f>
        <v/>
      </c>
      <c r="AX23" s="170">
        <f>IF(AND(OR($B10="Item comum"),$C10&lt;&gt;"",$U10=""),$R10,"")</f>
        <v/>
      </c>
      <c r="AZ23" s="170" t="inlineStr">
        <is>
          <t>Gambiarra</t>
        </is>
      </c>
      <c r="BA23" s="170" t="inlineStr">
        <is>
          <t>Latente</t>
        </is>
      </c>
      <c r="BB23" s="170" t="inlineStr">
        <is>
          <t>menor</t>
        </is>
      </c>
      <c r="BC23" s="170" t="inlineStr"/>
      <c r="BD23" s="170" t="inlineStr">
        <is>
          <t>Uma vez por dia</t>
        </is>
      </c>
      <c r="BE23" s="170"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0">
        <f>IF(AND(OR($B15="Origem"),$C15&lt;&gt;"",$T15=TRUE),$C15,"")</f>
        <v/>
      </c>
      <c r="BH23" s="170">
        <f>IF(AND(OR($B15="Origem"),$C15&lt;&gt;"",$T15=TRUE),TEXTJOIN(" · ",TRUE,$E15:$H15),"")</f>
        <v/>
      </c>
      <c r="BI23" s="170">
        <f>IF(AND(OR($B15="Origem"),$C15&lt;&gt;"",$T15=TRUE),$I15,"")</f>
        <v/>
      </c>
      <c r="BM23" s="170" t="inlineStr">
        <is>
          <t>Espingarda</t>
        </is>
      </c>
      <c r="BN23" s="170" t="inlineStr">
        <is>
          <t>Arma</t>
        </is>
      </c>
      <c r="BO23" s="170" t="n">
        <v>0</v>
      </c>
      <c r="BP23" s="170" t="inlineStr">
        <is>
          <t>—</t>
        </is>
      </c>
      <c r="BQ23" s="170" t="n">
        <v>1</v>
      </c>
      <c r="BR23" s="170" t="n">
        <v>2</v>
      </c>
      <c r="BS23" s="170" t="inlineStr">
        <is>
          <t>—</t>
        </is>
      </c>
      <c r="BT23" s="170" t="inlineStr"/>
      <c r="BU23" s="170" t="inlineStr"/>
      <c r="BV23" s="170" t="inlineStr">
        <is>
          <t>Carcaça Grande</t>
        </is>
      </c>
      <c r="BW23" s="170">
        <f>IF(AND($B22="Origem",OR($J22="",$J22="Nenhuma",$J22="Restrição Celestial · Restrição corporal")),$C22,"")</f>
        <v/>
      </c>
      <c r="CA23" s="170" t="inlineStr">
        <is>
          <t>Atuação</t>
        </is>
      </c>
      <c r="CC23" s="170">
        <f>IF(OR('CONFIGURAÇÃO'!$J$388="Origem"),'CONFIGURAÇÃO'!$J$390,"")</f>
        <v/>
      </c>
      <c r="CK23" s="170" t="inlineStr">
        <is>
          <t>Lança</t>
        </is>
      </c>
      <c r="CL23" s="170">
        <f>IF(OR('CONFIGURAÇÃO'!$J$185="Marcante"),'CONFIGURAÇÃO'!$J$187,"")</f>
        <v/>
      </c>
      <c r="CS23" s="170">
        <f>IF(AND($B10="Origem",$T10=TRUE),$C10,"")</f>
        <v/>
      </c>
    </row>
    <row r="24">
      <c r="A24" s="170" t="n">
        <v>23</v>
      </c>
      <c r="B24" s="170">
        <f>IF(ISBLANK('CONFIGURAÇÃO'!$J$649),"",'CONFIGURAÇÃO'!$J$649)</f>
        <v/>
      </c>
      <c r="C24" s="170">
        <f>IF(ISBLANK('CONFIGURAÇÃO'!$J$651),"",'CONFIGURAÇÃO'!$J$651)</f>
        <v/>
      </c>
      <c r="D24" s="170">
        <f>IF(ISBLANK('CONFIGURAÇÃO'!$N$649),"",'CONFIGURAÇÃO'!$N$649)</f>
        <v/>
      </c>
      <c r="E24" s="170">
        <f>IF(ISBLANK('CONFIGURAÇÃO'!$L$652),"",'CONFIGURAÇÃO'!$L$652)</f>
        <v/>
      </c>
      <c r="F24" s="170">
        <f>IF(ISBLANK('CONFIGURAÇÃO'!$L$653),"",'CONFIGURAÇÃO'!$L$653)</f>
        <v/>
      </c>
      <c r="G24" s="170">
        <f>IF(ISBLANK('CONFIGURAÇÃO'!$L$654),"",'CONFIGURAÇÃO'!$L$654)</f>
        <v/>
      </c>
      <c r="H24" s="170">
        <f>IF(ISBLANK('CONFIGURAÇÃO'!$L$655),"",'CONFIGURAÇÃO'!$L$655)</f>
        <v/>
      </c>
      <c r="I24" s="170">
        <f>IF(ISBLANK('CONFIGURAÇÃO'!$L$656),"",'CONFIGURAÇÃO'!$L$656)</f>
        <v/>
      </c>
      <c r="J24" s="170">
        <f>IF(ISBLANK('CONFIGURAÇÃO'!$L$657),"",'CONFIGURAÇÃO'!$L$657)</f>
        <v/>
      </c>
      <c r="K24" s="170">
        <f>IF(ISBLANK('CONFIGURAÇÃO'!$L$658),"",'CONFIGURAÇÃO'!$L$658)</f>
        <v/>
      </c>
      <c r="L24" s="170">
        <f>IF(ISBLANK('CONFIGURAÇÃO'!$L$659),"",'CONFIGURAÇÃO'!$L$659)</f>
        <v/>
      </c>
      <c r="M24" s="170">
        <f>IF(ISBLANK('CONFIGURAÇÃO'!$L$660),"",'CONFIGURAÇÃO'!$L$660)</f>
        <v/>
      </c>
      <c r="N24" s="170">
        <f>IF(ISBLANK('CONFIGURAÇÃO'!$L$661),"",'CONFIGURAÇÃO'!$L$661)</f>
        <v/>
      </c>
      <c r="O24" s="170">
        <f>IF(ISBLANK('CONFIGURAÇÃO'!$L$662),"",'CONFIGURAÇÃO'!$L$662)</f>
        <v/>
      </c>
      <c r="P24" s="170">
        <f>IF(ISBLANK('CONFIGURAÇÃO'!$L$663),"",'CONFIGURAÇÃO'!$L$663)</f>
        <v/>
      </c>
      <c r="Q24" s="170">
        <f>IF(ISBLANK('CONFIGURAÇÃO'!$L$664),"",'CONFIGURAÇÃO'!$L$664)</f>
        <v/>
      </c>
      <c r="R24" s="170">
        <f>IF(ISBLANK('CONFIGURAÇÃO'!$J$666),"",'CONFIGURAÇÃO'!$J$666)</f>
        <v/>
      </c>
      <c r="S24" s="170">
        <f>TEXTJOIN(" · ",TRUE,U24,V24,W24,X24)</f>
        <v/>
      </c>
      <c r="T24" s="170">
        <f>AND(B24&lt;&gt;"",C24&lt;&gt;"",S24="")</f>
        <v/>
      </c>
      <c r="U24" s="170">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CUSTOM'!$CA$2:$CA$160","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CUSTOM'!$CA$2:$CA$160","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CUSTOM'!$CA$2:$CA$160","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CUSTOM'!$CA$2:$CA$160","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CUSTOM'!$CE$2:$CE$160","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c r="V24" s="170">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0">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0">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0" t="inlineStr">
        <is>
          <t>Lança</t>
        </is>
      </c>
      <c r="AB24" s="170" t="inlineStr">
        <is>
          <t>Armas Longas</t>
        </is>
      </c>
      <c r="AC24" s="170" t="n">
        <v>1</v>
      </c>
      <c r="AD24" s="170" t="inlineStr">
        <is>
          <t>1d6</t>
        </is>
      </c>
      <c r="AE24" s="170" t="inlineStr">
        <is>
          <t>Alcance · Longo Alcance</t>
        </is>
      </c>
      <c r="AF24" s="170" t="inlineStr">
        <is>
          <t>—</t>
        </is>
      </c>
      <c r="AG24" s="170" t="n">
        <v>2</v>
      </c>
      <c r="AH24" s="170" t="inlineStr">
        <is>
          <t>6 m, longa 18 m</t>
        </is>
      </c>
      <c r="AJ24" s="170">
        <f>'FICHA PESSOAL'!$AM$78</f>
        <v/>
      </c>
      <c r="AK24" s="170">
        <f>ADDRESS(ROW('FICHA PESSOAL'!AM78),COLUMN('FICHA PESSOAL'!AM78),4)</f>
        <v/>
      </c>
      <c r="AM24" s="170">
        <f>IF(AND(OR($B18="Uniforme"),$C18&lt;&gt;"",$U18=""),$C18,"")</f>
        <v/>
      </c>
      <c r="AN24" s="170">
        <f>IF(AND(OR($B18="Uniforme"),$C18&lt;&gt;"",$U18=""),$L18,"")</f>
        <v/>
      </c>
      <c r="AO24" s="170">
        <f>IF(AND(OR($B18="Uniforme"),$C18&lt;&gt;"",$U18=""),$M18,"")</f>
        <v/>
      </c>
      <c r="AP24" s="170">
        <f>IF(AND(OR($B18="Uniforme"),$C18&lt;&gt;"",$U18=""),$N18,"")</f>
        <v/>
      </c>
      <c r="AQ24" s="170">
        <f>IF(AND(OR($B18="Uniforme"),$C18&lt;&gt;"",$U18=""),$O18,"")</f>
        <v/>
      </c>
      <c r="AR24" s="170">
        <f>IF(AND(OR($B18="Uniforme"),$C18&lt;&gt;"",$U18=""),IFERROR(VLOOKUP($E18,DADOS!$CF$5:$CH$9,3,FALSE),1),"")</f>
        <v/>
      </c>
      <c r="AS24" s="170">
        <f>IF(AND(OR($B18="Uniforme"),$C18&lt;&gt;"",$U18=""),$E18,"")</f>
        <v/>
      </c>
      <c r="AU24" s="170">
        <f>IF(AND(OR($B11="Item comum"),$C11&lt;&gt;"",$U11=""),$C11,"")</f>
        <v/>
      </c>
      <c r="AV24" s="170">
        <f>IF(AND(OR($B11="Item comum"),$C11&lt;&gt;"",$U11=""),$L11,"")</f>
        <v/>
      </c>
      <c r="AW24" s="170">
        <f>IF(AND(OR($B11="Item comum"),$C11&lt;&gt;"",$U11=""),$M11,"")</f>
        <v/>
      </c>
      <c r="AX24" s="170">
        <f>IF(AND(OR($B11="Item comum"),$C11&lt;&gt;"",$U11=""),$R11,"")</f>
        <v/>
      </c>
      <c r="AZ24" s="170" t="inlineStr">
        <is>
          <t>Memória Corporal</t>
        </is>
      </c>
      <c r="BA24" s="170" t="inlineStr">
        <is>
          <t>Receptáculo</t>
        </is>
      </c>
      <c r="BB24" s="170" t="inlineStr">
        <is>
          <t>menor</t>
        </is>
      </c>
      <c r="BC24" s="170" t="inlineStr"/>
      <c r="BD24" s="170" t="inlineStr">
        <is>
          <t>Uma vez por dia</t>
        </is>
      </c>
      <c r="BE24" s="170" t="inlineStr">
        <is>
          <t>Uma vez por dia, use uma Ação Bônus para receber treino em uma perícia até o fim da cena. Não concede especialização, treino permanente ou bônus adicional numa perícia já treinada. Ofícios, TRs e Aptidões ficam fora.</t>
        </is>
      </c>
      <c r="BG24" s="170">
        <f>IF(AND(OR($B16="Origem"),$C16&lt;&gt;"",$T16=TRUE),$C16,"")</f>
        <v/>
      </c>
      <c r="BH24" s="170">
        <f>IF(AND(OR($B16="Origem"),$C16&lt;&gt;"",$T16=TRUE),TEXTJOIN(" · ",TRUE,$E16:$H16),"")</f>
        <v/>
      </c>
      <c r="BI24" s="170">
        <f>IF(AND(OR($B16="Origem"),$C16&lt;&gt;"",$T16=TRUE),$I16,"")</f>
        <v/>
      </c>
      <c r="BM24" s="170" t="inlineStr">
        <is>
          <t>Faca</t>
        </is>
      </c>
      <c r="BN24" s="170" t="inlineStr">
        <is>
          <t>Arma</t>
        </is>
      </c>
      <c r="BO24" s="170" t="n">
        <v>0</v>
      </c>
      <c r="BP24" s="170" t="inlineStr">
        <is>
          <t>—</t>
        </is>
      </c>
      <c r="BQ24" s="170" t="inlineStr">
        <is>
          <t>—</t>
        </is>
      </c>
      <c r="BR24" s="170" t="n">
        <v>0.2</v>
      </c>
      <c r="BS24" s="170" t="inlineStr">
        <is>
          <t>—</t>
        </is>
      </c>
      <c r="BT24" s="170" t="inlineStr"/>
      <c r="BU24" s="170" t="inlineStr"/>
      <c r="BV24" s="170" t="inlineStr">
        <is>
          <t>Cassetete</t>
        </is>
      </c>
      <c r="BW24" s="170">
        <f>IF(AND($B23="Origem",OR($J23="",$J23="Nenhuma",$J23="Restrição Celestial · Restrição corporal")),$C23,"")</f>
        <v/>
      </c>
      <c r="CA24" s="170" t="inlineStr">
        <is>
          <t>Provocar</t>
        </is>
      </c>
      <c r="CC24" s="170">
        <f>IF(OR('CONFIGURAÇÃO'!$J$417="Origem"),'CONFIGURAÇÃO'!$J$419,"")</f>
        <v/>
      </c>
      <c r="CK24" s="170" t="inlineStr">
        <is>
          <t>Machadinha</t>
        </is>
      </c>
      <c r="CL24" s="170">
        <f>IF(OR('CONFIGURAÇÃO'!$J$214="Marcante"),'CONFIGURAÇÃO'!$J$216,"")</f>
        <v/>
      </c>
      <c r="CS24" s="170">
        <f>IF(AND($B11="Origem",$T11=TRUE),$C11,"")</f>
        <v/>
      </c>
    </row>
    <row r="25">
      <c r="A25" s="170" t="n">
        <v>24</v>
      </c>
      <c r="B25" s="170">
        <f>IF(ISBLANK('CONFIGURAÇÃO'!$J$678),"",'CONFIGURAÇÃO'!$J$678)</f>
        <v/>
      </c>
      <c r="C25" s="170">
        <f>IF(ISBLANK('CONFIGURAÇÃO'!$J$680),"",'CONFIGURAÇÃO'!$J$680)</f>
        <v/>
      </c>
      <c r="D25" s="170">
        <f>IF(ISBLANK('CONFIGURAÇÃO'!$N$678),"",'CONFIGURAÇÃO'!$N$678)</f>
        <v/>
      </c>
      <c r="E25" s="170">
        <f>IF(ISBLANK('CONFIGURAÇÃO'!$L$681),"",'CONFIGURAÇÃO'!$L$681)</f>
        <v/>
      </c>
      <c r="F25" s="170">
        <f>IF(ISBLANK('CONFIGURAÇÃO'!$L$682),"",'CONFIGURAÇÃO'!$L$682)</f>
        <v/>
      </c>
      <c r="G25" s="170">
        <f>IF(ISBLANK('CONFIGURAÇÃO'!$L$683),"",'CONFIGURAÇÃO'!$L$683)</f>
        <v/>
      </c>
      <c r="H25" s="170">
        <f>IF(ISBLANK('CONFIGURAÇÃO'!$L$684),"",'CONFIGURAÇÃO'!$L$684)</f>
        <v/>
      </c>
      <c r="I25" s="170">
        <f>IF(ISBLANK('CONFIGURAÇÃO'!$L$685),"",'CONFIGURAÇÃO'!$L$685)</f>
        <v/>
      </c>
      <c r="J25" s="170">
        <f>IF(ISBLANK('CONFIGURAÇÃO'!$L$686),"",'CONFIGURAÇÃO'!$L$686)</f>
        <v/>
      </c>
      <c r="K25" s="170">
        <f>IF(ISBLANK('CONFIGURAÇÃO'!$L$687),"",'CONFIGURAÇÃO'!$L$687)</f>
        <v/>
      </c>
      <c r="L25" s="170">
        <f>IF(ISBLANK('CONFIGURAÇÃO'!$L$688),"",'CONFIGURAÇÃO'!$L$688)</f>
        <v/>
      </c>
      <c r="M25" s="170">
        <f>IF(ISBLANK('CONFIGURAÇÃO'!$L$689),"",'CONFIGURAÇÃO'!$L$689)</f>
        <v/>
      </c>
      <c r="N25" s="170">
        <f>IF(ISBLANK('CONFIGURAÇÃO'!$L$690),"",'CONFIGURAÇÃO'!$L$690)</f>
        <v/>
      </c>
      <c r="O25" s="170">
        <f>IF(ISBLANK('CONFIGURAÇÃO'!$L$691),"",'CONFIGURAÇÃO'!$L$691)</f>
        <v/>
      </c>
      <c r="P25" s="170">
        <f>IF(ISBLANK('CONFIGURAÇÃO'!$L$692),"",'CONFIGURAÇÃO'!$L$692)</f>
        <v/>
      </c>
      <c r="Q25" s="170">
        <f>IF(ISBLANK('CONFIGURAÇÃO'!$L$693),"",'CONFIGURAÇÃO'!$L$693)</f>
        <v/>
      </c>
      <c r="R25" s="170">
        <f>IF(ISBLANK('CONFIGURAÇÃO'!$J$695),"",'CONFIGURAÇÃO'!$J$695)</f>
        <v/>
      </c>
      <c r="S25" s="170">
        <f>TEXTJOIN(" · ",TRUE,U25,V25,W25,X25)</f>
        <v/>
      </c>
      <c r="T25" s="170">
        <f>AND(B25&lt;&gt;"",C25&lt;&gt;"",S25="")</f>
        <v/>
      </c>
      <c r="U25" s="170">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CUSTOM'!$CA$2:$CA$160","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CUSTOM'!$CA$2:$CA$160","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CUSTOM'!$CA$2:$CA$160","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CUSTOM'!$CA$2:$CA$160","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CUSTOM'!$CE$2:$CE$160","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c r="V25" s="170">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0">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0">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0" t="inlineStr">
        <is>
          <t>Maça</t>
        </is>
      </c>
      <c r="AB25" s="170" t="inlineStr">
        <is>
          <t>Massa</t>
        </is>
      </c>
      <c r="AC25" s="170" t="n">
        <v>1</v>
      </c>
      <c r="AD25" s="170" t="inlineStr">
        <is>
          <t>1d8</t>
        </is>
      </c>
      <c r="AE25" s="170" t="inlineStr">
        <is>
          <t>Talha</t>
        </is>
      </c>
      <c r="AF25" s="170" t="inlineStr">
        <is>
          <t>—</t>
        </is>
      </c>
      <c r="AG25" s="170" t="n">
        <v>1</v>
      </c>
      <c r="AJ25" s="170">
        <f>'FICHA PESSOAL'!$AM$75</f>
        <v/>
      </c>
      <c r="AK25" s="170">
        <f>ADDRESS(ROW('FICHA PESSOAL'!AM75),COLUMN('FICHA PESSOAL'!AM75),4)</f>
        <v/>
      </c>
      <c r="AM25" s="170">
        <f>IF(AND(OR($B19="Uniforme"),$C19&lt;&gt;"",$U19=""),$C19,"")</f>
        <v/>
      </c>
      <c r="AN25" s="170">
        <f>IF(AND(OR($B19="Uniforme"),$C19&lt;&gt;"",$U19=""),$L19,"")</f>
        <v/>
      </c>
      <c r="AO25" s="170">
        <f>IF(AND(OR($B19="Uniforme"),$C19&lt;&gt;"",$U19=""),$M19,"")</f>
        <v/>
      </c>
      <c r="AP25" s="170">
        <f>IF(AND(OR($B19="Uniforme"),$C19&lt;&gt;"",$U19=""),$N19,"")</f>
        <v/>
      </c>
      <c r="AQ25" s="170">
        <f>IF(AND(OR($B19="Uniforme"),$C19&lt;&gt;"",$U19=""),$O19,"")</f>
        <v/>
      </c>
      <c r="AR25" s="170">
        <f>IF(AND(OR($B19="Uniforme"),$C19&lt;&gt;"",$U19=""),IFERROR(VLOOKUP($E19,DADOS!$CF$5:$CH$9,3,FALSE),1),"")</f>
        <v/>
      </c>
      <c r="AS25" s="170">
        <f>IF(AND(OR($B19="Uniforme"),$C19&lt;&gt;"",$U19=""),$E19,"")</f>
        <v/>
      </c>
      <c r="AU25" s="170">
        <f>IF(AND(OR($B12="Item comum"),$C12&lt;&gt;"",$U12=""),$C12,"")</f>
        <v/>
      </c>
      <c r="AV25" s="170">
        <f>IF(AND(OR($B12="Item comum"),$C12&lt;&gt;"",$U12=""),$L12,"")</f>
        <v/>
      </c>
      <c r="AW25" s="170">
        <f>IF(AND(OR($B12="Item comum"),$C12&lt;&gt;"",$U12=""),$M12,"")</f>
        <v/>
      </c>
      <c r="AX25" s="170">
        <f>IF(AND(OR($B12="Item comum"),$C12&lt;&gt;"",$U12=""),$R12,"")</f>
        <v/>
      </c>
      <c r="AZ25" s="170" t="inlineStr">
        <is>
          <t>Traço Incorporado</t>
        </is>
      </c>
      <c r="BA25" s="170" t="inlineStr">
        <is>
          <t>Receptáculo</t>
        </is>
      </c>
      <c r="BB25" s="170" t="inlineStr">
        <is>
          <t>menor</t>
        </is>
      </c>
      <c r="BC25" s="170" t="inlineStr"/>
      <c r="BD25" s="170" t="inlineStr">
        <is>
          <t>Passiva</t>
        </is>
      </c>
      <c r="BE25" s="170"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0">
        <f>IF(AND(OR($B17="Origem"),$C17&lt;&gt;"",$T17=TRUE),$C17,"")</f>
        <v/>
      </c>
      <c r="BH25" s="170">
        <f>IF(AND(OR($B17="Origem"),$C17&lt;&gt;"",$T17=TRUE),TEXTJOIN(" · ",TRUE,$E17:$H17),"")</f>
        <v/>
      </c>
      <c r="BI25" s="170">
        <f>IF(AND(OR($B17="Origem"),$C17&lt;&gt;"",$T17=TRUE),$I17,"")</f>
        <v/>
      </c>
      <c r="BM25" s="170" t="inlineStr">
        <is>
          <t>Foice</t>
        </is>
      </c>
      <c r="BN25" s="170" t="inlineStr">
        <is>
          <t>Arma</t>
        </is>
      </c>
      <c r="BO25" s="170" t="n">
        <v>0</v>
      </c>
      <c r="BP25" s="170" t="inlineStr">
        <is>
          <t>—</t>
        </is>
      </c>
      <c r="BQ25" s="170" t="n">
        <v>3</v>
      </c>
      <c r="BR25" s="170" t="n">
        <v>2</v>
      </c>
      <c r="BS25" s="170" t="inlineStr">
        <is>
          <t>—</t>
        </is>
      </c>
      <c r="BT25" s="170" t="inlineStr"/>
      <c r="BU25" s="170" t="inlineStr"/>
      <c r="BV25" s="170" t="inlineStr">
        <is>
          <t>Certeza Momentânea</t>
        </is>
      </c>
      <c r="BW25" s="170">
        <f>IF(AND($B24="Origem",OR($J24="",$J24="Nenhuma",$J24="Restrição Celestial · Restrição corporal")),$C24,"")</f>
        <v/>
      </c>
      <c r="CC25" s="170">
        <f>IF(OR('CONFIGURAÇÃO'!$J$446="Origem"),'CONFIGURAÇÃO'!$J$448,"")</f>
        <v/>
      </c>
      <c r="CK25" s="170" t="inlineStr">
        <is>
          <t>Machado</t>
        </is>
      </c>
      <c r="CL25" s="170">
        <f>IF(OR('CONFIGURAÇÃO'!$J$243="Marcante"),'CONFIGURAÇÃO'!$J$245,"")</f>
        <v/>
      </c>
      <c r="CS25" s="170">
        <f>IF(AND($B12="Origem",$T12=TRUE),$C12,"")</f>
        <v/>
      </c>
    </row>
    <row r="26">
      <c r="A26" s="170" t="n">
        <v>25</v>
      </c>
      <c r="B26" s="170">
        <f>IF(ISBLANK('CONFIGURAÇÃO'!$J$707),"",'CONFIGURAÇÃO'!$J$707)</f>
        <v/>
      </c>
      <c r="C26" s="170">
        <f>IF(ISBLANK('CONFIGURAÇÃO'!$J$709),"",'CONFIGURAÇÃO'!$J$709)</f>
        <v/>
      </c>
      <c r="D26" s="170">
        <f>IF(ISBLANK('CONFIGURAÇÃO'!$N$707),"",'CONFIGURAÇÃO'!$N$707)</f>
        <v/>
      </c>
      <c r="E26" s="170">
        <f>IF(ISBLANK('CONFIGURAÇÃO'!$L$710),"",'CONFIGURAÇÃO'!$L$710)</f>
        <v/>
      </c>
      <c r="F26" s="170">
        <f>IF(ISBLANK('CONFIGURAÇÃO'!$L$711),"",'CONFIGURAÇÃO'!$L$711)</f>
        <v/>
      </c>
      <c r="G26" s="170">
        <f>IF(ISBLANK('CONFIGURAÇÃO'!$L$712),"",'CONFIGURAÇÃO'!$L$712)</f>
        <v/>
      </c>
      <c r="H26" s="170">
        <f>IF(ISBLANK('CONFIGURAÇÃO'!$L$713),"",'CONFIGURAÇÃO'!$L$713)</f>
        <v/>
      </c>
      <c r="I26" s="170">
        <f>IF(ISBLANK('CONFIGURAÇÃO'!$L$714),"",'CONFIGURAÇÃO'!$L$714)</f>
        <v/>
      </c>
      <c r="J26" s="170">
        <f>IF(ISBLANK('CONFIGURAÇÃO'!$L$715),"",'CONFIGURAÇÃO'!$L$715)</f>
        <v/>
      </c>
      <c r="K26" s="170">
        <f>IF(ISBLANK('CONFIGURAÇÃO'!$L$716),"",'CONFIGURAÇÃO'!$L$716)</f>
        <v/>
      </c>
      <c r="L26" s="170">
        <f>IF(ISBLANK('CONFIGURAÇÃO'!$L$717),"",'CONFIGURAÇÃO'!$L$717)</f>
        <v/>
      </c>
      <c r="M26" s="170">
        <f>IF(ISBLANK('CONFIGURAÇÃO'!$L$718),"",'CONFIGURAÇÃO'!$L$718)</f>
        <v/>
      </c>
      <c r="N26" s="170">
        <f>IF(ISBLANK('CONFIGURAÇÃO'!$L$719),"",'CONFIGURAÇÃO'!$L$719)</f>
        <v/>
      </c>
      <c r="O26" s="170">
        <f>IF(ISBLANK('CONFIGURAÇÃO'!$L$720),"",'CONFIGURAÇÃO'!$L$720)</f>
        <v/>
      </c>
      <c r="P26" s="170">
        <f>IF(ISBLANK('CONFIGURAÇÃO'!$L$721),"",'CONFIGURAÇÃO'!$L$721)</f>
        <v/>
      </c>
      <c r="Q26" s="170">
        <f>IF(ISBLANK('CONFIGURAÇÃO'!$L$722),"",'CONFIGURAÇÃO'!$L$722)</f>
        <v/>
      </c>
      <c r="R26" s="170">
        <f>IF(ISBLANK('CONFIGURAÇÃO'!$J$724),"",'CONFIGURAÇÃO'!$J$724)</f>
        <v/>
      </c>
      <c r="S26" s="170">
        <f>TEXTJOIN(" · ",TRUE,U26,V26,W26,X26)</f>
        <v/>
      </c>
      <c r="T26" s="170">
        <f>AND(B26&lt;&gt;"",C26&lt;&gt;"",S26="")</f>
        <v/>
      </c>
      <c r="U26" s="170">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CUSTOM'!$CA$2:$CA$160","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CUSTOM'!$CA$2:$CA$160","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CUSTOM'!$CA$2:$CA$160","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CUSTOM'!$CA$2:$CA$160","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CUSTOM'!$CE$2:$CE$160","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c r="V26" s="170">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0">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0">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0" t="inlineStr">
        <is>
          <t>Machadinha</t>
        </is>
      </c>
      <c r="AB26" s="170" t="inlineStr">
        <is>
          <t>Machado</t>
        </is>
      </c>
      <c r="AC26" s="170" t="n">
        <v>1</v>
      </c>
      <c r="AD26" s="170" t="inlineStr">
        <is>
          <t>1d6</t>
        </is>
      </c>
      <c r="AE26" s="170" t="inlineStr">
        <is>
          <t>Longo Alcance · Rompe</t>
        </is>
      </c>
      <c r="AF26" s="170" t="inlineStr">
        <is>
          <t>—</t>
        </is>
      </c>
      <c r="AG26" s="170" t="n">
        <v>0.5</v>
      </c>
      <c r="AH26" s="170" t="inlineStr">
        <is>
          <t>6 m, longa 18 m</t>
        </is>
      </c>
      <c r="AJ26" s="170">
        <f>'FICHA PESSOAL'!$D$81</f>
        <v/>
      </c>
      <c r="AK26" s="170">
        <f>ADDRESS(ROW('FICHA PESSOAL'!D81),COLUMN('FICHA PESSOAL'!D81),4)</f>
        <v/>
      </c>
      <c r="AM26" s="170">
        <f>IF(AND(OR($B20="Uniforme"),$C20&lt;&gt;"",$U20=""),$C20,"")</f>
        <v/>
      </c>
      <c r="AN26" s="170">
        <f>IF(AND(OR($B20="Uniforme"),$C20&lt;&gt;"",$U20=""),$L20,"")</f>
        <v/>
      </c>
      <c r="AO26" s="170">
        <f>IF(AND(OR($B20="Uniforme"),$C20&lt;&gt;"",$U20=""),$M20,"")</f>
        <v/>
      </c>
      <c r="AP26" s="170">
        <f>IF(AND(OR($B20="Uniforme"),$C20&lt;&gt;"",$U20=""),$N20,"")</f>
        <v/>
      </c>
      <c r="AQ26" s="170">
        <f>IF(AND(OR($B20="Uniforme"),$C20&lt;&gt;"",$U20=""),$O20,"")</f>
        <v/>
      </c>
      <c r="AR26" s="170">
        <f>IF(AND(OR($B20="Uniforme"),$C20&lt;&gt;"",$U20=""),IFERROR(VLOOKUP($E20,DADOS!$CF$5:$CH$9,3,FALSE),1),"")</f>
        <v/>
      </c>
      <c r="AS26" s="170">
        <f>IF(AND(OR($B20="Uniforme"),$C20&lt;&gt;"",$U20=""),$E20,"")</f>
        <v/>
      </c>
      <c r="AU26" s="170">
        <f>IF(AND(OR($B13="Item comum"),$C13&lt;&gt;"",$U13=""),$C13,"")</f>
        <v/>
      </c>
      <c r="AV26" s="170">
        <f>IF(AND(OR($B13="Item comum"),$C13&lt;&gt;"",$U13=""),$L13,"")</f>
        <v/>
      </c>
      <c r="AW26" s="170">
        <f>IF(AND(OR($B13="Item comum"),$C13&lt;&gt;"",$U13=""),$M13,"")</f>
        <v/>
      </c>
      <c r="AX26" s="170">
        <f>IF(AND(OR($B13="Item comum"),$C13&lt;&gt;"",$U13=""),$R13,"")</f>
        <v/>
      </c>
      <c r="AZ26" s="170" t="inlineStr">
        <is>
          <t>Voz Intrusa</t>
        </is>
      </c>
      <c r="BA26" s="170" t="inlineStr">
        <is>
          <t>Receptáculo</t>
        </is>
      </c>
      <c r="BB26" s="170" t="inlineStr">
        <is>
          <t>menor</t>
        </is>
      </c>
      <c r="BC26" s="170" t="inlineStr"/>
      <c r="BD26" s="170" t="inlineStr">
        <is>
          <t>Uma vez por cena</t>
        </is>
      </c>
      <c r="BE26" s="170"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0">
        <f>IF(AND(OR($B18="Origem"),$C18&lt;&gt;"",$T18=TRUE),$C18,"")</f>
        <v/>
      </c>
      <c r="BH26" s="170">
        <f>IF(AND(OR($B18="Origem"),$C18&lt;&gt;"",$T18=TRUE),TEXTJOIN(" · ",TRUE,$E18:$H18),"")</f>
        <v/>
      </c>
      <c r="BI26" s="170">
        <f>IF(AND(OR($B18="Origem"),$C18&lt;&gt;"",$T18=TRUE),$I18,"")</f>
        <v/>
      </c>
      <c r="BM26" s="170" t="inlineStr">
        <is>
          <t>Hankyū</t>
        </is>
      </c>
      <c r="BN26" s="170" t="inlineStr">
        <is>
          <t>Arma</t>
        </is>
      </c>
      <c r="BO26" s="170" t="n">
        <v>0</v>
      </c>
      <c r="BP26" s="170" t="inlineStr">
        <is>
          <t>—</t>
        </is>
      </c>
      <c r="BQ26" s="170" t="inlineStr">
        <is>
          <t>—</t>
        </is>
      </c>
      <c r="BR26" s="170" t="n">
        <v>1</v>
      </c>
      <c r="BS26" s="170" t="inlineStr">
        <is>
          <t>—</t>
        </is>
      </c>
      <c r="BT26" s="170" t="inlineStr"/>
      <c r="BU26" s="170" t="inlineStr"/>
      <c r="BV26" s="170" t="inlineStr">
        <is>
          <t>Chakram</t>
        </is>
      </c>
      <c r="BW26" s="170">
        <f>IF(AND($B25="Origem",OR($J25="",$J25="Nenhuma",$J25="Restrição Celestial · Restrição corporal")),$C25,"")</f>
        <v/>
      </c>
      <c r="CC26" s="170">
        <f>IF(OR('CONFIGURAÇÃO'!$J$475="Origem"),'CONFIGURAÇÃO'!$J$477,"")</f>
        <v/>
      </c>
      <c r="CK26" s="170" t="inlineStr">
        <is>
          <t>Machado de Guerra</t>
        </is>
      </c>
      <c r="CL26" s="170">
        <f>IF(OR('CONFIGURAÇÃO'!$J$272="Marcante"),'CONFIGURAÇÃO'!$J$274,"")</f>
        <v/>
      </c>
      <c r="CS26" s="170">
        <f>IF(AND($B13="Origem",$T13=TRUE),$C13,"")</f>
        <v/>
      </c>
    </row>
    <row r="27">
      <c r="AA27" s="170" t="inlineStr">
        <is>
          <t>Machado</t>
        </is>
      </c>
      <c r="AB27" s="170" t="inlineStr">
        <is>
          <t>Machado</t>
        </is>
      </c>
      <c r="AC27" s="170" t="n">
        <v>1</v>
      </c>
      <c r="AD27" s="170" t="inlineStr">
        <is>
          <t>1d8</t>
        </is>
      </c>
      <c r="AE27" s="170" t="inlineStr">
        <is>
          <t>Rompe</t>
        </is>
      </c>
      <c r="AF27" s="170" t="inlineStr">
        <is>
          <t>—</t>
        </is>
      </c>
      <c r="AG27" s="170" t="n">
        <v>1</v>
      </c>
      <c r="AJ27" s="170">
        <f>'FICHA PESSOAL'!$D$82</f>
        <v/>
      </c>
      <c r="AK27" s="170">
        <f>ADDRESS(ROW('FICHA PESSOAL'!D82),COLUMN('FICHA PESSOAL'!D82),4)</f>
        <v/>
      </c>
      <c r="AM27" s="170">
        <f>IF(AND(OR($B21="Uniforme"),$C21&lt;&gt;"",$U21=""),$C21,"")</f>
        <v/>
      </c>
      <c r="AN27" s="170">
        <f>IF(AND(OR($B21="Uniforme"),$C21&lt;&gt;"",$U21=""),$L21,"")</f>
        <v/>
      </c>
      <c r="AO27" s="170">
        <f>IF(AND(OR($B21="Uniforme"),$C21&lt;&gt;"",$U21=""),$M21,"")</f>
        <v/>
      </c>
      <c r="AP27" s="170">
        <f>IF(AND(OR($B21="Uniforme"),$C21&lt;&gt;"",$U21=""),$N21,"")</f>
        <v/>
      </c>
      <c r="AQ27" s="170">
        <f>IF(AND(OR($B21="Uniforme"),$C21&lt;&gt;"",$U21=""),$O21,"")</f>
        <v/>
      </c>
      <c r="AR27" s="170">
        <f>IF(AND(OR($B21="Uniforme"),$C21&lt;&gt;"",$U21=""),IFERROR(VLOOKUP($E21,DADOS!$CF$5:$CH$9,3,FALSE),1),"")</f>
        <v/>
      </c>
      <c r="AS27" s="170">
        <f>IF(AND(OR($B21="Uniforme"),$C21&lt;&gt;"",$U21=""),$E21,"")</f>
        <v/>
      </c>
      <c r="AU27" s="170">
        <f>IF(AND(OR($B14="Item comum"),$C14&lt;&gt;"",$U14=""),$C14,"")</f>
        <v/>
      </c>
      <c r="AV27" s="170">
        <f>IF(AND(OR($B14="Item comum"),$C14&lt;&gt;"",$U14=""),$L14,"")</f>
        <v/>
      </c>
      <c r="AW27" s="170">
        <f>IF(AND(OR($B14="Item comum"),$C14&lt;&gt;"",$U14=""),$M14,"")</f>
        <v/>
      </c>
      <c r="AX27" s="170">
        <f>IF(AND(OR($B14="Item comum"),$C14&lt;&gt;"",$U14=""),$R14,"")</f>
        <v/>
      </c>
      <c r="AZ27" s="170" t="inlineStr">
        <is>
          <t>Foco Inscrito</t>
        </is>
      </c>
      <c r="BA27" s="170" t="inlineStr">
        <is>
          <t>Receptáculo</t>
        </is>
      </c>
      <c r="BB27" s="170" t="inlineStr">
        <is>
          <t>menor</t>
        </is>
      </c>
      <c r="BC27" s="170" t="inlineStr"/>
      <c r="BD27" s="170" t="inlineStr">
        <is>
          <t>Uma vez por cena</t>
        </is>
      </c>
      <c r="BE27" s="170"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0">
        <f>IF(AND(OR($B19="Origem"),$C19&lt;&gt;"",$T19=TRUE),$C19,"")</f>
        <v/>
      </c>
      <c r="BH27" s="170">
        <f>IF(AND(OR($B19="Origem"),$C19&lt;&gt;"",$T19=TRUE),TEXTJOIN(" · ",TRUE,$E19:$H19),"")</f>
        <v/>
      </c>
      <c r="BI27" s="170">
        <f>IF(AND(OR($B19="Origem"),$C19&lt;&gt;"",$T19=TRUE),$I19,"")</f>
        <v/>
      </c>
      <c r="BM27" s="170" t="inlineStr">
        <is>
          <t>Kama</t>
        </is>
      </c>
      <c r="BN27" s="170" t="inlineStr">
        <is>
          <t>Arma</t>
        </is>
      </c>
      <c r="BO27" s="170" t="n">
        <v>0</v>
      </c>
      <c r="BP27" s="170" t="inlineStr">
        <is>
          <t>—</t>
        </is>
      </c>
      <c r="BQ27" s="170" t="inlineStr">
        <is>
          <t>—</t>
        </is>
      </c>
      <c r="BR27" s="170" t="n">
        <v>0.5</v>
      </c>
      <c r="BS27" s="170" t="inlineStr">
        <is>
          <t>—</t>
        </is>
      </c>
      <c r="BT27" s="170" t="inlineStr"/>
      <c r="BU27" s="170" t="inlineStr"/>
      <c r="BV27" s="170" t="inlineStr">
        <is>
          <t>Chicote</t>
        </is>
      </c>
      <c r="BW27" s="170">
        <f>IF(AND($B26="Origem",OR($J26="",$J26="Nenhuma",$J26="Restrição Celestial · Restrição corporal")),$C26,"")</f>
        <v/>
      </c>
      <c r="CC27" s="170">
        <f>IF(OR('CONFIGURAÇÃO'!$J$504="Origem"),'CONFIGURAÇÃO'!$J$506,"")</f>
        <v/>
      </c>
      <c r="CK27" s="170" t="inlineStr">
        <is>
          <t>Machete</t>
        </is>
      </c>
      <c r="CL27" s="170">
        <f>IF(OR('CONFIGURAÇÃO'!$J$301="Marcante"),'CONFIGURAÇÃO'!$J$303,"")</f>
        <v/>
      </c>
      <c r="CS27" s="170">
        <f>IF(AND($B14="Origem",$T14=TRUE),$C14,"")</f>
        <v/>
      </c>
    </row>
    <row r="28">
      <c r="AA28" s="170" t="inlineStr">
        <is>
          <t>Machado de Guerra</t>
        </is>
      </c>
      <c r="AB28" s="170" t="inlineStr">
        <is>
          <t>Machado</t>
        </is>
      </c>
      <c r="AC28" s="170" t="n">
        <v>2</v>
      </c>
      <c r="AD28" s="170" t="inlineStr">
        <is>
          <t>1d12</t>
        </is>
      </c>
      <c r="AE28" s="170" t="inlineStr">
        <is>
          <t>Rompe · Talha · Volumosa</t>
        </is>
      </c>
      <c r="AF28" s="170" t="n">
        <v>3</v>
      </c>
      <c r="AG28" s="170" t="n">
        <v>2</v>
      </c>
      <c r="AJ28" s="170">
        <f>'FICHA PESSOAL'!$D$83</f>
        <v/>
      </c>
      <c r="AK28" s="170">
        <f>ADDRESS(ROW('FICHA PESSOAL'!D83),COLUMN('FICHA PESSOAL'!D83),4)</f>
        <v/>
      </c>
      <c r="AM28" s="170">
        <f>IF(AND(OR($B22="Uniforme"),$C22&lt;&gt;"",$U22=""),$C22,"")</f>
        <v/>
      </c>
      <c r="AN28" s="170">
        <f>IF(AND(OR($B22="Uniforme"),$C22&lt;&gt;"",$U22=""),$L22,"")</f>
        <v/>
      </c>
      <c r="AO28" s="170">
        <f>IF(AND(OR($B22="Uniforme"),$C22&lt;&gt;"",$U22=""),$M22,"")</f>
        <v/>
      </c>
      <c r="AP28" s="170">
        <f>IF(AND(OR($B22="Uniforme"),$C22&lt;&gt;"",$U22=""),$N22,"")</f>
        <v/>
      </c>
      <c r="AQ28" s="170">
        <f>IF(AND(OR($B22="Uniforme"),$C22&lt;&gt;"",$U22=""),$O22,"")</f>
        <v/>
      </c>
      <c r="AR28" s="170">
        <f>IF(AND(OR($B22="Uniforme"),$C22&lt;&gt;"",$U22=""),IFERROR(VLOOKUP($E22,DADOS!$CF$5:$CH$9,3,FALSE),1),"")</f>
        <v/>
      </c>
      <c r="AS28" s="170">
        <f>IF(AND(OR($B22="Uniforme"),$C22&lt;&gt;"",$U22=""),$E22,"")</f>
        <v/>
      </c>
      <c r="AU28" s="170">
        <f>IF(AND(OR($B15="Item comum"),$C15&lt;&gt;"",$U15=""),$C15,"")</f>
        <v/>
      </c>
      <c r="AV28" s="170">
        <f>IF(AND(OR($B15="Item comum"),$C15&lt;&gt;"",$U15=""),$L15,"")</f>
        <v/>
      </c>
      <c r="AW28" s="170">
        <f>IF(AND(OR($B15="Item comum"),$C15&lt;&gt;"",$U15=""),$M15,"")</f>
        <v/>
      </c>
      <c r="AX28" s="170">
        <f>IF(AND(OR($B15="Item comum"),$C15&lt;&gt;"",$U15=""),$R15,"")</f>
        <v/>
      </c>
      <c r="AZ28" s="170" t="inlineStr">
        <is>
          <t>Reserva Residual</t>
        </is>
      </c>
      <c r="BA28" s="170" t="inlineStr">
        <is>
          <t>Receptáculo</t>
        </is>
      </c>
      <c r="BB28" s="170" t="inlineStr">
        <is>
          <t>menor</t>
        </is>
      </c>
      <c r="BC28" s="170" t="inlineStr"/>
      <c r="BD28" s="170" t="inlineStr">
        <is>
          <t>Uma vez por dia</t>
        </is>
      </c>
      <c r="BE28" s="170"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0">
        <f>IF(AND(OR($B20="Origem"),$C20&lt;&gt;"",$T20=TRUE),$C20,"")</f>
        <v/>
      </c>
      <c r="BH28" s="170">
        <f>IF(AND(OR($B20="Origem"),$C20&lt;&gt;"",$T20=TRUE),TEXTJOIN(" · ",TRUE,$E20:$H20),"")</f>
        <v/>
      </c>
      <c r="BI28" s="170">
        <f>IF(AND(OR($B20="Origem"),$C20&lt;&gt;"",$T20=TRUE),$I20,"")</f>
        <v/>
      </c>
      <c r="BM28" s="170" t="inlineStr">
        <is>
          <t>Kanabō</t>
        </is>
      </c>
      <c r="BN28" s="170" t="inlineStr">
        <is>
          <t>Arma</t>
        </is>
      </c>
      <c r="BO28" s="170" t="n">
        <v>0</v>
      </c>
      <c r="BP28" s="170" t="inlineStr">
        <is>
          <t>—</t>
        </is>
      </c>
      <c r="BQ28" s="170" t="n">
        <v>3</v>
      </c>
      <c r="BR28" s="170" t="n">
        <v>3</v>
      </c>
      <c r="BS28" s="170" t="inlineStr">
        <is>
          <t>—</t>
        </is>
      </c>
      <c r="BT28" s="170" t="inlineStr"/>
      <c r="BU28" s="170" t="inlineStr"/>
      <c r="BV28" s="170" t="inlineStr">
        <is>
          <t>Coexistência</t>
        </is>
      </c>
      <c r="CC28" s="170">
        <f>IF(OR('CONFIGURAÇÃO'!$J$533="Origem"),'CONFIGURAÇÃO'!$J$535,"")</f>
        <v/>
      </c>
      <c r="CK28" s="170" t="inlineStr">
        <is>
          <t>Manriki</t>
        </is>
      </c>
      <c r="CL28" s="170">
        <f>IF(OR('CONFIGURAÇÃO'!$J$330="Marcante"),'CONFIGURAÇÃO'!$J$332,"")</f>
        <v/>
      </c>
      <c r="CS28" s="170">
        <f>IF(AND($B15="Origem",$T15=TRUE),$C15,"")</f>
        <v/>
      </c>
    </row>
    <row r="29">
      <c r="AA29" s="170" t="inlineStr">
        <is>
          <t>Machete</t>
        </is>
      </c>
      <c r="AB29" s="170" t="inlineStr">
        <is>
          <t>Lâmina Longa</t>
        </is>
      </c>
      <c r="AC29" s="170" t="n">
        <v>1</v>
      </c>
      <c r="AD29" s="170" t="inlineStr">
        <is>
          <t>1d8</t>
        </is>
      </c>
      <c r="AE29" s="170" t="inlineStr">
        <is>
          <t>Rompe</t>
        </is>
      </c>
      <c r="AF29" s="170" t="inlineStr">
        <is>
          <t>—</t>
        </is>
      </c>
      <c r="AG29" s="170" t="n">
        <v>0.5</v>
      </c>
      <c r="AJ29" s="170">
        <f>'FICHA PESSOAL'!$D$75</f>
        <v/>
      </c>
      <c r="AK29" s="170">
        <f>ADDRESS(ROW('FICHA PESSOAL'!D75),COLUMN('FICHA PESSOAL'!D75),4)</f>
        <v/>
      </c>
      <c r="AM29" s="170">
        <f>IF(AND(OR($B23="Uniforme"),$C23&lt;&gt;"",$U23=""),$C23,"")</f>
        <v/>
      </c>
      <c r="AN29" s="170">
        <f>IF(AND(OR($B23="Uniforme"),$C23&lt;&gt;"",$U23=""),$L23,"")</f>
        <v/>
      </c>
      <c r="AO29" s="170">
        <f>IF(AND(OR($B23="Uniforme"),$C23&lt;&gt;"",$U23=""),$M23,"")</f>
        <v/>
      </c>
      <c r="AP29" s="170">
        <f>IF(AND(OR($B23="Uniforme"),$C23&lt;&gt;"",$U23=""),$N23,"")</f>
        <v/>
      </c>
      <c r="AQ29" s="170">
        <f>IF(AND(OR($B23="Uniforme"),$C23&lt;&gt;"",$U23=""),$O23,"")</f>
        <v/>
      </c>
      <c r="AR29" s="170">
        <f>IF(AND(OR($B23="Uniforme"),$C23&lt;&gt;"",$U23=""),IFERROR(VLOOKUP($E23,DADOS!$CF$5:$CH$9,3,FALSE),1),"")</f>
        <v/>
      </c>
      <c r="AS29" s="170">
        <f>IF(AND(OR($B23="Uniforme"),$C23&lt;&gt;"",$U23=""),$E23,"")</f>
        <v/>
      </c>
      <c r="AU29" s="170">
        <f>IF(AND(OR($B16="Item comum"),$C16&lt;&gt;"",$U16=""),$C16,"")</f>
        <v/>
      </c>
      <c r="AV29" s="170">
        <f>IF(AND(OR($B16="Item comum"),$C16&lt;&gt;"",$U16=""),$L16,"")</f>
        <v/>
      </c>
      <c r="AW29" s="170">
        <f>IF(AND(OR($B16="Item comum"),$C16&lt;&gt;"",$U16=""),$M16,"")</f>
        <v/>
      </c>
      <c r="AX29" s="170">
        <f>IF(AND(OR($B16="Item comum"),$C16&lt;&gt;"",$U16=""),$R16,"")</f>
        <v/>
      </c>
      <c r="AZ29" s="170" t="inlineStr">
        <is>
          <t>Orientação Instintiva</t>
        </is>
      </c>
      <c r="BA29" s="170" t="inlineStr">
        <is>
          <t>Receptáculo</t>
        </is>
      </c>
      <c r="BB29" s="170" t="inlineStr">
        <is>
          <t>menor</t>
        </is>
      </c>
      <c r="BC29" s="170" t="inlineStr"/>
      <c r="BD29" s="170" t="inlineStr">
        <is>
          <t>Uma vez por dia</t>
        </is>
      </c>
      <c r="BE29" s="170" t="inlineStr">
        <is>
          <t>Uma vez por dia, após falhar em um teste de perícia seu, repita a rolagem com os mesmos modificadores e aceite o segundo resultado. Não exige outra ação e não inclui ataques, TRs ou Ofícios.</t>
        </is>
      </c>
      <c r="BG29" s="170">
        <f>IF(AND(OR($B21="Origem"),$C21&lt;&gt;"",$T21=TRUE),$C21,"")</f>
        <v/>
      </c>
      <c r="BH29" s="170">
        <f>IF(AND(OR($B21="Origem"),$C21&lt;&gt;"",$T21=TRUE),TEXTJOIN(" · ",TRUE,$E21:$H21),"")</f>
        <v/>
      </c>
      <c r="BI29" s="170">
        <f>IF(AND(OR($B21="Origem"),$C21&lt;&gt;"",$T21=TRUE),$I21,"")</f>
        <v/>
      </c>
      <c r="BM29" s="170" t="inlineStr">
        <is>
          <t>Katana</t>
        </is>
      </c>
      <c r="BN29" s="170" t="inlineStr">
        <is>
          <t>Arma</t>
        </is>
      </c>
      <c r="BO29" s="170" t="n">
        <v>0</v>
      </c>
      <c r="BP29" s="170" t="inlineStr">
        <is>
          <t>—</t>
        </is>
      </c>
      <c r="BQ29" s="170" t="inlineStr">
        <is>
          <t>—</t>
        </is>
      </c>
      <c r="BR29" s="170" t="n">
        <v>1</v>
      </c>
      <c r="BS29" s="170" t="inlineStr">
        <is>
          <t>—</t>
        </is>
      </c>
      <c r="BT29" s="170" t="inlineStr"/>
      <c r="BU29" s="170" t="inlineStr"/>
      <c r="BV29" s="170" t="inlineStr">
        <is>
          <t>Cofre da Família</t>
        </is>
      </c>
      <c r="CC29" s="170">
        <f>IF(OR('CONFIGURAÇÃO'!$J$562="Origem"),'CONFIGURAÇÃO'!$J$564,"")</f>
        <v/>
      </c>
      <c r="CK29" s="170" t="inlineStr">
        <is>
          <t>Marreta</t>
        </is>
      </c>
      <c r="CL29" s="170">
        <f>IF(OR('CONFIGURAÇÃO'!$J$359="Marcante"),'CONFIGURAÇÃO'!$J$361,"")</f>
        <v/>
      </c>
      <c r="CS29" s="170">
        <f>IF(AND($B16="Origem",$T16=TRUE),$C16,"")</f>
        <v/>
      </c>
    </row>
    <row r="30">
      <c r="AA30" s="170" t="inlineStr">
        <is>
          <t>Manriki</t>
        </is>
      </c>
      <c r="AB30" s="170" t="inlineStr">
        <is>
          <t>Flexível</t>
        </is>
      </c>
      <c r="AC30" s="170" t="n">
        <v>1</v>
      </c>
      <c r="AD30" s="170" t="inlineStr">
        <is>
          <t>1d6</t>
        </is>
      </c>
      <c r="AE30" s="170" t="inlineStr">
        <is>
          <t>Emaranha · Oculta · Leve</t>
        </is>
      </c>
      <c r="AF30" s="170" t="inlineStr">
        <is>
          <t>—</t>
        </is>
      </c>
      <c r="AG30" s="170" t="n">
        <v>0.5</v>
      </c>
      <c r="AJ30" s="170">
        <f>'FICHA PESSOAL'!$AE$80</f>
        <v/>
      </c>
      <c r="AK30" s="170">
        <f>ADDRESS(ROW('FICHA PESSOAL'!AE80),COLUMN('FICHA PESSOAL'!AE80),4)</f>
        <v/>
      </c>
      <c r="AM30" s="170">
        <f>IF(AND(OR($B24="Uniforme"),$C24&lt;&gt;"",$U24=""),$C24,"")</f>
        <v/>
      </c>
      <c r="AN30" s="170">
        <f>IF(AND(OR($B24="Uniforme"),$C24&lt;&gt;"",$U24=""),$L24,"")</f>
        <v/>
      </c>
      <c r="AO30" s="170">
        <f>IF(AND(OR($B24="Uniforme"),$C24&lt;&gt;"",$U24=""),$M24,"")</f>
        <v/>
      </c>
      <c r="AP30" s="170">
        <f>IF(AND(OR($B24="Uniforme"),$C24&lt;&gt;"",$U24=""),$N24,"")</f>
        <v/>
      </c>
      <c r="AQ30" s="170">
        <f>IF(AND(OR($B24="Uniforme"),$C24&lt;&gt;"",$U24=""),$O24,"")</f>
        <v/>
      </c>
      <c r="AR30" s="170">
        <f>IF(AND(OR($B24="Uniforme"),$C24&lt;&gt;"",$U24=""),IFERROR(VLOOKUP($E24,DADOS!$CF$5:$CH$9,3,FALSE),1),"")</f>
        <v/>
      </c>
      <c r="AS30" s="170">
        <f>IF(AND(OR($B24="Uniforme"),$C24&lt;&gt;"",$U24=""),$E24,"")</f>
        <v/>
      </c>
      <c r="AU30" s="170">
        <f>IF(AND(OR($B17="Item comum"),$C17&lt;&gt;"",$U17=""),$C17,"")</f>
        <v/>
      </c>
      <c r="AV30" s="170">
        <f>IF(AND(OR($B17="Item comum"),$C17&lt;&gt;"",$U17=""),$L17,"")</f>
        <v/>
      </c>
      <c r="AW30" s="170">
        <f>IF(AND(OR($B17="Item comum"),$C17&lt;&gt;"",$U17=""),$M17,"")</f>
        <v/>
      </c>
      <c r="AX30" s="170">
        <f>IF(AND(OR($B17="Item comum"),$C17&lt;&gt;"",$U17=""),$R17,"")</f>
        <v/>
      </c>
      <c r="AZ30" s="170" t="inlineStr">
        <is>
          <t>Conselho Interior</t>
        </is>
      </c>
      <c r="BA30" s="170" t="inlineStr">
        <is>
          <t>Receptáculo</t>
        </is>
      </c>
      <c r="BB30" s="170" t="inlineStr">
        <is>
          <t>menor</t>
        </is>
      </c>
      <c r="BC30" s="170" t="inlineStr">
        <is>
          <t>Coexistência</t>
        </is>
      </c>
      <c r="BD30" s="170" t="inlineStr">
        <is>
          <t>Uma vez por cena</t>
        </is>
      </c>
      <c r="BE30" s="170"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0">
        <f>IF(AND(OR($B22="Origem"),$C22&lt;&gt;"",$T22=TRUE),$C22,"")</f>
        <v/>
      </c>
      <c r="BH30" s="170">
        <f>IF(AND(OR($B22="Origem"),$C22&lt;&gt;"",$T22=TRUE),TEXTJOIN(" · ",TRUE,$E22:$H22),"")</f>
        <v/>
      </c>
      <c r="BI30" s="170">
        <f>IF(AND(OR($B22="Origem"),$C22&lt;&gt;"",$T22=TRUE),$I22,"")</f>
        <v/>
      </c>
      <c r="BM30" s="170" t="inlineStr">
        <is>
          <t>Kunai</t>
        </is>
      </c>
      <c r="BN30" s="170" t="inlineStr">
        <is>
          <t>Arma</t>
        </is>
      </c>
      <c r="BO30" s="170" t="n">
        <v>0</v>
      </c>
      <c r="BP30" s="170" t="inlineStr">
        <is>
          <t>—</t>
        </is>
      </c>
      <c r="BQ30" s="170" t="inlineStr">
        <is>
          <t>—</t>
        </is>
      </c>
      <c r="BR30" s="170" t="n">
        <v>0.2</v>
      </c>
      <c r="BS30" s="170" t="inlineStr">
        <is>
          <t>—</t>
        </is>
      </c>
      <c r="BT30" s="170" t="inlineStr"/>
      <c r="BU30" s="170" t="inlineStr"/>
      <c r="BV30" s="170" t="inlineStr">
        <is>
          <t>Conflito</t>
        </is>
      </c>
      <c r="CC30" s="170">
        <f>IF(OR('CONFIGURAÇÃO'!$J$591="Origem"),'CONFIGURAÇÃO'!$J$593,"")</f>
        <v/>
      </c>
      <c r="CK30" s="170" t="inlineStr">
        <is>
          <t>Maul</t>
        </is>
      </c>
      <c r="CL30" s="170">
        <f>IF(OR('CONFIGURAÇÃO'!$J$388="Marcante"),'CONFIGURAÇÃO'!$J$390,"")</f>
        <v/>
      </c>
      <c r="CS30" s="170">
        <f>IF(AND($B17="Origem",$T17=TRUE),$C17,"")</f>
        <v/>
      </c>
    </row>
    <row r="31">
      <c r="AA31" s="170" t="inlineStr">
        <is>
          <t>Marreta</t>
        </is>
      </c>
      <c r="AB31" s="170" t="inlineStr">
        <is>
          <t>Massa</t>
        </is>
      </c>
      <c r="AC31" s="170" t="n">
        <v>2</v>
      </c>
      <c r="AD31" s="170" t="inlineStr">
        <is>
          <t>1d10</t>
        </is>
      </c>
      <c r="AE31" s="170" t="inlineStr">
        <is>
          <t>Rompe · Talha</t>
        </is>
      </c>
      <c r="AF31" s="170" t="n">
        <v>3</v>
      </c>
      <c r="AG31" s="170" t="n">
        <v>3</v>
      </c>
      <c r="AJ31" s="170">
        <f>'FICHA PESSOAL'!$AM$73</f>
        <v/>
      </c>
      <c r="AK31" s="170">
        <f>ADDRESS(ROW('FICHA PESSOAL'!AM73),COLUMN('FICHA PESSOAL'!AM73),4)</f>
        <v/>
      </c>
      <c r="AM31" s="170">
        <f>IF(AND(OR($B25="Uniforme"),$C25&lt;&gt;"",$U25=""),$C25,"")</f>
        <v/>
      </c>
      <c r="AN31" s="170">
        <f>IF(AND(OR($B25="Uniforme"),$C25&lt;&gt;"",$U25=""),$L25,"")</f>
        <v/>
      </c>
      <c r="AO31" s="170">
        <f>IF(AND(OR($B25="Uniforme"),$C25&lt;&gt;"",$U25=""),$M25,"")</f>
        <v/>
      </c>
      <c r="AP31" s="170">
        <f>IF(AND(OR($B25="Uniforme"),$C25&lt;&gt;"",$U25=""),$N25,"")</f>
        <v/>
      </c>
      <c r="AQ31" s="170">
        <f>IF(AND(OR($B25="Uniforme"),$C25&lt;&gt;"",$U25=""),$O25,"")</f>
        <v/>
      </c>
      <c r="AR31" s="170">
        <f>IF(AND(OR($B25="Uniforme"),$C25&lt;&gt;"",$U25=""),IFERROR(VLOOKUP($E25,DADOS!$CF$5:$CH$9,3,FALSE),1),"")</f>
        <v/>
      </c>
      <c r="AS31" s="170">
        <f>IF(AND(OR($B25="Uniforme"),$C25&lt;&gt;"",$U25=""),$E25,"")</f>
        <v/>
      </c>
      <c r="AU31" s="170">
        <f>IF(AND(OR($B18="Item comum"),$C18&lt;&gt;"",$U18=""),$C18,"")</f>
        <v/>
      </c>
      <c r="AV31" s="170">
        <f>IF(AND(OR($B18="Item comum"),$C18&lt;&gt;"",$U18=""),$L18,"")</f>
        <v/>
      </c>
      <c r="AW31" s="170">
        <f>IF(AND(OR($B18="Item comum"),$C18&lt;&gt;"",$U18=""),$M18,"")</f>
        <v/>
      </c>
      <c r="AX31" s="170">
        <f>IF(AND(OR($B18="Item comum"),$C18&lt;&gt;"",$U18=""),$R18,"")</f>
        <v/>
      </c>
      <c r="AZ31" s="170" t="inlineStr">
        <is>
          <t>Vontade de Cárcere</t>
        </is>
      </c>
      <c r="BA31" s="170" t="inlineStr">
        <is>
          <t>Receptáculo</t>
        </is>
      </c>
      <c r="BB31" s="170" t="inlineStr">
        <is>
          <t>menor</t>
        </is>
      </c>
      <c r="BC31" s="170" t="inlineStr">
        <is>
          <t>Conflito</t>
        </is>
      </c>
      <c r="BD31" s="170" t="inlineStr">
        <is>
          <t>Uma vez por cena</t>
        </is>
      </c>
      <c r="BE31" s="170"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0">
        <f>IF(AND(OR($B23="Origem"),$C23&lt;&gt;"",$T23=TRUE),$C23,"")</f>
        <v/>
      </c>
      <c r="BH31" s="170">
        <f>IF(AND(OR($B23="Origem"),$C23&lt;&gt;"",$T23=TRUE),TEXTJOIN(" · ",TRUE,$E23:$H23),"")</f>
        <v/>
      </c>
      <c r="BI31" s="170">
        <f>IF(AND(OR($B23="Origem"),$C23&lt;&gt;"",$T23=TRUE),$I23,"")</f>
        <v/>
      </c>
      <c r="BM31" s="170" t="inlineStr">
        <is>
          <t>Kusarigama</t>
        </is>
      </c>
      <c r="BN31" s="170" t="inlineStr">
        <is>
          <t>Arma</t>
        </is>
      </c>
      <c r="BO31" s="170" t="n">
        <v>0</v>
      </c>
      <c r="BP31" s="170" t="inlineStr">
        <is>
          <t>—</t>
        </is>
      </c>
      <c r="BQ31" s="170" t="inlineStr">
        <is>
          <t>—</t>
        </is>
      </c>
      <c r="BR31" s="170" t="n">
        <v>2</v>
      </c>
      <c r="BS31" s="170" t="inlineStr">
        <is>
          <t>—</t>
        </is>
      </c>
      <c r="BT31" s="170" t="inlineStr"/>
      <c r="BU31" s="170" t="inlineStr"/>
      <c r="BV31" s="170" t="inlineStr">
        <is>
          <t>Conselho Interior</t>
        </is>
      </c>
      <c r="CC31" s="170">
        <f>IF(OR('CONFIGURAÇÃO'!$J$620="Origem"),'CONFIGURAÇÃO'!$J$622,"")</f>
        <v/>
      </c>
      <c r="CK31" s="170" t="inlineStr">
        <is>
          <t>Maça</t>
        </is>
      </c>
      <c r="CL31" s="170">
        <f>IF(OR('CONFIGURAÇÃO'!$J$417="Marcante"),'CONFIGURAÇÃO'!$J$419,"")</f>
        <v/>
      </c>
      <c r="CS31" s="170">
        <f>IF(AND($B18="Origem",$T18=TRUE),$C18,"")</f>
        <v/>
      </c>
    </row>
    <row r="32">
      <c r="AA32" s="170" t="inlineStr">
        <is>
          <t>Maul</t>
        </is>
      </c>
      <c r="AB32" s="170" t="inlineStr">
        <is>
          <t>Massa</t>
        </is>
      </c>
      <c r="AC32" s="170" t="n">
        <v>2</v>
      </c>
      <c r="AD32" s="170" t="inlineStr">
        <is>
          <t>1d12</t>
        </is>
      </c>
      <c r="AE32" s="170" t="inlineStr">
        <is>
          <t>Rompe</t>
        </is>
      </c>
      <c r="AF32" s="170" t="n">
        <v>3</v>
      </c>
      <c r="AG32" s="170" t="n">
        <v>3</v>
      </c>
      <c r="AJ32" s="170">
        <f>'FICHA PESSOAL'!$AM$74</f>
        <v/>
      </c>
      <c r="AK32" s="170">
        <f>ADDRESS(ROW('FICHA PESSOAL'!AM74),COLUMN('FICHA PESSOAL'!AM74),4)</f>
        <v/>
      </c>
      <c r="AM32" s="170">
        <f>IF(AND(OR($B26="Uniforme"),$C26&lt;&gt;"",$U26=""),$C26,"")</f>
        <v/>
      </c>
      <c r="AN32" s="170">
        <f>IF(AND(OR($B26="Uniforme"),$C26&lt;&gt;"",$U26=""),$L26,"")</f>
        <v/>
      </c>
      <c r="AO32" s="170">
        <f>IF(AND(OR($B26="Uniforme"),$C26&lt;&gt;"",$U26=""),$M26,"")</f>
        <v/>
      </c>
      <c r="AP32" s="170">
        <f>IF(AND(OR($B26="Uniforme"),$C26&lt;&gt;"",$U26=""),$N26,"")</f>
        <v/>
      </c>
      <c r="AQ32" s="170">
        <f>IF(AND(OR($B26="Uniforme"),$C26&lt;&gt;"",$U26=""),$O26,"")</f>
        <v/>
      </c>
      <c r="AR32" s="170">
        <f>IF(AND(OR($B26="Uniforme"),$C26&lt;&gt;"",$U26=""),IFERROR(VLOOKUP($E26,DADOS!$CF$5:$CH$9,3,FALSE),1),"")</f>
        <v/>
      </c>
      <c r="AS32" s="170">
        <f>IF(AND(OR($B26="Uniforme"),$C26&lt;&gt;"",$U26=""),$E26,"")</f>
        <v/>
      </c>
      <c r="AU32" s="170">
        <f>IF(AND(OR($B19="Item comum"),$C19&lt;&gt;"",$U19=""),$C19,"")</f>
        <v/>
      </c>
      <c r="AV32" s="170">
        <f>IF(AND(OR($B19="Item comum"),$C19&lt;&gt;"",$U19=""),$L19,"")</f>
        <v/>
      </c>
      <c r="AW32" s="170">
        <f>IF(AND(OR($B19="Item comum"),$C19&lt;&gt;"",$U19=""),$M19,"")</f>
        <v/>
      </c>
      <c r="AX32" s="170">
        <f>IF(AND(OR($B19="Item comum"),$C19&lt;&gt;"",$U19=""),$R19,"")</f>
        <v/>
      </c>
      <c r="AZ32" s="170" t="inlineStr">
        <is>
          <t>Cofre da Família</t>
        </is>
      </c>
      <c r="BA32" s="170" t="inlineStr">
        <is>
          <t>Descendente</t>
        </is>
      </c>
      <c r="BB32" s="170" t="inlineStr">
        <is>
          <t>menor</t>
        </is>
      </c>
      <c r="BC32" s="170" t="inlineStr">
        <is>
          <t>Zenin</t>
        </is>
      </c>
      <c r="BD32" s="170" t="inlineStr">
        <is>
          <t>Passiva</t>
        </is>
      </c>
      <c r="BE32" s="170"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0">
        <f>IF(AND(OR($B24="Origem"),$C24&lt;&gt;"",$T24=TRUE),$C24,"")</f>
        <v/>
      </c>
      <c r="BH32" s="170">
        <f>IF(AND(OR($B24="Origem"),$C24&lt;&gt;"",$T24=TRUE),TEXTJOIN(" · ",TRUE,$E24:$H24),"")</f>
        <v/>
      </c>
      <c r="BI32" s="170">
        <f>IF(AND(OR($B24="Origem"),$C24&lt;&gt;"",$T24=TRUE),$I24,"")</f>
        <v/>
      </c>
      <c r="BM32" s="170" t="inlineStr">
        <is>
          <t>Lança</t>
        </is>
      </c>
      <c r="BN32" s="170" t="inlineStr">
        <is>
          <t>Arma</t>
        </is>
      </c>
      <c r="BO32" s="170" t="n">
        <v>0</v>
      </c>
      <c r="BP32" s="170" t="inlineStr">
        <is>
          <t>—</t>
        </is>
      </c>
      <c r="BQ32" s="170" t="inlineStr">
        <is>
          <t>—</t>
        </is>
      </c>
      <c r="BR32" s="170" t="n">
        <v>2</v>
      </c>
      <c r="BS32" s="170" t="inlineStr">
        <is>
          <t>—</t>
        </is>
      </c>
      <c r="BT32" s="170" t="inlineStr"/>
      <c r="BU32" s="170" t="inlineStr"/>
      <c r="BV32" s="170" t="inlineStr">
        <is>
          <t>Construção Especializada</t>
        </is>
      </c>
      <c r="CC32" s="170">
        <f>IF(OR('CONFIGURAÇÃO'!$J$649="Origem"),'CONFIGURAÇÃO'!$J$651,"")</f>
        <v/>
      </c>
      <c r="CK32" s="170" t="inlineStr">
        <is>
          <t>Metralhadora Pesada</t>
        </is>
      </c>
      <c r="CL32" s="170">
        <f>IF(OR('CONFIGURAÇÃO'!$J$446="Marcante"),'CONFIGURAÇÃO'!$J$448,"")</f>
        <v/>
      </c>
      <c r="CS32" s="170">
        <f>IF(AND($B19="Origem",$T19=TRUE),$C19,"")</f>
        <v/>
      </c>
    </row>
    <row r="33">
      <c r="AA33" s="170" t="inlineStr">
        <is>
          <t>Médio</t>
        </is>
      </c>
      <c r="AB33" s="170" t="inlineStr">
        <is>
          <t>Escudo</t>
        </is>
      </c>
      <c r="AC33" s="170" t="n">
        <v>1</v>
      </c>
      <c r="AD33" s="170" t="inlineStr">
        <is>
          <t>—</t>
        </is>
      </c>
      <c r="AE33" s="170" t="inlineStr">
        <is>
          <t>Proteção +2 · teto de Destreza 3</t>
        </is>
      </c>
      <c r="AF33" s="170" t="n">
        <v>3</v>
      </c>
      <c r="AG33" s="170" t="n">
        <v>1</v>
      </c>
      <c r="AJ33" s="170">
        <f>TRUE</f>
        <v/>
      </c>
      <c r="AM33" s="170">
        <f>IF(AND(AND($B2="Ferramenta amaldiçoada",$T2=TRUE),IFERROR(VLOOKUP($E2,'DADOS_CUSTOM'!$BM$2:$BU$100,2,FALSE),"")="Uniforme"),$C2,"")</f>
        <v/>
      </c>
      <c r="AN33" s="170">
        <f>IF(AND(AND($B2="Ferramenta amaldiçoada",$T2=TRUE),IFERROR(VLOOKUP($E2,'DADOS_CUSTOM'!$BM$2:$BU$100,2,FALSE),"")="Uniforme"),IFERROR(VLOOKUP($E2,'DADOS_CUSTOM'!$AM$2:$AS$32,2,FALSE),""),"")</f>
        <v/>
      </c>
      <c r="AO33" s="170">
        <f>IF(AND(AND($B2="Ferramenta amaldiçoada",$T2=TRUE),IFERROR(VLOOKUP($E2,'DADOS_CUSTOM'!$BM$2:$BU$100,2,FALSE),"")="Uniforme"),IFERROR(VLOOKUP($E2,'DADOS_CUSTOM'!$AM$2:$AS$32,3,FALSE),""),"")</f>
        <v/>
      </c>
      <c r="AP33" s="170">
        <f>IF(AND(AND($B2="Ferramenta amaldiçoada",$T2=TRUE),IFERROR(VLOOKUP($E2,'DADOS_CUSTOM'!$BM$2:$BU$100,2,FALSE),"")="Uniforme"),IFERROR(VLOOKUP($E2,'DADOS_CUSTOM'!$AM$2:$AS$32,4,FALSE),""),"")</f>
        <v/>
      </c>
      <c r="AQ33" s="170">
        <f>IF(AND(AND($B2="Ferramenta amaldiçoada",$T2=TRUE),IFERROR(VLOOKUP($E2,'DADOS_CUSTOM'!$BM$2:$BU$100,2,FALSE),"")="Uniforme"),IF($N2="",IFERROR(VLOOKUP($E2,'DADOS_CUSTOM'!$AM$2:$AS$32,5,FALSE),""),$N2),"")</f>
        <v/>
      </c>
      <c r="AR33" s="170">
        <f>IF(AND(AND($B2="Ferramenta amaldiçoada",$T2=TRUE),IFERROR(VLOOKUP($E2,'DADOS_CUSTOM'!$BM$2:$BU$100,2,FALSE),"")="Uniforme"),IFERROR(VLOOKUP($E2,'DADOS_CUSTOM'!$AM$2:$AS$32,6,FALSE),""),"")</f>
        <v/>
      </c>
      <c r="AS33" s="170">
        <f>IF(AND(AND($B2="Ferramenta amaldiçoada",$T2=TRUE),IFERROR(VLOOKUP($E2,'DADOS_CUSTOM'!$BM$2:$BU$100,2,FALSE),"")="Uniforme"),IFERROR(VLOOKUP($E2,'DADOS_CUSTOM'!$AM$2:$AS$32,7,FALSE),""),"")</f>
        <v/>
      </c>
      <c r="AU33" s="170">
        <f>IF(AND(OR($B20="Item comum"),$C20&lt;&gt;"",$U20=""),$C20,"")</f>
        <v/>
      </c>
      <c r="AV33" s="170">
        <f>IF(AND(OR($B20="Item comum"),$C20&lt;&gt;"",$U20=""),$L20,"")</f>
        <v/>
      </c>
      <c r="AW33" s="170">
        <f>IF(AND(OR($B20="Item comum"),$C20&lt;&gt;"",$U20=""),$M20,"")</f>
        <v/>
      </c>
      <c r="AX33" s="170">
        <f>IF(AND(OR($B20="Item comum"),$C20&lt;&gt;"",$U20=""),$R20,"")</f>
        <v/>
      </c>
      <c r="AZ33" s="170" t="inlineStr">
        <is>
          <t>Ensaio Partilhado</t>
        </is>
      </c>
      <c r="BA33" s="170" t="inlineStr">
        <is>
          <t>Descendente</t>
        </is>
      </c>
      <c r="BB33" s="170" t="inlineStr">
        <is>
          <t>menor</t>
        </is>
      </c>
      <c r="BC33" s="170" t="inlineStr">
        <is>
          <t>Kamo</t>
        </is>
      </c>
      <c r="BD33" s="170" t="inlineStr">
        <is>
          <t>No descanso curto</t>
        </is>
      </c>
      <c r="BE33" s="170"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0">
        <f>IF(AND(OR($B25="Origem"),$C25&lt;&gt;"",$T25=TRUE),$C25,"")</f>
        <v/>
      </c>
      <c r="BH33" s="170">
        <f>IF(AND(OR($B25="Origem"),$C25&lt;&gt;"",$T25=TRUE),TEXTJOIN(" · ",TRUE,$E25:$H25),"")</f>
        <v/>
      </c>
      <c r="BI33" s="170">
        <f>IF(AND(OR($B25="Origem"),$C25&lt;&gt;"",$T25=TRUE),$I25,"")</f>
        <v/>
      </c>
      <c r="BM33" s="170" t="inlineStr">
        <is>
          <t>Machadinha</t>
        </is>
      </c>
      <c r="BN33" s="170" t="inlineStr">
        <is>
          <t>Arma</t>
        </is>
      </c>
      <c r="BO33" s="170" t="n">
        <v>0</v>
      </c>
      <c r="BP33" s="170" t="inlineStr">
        <is>
          <t>—</t>
        </is>
      </c>
      <c r="BQ33" s="170" t="inlineStr">
        <is>
          <t>—</t>
        </is>
      </c>
      <c r="BR33" s="170" t="n">
        <v>0.5</v>
      </c>
      <c r="BS33" s="170" t="inlineStr">
        <is>
          <t>—</t>
        </is>
      </c>
      <c r="BT33" s="170" t="inlineStr"/>
      <c r="BU33" s="170" t="inlineStr"/>
      <c r="BV33" s="170" t="inlineStr">
        <is>
          <t>Contribuição Decisiva</t>
        </is>
      </c>
      <c r="CC33" s="170">
        <f>IF(OR('CONFIGURAÇÃO'!$J$678="Origem"),'CONFIGURAÇÃO'!$J$680,"")</f>
        <v/>
      </c>
      <c r="CK33" s="170" t="inlineStr">
        <is>
          <t>Naginata</t>
        </is>
      </c>
      <c r="CL33" s="170">
        <f>IF(OR('CONFIGURAÇÃO'!$J$475="Marcante"),'CONFIGURAÇÃO'!$J$477,"")</f>
        <v/>
      </c>
      <c r="CS33" s="170">
        <f>IF(AND($B20="Origem",$T20=TRUE),$C20,"")</f>
        <v/>
      </c>
    </row>
    <row r="34">
      <c r="AA34" s="170" t="inlineStr">
        <is>
          <t>Metralhadora Pesada</t>
        </is>
      </c>
      <c r="AB34" s="170" t="inlineStr">
        <is>
          <t>Arma de Fogo</t>
        </is>
      </c>
      <c r="AC34" s="170" t="n">
        <v>2</v>
      </c>
      <c r="AD34" s="170" t="inlineStr">
        <is>
          <t>2d10</t>
        </is>
      </c>
      <c r="AE34" s="170" t="inlineStr">
        <is>
          <t>Longo Alcance · Munição · Rompe · Volumosa</t>
        </is>
      </c>
      <c r="AF34" s="170" t="n">
        <v>3</v>
      </c>
      <c r="AG34" s="170" t="n">
        <v>4</v>
      </c>
      <c r="AH34" s="170" t="inlineStr">
        <is>
          <t>24 m, longa 72 m</t>
        </is>
      </c>
      <c r="AI34" s="170" t="n">
        <v>4</v>
      </c>
      <c r="AJ34" s="170">
        <f>'FICHA PESSOAL'!$M$73</f>
        <v/>
      </c>
      <c r="AK34" s="170">
        <f>ADDRESS(ROW('FICHA PESSOAL'!M73),COLUMN('FICHA PESSOAL'!M73),4)</f>
        <v/>
      </c>
      <c r="AM34" s="170">
        <f>IF(AND(AND($B3="Ferramenta amaldiçoada",$T3=TRUE),IFERROR(VLOOKUP($E3,'DADOS_CUSTOM'!$BM$2:$BU$100,2,FALSE),"")="Uniforme"),$C3,"")</f>
        <v/>
      </c>
      <c r="AN34" s="170">
        <f>IF(AND(AND($B3="Ferramenta amaldiçoada",$T3=TRUE),IFERROR(VLOOKUP($E3,'DADOS_CUSTOM'!$BM$2:$BU$100,2,FALSE),"")="Uniforme"),IFERROR(VLOOKUP($E3,'DADOS_CUSTOM'!$AM$2:$AS$32,2,FALSE),""),"")</f>
        <v/>
      </c>
      <c r="AO34" s="170">
        <f>IF(AND(AND($B3="Ferramenta amaldiçoada",$T3=TRUE),IFERROR(VLOOKUP($E3,'DADOS_CUSTOM'!$BM$2:$BU$100,2,FALSE),"")="Uniforme"),IFERROR(VLOOKUP($E3,'DADOS_CUSTOM'!$AM$2:$AS$32,3,FALSE),""),"")</f>
        <v/>
      </c>
      <c r="AP34" s="170">
        <f>IF(AND(AND($B3="Ferramenta amaldiçoada",$T3=TRUE),IFERROR(VLOOKUP($E3,'DADOS_CUSTOM'!$BM$2:$BU$100,2,FALSE),"")="Uniforme"),IFERROR(VLOOKUP($E3,'DADOS_CUSTOM'!$AM$2:$AS$32,4,FALSE),""),"")</f>
        <v/>
      </c>
      <c r="AQ34" s="170">
        <f>IF(AND(AND($B3="Ferramenta amaldiçoada",$T3=TRUE),IFERROR(VLOOKUP($E3,'DADOS_CUSTOM'!$BM$2:$BU$100,2,FALSE),"")="Uniforme"),IF($N3="",IFERROR(VLOOKUP($E3,'DADOS_CUSTOM'!$AM$2:$AS$32,5,FALSE),""),$N3),"")</f>
        <v/>
      </c>
      <c r="AR34" s="170">
        <f>IF(AND(AND($B3="Ferramenta amaldiçoada",$T3=TRUE),IFERROR(VLOOKUP($E3,'DADOS_CUSTOM'!$BM$2:$BU$100,2,FALSE),"")="Uniforme"),IFERROR(VLOOKUP($E3,'DADOS_CUSTOM'!$AM$2:$AS$32,6,FALSE),""),"")</f>
        <v/>
      </c>
      <c r="AS34" s="170">
        <f>IF(AND(AND($B3="Ferramenta amaldiçoada",$T3=TRUE),IFERROR(VLOOKUP($E3,'DADOS_CUSTOM'!$BM$2:$BU$100,2,FALSE),"")="Uniforme"),IFERROR(VLOOKUP($E3,'DADOS_CUSTOM'!$AM$2:$AS$32,7,FALSE),""),"")</f>
        <v/>
      </c>
      <c r="AU34" s="170">
        <f>IF(AND(OR($B21="Item comum"),$C21&lt;&gt;"",$U21=""),$C21,"")</f>
        <v/>
      </c>
      <c r="AV34" s="170">
        <f>IF(AND(OR($B21="Item comum"),$C21&lt;&gt;"",$U21=""),$L21,"")</f>
        <v/>
      </c>
      <c r="AW34" s="170">
        <f>IF(AND(OR($B21="Item comum"),$C21&lt;&gt;"",$U21=""),$M21,"")</f>
        <v/>
      </c>
      <c r="AX34" s="170">
        <f>IF(AND(OR($B21="Item comum"),$C21&lt;&gt;"",$U21=""),$R21,"")</f>
        <v/>
      </c>
      <c r="AZ34" s="170" t="inlineStr">
        <is>
          <t>Método Reescrito</t>
        </is>
      </c>
      <c r="BA34" s="170" t="inlineStr">
        <is>
          <t>Descendente</t>
        </is>
      </c>
      <c r="BB34" s="170" t="inlineStr">
        <is>
          <t>menor</t>
        </is>
      </c>
      <c r="BC34" s="170" t="inlineStr">
        <is>
          <t>Gojo</t>
        </is>
      </c>
      <c r="BD34" s="170" t="inlineStr">
        <is>
          <t>No descanso longo</t>
        </is>
      </c>
      <c r="BE34" s="170" t="inlineStr">
        <is>
          <t>Exclusiva Gojo. Ao concluir um descanso longo, pode substituir uma capacidade da lista de Execução Reservada por outro feitiço ou Manejo já conhecido. Não aprende nova capacidade, amplia a lista ou renova os usos diários por esta menor.</t>
        </is>
      </c>
      <c r="BG34" s="170">
        <f>IF(AND(OR($B26="Origem"),$C26&lt;&gt;"",$T26=TRUE),$C26,"")</f>
        <v/>
      </c>
      <c r="BH34" s="170">
        <f>IF(AND(OR($B26="Origem"),$C26&lt;&gt;"",$T26=TRUE),TEXTJOIN(" · ",TRUE,$E26:$H26),"")</f>
        <v/>
      </c>
      <c r="BI34" s="170">
        <f>IF(AND(OR($B26="Origem"),$C26&lt;&gt;"",$T26=TRUE),$I26,"")</f>
        <v/>
      </c>
      <c r="BM34" s="170" t="inlineStr">
        <is>
          <t>Machado</t>
        </is>
      </c>
      <c r="BN34" s="170" t="inlineStr">
        <is>
          <t>Arma</t>
        </is>
      </c>
      <c r="BO34" s="170" t="n">
        <v>0</v>
      </c>
      <c r="BP34" s="170" t="inlineStr">
        <is>
          <t>—</t>
        </is>
      </c>
      <c r="BQ34" s="170" t="inlineStr">
        <is>
          <t>—</t>
        </is>
      </c>
      <c r="BR34" s="170" t="n">
        <v>1</v>
      </c>
      <c r="BS34" s="170" t="inlineStr">
        <is>
          <t>—</t>
        </is>
      </c>
      <c r="BT34" s="170" t="inlineStr"/>
      <c r="BU34" s="170" t="inlineStr"/>
      <c r="BV34" s="170" t="inlineStr">
        <is>
          <t>Corda</t>
        </is>
      </c>
      <c r="CC34" s="170">
        <f>IF(OR('CONFIGURAÇÃO'!$J$707="Origem"),'CONFIGURAÇÃO'!$J$709,"")</f>
        <v/>
      </c>
      <c r="CK34" s="170" t="inlineStr">
        <is>
          <t>Nodachi</t>
        </is>
      </c>
      <c r="CL34" s="170">
        <f>IF(OR('CONFIGURAÇÃO'!$J$504="Marcante"),'CONFIGURAÇÃO'!$J$506,"")</f>
        <v/>
      </c>
      <c r="CS34" s="170">
        <f>IF(AND($B21="Origem",$T21=TRUE),$C21,"")</f>
        <v/>
      </c>
    </row>
    <row r="35">
      <c r="AA35" s="170" t="inlineStr">
        <is>
          <t>Naginata</t>
        </is>
      </c>
      <c r="AB35" s="170" t="inlineStr">
        <is>
          <t>Armas Longas</t>
        </is>
      </c>
      <c r="AC35" s="170" t="n">
        <v>2</v>
      </c>
      <c r="AD35" s="170" t="inlineStr">
        <is>
          <t>1d10</t>
        </is>
      </c>
      <c r="AE35" s="170" t="inlineStr">
        <is>
          <t>Alcance · Rompe</t>
        </is>
      </c>
      <c r="AF35" s="170" t="n">
        <v>3</v>
      </c>
      <c r="AG35" s="170" t="n">
        <v>2</v>
      </c>
      <c r="AJ35" s="170">
        <f>'FICHA PESSOAL'!$AM$79</f>
        <v/>
      </c>
      <c r="AK35" s="170">
        <f>ADDRESS(ROW('FICHA PESSOAL'!AM79),COLUMN('FICHA PESSOAL'!AM79),4)</f>
        <v/>
      </c>
      <c r="AM35" s="170">
        <f>IF(AND(AND($B4="Ferramenta amaldiçoada",$T4=TRUE),IFERROR(VLOOKUP($E4,'DADOS_CUSTOM'!$BM$2:$BU$100,2,FALSE),"")="Uniforme"),$C4,"")</f>
        <v/>
      </c>
      <c r="AN35" s="170">
        <f>IF(AND(AND($B4="Ferramenta amaldiçoada",$T4=TRUE),IFERROR(VLOOKUP($E4,'DADOS_CUSTOM'!$BM$2:$BU$100,2,FALSE),"")="Uniforme"),IFERROR(VLOOKUP($E4,'DADOS_CUSTOM'!$AM$2:$AS$32,2,FALSE),""),"")</f>
        <v/>
      </c>
      <c r="AO35" s="170">
        <f>IF(AND(AND($B4="Ferramenta amaldiçoada",$T4=TRUE),IFERROR(VLOOKUP($E4,'DADOS_CUSTOM'!$BM$2:$BU$100,2,FALSE),"")="Uniforme"),IFERROR(VLOOKUP($E4,'DADOS_CUSTOM'!$AM$2:$AS$32,3,FALSE),""),"")</f>
        <v/>
      </c>
      <c r="AP35" s="170">
        <f>IF(AND(AND($B4="Ferramenta amaldiçoada",$T4=TRUE),IFERROR(VLOOKUP($E4,'DADOS_CUSTOM'!$BM$2:$BU$100,2,FALSE),"")="Uniforme"),IFERROR(VLOOKUP($E4,'DADOS_CUSTOM'!$AM$2:$AS$32,4,FALSE),""),"")</f>
        <v/>
      </c>
      <c r="AQ35" s="170">
        <f>IF(AND(AND($B4="Ferramenta amaldiçoada",$T4=TRUE),IFERROR(VLOOKUP($E4,'DADOS_CUSTOM'!$BM$2:$BU$100,2,FALSE),"")="Uniforme"),IF($N4="",IFERROR(VLOOKUP($E4,'DADOS_CUSTOM'!$AM$2:$AS$32,5,FALSE),""),$N4),"")</f>
        <v/>
      </c>
      <c r="AR35" s="170">
        <f>IF(AND(AND($B4="Ferramenta amaldiçoada",$T4=TRUE),IFERROR(VLOOKUP($E4,'DADOS_CUSTOM'!$BM$2:$BU$100,2,FALSE),"")="Uniforme"),IFERROR(VLOOKUP($E4,'DADOS_CUSTOM'!$AM$2:$AS$32,6,FALSE),""),"")</f>
        <v/>
      </c>
      <c r="AS35" s="170">
        <f>IF(AND(AND($B4="Ferramenta amaldiçoada",$T4=TRUE),IFERROR(VLOOKUP($E4,'DADOS_CUSTOM'!$BM$2:$BU$100,2,FALSE),"")="Uniforme"),IFERROR(VLOOKUP($E4,'DADOS_CUSTOM'!$AM$2:$AS$32,7,FALSE),""),"")</f>
        <v/>
      </c>
      <c r="AU35" s="170">
        <f>IF(AND(OR($B22="Item comum"),$C22&lt;&gt;"",$U22=""),$C22,"")</f>
        <v/>
      </c>
      <c r="AV35" s="170">
        <f>IF(AND(OR($B22="Item comum"),$C22&lt;&gt;"",$U22=""),$L22,"")</f>
        <v/>
      </c>
      <c r="AW35" s="170">
        <f>IF(AND(OR($B22="Item comum"),$C22&lt;&gt;"",$U22=""),$M22,"")</f>
        <v/>
      </c>
      <c r="AX35" s="170">
        <f>IF(AND(OR($B22="Item comum"),$C22&lt;&gt;"",$U22=""),$R22,"")</f>
        <v/>
      </c>
      <c r="AZ35" s="170" t="inlineStr">
        <is>
          <t>Círculo Íntimo</t>
        </is>
      </c>
      <c r="BA35" s="170" t="inlineStr">
        <is>
          <t>Descendente</t>
        </is>
      </c>
      <c r="BB35" s="170" t="inlineStr">
        <is>
          <t>menor</t>
        </is>
      </c>
      <c r="BC35" s="170" t="inlineStr">
        <is>
          <t>Inumaki</t>
        </is>
      </c>
      <c r="BD35" s="170" t="inlineStr">
        <is>
          <t>No descanso longo</t>
        </is>
      </c>
      <c r="BE35" s="170"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0" t="inlineStr">
        <is>
          <t>Machado de Guerra</t>
        </is>
      </c>
      <c r="BN35" s="170" t="inlineStr">
        <is>
          <t>Arma</t>
        </is>
      </c>
      <c r="BO35" s="170" t="n">
        <v>0</v>
      </c>
      <c r="BP35" s="170" t="inlineStr">
        <is>
          <t>—</t>
        </is>
      </c>
      <c r="BQ35" s="170" t="n">
        <v>3</v>
      </c>
      <c r="BR35" s="170" t="n">
        <v>2</v>
      </c>
      <c r="BS35" s="170" t="inlineStr">
        <is>
          <t>—</t>
        </is>
      </c>
      <c r="BT35" s="170" t="inlineStr"/>
      <c r="BU35" s="170" t="inlineStr"/>
      <c r="BV35" s="170" t="inlineStr">
        <is>
          <t>Corpo Amaldiçoado</t>
        </is>
      </c>
      <c r="CK35" s="170" t="inlineStr">
        <is>
          <t>Nunchaku</t>
        </is>
      </c>
      <c r="CL35" s="170">
        <f>IF(OR('CONFIGURAÇÃO'!$J$533="Marcante"),'CONFIGURAÇÃO'!$J$535,"")</f>
        <v/>
      </c>
      <c r="CS35" s="170">
        <f>IF(AND($B22="Origem",$T22=TRUE),$C22,"")</f>
        <v/>
      </c>
    </row>
    <row r="36">
      <c r="AA36" s="170" t="inlineStr">
        <is>
          <t>Nodachi</t>
        </is>
      </c>
      <c r="AB36" s="170" t="inlineStr">
        <is>
          <t>Lâmina Longa</t>
        </is>
      </c>
      <c r="AC36" s="170" t="n">
        <v>2</v>
      </c>
      <c r="AD36" s="170" t="inlineStr">
        <is>
          <t>1d12</t>
        </is>
      </c>
      <c r="AE36" s="170" t="inlineStr">
        <is>
          <t>Alcance · Rompe · Volumosa</t>
        </is>
      </c>
      <c r="AF36" s="170" t="n">
        <v>3</v>
      </c>
      <c r="AG36" s="170" t="n">
        <v>2</v>
      </c>
      <c r="AJ36" s="170">
        <f>'FICHA PESSOAL'!$D$76</f>
        <v/>
      </c>
      <c r="AK36" s="170">
        <f>ADDRESS(ROW('FICHA PESSOAL'!D76),COLUMN('FICHA PESSOAL'!D76),4)</f>
        <v/>
      </c>
      <c r="AM36" s="170">
        <f>IF(AND(AND($B5="Ferramenta amaldiçoada",$T5=TRUE),IFERROR(VLOOKUP($E5,'DADOS_CUSTOM'!$BM$2:$BU$100,2,FALSE),"")="Uniforme"),$C5,"")</f>
        <v/>
      </c>
      <c r="AN36" s="170">
        <f>IF(AND(AND($B5="Ferramenta amaldiçoada",$T5=TRUE),IFERROR(VLOOKUP($E5,'DADOS_CUSTOM'!$BM$2:$BU$100,2,FALSE),"")="Uniforme"),IFERROR(VLOOKUP($E5,'DADOS_CUSTOM'!$AM$2:$AS$32,2,FALSE),""),"")</f>
        <v/>
      </c>
      <c r="AO36" s="170">
        <f>IF(AND(AND($B5="Ferramenta amaldiçoada",$T5=TRUE),IFERROR(VLOOKUP($E5,'DADOS_CUSTOM'!$BM$2:$BU$100,2,FALSE),"")="Uniforme"),IFERROR(VLOOKUP($E5,'DADOS_CUSTOM'!$AM$2:$AS$32,3,FALSE),""),"")</f>
        <v/>
      </c>
      <c r="AP36" s="170">
        <f>IF(AND(AND($B5="Ferramenta amaldiçoada",$T5=TRUE),IFERROR(VLOOKUP($E5,'DADOS_CUSTOM'!$BM$2:$BU$100,2,FALSE),"")="Uniforme"),IFERROR(VLOOKUP($E5,'DADOS_CUSTOM'!$AM$2:$AS$32,4,FALSE),""),"")</f>
        <v/>
      </c>
      <c r="AQ36" s="170">
        <f>IF(AND(AND($B5="Ferramenta amaldiçoada",$T5=TRUE),IFERROR(VLOOKUP($E5,'DADOS_CUSTOM'!$BM$2:$BU$100,2,FALSE),"")="Uniforme"),IF($N5="",IFERROR(VLOOKUP($E5,'DADOS_CUSTOM'!$AM$2:$AS$32,5,FALSE),""),$N5),"")</f>
        <v/>
      </c>
      <c r="AR36" s="170">
        <f>IF(AND(AND($B5="Ferramenta amaldiçoada",$T5=TRUE),IFERROR(VLOOKUP($E5,'DADOS_CUSTOM'!$BM$2:$BU$100,2,FALSE),"")="Uniforme"),IFERROR(VLOOKUP($E5,'DADOS_CUSTOM'!$AM$2:$AS$32,6,FALSE),""),"")</f>
        <v/>
      </c>
      <c r="AS36" s="170">
        <f>IF(AND(AND($B5="Ferramenta amaldiçoada",$T5=TRUE),IFERROR(VLOOKUP($E5,'DADOS_CUSTOM'!$BM$2:$BU$100,2,FALSE),"")="Uniforme"),IFERROR(VLOOKUP($E5,'DADOS_CUSTOM'!$AM$2:$AS$32,7,FALSE),""),"")</f>
        <v/>
      </c>
      <c r="AU36" s="170">
        <f>IF(AND(OR($B23="Item comum"),$C23&lt;&gt;"",$U23=""),$C23,"")</f>
        <v/>
      </c>
      <c r="AV36" s="170">
        <f>IF(AND(OR($B23="Item comum"),$C23&lt;&gt;"",$U23=""),$L23,"")</f>
        <v/>
      </c>
      <c r="AW36" s="170">
        <f>IF(AND(OR($B23="Item comum"),$C23&lt;&gt;"",$U23=""),$M23,"")</f>
        <v/>
      </c>
      <c r="AX36" s="170">
        <f>IF(AND(OR($B23="Item comum"),$C23&lt;&gt;"",$U23=""),$R23,"")</f>
        <v/>
      </c>
      <c r="AZ36" s="170" t="inlineStr">
        <is>
          <t>Notas de Família</t>
        </is>
      </c>
      <c r="BA36" s="170" t="inlineStr">
        <is>
          <t>Descendente</t>
        </is>
      </c>
      <c r="BB36" s="170" t="inlineStr">
        <is>
          <t>menor</t>
        </is>
      </c>
      <c r="BC36" s="170" t="inlineStr"/>
      <c r="BD36" s="170" t="inlineStr">
        <is>
          <t>Uma vez por cena</t>
        </is>
      </c>
      <c r="BE36" s="170"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0" t="inlineStr">
        <is>
          <t>Machete</t>
        </is>
      </c>
      <c r="BN36" s="170" t="inlineStr">
        <is>
          <t>Arma</t>
        </is>
      </c>
      <c r="BO36" s="170" t="n">
        <v>0</v>
      </c>
      <c r="BP36" s="170" t="inlineStr">
        <is>
          <t>—</t>
        </is>
      </c>
      <c r="BQ36" s="170" t="inlineStr">
        <is>
          <t>—</t>
        </is>
      </c>
      <c r="BR36" s="170" t="n">
        <v>0.5</v>
      </c>
      <c r="BS36" s="170" t="inlineStr">
        <is>
          <t>—</t>
        </is>
      </c>
      <c r="BT36" s="170" t="inlineStr"/>
      <c r="BU36" s="170" t="inlineStr"/>
      <c r="BV36" s="170" t="inlineStr">
        <is>
          <t>Corpo Debilitado</t>
        </is>
      </c>
      <c r="CK36" s="170" t="inlineStr">
        <is>
          <t>Odachi</t>
        </is>
      </c>
      <c r="CL36" s="170">
        <f>IF(OR('CONFIGURAÇÃO'!$J$562="Marcante"),'CONFIGURAÇÃO'!$J$564,"")</f>
        <v/>
      </c>
      <c r="CS36" s="170">
        <f>IF(AND($B23="Origem",$T23=TRUE),$C23,"")</f>
        <v/>
      </c>
    </row>
    <row r="37">
      <c r="AA37" s="170" t="inlineStr">
        <is>
          <t>Nunchaku</t>
        </is>
      </c>
      <c r="AB37" s="170" t="inlineStr">
        <is>
          <t>Porrete</t>
        </is>
      </c>
      <c r="AC37" s="170" t="n">
        <v>1</v>
      </c>
      <c r="AD37" s="170" t="inlineStr">
        <is>
          <t>1d6</t>
        </is>
      </c>
      <c r="AE37" s="170" t="inlineStr">
        <is>
          <t>Par · Emaranha</t>
        </is>
      </c>
      <c r="AF37" s="170" t="inlineStr">
        <is>
          <t>—</t>
        </is>
      </c>
      <c r="AG37" s="170" t="n">
        <v>0.5</v>
      </c>
      <c r="AJ37" s="170">
        <f>'FICHA PESSOAL'!$V$75</f>
        <v/>
      </c>
      <c r="AK37" s="170">
        <f>ADDRESS(ROW('FICHA PESSOAL'!V75),COLUMN('FICHA PESSOAL'!V75),4)</f>
        <v/>
      </c>
      <c r="AM37" s="170">
        <f>IF(AND(AND($B6="Ferramenta amaldiçoada",$T6=TRUE),IFERROR(VLOOKUP($E6,'DADOS_CUSTOM'!$BM$2:$BU$100,2,FALSE),"")="Uniforme"),$C6,"")</f>
        <v/>
      </c>
      <c r="AN37" s="170">
        <f>IF(AND(AND($B6="Ferramenta amaldiçoada",$T6=TRUE),IFERROR(VLOOKUP($E6,'DADOS_CUSTOM'!$BM$2:$BU$100,2,FALSE),"")="Uniforme"),IFERROR(VLOOKUP($E6,'DADOS_CUSTOM'!$AM$2:$AS$32,2,FALSE),""),"")</f>
        <v/>
      </c>
      <c r="AO37" s="170">
        <f>IF(AND(AND($B6="Ferramenta amaldiçoada",$T6=TRUE),IFERROR(VLOOKUP($E6,'DADOS_CUSTOM'!$BM$2:$BU$100,2,FALSE),"")="Uniforme"),IFERROR(VLOOKUP($E6,'DADOS_CUSTOM'!$AM$2:$AS$32,3,FALSE),""),"")</f>
        <v/>
      </c>
      <c r="AP37" s="170">
        <f>IF(AND(AND($B6="Ferramenta amaldiçoada",$T6=TRUE),IFERROR(VLOOKUP($E6,'DADOS_CUSTOM'!$BM$2:$BU$100,2,FALSE),"")="Uniforme"),IFERROR(VLOOKUP($E6,'DADOS_CUSTOM'!$AM$2:$AS$32,4,FALSE),""),"")</f>
        <v/>
      </c>
      <c r="AQ37" s="170">
        <f>IF(AND(AND($B6="Ferramenta amaldiçoada",$T6=TRUE),IFERROR(VLOOKUP($E6,'DADOS_CUSTOM'!$BM$2:$BU$100,2,FALSE),"")="Uniforme"),IF($N6="",IFERROR(VLOOKUP($E6,'DADOS_CUSTOM'!$AM$2:$AS$32,5,FALSE),""),$N6),"")</f>
        <v/>
      </c>
      <c r="AR37" s="170">
        <f>IF(AND(AND($B6="Ferramenta amaldiçoada",$T6=TRUE),IFERROR(VLOOKUP($E6,'DADOS_CUSTOM'!$BM$2:$BU$100,2,FALSE),"")="Uniforme"),IFERROR(VLOOKUP($E6,'DADOS_CUSTOM'!$AM$2:$AS$32,6,FALSE),""),"")</f>
        <v/>
      </c>
      <c r="AS37" s="170">
        <f>IF(AND(AND($B6="Ferramenta amaldiçoada",$T6=TRUE),IFERROR(VLOOKUP($E6,'DADOS_CUSTOM'!$BM$2:$BU$100,2,FALSE),"")="Uniforme"),IFERROR(VLOOKUP($E6,'DADOS_CUSTOM'!$AM$2:$AS$32,7,FALSE),""),"")</f>
        <v/>
      </c>
      <c r="AU37" s="170">
        <f>IF(AND(OR($B24="Item comum"),$C24&lt;&gt;"",$U24=""),$C24,"")</f>
        <v/>
      </c>
      <c r="AV37" s="170">
        <f>IF(AND(OR($B24="Item comum"),$C24&lt;&gt;"",$U24=""),$L24,"")</f>
        <v/>
      </c>
      <c r="AW37" s="170">
        <f>IF(AND(OR($B24="Item comum"),$C24&lt;&gt;"",$U24=""),$M24,"")</f>
        <v/>
      </c>
      <c r="AX37" s="170">
        <f>IF(AND(OR($B24="Item comum"),$C24&lt;&gt;"",$U24=""),$R24,"")</f>
        <v/>
      </c>
      <c r="AZ37" s="170" t="inlineStr">
        <is>
          <t>Autoridade de Berço</t>
        </is>
      </c>
      <c r="BA37" s="170" t="inlineStr">
        <is>
          <t>Descendente</t>
        </is>
      </c>
      <c r="BB37" s="170" t="inlineStr">
        <is>
          <t>menor</t>
        </is>
      </c>
      <c r="BC37" s="170" t="inlineStr"/>
      <c r="BD37" s="170" t="inlineStr">
        <is>
          <t>Uma vez por cena</t>
        </is>
      </c>
      <c r="BE37" s="170"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0" t="inlineStr">
        <is>
          <t>Manriki</t>
        </is>
      </c>
      <c r="BN37" s="170" t="inlineStr">
        <is>
          <t>Arma</t>
        </is>
      </c>
      <c r="BO37" s="170" t="n">
        <v>0</v>
      </c>
      <c r="BP37" s="170" t="inlineStr">
        <is>
          <t>—</t>
        </is>
      </c>
      <c r="BQ37" s="170" t="inlineStr">
        <is>
          <t>—</t>
        </is>
      </c>
      <c r="BR37" s="170" t="n">
        <v>0.5</v>
      </c>
      <c r="BS37" s="170" t="inlineStr">
        <is>
          <t>—</t>
        </is>
      </c>
      <c r="BT37" s="170" t="inlineStr"/>
      <c r="BU37" s="170" t="inlineStr"/>
      <c r="BV37" s="170" t="inlineStr">
        <is>
          <t>Corpo Exaurido</t>
        </is>
      </c>
      <c r="CK37" s="170" t="inlineStr">
        <is>
          <t>Pistola</t>
        </is>
      </c>
      <c r="CL37" s="170">
        <f>IF(OR('CONFIGURAÇÃO'!$J$591="Marcante"),'CONFIGURAÇÃO'!$J$593,"")</f>
        <v/>
      </c>
      <c r="CS37" s="170">
        <f>IF(AND($B24="Origem",$T24=TRUE),$C24,"")</f>
        <v/>
      </c>
    </row>
    <row r="38">
      <c r="AA38" s="170" t="inlineStr">
        <is>
          <t>Odachi</t>
        </is>
      </c>
      <c r="AB38" s="170" t="inlineStr">
        <is>
          <t>Lâmina Longa</t>
        </is>
      </c>
      <c r="AC38" s="170" t="n">
        <v>2</v>
      </c>
      <c r="AD38" s="170" t="inlineStr">
        <is>
          <t>1d12</t>
        </is>
      </c>
      <c r="AE38" s="170" t="inlineStr">
        <is>
          <t>Alcance · Talha · Embainhada</t>
        </is>
      </c>
      <c r="AF38" s="170" t="n">
        <v>3</v>
      </c>
      <c r="AG38" s="170" t="n">
        <v>2</v>
      </c>
      <c r="AJ38" s="170">
        <f>'FICHA PESSOAL'!$D$77</f>
        <v/>
      </c>
      <c r="AK38" s="170">
        <f>ADDRESS(ROW('FICHA PESSOAL'!D77),COLUMN('FICHA PESSOAL'!D77),4)</f>
        <v/>
      </c>
      <c r="AM38" s="170">
        <f>IF(AND(AND($B7="Ferramenta amaldiçoada",$T7=TRUE),IFERROR(VLOOKUP($E7,'DADOS_CUSTOM'!$BM$2:$BU$100,2,FALSE),"")="Uniforme"),$C7,"")</f>
        <v/>
      </c>
      <c r="AN38" s="170">
        <f>IF(AND(AND($B7="Ferramenta amaldiçoada",$T7=TRUE),IFERROR(VLOOKUP($E7,'DADOS_CUSTOM'!$BM$2:$BU$100,2,FALSE),"")="Uniforme"),IFERROR(VLOOKUP($E7,'DADOS_CUSTOM'!$AM$2:$AS$32,2,FALSE),""),"")</f>
        <v/>
      </c>
      <c r="AO38" s="170">
        <f>IF(AND(AND($B7="Ferramenta amaldiçoada",$T7=TRUE),IFERROR(VLOOKUP($E7,'DADOS_CUSTOM'!$BM$2:$BU$100,2,FALSE),"")="Uniforme"),IFERROR(VLOOKUP($E7,'DADOS_CUSTOM'!$AM$2:$AS$32,3,FALSE),""),"")</f>
        <v/>
      </c>
      <c r="AP38" s="170">
        <f>IF(AND(AND($B7="Ferramenta amaldiçoada",$T7=TRUE),IFERROR(VLOOKUP($E7,'DADOS_CUSTOM'!$BM$2:$BU$100,2,FALSE),"")="Uniforme"),IFERROR(VLOOKUP($E7,'DADOS_CUSTOM'!$AM$2:$AS$32,4,FALSE),""),"")</f>
        <v/>
      </c>
      <c r="AQ38" s="170">
        <f>IF(AND(AND($B7="Ferramenta amaldiçoada",$T7=TRUE),IFERROR(VLOOKUP($E7,'DADOS_CUSTOM'!$BM$2:$BU$100,2,FALSE),"")="Uniforme"),IF($N7="",IFERROR(VLOOKUP($E7,'DADOS_CUSTOM'!$AM$2:$AS$32,5,FALSE),""),$N7),"")</f>
        <v/>
      </c>
      <c r="AR38" s="170">
        <f>IF(AND(AND($B7="Ferramenta amaldiçoada",$T7=TRUE),IFERROR(VLOOKUP($E7,'DADOS_CUSTOM'!$BM$2:$BU$100,2,FALSE),"")="Uniforme"),IFERROR(VLOOKUP($E7,'DADOS_CUSTOM'!$AM$2:$AS$32,6,FALSE),""),"")</f>
        <v/>
      </c>
      <c r="AS38" s="170">
        <f>IF(AND(AND($B7="Ferramenta amaldiçoada",$T7=TRUE),IFERROR(VLOOKUP($E7,'DADOS_CUSTOM'!$BM$2:$BU$100,2,FALSE),"")="Uniforme"),IFERROR(VLOOKUP($E7,'DADOS_CUSTOM'!$AM$2:$AS$32,7,FALSE),""),"")</f>
        <v/>
      </c>
      <c r="AU38" s="170">
        <f>IF(AND(OR($B25="Item comum"),$C25&lt;&gt;"",$U25=""),$C25,"")</f>
        <v/>
      </c>
      <c r="AV38" s="170">
        <f>IF(AND(OR($B25="Item comum"),$C25&lt;&gt;"",$U25=""),$L25,"")</f>
        <v/>
      </c>
      <c r="AW38" s="170">
        <f>IF(AND(OR($B25="Item comum"),$C25&lt;&gt;"",$U25=""),$M25,"")</f>
        <v/>
      </c>
      <c r="AX38" s="170">
        <f>IF(AND(OR($B25="Item comum"),$C25&lt;&gt;"",$U25=""),$R25,"")</f>
        <v/>
      </c>
      <c r="AZ38" s="170" t="inlineStr">
        <is>
          <t>Bagagem Prevenida</t>
        </is>
      </c>
      <c r="BA38" s="170" t="inlineStr">
        <is>
          <t>Descendente</t>
        </is>
      </c>
      <c r="BB38" s="170" t="inlineStr">
        <is>
          <t>menor</t>
        </is>
      </c>
      <c r="BC38" s="170" t="inlineStr"/>
      <c r="BD38" s="170" t="inlineStr">
        <is>
          <t>Uma vez na missão</t>
        </is>
      </c>
      <c r="BE38" s="170"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0" t="inlineStr">
        <is>
          <t>Marreta</t>
        </is>
      </c>
      <c r="BN38" s="170" t="inlineStr">
        <is>
          <t>Arma</t>
        </is>
      </c>
      <c r="BO38" s="170" t="n">
        <v>0</v>
      </c>
      <c r="BP38" s="170" t="inlineStr">
        <is>
          <t>—</t>
        </is>
      </c>
      <c r="BQ38" s="170" t="n">
        <v>3</v>
      </c>
      <c r="BR38" s="170" t="n">
        <v>3</v>
      </c>
      <c r="BS38" s="170" t="inlineStr">
        <is>
          <t>—</t>
        </is>
      </c>
      <c r="BT38" s="170" t="inlineStr"/>
      <c r="BU38" s="170" t="inlineStr"/>
      <c r="BV38" s="170" t="inlineStr">
        <is>
          <t>Corpo Flexível</t>
        </is>
      </c>
      <c r="CK38" s="170" t="inlineStr">
        <is>
          <t>Punhal</t>
        </is>
      </c>
      <c r="CL38" s="170">
        <f>IF(OR('CONFIGURAÇÃO'!$J$620="Marcante"),'CONFIGURAÇÃO'!$J$622,"")</f>
        <v/>
      </c>
      <c r="CS38" s="170">
        <f>IF(AND($B25="Origem",$T25=TRUE),$C25,"")</f>
        <v/>
      </c>
    </row>
    <row r="39">
      <c r="AA39" s="170" t="inlineStr">
        <is>
          <t>Pistola</t>
        </is>
      </c>
      <c r="AB39" s="170" t="inlineStr">
        <is>
          <t>Arma de Fogo</t>
        </is>
      </c>
      <c r="AC39" s="170" t="n">
        <v>1</v>
      </c>
      <c r="AD39" s="170" t="inlineStr">
        <is>
          <t>1d10</t>
        </is>
      </c>
      <c r="AE39" s="170" t="inlineStr">
        <is>
          <t>Longo Alcance · Munição · Oculta · Leve</t>
        </is>
      </c>
      <c r="AF39" s="170" t="inlineStr">
        <is>
          <t>—</t>
        </is>
      </c>
      <c r="AG39" s="170" t="n">
        <v>0.5</v>
      </c>
      <c r="AH39" s="170" t="inlineStr">
        <is>
          <t>9 m, longa 27 m</t>
        </is>
      </c>
      <c r="AI39" s="170" t="n">
        <v>2</v>
      </c>
      <c r="AJ39" s="170">
        <f>'FICHA PESSOAL'!$M$74</f>
        <v/>
      </c>
      <c r="AK39" s="170">
        <f>ADDRESS(ROW('FICHA PESSOAL'!M74),COLUMN('FICHA PESSOAL'!M74),4)</f>
        <v/>
      </c>
      <c r="AM39" s="170">
        <f>IF(AND(AND($B8="Ferramenta amaldiçoada",$T8=TRUE),IFERROR(VLOOKUP($E8,'DADOS_CUSTOM'!$BM$2:$BU$100,2,FALSE),"")="Uniforme"),$C8,"")</f>
        <v/>
      </c>
      <c r="AN39" s="170">
        <f>IF(AND(AND($B8="Ferramenta amaldiçoada",$T8=TRUE),IFERROR(VLOOKUP($E8,'DADOS_CUSTOM'!$BM$2:$BU$100,2,FALSE),"")="Uniforme"),IFERROR(VLOOKUP($E8,'DADOS_CUSTOM'!$AM$2:$AS$32,2,FALSE),""),"")</f>
        <v/>
      </c>
      <c r="AO39" s="170">
        <f>IF(AND(AND($B8="Ferramenta amaldiçoada",$T8=TRUE),IFERROR(VLOOKUP($E8,'DADOS_CUSTOM'!$BM$2:$BU$100,2,FALSE),"")="Uniforme"),IFERROR(VLOOKUP($E8,'DADOS_CUSTOM'!$AM$2:$AS$32,3,FALSE),""),"")</f>
        <v/>
      </c>
      <c r="AP39" s="170">
        <f>IF(AND(AND($B8="Ferramenta amaldiçoada",$T8=TRUE),IFERROR(VLOOKUP($E8,'DADOS_CUSTOM'!$BM$2:$BU$100,2,FALSE),"")="Uniforme"),IFERROR(VLOOKUP($E8,'DADOS_CUSTOM'!$AM$2:$AS$32,4,FALSE),""),"")</f>
        <v/>
      </c>
      <c r="AQ39" s="170">
        <f>IF(AND(AND($B8="Ferramenta amaldiçoada",$T8=TRUE),IFERROR(VLOOKUP($E8,'DADOS_CUSTOM'!$BM$2:$BU$100,2,FALSE),"")="Uniforme"),IF($N8="",IFERROR(VLOOKUP($E8,'DADOS_CUSTOM'!$AM$2:$AS$32,5,FALSE),""),$N8),"")</f>
        <v/>
      </c>
      <c r="AR39" s="170">
        <f>IF(AND(AND($B8="Ferramenta amaldiçoada",$T8=TRUE),IFERROR(VLOOKUP($E8,'DADOS_CUSTOM'!$BM$2:$BU$100,2,FALSE),"")="Uniforme"),IFERROR(VLOOKUP($E8,'DADOS_CUSTOM'!$AM$2:$AS$32,6,FALSE),""),"")</f>
        <v/>
      </c>
      <c r="AS39" s="170">
        <f>IF(AND(AND($B8="Ferramenta amaldiçoada",$T8=TRUE),IFERROR(VLOOKUP($E8,'DADOS_CUSTOM'!$BM$2:$BU$100,2,FALSE),"")="Uniforme"),IFERROR(VLOOKUP($E8,'DADOS_CUSTOM'!$AM$2:$AS$32,7,FALSE),""),"")</f>
        <v/>
      </c>
      <c r="AU39" s="170">
        <f>IF(AND(OR($B26="Item comum"),$C26&lt;&gt;"",$U26=""),$C26,"")</f>
        <v/>
      </c>
      <c r="AV39" s="170">
        <f>IF(AND(OR($B26="Item comum"),$C26&lt;&gt;"",$U26=""),$L26,"")</f>
        <v/>
      </c>
      <c r="AW39" s="170">
        <f>IF(AND(OR($B26="Item comum"),$C26&lt;&gt;"",$U26=""),$M26,"")</f>
        <v/>
      </c>
      <c r="AX39" s="170">
        <f>IF(AND(OR($B26="Item comum"),$C26&lt;&gt;"",$U26=""),$R26,"")</f>
        <v/>
      </c>
      <c r="AZ39" s="170" t="inlineStr">
        <is>
          <t>Palavra Empenhada</t>
        </is>
      </c>
      <c r="BA39" s="170" t="inlineStr">
        <is>
          <t>Descendente</t>
        </is>
      </c>
      <c r="BB39" s="170" t="inlineStr">
        <is>
          <t>menor</t>
        </is>
      </c>
      <c r="BC39" s="170" t="inlineStr"/>
      <c r="BD39" s="170" t="inlineStr">
        <is>
          <t>Uma vez por descanso longo</t>
        </is>
      </c>
      <c r="BE39" s="170"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0" t="inlineStr">
        <is>
          <t>Maul</t>
        </is>
      </c>
      <c r="BN39" s="170" t="inlineStr">
        <is>
          <t>Arma</t>
        </is>
      </c>
      <c r="BO39" s="170" t="n">
        <v>0</v>
      </c>
      <c r="BP39" s="170" t="inlineStr">
        <is>
          <t>—</t>
        </is>
      </c>
      <c r="BQ39" s="170" t="n">
        <v>3</v>
      </c>
      <c r="BR39" s="170" t="n">
        <v>3</v>
      </c>
      <c r="BS39" s="170" t="inlineStr">
        <is>
          <t>—</t>
        </is>
      </c>
      <c r="BT39" s="170" t="inlineStr"/>
      <c r="BU39" s="170" t="inlineStr"/>
      <c r="BV39" s="170" t="inlineStr">
        <is>
          <t>Corpo Quebradiço</t>
        </is>
      </c>
      <c r="CK39" s="170" t="inlineStr">
        <is>
          <t>Rapieira</t>
        </is>
      </c>
      <c r="CL39" s="170">
        <f>IF(OR('CONFIGURAÇÃO'!$J$649="Marcante"),'CONFIGURAÇÃO'!$J$651,"")</f>
        <v/>
      </c>
      <c r="CS39" s="170">
        <f>IF(AND($B26="Origem",$T26=TRUE),$C26,"")</f>
        <v/>
      </c>
    </row>
    <row r="40">
      <c r="AA40" s="170" t="inlineStr">
        <is>
          <t>Punhal</t>
        </is>
      </c>
      <c r="AB40" s="170" t="inlineStr">
        <is>
          <t>Lâmina Curta</t>
        </is>
      </c>
      <c r="AC40" s="170" t="n">
        <v>1</v>
      </c>
      <c r="AD40" s="170" t="inlineStr">
        <is>
          <t>1d6</t>
        </is>
      </c>
      <c r="AE40" s="170" t="inlineStr">
        <is>
          <t>Fineza · Longo Alcance · Leve</t>
        </is>
      </c>
      <c r="AF40" s="170" t="inlineStr">
        <is>
          <t>—</t>
        </is>
      </c>
      <c r="AG40" s="170" t="n">
        <v>0.3</v>
      </c>
      <c r="AH40" s="170" t="inlineStr">
        <is>
          <t>6 m, longa 18 m</t>
        </is>
      </c>
      <c r="AJ40" s="170">
        <f>'FICHA PESSOAL'!$AE$74</f>
        <v/>
      </c>
      <c r="AK40" s="170">
        <f>ADDRESS(ROW('FICHA PESSOAL'!AE74),COLUMN('FICHA PESSOAL'!AE74),4)</f>
        <v/>
      </c>
      <c r="AM40" s="170">
        <f>IF(AND(AND($B9="Ferramenta amaldiçoada",$T9=TRUE),IFERROR(VLOOKUP($E9,'DADOS_CUSTOM'!$BM$2:$BU$100,2,FALSE),"")="Uniforme"),$C9,"")</f>
        <v/>
      </c>
      <c r="AN40" s="170">
        <f>IF(AND(AND($B9="Ferramenta amaldiçoada",$T9=TRUE),IFERROR(VLOOKUP($E9,'DADOS_CUSTOM'!$BM$2:$BU$100,2,FALSE),"")="Uniforme"),IFERROR(VLOOKUP($E9,'DADOS_CUSTOM'!$AM$2:$AS$32,2,FALSE),""),"")</f>
        <v/>
      </c>
      <c r="AO40" s="170">
        <f>IF(AND(AND($B9="Ferramenta amaldiçoada",$T9=TRUE),IFERROR(VLOOKUP($E9,'DADOS_CUSTOM'!$BM$2:$BU$100,2,FALSE),"")="Uniforme"),IFERROR(VLOOKUP($E9,'DADOS_CUSTOM'!$AM$2:$AS$32,3,FALSE),""),"")</f>
        <v/>
      </c>
      <c r="AP40" s="170">
        <f>IF(AND(AND($B9="Ferramenta amaldiçoada",$T9=TRUE),IFERROR(VLOOKUP($E9,'DADOS_CUSTOM'!$BM$2:$BU$100,2,FALSE),"")="Uniforme"),IFERROR(VLOOKUP($E9,'DADOS_CUSTOM'!$AM$2:$AS$32,4,FALSE),""),"")</f>
        <v/>
      </c>
      <c r="AQ40" s="170">
        <f>IF(AND(AND($B9="Ferramenta amaldiçoada",$T9=TRUE),IFERROR(VLOOKUP($E9,'DADOS_CUSTOM'!$BM$2:$BU$100,2,FALSE),"")="Uniforme"),IF($N9="",IFERROR(VLOOKUP($E9,'DADOS_CUSTOM'!$AM$2:$AS$32,5,FALSE),""),$N9),"")</f>
        <v/>
      </c>
      <c r="AR40" s="170">
        <f>IF(AND(AND($B9="Ferramenta amaldiçoada",$T9=TRUE),IFERROR(VLOOKUP($E9,'DADOS_CUSTOM'!$BM$2:$BU$100,2,FALSE),"")="Uniforme"),IFERROR(VLOOKUP($E9,'DADOS_CUSTOM'!$AM$2:$AS$32,6,FALSE),""),"")</f>
        <v/>
      </c>
      <c r="AS40" s="170">
        <f>IF(AND(AND($B9="Ferramenta amaldiçoada",$T9=TRUE),IFERROR(VLOOKUP($E9,'DADOS_CUSTOM'!$BM$2:$BU$100,2,FALSE),"")="Uniforme"),IFERROR(VLOOKUP($E9,'DADOS_CUSTOM'!$AM$2:$AS$32,7,FALSE),""),"")</f>
        <v/>
      </c>
      <c r="AU40" s="170">
        <f>IF(AND(AND($B2="Ferramenta amaldiçoada",$T2=TRUE),IFERROR(VLOOKUP($E2,'DADOS_CUSTOM'!$BM$2:$BU$100,2,FALSE),"")="Item comum"),$C2,"")</f>
        <v/>
      </c>
      <c r="AV40" s="170">
        <f>IF(AND(AND($B2="Ferramenta amaldiçoada",$T2=TRUE),IFERROR(VLOOKUP($E2,'DADOS_CUSTOM'!$BM$2:$BU$100,2,FALSE),"")="Item comum"),IF($N2="",IFERROR(VLOOKUP($E2,'DADOS_CUSTOM'!$AU$2:$AX$39,2,FALSE),""),$N2),"")</f>
        <v/>
      </c>
      <c r="AW40" s="170">
        <f>IF(AND(AND($B2="Ferramenta amaldiçoada",$T2=TRUE),IFERROR(VLOOKUP($E2,'DADOS_CUSTOM'!$BM$2:$BU$100,2,FALSE),"")="Item comum"),$O2,"")</f>
        <v/>
      </c>
      <c r="AX40" s="170">
        <f>IF(AND(AND($B2="Ferramenta amaldiçoada",$T2=TRUE),IFERROR(VLOOKUP($E2,'DADOS_CUSTOM'!$BM$2:$BU$100,2,FALSE),"")="Item comum"),$R2,"")</f>
        <v/>
      </c>
      <c r="AZ40" s="170" t="inlineStr">
        <is>
          <t>Fundamento Incorporado</t>
        </is>
      </c>
      <c r="BA40" s="170" t="inlineStr">
        <is>
          <t>Descendente</t>
        </is>
      </c>
      <c r="BB40" s="170" t="inlineStr">
        <is>
          <t>menor</t>
        </is>
      </c>
      <c r="BC40" s="170" t="inlineStr"/>
      <c r="BD40" s="170" t="inlineStr">
        <is>
          <t>Uma vez por dia</t>
        </is>
      </c>
      <c r="BE40" s="170"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0" t="inlineStr">
        <is>
          <t>Maça</t>
        </is>
      </c>
      <c r="BN40" s="170" t="inlineStr">
        <is>
          <t>Arma</t>
        </is>
      </c>
      <c r="BO40" s="170" t="n">
        <v>0</v>
      </c>
      <c r="BP40" s="170" t="inlineStr">
        <is>
          <t>—</t>
        </is>
      </c>
      <c r="BQ40" s="170" t="inlineStr">
        <is>
          <t>—</t>
        </is>
      </c>
      <c r="BR40" s="170" t="n">
        <v>1</v>
      </c>
      <c r="BS40" s="170" t="inlineStr">
        <is>
          <t>—</t>
        </is>
      </c>
      <c r="BT40" s="170" t="inlineStr"/>
      <c r="BU40" s="170" t="inlineStr"/>
      <c r="BV40" s="170" t="inlineStr">
        <is>
          <t>Corrente</t>
        </is>
      </c>
      <c r="CK40" s="170" t="inlineStr">
        <is>
          <t>Revólver</t>
        </is>
      </c>
      <c r="CL40" s="170">
        <f>IF(OR('CONFIGURAÇÃO'!$J$678="Marcante"),'CONFIGURAÇÃO'!$J$680,"")</f>
        <v/>
      </c>
    </row>
    <row r="41">
      <c r="AA41" s="170" t="inlineStr">
        <is>
          <t>Rapieira</t>
        </is>
      </c>
      <c r="AB41" s="170" t="inlineStr">
        <is>
          <t>Lâmina Longa</t>
        </is>
      </c>
      <c r="AC41" s="170" t="n">
        <v>1</v>
      </c>
      <c r="AD41" s="170" t="inlineStr">
        <is>
          <t>1d6</t>
        </is>
      </c>
      <c r="AE41" s="170" t="inlineStr">
        <is>
          <t>Fineza · Talha</t>
        </is>
      </c>
      <c r="AF41" s="170" t="inlineStr">
        <is>
          <t>—</t>
        </is>
      </c>
      <c r="AG41" s="170" t="n">
        <v>1</v>
      </c>
      <c r="AJ41" s="170">
        <f>'FICHA PESSOAL'!$D$78</f>
        <v/>
      </c>
      <c r="AK41" s="170">
        <f>ADDRESS(ROW('FICHA PESSOAL'!D78),COLUMN('FICHA PESSOAL'!D78),4)</f>
        <v/>
      </c>
      <c r="AM41" s="170">
        <f>IF(AND(AND($B10="Ferramenta amaldiçoada",$T10=TRUE),IFERROR(VLOOKUP($E10,'DADOS_CUSTOM'!$BM$2:$BU$100,2,FALSE),"")="Uniforme"),$C10,"")</f>
        <v/>
      </c>
      <c r="AN41" s="170">
        <f>IF(AND(AND($B10="Ferramenta amaldiçoada",$T10=TRUE),IFERROR(VLOOKUP($E10,'DADOS_CUSTOM'!$BM$2:$BU$100,2,FALSE),"")="Uniforme"),IFERROR(VLOOKUP($E10,'DADOS_CUSTOM'!$AM$2:$AS$32,2,FALSE),""),"")</f>
        <v/>
      </c>
      <c r="AO41" s="170">
        <f>IF(AND(AND($B10="Ferramenta amaldiçoada",$T10=TRUE),IFERROR(VLOOKUP($E10,'DADOS_CUSTOM'!$BM$2:$BU$100,2,FALSE),"")="Uniforme"),IFERROR(VLOOKUP($E10,'DADOS_CUSTOM'!$AM$2:$AS$32,3,FALSE),""),"")</f>
        <v/>
      </c>
      <c r="AP41" s="170">
        <f>IF(AND(AND($B10="Ferramenta amaldiçoada",$T10=TRUE),IFERROR(VLOOKUP($E10,'DADOS_CUSTOM'!$BM$2:$BU$100,2,FALSE),"")="Uniforme"),IFERROR(VLOOKUP($E10,'DADOS_CUSTOM'!$AM$2:$AS$32,4,FALSE),""),"")</f>
        <v/>
      </c>
      <c r="AQ41" s="170">
        <f>IF(AND(AND($B10="Ferramenta amaldiçoada",$T10=TRUE),IFERROR(VLOOKUP($E10,'DADOS_CUSTOM'!$BM$2:$BU$100,2,FALSE),"")="Uniforme"),IF($N10="",IFERROR(VLOOKUP($E10,'DADOS_CUSTOM'!$AM$2:$AS$32,5,FALSE),""),$N10),"")</f>
        <v/>
      </c>
      <c r="AR41" s="170">
        <f>IF(AND(AND($B10="Ferramenta amaldiçoada",$T10=TRUE),IFERROR(VLOOKUP($E10,'DADOS_CUSTOM'!$BM$2:$BU$100,2,FALSE),"")="Uniforme"),IFERROR(VLOOKUP($E10,'DADOS_CUSTOM'!$AM$2:$AS$32,6,FALSE),""),"")</f>
        <v/>
      </c>
      <c r="AS41" s="170">
        <f>IF(AND(AND($B10="Ferramenta amaldiçoada",$T10=TRUE),IFERROR(VLOOKUP($E10,'DADOS_CUSTOM'!$BM$2:$BU$100,2,FALSE),"")="Uniforme"),IFERROR(VLOOKUP($E10,'DADOS_CUSTOM'!$AM$2:$AS$32,7,FALSE),""),"")</f>
        <v/>
      </c>
      <c r="AU41" s="170">
        <f>IF(AND(AND($B3="Ferramenta amaldiçoada",$T3=TRUE),IFERROR(VLOOKUP($E3,'DADOS_CUSTOM'!$BM$2:$BU$100,2,FALSE),"")="Item comum"),$C3,"")</f>
        <v/>
      </c>
      <c r="AV41" s="170">
        <f>IF(AND(AND($B3="Ferramenta amaldiçoada",$T3=TRUE),IFERROR(VLOOKUP($E3,'DADOS_CUSTOM'!$BM$2:$BU$100,2,FALSE),"")="Item comum"),IF($N3="",IFERROR(VLOOKUP($E3,'DADOS_CUSTOM'!$AU$2:$AX$39,2,FALSE),""),$N3),"")</f>
        <v/>
      </c>
      <c r="AW41" s="170">
        <f>IF(AND(AND($B3="Ferramenta amaldiçoada",$T3=TRUE),IFERROR(VLOOKUP($E3,'DADOS_CUSTOM'!$BM$2:$BU$100,2,FALSE),"")="Item comum"),$O3,"")</f>
        <v/>
      </c>
      <c r="AX41" s="170">
        <f>IF(AND(AND($B3="Ferramenta amaldiçoada",$T3=TRUE),IFERROR(VLOOKUP($E3,'DADOS_CUSTOM'!$BM$2:$BU$100,2,FALSE),"")="Item comum"),$R3,"")</f>
        <v/>
      </c>
      <c r="AZ41" s="170" t="inlineStr">
        <is>
          <t>Treino de Armas da Casa</t>
        </is>
      </c>
      <c r="BA41" s="170" t="inlineStr">
        <is>
          <t>Descendente</t>
        </is>
      </c>
      <c r="BB41" s="170" t="inlineStr">
        <is>
          <t>menor</t>
        </is>
      </c>
      <c r="BC41" s="170" t="inlineStr"/>
      <c r="BD41" s="170" t="inlineStr">
        <is>
          <t>Passiva</t>
        </is>
      </c>
      <c r="BE41" s="170" t="inlineStr">
        <is>
          <t>Receba treino permanente em duas categorias de arma à escolha, como Yumi e Lâmina Longa. Não recebe duas listas inteiras de armas simples ou marciais. A menor não fornece equipamento, troca de atributo ou dispensa de requisitos de aquisição.</t>
        </is>
      </c>
      <c r="BM41" s="170" t="inlineStr">
        <is>
          <t>Metralhadora Pesada</t>
        </is>
      </c>
      <c r="BN41" s="170" t="inlineStr">
        <is>
          <t>Arma</t>
        </is>
      </c>
      <c r="BO41" s="170" t="n">
        <v>0</v>
      </c>
      <c r="BP41" s="170" t="inlineStr">
        <is>
          <t>—</t>
        </is>
      </c>
      <c r="BQ41" s="170" t="n">
        <v>3</v>
      </c>
      <c r="BR41" s="170" t="n">
        <v>4</v>
      </c>
      <c r="BS41" s="170" t="inlineStr">
        <is>
          <t>—</t>
        </is>
      </c>
      <c r="BT41" s="170" t="inlineStr"/>
      <c r="BU41" s="170" t="inlineStr"/>
      <c r="BV41" s="170" t="inlineStr">
        <is>
          <t>Círculo Íntimo</t>
        </is>
      </c>
      <c r="CK41" s="170" t="inlineStr">
        <is>
          <t>Rifle</t>
        </is>
      </c>
      <c r="CL41" s="170">
        <f>IF(OR('CONFIGURAÇÃO'!$J$707="Marcante"),'CONFIGURAÇÃO'!$J$709,"")</f>
        <v/>
      </c>
    </row>
    <row r="42">
      <c r="AA42" s="170" t="inlineStr">
        <is>
          <t>Revólver</t>
        </is>
      </c>
      <c r="AB42" s="170" t="inlineStr">
        <is>
          <t>Arma de Fogo</t>
        </is>
      </c>
      <c r="AC42" s="170" t="n">
        <v>1</v>
      </c>
      <c r="AD42" s="170" t="inlineStr">
        <is>
          <t>1d10</t>
        </is>
      </c>
      <c r="AE42" s="170" t="inlineStr">
        <is>
          <t>Longo Alcance · Munição · Oculta · Leve</t>
        </is>
      </c>
      <c r="AF42" s="170" t="inlineStr">
        <is>
          <t>—</t>
        </is>
      </c>
      <c r="AG42" s="170" t="n">
        <v>0.5</v>
      </c>
      <c r="AH42" s="170" t="inlineStr">
        <is>
          <t>12 m, longa 36 m</t>
        </is>
      </c>
      <c r="AI42" s="170" t="n">
        <v>2</v>
      </c>
      <c r="AJ42" s="170">
        <f>'FICHA PESSOAL'!$M$75</f>
        <v/>
      </c>
      <c r="AK42" s="170">
        <f>ADDRESS(ROW('FICHA PESSOAL'!M75),COLUMN('FICHA PESSOAL'!M75),4)</f>
        <v/>
      </c>
      <c r="AM42" s="170">
        <f>IF(AND(AND($B11="Ferramenta amaldiçoada",$T11=TRUE),IFERROR(VLOOKUP($E11,'DADOS_CUSTOM'!$BM$2:$BU$100,2,FALSE),"")="Uniforme"),$C11,"")</f>
        <v/>
      </c>
      <c r="AN42" s="170">
        <f>IF(AND(AND($B11="Ferramenta amaldiçoada",$T11=TRUE),IFERROR(VLOOKUP($E11,'DADOS_CUSTOM'!$BM$2:$BU$100,2,FALSE),"")="Uniforme"),IFERROR(VLOOKUP($E11,'DADOS_CUSTOM'!$AM$2:$AS$32,2,FALSE),""),"")</f>
        <v/>
      </c>
      <c r="AO42" s="170">
        <f>IF(AND(AND($B11="Ferramenta amaldiçoada",$T11=TRUE),IFERROR(VLOOKUP($E11,'DADOS_CUSTOM'!$BM$2:$BU$100,2,FALSE),"")="Uniforme"),IFERROR(VLOOKUP($E11,'DADOS_CUSTOM'!$AM$2:$AS$32,3,FALSE),""),"")</f>
        <v/>
      </c>
      <c r="AP42" s="170">
        <f>IF(AND(AND($B11="Ferramenta amaldiçoada",$T11=TRUE),IFERROR(VLOOKUP($E11,'DADOS_CUSTOM'!$BM$2:$BU$100,2,FALSE),"")="Uniforme"),IFERROR(VLOOKUP($E11,'DADOS_CUSTOM'!$AM$2:$AS$32,4,FALSE),""),"")</f>
        <v/>
      </c>
      <c r="AQ42" s="170">
        <f>IF(AND(AND($B11="Ferramenta amaldiçoada",$T11=TRUE),IFERROR(VLOOKUP($E11,'DADOS_CUSTOM'!$BM$2:$BU$100,2,FALSE),"")="Uniforme"),IF($N11="",IFERROR(VLOOKUP($E11,'DADOS_CUSTOM'!$AM$2:$AS$32,5,FALSE),""),$N11),"")</f>
        <v/>
      </c>
      <c r="AR42" s="170">
        <f>IF(AND(AND($B11="Ferramenta amaldiçoada",$T11=TRUE),IFERROR(VLOOKUP($E11,'DADOS_CUSTOM'!$BM$2:$BU$100,2,FALSE),"")="Uniforme"),IFERROR(VLOOKUP($E11,'DADOS_CUSTOM'!$AM$2:$AS$32,6,FALSE),""),"")</f>
        <v/>
      </c>
      <c r="AS42" s="170">
        <f>IF(AND(AND($B11="Ferramenta amaldiçoada",$T11=TRUE),IFERROR(VLOOKUP($E11,'DADOS_CUSTOM'!$BM$2:$BU$100,2,FALSE),"")="Uniforme"),IFERROR(VLOOKUP($E11,'DADOS_CUSTOM'!$AM$2:$AS$32,7,FALSE),""),"")</f>
        <v/>
      </c>
      <c r="AU42" s="170">
        <f>IF(AND(AND($B4="Ferramenta amaldiçoada",$T4=TRUE),IFERROR(VLOOKUP($E4,'DADOS_CUSTOM'!$BM$2:$BU$100,2,FALSE),"")="Item comum"),$C4,"")</f>
        <v/>
      </c>
      <c r="AV42" s="170">
        <f>IF(AND(AND($B4="Ferramenta amaldiçoada",$T4=TRUE),IFERROR(VLOOKUP($E4,'DADOS_CUSTOM'!$BM$2:$BU$100,2,FALSE),"")="Item comum"),IF($N4="",IFERROR(VLOOKUP($E4,'DADOS_CUSTOM'!$AU$2:$AX$39,2,FALSE),""),$N4),"")</f>
        <v/>
      </c>
      <c r="AW42" s="170">
        <f>IF(AND(AND($B4="Ferramenta amaldiçoada",$T4=TRUE),IFERROR(VLOOKUP($E4,'DADOS_CUSTOM'!$BM$2:$BU$100,2,FALSE),"")="Item comum"),$O4,"")</f>
        <v/>
      </c>
      <c r="AX42" s="170">
        <f>IF(AND(AND($B4="Ferramenta amaldiçoada",$T4=TRUE),IFERROR(VLOOKUP($E4,'DADOS_CUSTOM'!$BM$2:$BU$100,2,FALSE),"")="Item comum"),$R4,"")</f>
        <v/>
      </c>
      <c r="AZ42" s="170" t="inlineStr">
        <is>
          <t>Especialidade Antiga</t>
        </is>
      </c>
      <c r="BA42" s="170" t="inlineStr">
        <is>
          <t>Encarnado</t>
        </is>
      </c>
      <c r="BB42" s="170" t="inlineStr">
        <is>
          <t>menor</t>
        </is>
      </c>
      <c r="BC42" s="170" t="inlineStr"/>
      <c r="BD42" s="170" t="inlineStr">
        <is>
          <t>Passiva</t>
        </is>
      </c>
      <c r="BE42" s="170"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0" t="inlineStr">
        <is>
          <t>Naginata</t>
        </is>
      </c>
      <c r="BN42" s="170" t="inlineStr">
        <is>
          <t>Arma</t>
        </is>
      </c>
      <c r="BO42" s="170" t="n">
        <v>0</v>
      </c>
      <c r="BP42" s="170" t="inlineStr">
        <is>
          <t>—</t>
        </is>
      </c>
      <c r="BQ42" s="170" t="n">
        <v>3</v>
      </c>
      <c r="BR42" s="170" t="n">
        <v>2</v>
      </c>
      <c r="BS42" s="170" t="inlineStr">
        <is>
          <t>—</t>
        </is>
      </c>
      <c r="BT42" s="170" t="inlineStr"/>
      <c r="BU42" s="170" t="inlineStr"/>
      <c r="BV42" s="170" t="inlineStr">
        <is>
          <t>Daikyū</t>
        </is>
      </c>
      <c r="CK42" s="170" t="inlineStr">
        <is>
          <t>Rifle de Precisão</t>
        </is>
      </c>
    </row>
    <row r="43">
      <c r="AA43" s="170" t="inlineStr">
        <is>
          <t>Rifle</t>
        </is>
      </c>
      <c r="AB43" s="170" t="inlineStr">
        <is>
          <t>Arma de Fogo</t>
        </is>
      </c>
      <c r="AC43" s="170" t="n">
        <v>2</v>
      </c>
      <c r="AD43" s="170" t="inlineStr">
        <is>
          <t>2d8</t>
        </is>
      </c>
      <c r="AE43" s="170" t="inlineStr">
        <is>
          <t>Longo Alcance · Munição · Talha</t>
        </is>
      </c>
      <c r="AF43" s="170" t="n">
        <v>1</v>
      </c>
      <c r="AG43" s="170" t="n">
        <v>2</v>
      </c>
      <c r="AH43" s="170" t="inlineStr">
        <is>
          <t>24 m, longa 72 m</t>
        </is>
      </c>
      <c r="AI43" s="170" t="n">
        <v>3</v>
      </c>
      <c r="AJ43" s="170">
        <f>'FICHA PESSOAL'!$M$76</f>
        <v/>
      </c>
      <c r="AK43" s="170">
        <f>ADDRESS(ROW('FICHA PESSOAL'!M76),COLUMN('FICHA PESSOAL'!M76),4)</f>
        <v/>
      </c>
      <c r="AM43" s="170">
        <f>IF(AND(AND($B12="Ferramenta amaldiçoada",$T12=TRUE),IFERROR(VLOOKUP($E12,'DADOS_CUSTOM'!$BM$2:$BU$100,2,FALSE),"")="Uniforme"),$C12,"")</f>
        <v/>
      </c>
      <c r="AN43" s="170">
        <f>IF(AND(AND($B12="Ferramenta amaldiçoada",$T12=TRUE),IFERROR(VLOOKUP($E12,'DADOS_CUSTOM'!$BM$2:$BU$100,2,FALSE),"")="Uniforme"),IFERROR(VLOOKUP($E12,'DADOS_CUSTOM'!$AM$2:$AS$32,2,FALSE),""),"")</f>
        <v/>
      </c>
      <c r="AO43" s="170">
        <f>IF(AND(AND($B12="Ferramenta amaldiçoada",$T12=TRUE),IFERROR(VLOOKUP($E12,'DADOS_CUSTOM'!$BM$2:$BU$100,2,FALSE),"")="Uniforme"),IFERROR(VLOOKUP($E12,'DADOS_CUSTOM'!$AM$2:$AS$32,3,FALSE),""),"")</f>
        <v/>
      </c>
      <c r="AP43" s="170">
        <f>IF(AND(AND($B12="Ferramenta amaldiçoada",$T12=TRUE),IFERROR(VLOOKUP($E12,'DADOS_CUSTOM'!$BM$2:$BU$100,2,FALSE),"")="Uniforme"),IFERROR(VLOOKUP($E12,'DADOS_CUSTOM'!$AM$2:$AS$32,4,FALSE),""),"")</f>
        <v/>
      </c>
      <c r="AQ43" s="170">
        <f>IF(AND(AND($B12="Ferramenta amaldiçoada",$T12=TRUE),IFERROR(VLOOKUP($E12,'DADOS_CUSTOM'!$BM$2:$BU$100,2,FALSE),"")="Uniforme"),IF($N12="",IFERROR(VLOOKUP($E12,'DADOS_CUSTOM'!$AM$2:$AS$32,5,FALSE),""),$N12),"")</f>
        <v/>
      </c>
      <c r="AR43" s="170">
        <f>IF(AND(AND($B12="Ferramenta amaldiçoada",$T12=TRUE),IFERROR(VLOOKUP($E12,'DADOS_CUSTOM'!$BM$2:$BU$100,2,FALSE),"")="Uniforme"),IFERROR(VLOOKUP($E12,'DADOS_CUSTOM'!$AM$2:$AS$32,6,FALSE),""),"")</f>
        <v/>
      </c>
      <c r="AS43" s="170">
        <f>IF(AND(AND($B12="Ferramenta amaldiçoada",$T12=TRUE),IFERROR(VLOOKUP($E12,'DADOS_CUSTOM'!$BM$2:$BU$100,2,FALSE),"")="Uniforme"),IFERROR(VLOOKUP($E12,'DADOS_CUSTOM'!$AM$2:$AS$32,7,FALSE),""),"")</f>
        <v/>
      </c>
      <c r="AU43" s="170">
        <f>IF(AND(AND($B5="Ferramenta amaldiçoada",$T5=TRUE),IFERROR(VLOOKUP($E5,'DADOS_CUSTOM'!$BM$2:$BU$100,2,FALSE),"")="Item comum"),$C5,"")</f>
        <v/>
      </c>
      <c r="AV43" s="170">
        <f>IF(AND(AND($B5="Ferramenta amaldiçoada",$T5=TRUE),IFERROR(VLOOKUP($E5,'DADOS_CUSTOM'!$BM$2:$BU$100,2,FALSE),"")="Item comum"),IF($N5="",IFERROR(VLOOKUP($E5,'DADOS_CUSTOM'!$AU$2:$AX$39,2,FALSE),""),$N5),"")</f>
        <v/>
      </c>
      <c r="AW43" s="170">
        <f>IF(AND(AND($B5="Ferramenta amaldiçoada",$T5=TRUE),IFERROR(VLOOKUP($E5,'DADOS_CUSTOM'!$BM$2:$BU$100,2,FALSE),"")="Item comum"),$O5,"")</f>
        <v/>
      </c>
      <c r="AX43" s="170">
        <f>IF(AND(AND($B5="Ferramenta amaldiçoada",$T5=TRUE),IFERROR(VLOOKUP($E5,'DADOS_CUSTOM'!$BM$2:$BU$100,2,FALSE),"")="Item comum"),$R5,"")</f>
        <v/>
      </c>
      <c r="AZ43" s="170" t="inlineStr">
        <is>
          <t>Guarda Reaprendida</t>
        </is>
      </c>
      <c r="BA43" s="170" t="inlineStr">
        <is>
          <t>Encarnado</t>
        </is>
      </c>
      <c r="BB43" s="170" t="inlineStr">
        <is>
          <t>menor</t>
        </is>
      </c>
      <c r="BC43" s="170" t="inlineStr"/>
      <c r="BD43" s="170" t="inlineStr">
        <is>
          <t>Uma vez por cena</t>
        </is>
      </c>
      <c r="BE43" s="170"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0" t="inlineStr">
        <is>
          <t>Nodachi</t>
        </is>
      </c>
      <c r="BN43" s="170" t="inlineStr">
        <is>
          <t>Arma</t>
        </is>
      </c>
      <c r="BO43" s="170" t="n">
        <v>0</v>
      </c>
      <c r="BP43" s="170" t="inlineStr">
        <is>
          <t>—</t>
        </is>
      </c>
      <c r="BQ43" s="170" t="n">
        <v>3</v>
      </c>
      <c r="BR43" s="170" t="n">
        <v>2</v>
      </c>
      <c r="BS43" s="170" t="inlineStr">
        <is>
          <t>—</t>
        </is>
      </c>
      <c r="BT43" s="170" t="inlineStr"/>
      <c r="BU43" s="170" t="inlineStr"/>
      <c r="BV43" s="170" t="inlineStr">
        <is>
          <t>Descendente</t>
        </is>
      </c>
      <c r="CK43" s="170" t="inlineStr">
        <is>
          <t>Sai</t>
        </is>
      </c>
    </row>
    <row r="44">
      <c r="AA44" s="170" t="inlineStr">
        <is>
          <t>Rifle de Precisão</t>
        </is>
      </c>
      <c r="AB44" s="170" t="inlineStr">
        <is>
          <t>Arma de Fogo</t>
        </is>
      </c>
      <c r="AC44" s="170" t="n">
        <v>2</v>
      </c>
      <c r="AD44" s="170" t="inlineStr">
        <is>
          <t>2d10</t>
        </is>
      </c>
      <c r="AE44" s="170" t="inlineStr">
        <is>
          <t>Longo Alcance · Munição</t>
        </is>
      </c>
      <c r="AF44" s="170" t="n">
        <v>3</v>
      </c>
      <c r="AG44" s="170" t="n">
        <v>3</v>
      </c>
      <c r="AH44" s="170" t="inlineStr">
        <is>
          <t>24 m, longa 72 m</t>
        </is>
      </c>
      <c r="AI44" s="170" t="n">
        <v>2</v>
      </c>
      <c r="AJ44" s="170">
        <f>'FICHA PESSOAL'!$M$77</f>
        <v/>
      </c>
      <c r="AK44" s="170">
        <f>ADDRESS(ROW('FICHA PESSOAL'!M77),COLUMN('FICHA PESSOAL'!M77),4)</f>
        <v/>
      </c>
      <c r="AM44" s="170">
        <f>IF(AND(AND($B13="Ferramenta amaldiçoada",$T13=TRUE),IFERROR(VLOOKUP($E13,'DADOS_CUSTOM'!$BM$2:$BU$100,2,FALSE),"")="Uniforme"),$C13,"")</f>
        <v/>
      </c>
      <c r="AN44" s="170">
        <f>IF(AND(AND($B13="Ferramenta amaldiçoada",$T13=TRUE),IFERROR(VLOOKUP($E13,'DADOS_CUSTOM'!$BM$2:$BU$100,2,FALSE),"")="Uniforme"),IFERROR(VLOOKUP($E13,'DADOS_CUSTOM'!$AM$2:$AS$32,2,FALSE),""),"")</f>
        <v/>
      </c>
      <c r="AO44" s="170">
        <f>IF(AND(AND($B13="Ferramenta amaldiçoada",$T13=TRUE),IFERROR(VLOOKUP($E13,'DADOS_CUSTOM'!$BM$2:$BU$100,2,FALSE),"")="Uniforme"),IFERROR(VLOOKUP($E13,'DADOS_CUSTOM'!$AM$2:$AS$32,3,FALSE),""),"")</f>
        <v/>
      </c>
      <c r="AP44" s="170">
        <f>IF(AND(AND($B13="Ferramenta amaldiçoada",$T13=TRUE),IFERROR(VLOOKUP($E13,'DADOS_CUSTOM'!$BM$2:$BU$100,2,FALSE),"")="Uniforme"),IFERROR(VLOOKUP($E13,'DADOS_CUSTOM'!$AM$2:$AS$32,4,FALSE),""),"")</f>
        <v/>
      </c>
      <c r="AQ44" s="170">
        <f>IF(AND(AND($B13="Ferramenta amaldiçoada",$T13=TRUE),IFERROR(VLOOKUP($E13,'DADOS_CUSTOM'!$BM$2:$BU$100,2,FALSE),"")="Uniforme"),IF($N13="",IFERROR(VLOOKUP($E13,'DADOS_CUSTOM'!$AM$2:$AS$32,5,FALSE),""),$N13),"")</f>
        <v/>
      </c>
      <c r="AR44" s="170">
        <f>IF(AND(AND($B13="Ferramenta amaldiçoada",$T13=TRUE),IFERROR(VLOOKUP($E13,'DADOS_CUSTOM'!$BM$2:$BU$100,2,FALSE),"")="Uniforme"),IFERROR(VLOOKUP($E13,'DADOS_CUSTOM'!$AM$2:$AS$32,6,FALSE),""),"")</f>
        <v/>
      </c>
      <c r="AS44" s="170">
        <f>IF(AND(AND($B13="Ferramenta amaldiçoada",$T13=TRUE),IFERROR(VLOOKUP($E13,'DADOS_CUSTOM'!$BM$2:$BU$100,2,FALSE),"")="Uniforme"),IFERROR(VLOOKUP($E13,'DADOS_CUSTOM'!$AM$2:$AS$32,7,FALSE),""),"")</f>
        <v/>
      </c>
      <c r="AU44" s="170">
        <f>IF(AND(AND($B6="Ferramenta amaldiçoada",$T6=TRUE),IFERROR(VLOOKUP($E6,'DADOS_CUSTOM'!$BM$2:$BU$100,2,FALSE),"")="Item comum"),$C6,"")</f>
        <v/>
      </c>
      <c r="AV44" s="170">
        <f>IF(AND(AND($B6="Ferramenta amaldiçoada",$T6=TRUE),IFERROR(VLOOKUP($E6,'DADOS_CUSTOM'!$BM$2:$BU$100,2,FALSE),"")="Item comum"),IF($N6="",IFERROR(VLOOKUP($E6,'DADOS_CUSTOM'!$AU$2:$AX$39,2,FALSE),""),$N6),"")</f>
        <v/>
      </c>
      <c r="AW44" s="170">
        <f>IF(AND(AND($B6="Ferramenta amaldiçoada",$T6=TRUE),IFERROR(VLOOKUP($E6,'DADOS_CUSTOM'!$BM$2:$BU$100,2,FALSE),"")="Item comum"),$O6,"")</f>
        <v/>
      </c>
      <c r="AX44" s="170">
        <f>IF(AND(AND($B6="Ferramenta amaldiçoada",$T6=TRUE),IFERROR(VLOOKUP($E6,'DADOS_CUSTOM'!$BM$2:$BU$100,2,FALSE),"")="Item comum"),$R6,"")</f>
        <v/>
      </c>
      <c r="AZ44" s="170" t="inlineStr">
        <is>
          <t>Percepção de Contorno</t>
        </is>
      </c>
      <c r="BA44" s="170" t="inlineStr">
        <is>
          <t>Encarnado</t>
        </is>
      </c>
      <c r="BB44" s="170" t="inlineStr">
        <is>
          <t>menor</t>
        </is>
      </c>
      <c r="BC44" s="170" t="inlineStr"/>
      <c r="BD44" s="170" t="inlineStr">
        <is>
          <t>Passiva</t>
        </is>
      </c>
      <c r="BE44" s="170"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0" t="inlineStr">
        <is>
          <t>Nunchaku</t>
        </is>
      </c>
      <c r="BN44" s="170" t="inlineStr">
        <is>
          <t>Arma</t>
        </is>
      </c>
      <c r="BO44" s="170" t="n">
        <v>0</v>
      </c>
      <c r="BP44" s="170" t="inlineStr">
        <is>
          <t>—</t>
        </is>
      </c>
      <c r="BQ44" s="170" t="inlineStr">
        <is>
          <t>—</t>
        </is>
      </c>
      <c r="BR44" s="170" t="n">
        <v>0.5</v>
      </c>
      <c r="BS44" s="170" t="inlineStr">
        <is>
          <t>—</t>
        </is>
      </c>
      <c r="BT44" s="170" t="inlineStr"/>
      <c r="BU44" s="170" t="inlineStr"/>
      <c r="BV44" s="170" t="inlineStr">
        <is>
          <t>Descendente · Sem Técnica</t>
        </is>
      </c>
      <c r="CK44" s="170" t="inlineStr">
        <is>
          <t>Shuriken</t>
        </is>
      </c>
    </row>
    <row r="45">
      <c r="AA45" s="170" t="inlineStr">
        <is>
          <t>Sai</t>
        </is>
      </c>
      <c r="AB45" s="170" t="inlineStr">
        <is>
          <t>Lâmina Curta</t>
        </is>
      </c>
      <c r="AC45" s="170" t="n">
        <v>1</v>
      </c>
      <c r="AD45" s="170" t="inlineStr">
        <is>
          <t>1d6</t>
        </is>
      </c>
      <c r="AE45" s="170" t="inlineStr">
        <is>
          <t>Fineza · Par · Leve</t>
        </is>
      </c>
      <c r="AF45" s="170" t="inlineStr">
        <is>
          <t>—</t>
        </is>
      </c>
      <c r="AG45" s="170" t="n">
        <v>0.5</v>
      </c>
      <c r="AJ45" s="170">
        <f>'FICHA PESSOAL'!$AE$75</f>
        <v/>
      </c>
      <c r="AK45" s="170">
        <f>ADDRESS(ROW('FICHA PESSOAL'!AE75),COLUMN('FICHA PESSOAL'!AE75),4)</f>
        <v/>
      </c>
      <c r="AM45" s="170">
        <f>IF(AND(AND($B14="Ferramenta amaldiçoada",$T14=TRUE),IFERROR(VLOOKUP($E14,'DADOS_CUSTOM'!$BM$2:$BU$100,2,FALSE),"")="Uniforme"),$C14,"")</f>
        <v/>
      </c>
      <c r="AN45" s="170">
        <f>IF(AND(AND($B14="Ferramenta amaldiçoada",$T14=TRUE),IFERROR(VLOOKUP($E14,'DADOS_CUSTOM'!$BM$2:$BU$100,2,FALSE),"")="Uniforme"),IFERROR(VLOOKUP($E14,'DADOS_CUSTOM'!$AM$2:$AS$32,2,FALSE),""),"")</f>
        <v/>
      </c>
      <c r="AO45" s="170">
        <f>IF(AND(AND($B14="Ferramenta amaldiçoada",$T14=TRUE),IFERROR(VLOOKUP($E14,'DADOS_CUSTOM'!$BM$2:$BU$100,2,FALSE),"")="Uniforme"),IFERROR(VLOOKUP($E14,'DADOS_CUSTOM'!$AM$2:$AS$32,3,FALSE),""),"")</f>
        <v/>
      </c>
      <c r="AP45" s="170">
        <f>IF(AND(AND($B14="Ferramenta amaldiçoada",$T14=TRUE),IFERROR(VLOOKUP($E14,'DADOS_CUSTOM'!$BM$2:$BU$100,2,FALSE),"")="Uniforme"),IFERROR(VLOOKUP($E14,'DADOS_CUSTOM'!$AM$2:$AS$32,4,FALSE),""),"")</f>
        <v/>
      </c>
      <c r="AQ45" s="170">
        <f>IF(AND(AND($B14="Ferramenta amaldiçoada",$T14=TRUE),IFERROR(VLOOKUP($E14,'DADOS_CUSTOM'!$BM$2:$BU$100,2,FALSE),"")="Uniforme"),IF($N14="",IFERROR(VLOOKUP($E14,'DADOS_CUSTOM'!$AM$2:$AS$32,5,FALSE),""),$N14),"")</f>
        <v/>
      </c>
      <c r="AR45" s="170">
        <f>IF(AND(AND($B14="Ferramenta amaldiçoada",$T14=TRUE),IFERROR(VLOOKUP($E14,'DADOS_CUSTOM'!$BM$2:$BU$100,2,FALSE),"")="Uniforme"),IFERROR(VLOOKUP($E14,'DADOS_CUSTOM'!$AM$2:$AS$32,6,FALSE),""),"")</f>
        <v/>
      </c>
      <c r="AS45" s="170">
        <f>IF(AND(AND($B14="Ferramenta amaldiçoada",$T14=TRUE),IFERROR(VLOOKUP($E14,'DADOS_CUSTOM'!$BM$2:$BU$100,2,FALSE),"")="Uniforme"),IFERROR(VLOOKUP($E14,'DADOS_CUSTOM'!$AM$2:$AS$32,7,FALSE),""),"")</f>
        <v/>
      </c>
      <c r="AU45" s="170">
        <f>IF(AND(AND($B7="Ferramenta amaldiçoada",$T7=TRUE),IFERROR(VLOOKUP($E7,'DADOS_CUSTOM'!$BM$2:$BU$100,2,FALSE),"")="Item comum"),$C7,"")</f>
        <v/>
      </c>
      <c r="AV45" s="170">
        <f>IF(AND(AND($B7="Ferramenta amaldiçoada",$T7=TRUE),IFERROR(VLOOKUP($E7,'DADOS_CUSTOM'!$BM$2:$BU$100,2,FALSE),"")="Item comum"),IF($N7="",IFERROR(VLOOKUP($E7,'DADOS_CUSTOM'!$AU$2:$AX$39,2,FALSE),""),$N7),"")</f>
        <v/>
      </c>
      <c r="AW45" s="170">
        <f>IF(AND(AND($B7="Ferramenta amaldiçoada",$T7=TRUE),IFERROR(VLOOKUP($E7,'DADOS_CUSTOM'!$BM$2:$BU$100,2,FALSE),"")="Item comum"),$O7,"")</f>
        <v/>
      </c>
      <c r="AX45" s="170">
        <f>IF(AND(AND($B7="Ferramenta amaldiçoada",$T7=TRUE),IFERROR(VLOOKUP($E7,'DADOS_CUSTOM'!$BM$2:$BU$100,2,FALSE),"")="Item comum"),$R7,"")</f>
        <v/>
      </c>
      <c r="AZ45" s="170" t="inlineStr">
        <is>
          <t>Experiência Transmitida</t>
        </is>
      </c>
      <c r="BA45" s="170" t="inlineStr">
        <is>
          <t>Encarnado</t>
        </is>
      </c>
      <c r="BB45" s="170" t="inlineStr">
        <is>
          <t>menor</t>
        </is>
      </c>
      <c r="BC45" s="170" t="inlineStr"/>
      <c r="BD45" s="170" t="inlineStr">
        <is>
          <t>Gasta a Reserva de Experiência</t>
        </is>
      </c>
      <c r="BE45" s="170"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0" t="inlineStr">
        <is>
          <t>Odachi</t>
        </is>
      </c>
      <c r="BN45" s="170" t="inlineStr">
        <is>
          <t>Arma</t>
        </is>
      </c>
      <c r="BO45" s="170" t="n">
        <v>0</v>
      </c>
      <c r="BP45" s="170" t="inlineStr">
        <is>
          <t>—</t>
        </is>
      </c>
      <c r="BQ45" s="170" t="n">
        <v>3</v>
      </c>
      <c r="BR45" s="170" t="n">
        <v>2</v>
      </c>
      <c r="BS45" s="170" t="inlineStr">
        <is>
          <t>—</t>
        </is>
      </c>
      <c r="BT45" s="170" t="inlineStr"/>
      <c r="BU45" s="170" t="inlineStr"/>
      <c r="BV45" s="170" t="inlineStr">
        <is>
          <t>Duas Vidas</t>
        </is>
      </c>
      <c r="CK45" s="170" t="inlineStr">
        <is>
          <t>Soqueira</t>
        </is>
      </c>
    </row>
    <row r="46">
      <c r="AA46" s="170" t="inlineStr">
        <is>
          <t>Shuriken</t>
        </is>
      </c>
      <c r="AB46" s="170" t="inlineStr">
        <is>
          <t>Arremesso</t>
        </is>
      </c>
      <c r="AC46" s="170" t="n">
        <v>1</v>
      </c>
      <c r="AD46" s="170" t="inlineStr">
        <is>
          <t>1d4</t>
        </is>
      </c>
      <c r="AE46" s="170" t="inlineStr">
        <is>
          <t>Longo Alcance · Oculta · Par · Leve</t>
        </is>
      </c>
      <c r="AF46" s="170" t="inlineStr">
        <is>
          <t>—</t>
        </is>
      </c>
      <c r="AG46" s="170" t="n">
        <v>0.1</v>
      </c>
      <c r="AH46" s="170" t="inlineStr">
        <is>
          <t>6 m, longa 18 m</t>
        </is>
      </c>
      <c r="AJ46" s="170">
        <f>'FICHA PESSOAL'!$M$82</f>
        <v/>
      </c>
      <c r="AK46" s="170">
        <f>ADDRESS(ROW('FICHA PESSOAL'!M82),COLUMN('FICHA PESSOAL'!M82),4)</f>
        <v/>
      </c>
      <c r="AM46" s="170">
        <f>IF(AND(AND($B15="Ferramenta amaldiçoada",$T15=TRUE),IFERROR(VLOOKUP($E15,'DADOS_CUSTOM'!$BM$2:$BU$100,2,FALSE),"")="Uniforme"),$C15,"")</f>
        <v/>
      </c>
      <c r="AN46" s="170">
        <f>IF(AND(AND($B15="Ferramenta amaldiçoada",$T15=TRUE),IFERROR(VLOOKUP($E15,'DADOS_CUSTOM'!$BM$2:$BU$100,2,FALSE),"")="Uniforme"),IFERROR(VLOOKUP($E15,'DADOS_CUSTOM'!$AM$2:$AS$32,2,FALSE),""),"")</f>
        <v/>
      </c>
      <c r="AO46" s="170">
        <f>IF(AND(AND($B15="Ferramenta amaldiçoada",$T15=TRUE),IFERROR(VLOOKUP($E15,'DADOS_CUSTOM'!$BM$2:$BU$100,2,FALSE),"")="Uniforme"),IFERROR(VLOOKUP($E15,'DADOS_CUSTOM'!$AM$2:$AS$32,3,FALSE),""),"")</f>
        <v/>
      </c>
      <c r="AP46" s="170">
        <f>IF(AND(AND($B15="Ferramenta amaldiçoada",$T15=TRUE),IFERROR(VLOOKUP($E15,'DADOS_CUSTOM'!$BM$2:$BU$100,2,FALSE),"")="Uniforme"),IFERROR(VLOOKUP($E15,'DADOS_CUSTOM'!$AM$2:$AS$32,4,FALSE),""),"")</f>
        <v/>
      </c>
      <c r="AQ46" s="170">
        <f>IF(AND(AND($B15="Ferramenta amaldiçoada",$T15=TRUE),IFERROR(VLOOKUP($E15,'DADOS_CUSTOM'!$BM$2:$BU$100,2,FALSE),"")="Uniforme"),IF($N15="",IFERROR(VLOOKUP($E15,'DADOS_CUSTOM'!$AM$2:$AS$32,5,FALSE),""),$N15),"")</f>
        <v/>
      </c>
      <c r="AR46" s="170">
        <f>IF(AND(AND($B15="Ferramenta amaldiçoada",$T15=TRUE),IFERROR(VLOOKUP($E15,'DADOS_CUSTOM'!$BM$2:$BU$100,2,FALSE),"")="Uniforme"),IFERROR(VLOOKUP($E15,'DADOS_CUSTOM'!$AM$2:$AS$32,6,FALSE),""),"")</f>
        <v/>
      </c>
      <c r="AS46" s="170">
        <f>IF(AND(AND($B15="Ferramenta amaldiçoada",$T15=TRUE),IFERROR(VLOOKUP($E15,'DADOS_CUSTOM'!$BM$2:$BU$100,2,FALSE),"")="Uniforme"),IFERROR(VLOOKUP($E15,'DADOS_CUSTOM'!$AM$2:$AS$32,7,FALSE),""),"")</f>
        <v/>
      </c>
      <c r="AU46" s="170">
        <f>IF(AND(AND($B8="Ferramenta amaldiçoada",$T8=TRUE),IFERROR(VLOOKUP($E8,'DADOS_CUSTOM'!$BM$2:$BU$100,2,FALSE),"")="Item comum"),$C8,"")</f>
        <v/>
      </c>
      <c r="AV46" s="170">
        <f>IF(AND(AND($B8="Ferramenta amaldiçoada",$T8=TRUE),IFERROR(VLOOKUP($E8,'DADOS_CUSTOM'!$BM$2:$BU$100,2,FALSE),"")="Item comum"),IF($N8="",IFERROR(VLOOKUP($E8,'DADOS_CUSTOM'!$AU$2:$AX$39,2,FALSE),""),$N8),"")</f>
        <v/>
      </c>
      <c r="AW46" s="170">
        <f>IF(AND(AND($B8="Ferramenta amaldiçoada",$T8=TRUE),IFERROR(VLOOKUP($E8,'DADOS_CUSTOM'!$BM$2:$BU$100,2,FALSE),"")="Item comum"),$O8,"")</f>
        <v/>
      </c>
      <c r="AX46" s="170">
        <f>IF(AND(AND($B8="Ferramenta amaldiçoada",$T8=TRUE),IFERROR(VLOOKUP($E8,'DADOS_CUSTOM'!$BM$2:$BU$100,2,FALSE),"")="Item comum"),$R8,"")</f>
        <v/>
      </c>
      <c r="AZ46" s="170" t="inlineStr">
        <is>
          <t>Memória Testemunha</t>
        </is>
      </c>
      <c r="BA46" s="170" t="inlineStr">
        <is>
          <t>Encarnado</t>
        </is>
      </c>
      <c r="BB46" s="170" t="inlineStr">
        <is>
          <t>menor</t>
        </is>
      </c>
      <c r="BC46" s="170" t="inlineStr"/>
      <c r="BD46" s="170" t="inlineStr">
        <is>
          <t>Uma vez por dia</t>
        </is>
      </c>
      <c r="BE46" s="170"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0" t="inlineStr">
        <is>
          <t>Pistola</t>
        </is>
      </c>
      <c r="BN46" s="170" t="inlineStr">
        <is>
          <t>Arma</t>
        </is>
      </c>
      <c r="BO46" s="170" t="n">
        <v>0</v>
      </c>
      <c r="BP46" s="170" t="inlineStr">
        <is>
          <t>—</t>
        </is>
      </c>
      <c r="BQ46" s="170" t="inlineStr">
        <is>
          <t>—</t>
        </is>
      </c>
      <c r="BR46" s="170" t="n">
        <v>0.5</v>
      </c>
      <c r="BS46" s="170" t="inlineStr">
        <is>
          <t>—</t>
        </is>
      </c>
      <c r="BT46" s="170" t="inlineStr"/>
      <c r="BU46" s="170" t="inlineStr"/>
      <c r="BV46" s="170" t="inlineStr">
        <is>
          <t>Encarnado</t>
        </is>
      </c>
      <c r="CK46" s="170" t="inlineStr">
        <is>
          <t>Submetralhadora</t>
        </is>
      </c>
    </row>
    <row r="47">
      <c r="AA47" s="170" t="inlineStr">
        <is>
          <t>Soqueira</t>
        </is>
      </c>
      <c r="AB47" s="170" t="inlineStr">
        <is>
          <t>Manopla</t>
        </is>
      </c>
      <c r="AC47" s="170" t="n">
        <v>1</v>
      </c>
      <c r="AD47" s="170" t="inlineStr">
        <is>
          <t>1d4</t>
        </is>
      </c>
      <c r="AE47" s="170" t="inlineStr">
        <is>
          <t>Vestida · Oculta · Par · Leve</t>
        </is>
      </c>
      <c r="AF47" s="170" t="inlineStr">
        <is>
          <t>—</t>
        </is>
      </c>
      <c r="AG47" s="170" t="n">
        <v>0.2</v>
      </c>
      <c r="AJ47" s="170">
        <f>'FICHA PESSOAL'!$AE$82</f>
        <v/>
      </c>
      <c r="AK47" s="170">
        <f>ADDRESS(ROW('FICHA PESSOAL'!AE82),COLUMN('FICHA PESSOAL'!AE82),4)</f>
        <v/>
      </c>
      <c r="AM47" s="170">
        <f>IF(AND(AND($B16="Ferramenta amaldiçoada",$T16=TRUE),IFERROR(VLOOKUP($E16,'DADOS_CUSTOM'!$BM$2:$BU$100,2,FALSE),"")="Uniforme"),$C16,"")</f>
        <v/>
      </c>
      <c r="AN47" s="170">
        <f>IF(AND(AND($B16="Ferramenta amaldiçoada",$T16=TRUE),IFERROR(VLOOKUP($E16,'DADOS_CUSTOM'!$BM$2:$BU$100,2,FALSE),"")="Uniforme"),IFERROR(VLOOKUP($E16,'DADOS_CUSTOM'!$AM$2:$AS$32,2,FALSE),""),"")</f>
        <v/>
      </c>
      <c r="AO47" s="170">
        <f>IF(AND(AND($B16="Ferramenta amaldiçoada",$T16=TRUE),IFERROR(VLOOKUP($E16,'DADOS_CUSTOM'!$BM$2:$BU$100,2,FALSE),"")="Uniforme"),IFERROR(VLOOKUP($E16,'DADOS_CUSTOM'!$AM$2:$AS$32,3,FALSE),""),"")</f>
        <v/>
      </c>
      <c r="AP47" s="170">
        <f>IF(AND(AND($B16="Ferramenta amaldiçoada",$T16=TRUE),IFERROR(VLOOKUP($E16,'DADOS_CUSTOM'!$BM$2:$BU$100,2,FALSE),"")="Uniforme"),IFERROR(VLOOKUP($E16,'DADOS_CUSTOM'!$AM$2:$AS$32,4,FALSE),""),"")</f>
        <v/>
      </c>
      <c r="AQ47" s="170">
        <f>IF(AND(AND($B16="Ferramenta amaldiçoada",$T16=TRUE),IFERROR(VLOOKUP($E16,'DADOS_CUSTOM'!$BM$2:$BU$100,2,FALSE),"")="Uniforme"),IF($N16="",IFERROR(VLOOKUP($E16,'DADOS_CUSTOM'!$AM$2:$AS$32,5,FALSE),""),$N16),"")</f>
        <v/>
      </c>
      <c r="AR47" s="170">
        <f>IF(AND(AND($B16="Ferramenta amaldiçoada",$T16=TRUE),IFERROR(VLOOKUP($E16,'DADOS_CUSTOM'!$BM$2:$BU$100,2,FALSE),"")="Uniforme"),IFERROR(VLOOKUP($E16,'DADOS_CUSTOM'!$AM$2:$AS$32,6,FALSE),""),"")</f>
        <v/>
      </c>
      <c r="AS47" s="170">
        <f>IF(AND(AND($B16="Ferramenta amaldiçoada",$T16=TRUE),IFERROR(VLOOKUP($E16,'DADOS_CUSTOM'!$BM$2:$BU$100,2,FALSE),"")="Uniforme"),IFERROR(VLOOKUP($E16,'DADOS_CUSTOM'!$AM$2:$AS$32,7,FALSE),""),"")</f>
        <v/>
      </c>
      <c r="AU47" s="170">
        <f>IF(AND(AND($B9="Ferramenta amaldiçoada",$T9=TRUE),IFERROR(VLOOKUP($E9,'DADOS_CUSTOM'!$BM$2:$BU$100,2,FALSE),"")="Item comum"),$C9,"")</f>
        <v/>
      </c>
      <c r="AV47" s="170">
        <f>IF(AND(AND($B9="Ferramenta amaldiçoada",$T9=TRUE),IFERROR(VLOOKUP($E9,'DADOS_CUSTOM'!$BM$2:$BU$100,2,FALSE),"")="Item comum"),IF($N9="",IFERROR(VLOOKUP($E9,'DADOS_CUSTOM'!$AU$2:$AX$39,2,FALSE),""),$N9),"")</f>
        <v/>
      </c>
      <c r="AW47" s="170">
        <f>IF(AND(AND($B9="Ferramenta amaldiçoada",$T9=TRUE),IFERROR(VLOOKUP($E9,'DADOS_CUSTOM'!$BM$2:$BU$100,2,FALSE),"")="Item comum"),$O9,"")</f>
        <v/>
      </c>
      <c r="AX47" s="170">
        <f>IF(AND(AND($B9="Ferramenta amaldiçoada",$T9=TRUE),IFERROR(VLOOKUP($E9,'DADOS_CUSTOM'!$BM$2:$BU$100,2,FALSE),"")="Item comum"),$R9,"")</f>
        <v/>
      </c>
      <c r="AZ47" s="170" t="inlineStr">
        <is>
          <t>Vivência de Outra Era</t>
        </is>
      </c>
      <c r="BA47" s="170" t="inlineStr">
        <is>
          <t>Encarnado</t>
        </is>
      </c>
      <c r="BB47" s="170" t="inlineStr">
        <is>
          <t>menor</t>
        </is>
      </c>
      <c r="BC47" s="170" t="inlineStr"/>
      <c r="BD47" s="170" t="inlineStr">
        <is>
          <t>Uma vez por cena</t>
        </is>
      </c>
      <c r="BE47" s="170"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0" t="inlineStr">
        <is>
          <t>Punhal</t>
        </is>
      </c>
      <c r="BN47" s="170" t="inlineStr">
        <is>
          <t>Arma</t>
        </is>
      </c>
      <c r="BO47" s="170" t="n">
        <v>0</v>
      </c>
      <c r="BP47" s="170" t="inlineStr">
        <is>
          <t>—</t>
        </is>
      </c>
      <c r="BQ47" s="170" t="inlineStr">
        <is>
          <t>—</t>
        </is>
      </c>
      <c r="BR47" s="170" t="n">
        <v>0.3</v>
      </c>
      <c r="BS47" s="170" t="inlineStr">
        <is>
          <t>—</t>
        </is>
      </c>
      <c r="BT47" s="170" t="inlineStr"/>
      <c r="BU47" s="170" t="inlineStr"/>
      <c r="BV47" s="170" t="inlineStr">
        <is>
          <t>Encarnado · Sem Técnica</t>
        </is>
      </c>
      <c r="CK47" s="170" t="inlineStr">
        <is>
          <t>Taco</t>
        </is>
      </c>
    </row>
    <row r="48">
      <c r="AA48" s="170" t="inlineStr">
        <is>
          <t>Submetralhadora</t>
        </is>
      </c>
      <c r="AB48" s="170" t="inlineStr">
        <is>
          <t>Arma de Fogo</t>
        </is>
      </c>
      <c r="AC48" s="170" t="n">
        <v>2</v>
      </c>
      <c r="AD48" s="170" t="inlineStr">
        <is>
          <t>2d6</t>
        </is>
      </c>
      <c r="AE48" s="170" t="inlineStr">
        <is>
          <t>Longo Alcance · Munição · Par · Oculta</t>
        </is>
      </c>
      <c r="AF48" s="170" t="inlineStr">
        <is>
          <t>—</t>
        </is>
      </c>
      <c r="AG48" s="170" t="n">
        <v>2</v>
      </c>
      <c r="AH48" s="170" t="inlineStr">
        <is>
          <t>15 m, longa 45 m</t>
        </is>
      </c>
      <c r="AI48" s="170" t="n">
        <v>3</v>
      </c>
      <c r="AJ48" s="170">
        <f>'FICHA PESSOAL'!$M$78</f>
        <v/>
      </c>
      <c r="AK48" s="170">
        <f>ADDRESS(ROW('FICHA PESSOAL'!M78),COLUMN('FICHA PESSOAL'!M78),4)</f>
        <v/>
      </c>
      <c r="AM48" s="170">
        <f>IF(AND(AND($B17="Ferramenta amaldiçoada",$T17=TRUE),IFERROR(VLOOKUP($E17,'DADOS_CUSTOM'!$BM$2:$BU$100,2,FALSE),"")="Uniforme"),$C17,"")</f>
        <v/>
      </c>
      <c r="AN48" s="170">
        <f>IF(AND(AND($B17="Ferramenta amaldiçoada",$T17=TRUE),IFERROR(VLOOKUP($E17,'DADOS_CUSTOM'!$BM$2:$BU$100,2,FALSE),"")="Uniforme"),IFERROR(VLOOKUP($E17,'DADOS_CUSTOM'!$AM$2:$AS$32,2,FALSE),""),"")</f>
        <v/>
      </c>
      <c r="AO48" s="170">
        <f>IF(AND(AND($B17="Ferramenta amaldiçoada",$T17=TRUE),IFERROR(VLOOKUP($E17,'DADOS_CUSTOM'!$BM$2:$BU$100,2,FALSE),"")="Uniforme"),IFERROR(VLOOKUP($E17,'DADOS_CUSTOM'!$AM$2:$AS$32,3,FALSE),""),"")</f>
        <v/>
      </c>
      <c r="AP48" s="170">
        <f>IF(AND(AND($B17="Ferramenta amaldiçoada",$T17=TRUE),IFERROR(VLOOKUP($E17,'DADOS_CUSTOM'!$BM$2:$BU$100,2,FALSE),"")="Uniforme"),IFERROR(VLOOKUP($E17,'DADOS_CUSTOM'!$AM$2:$AS$32,4,FALSE),""),"")</f>
        <v/>
      </c>
      <c r="AQ48" s="170">
        <f>IF(AND(AND($B17="Ferramenta amaldiçoada",$T17=TRUE),IFERROR(VLOOKUP($E17,'DADOS_CUSTOM'!$BM$2:$BU$100,2,FALSE),"")="Uniforme"),IF($N17="",IFERROR(VLOOKUP($E17,'DADOS_CUSTOM'!$AM$2:$AS$32,5,FALSE),""),$N17),"")</f>
        <v/>
      </c>
      <c r="AR48" s="170">
        <f>IF(AND(AND($B17="Ferramenta amaldiçoada",$T17=TRUE),IFERROR(VLOOKUP($E17,'DADOS_CUSTOM'!$BM$2:$BU$100,2,FALSE),"")="Uniforme"),IFERROR(VLOOKUP($E17,'DADOS_CUSTOM'!$AM$2:$AS$32,6,FALSE),""),"")</f>
        <v/>
      </c>
      <c r="AS48" s="170">
        <f>IF(AND(AND($B17="Ferramenta amaldiçoada",$T17=TRUE),IFERROR(VLOOKUP($E17,'DADOS_CUSTOM'!$BM$2:$BU$100,2,FALSE),"")="Uniforme"),IFERROR(VLOOKUP($E17,'DADOS_CUSTOM'!$AM$2:$AS$32,7,FALSE),""),"")</f>
        <v/>
      </c>
      <c r="AU48" s="170">
        <f>IF(AND(AND($B10="Ferramenta amaldiçoada",$T10=TRUE),IFERROR(VLOOKUP($E10,'DADOS_CUSTOM'!$BM$2:$BU$100,2,FALSE),"")="Item comum"),$C10,"")</f>
        <v/>
      </c>
      <c r="AV48" s="170">
        <f>IF(AND(AND($B10="Ferramenta amaldiçoada",$T10=TRUE),IFERROR(VLOOKUP($E10,'DADOS_CUSTOM'!$BM$2:$BU$100,2,FALSE),"")="Item comum"),IF($N10="",IFERROR(VLOOKUP($E10,'DADOS_CUSTOM'!$AU$2:$AX$39,2,FALSE),""),$N10),"")</f>
        <v/>
      </c>
      <c r="AW48" s="170">
        <f>IF(AND(AND($B10="Ferramenta amaldiçoada",$T10=TRUE),IFERROR(VLOOKUP($E10,'DADOS_CUSTOM'!$BM$2:$BU$100,2,FALSE),"")="Item comum"),$O10,"")</f>
        <v/>
      </c>
      <c r="AX48" s="170">
        <f>IF(AND(AND($B10="Ferramenta amaldiçoada",$T10=TRUE),IFERROR(VLOOKUP($E10,'DADOS_CUSTOM'!$BM$2:$BU$100,2,FALSE),"")="Item comum"),$R10,"")</f>
        <v/>
      </c>
      <c r="AZ48" s="170" t="inlineStr">
        <is>
          <t>Experiência Preservada</t>
        </is>
      </c>
      <c r="BA48" s="170" t="inlineStr">
        <is>
          <t>Encarnado</t>
        </is>
      </c>
      <c r="BB48" s="170" t="inlineStr">
        <is>
          <t>menor</t>
        </is>
      </c>
      <c r="BC48" s="170" t="inlineStr"/>
      <c r="BD48" s="170" t="inlineStr">
        <is>
          <t>Uma vez por cena</t>
        </is>
      </c>
      <c r="BE48" s="170"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0" t="inlineStr">
        <is>
          <t>Rapieira</t>
        </is>
      </c>
      <c r="BN48" s="170" t="inlineStr">
        <is>
          <t>Arma</t>
        </is>
      </c>
      <c r="BO48" s="170" t="n">
        <v>0</v>
      </c>
      <c r="BP48" s="170" t="inlineStr">
        <is>
          <t>—</t>
        </is>
      </c>
      <c r="BQ48" s="170" t="inlineStr">
        <is>
          <t>—</t>
        </is>
      </c>
      <c r="BR48" s="170" t="n">
        <v>1</v>
      </c>
      <c r="BS48" s="170" t="inlineStr">
        <is>
          <t>—</t>
        </is>
      </c>
      <c r="BT48" s="170" t="inlineStr"/>
      <c r="BU48" s="170" t="inlineStr"/>
      <c r="BV48" s="170" t="inlineStr">
        <is>
          <t>Ensaio Partilhado</t>
        </is>
      </c>
      <c r="CK48" s="170" t="inlineStr">
        <is>
          <t>Tanto</t>
        </is>
      </c>
    </row>
    <row r="49">
      <c r="AA49" s="170" t="inlineStr">
        <is>
          <t>Taco</t>
        </is>
      </c>
      <c r="AB49" s="170" t="inlineStr">
        <is>
          <t>Massa</t>
        </is>
      </c>
      <c r="AC49" s="170" t="n">
        <v>1</v>
      </c>
      <c r="AD49" s="170" t="inlineStr">
        <is>
          <t>1d8</t>
        </is>
      </c>
      <c r="AE49" s="170" t="inlineStr">
        <is>
          <t>Versátil · Discreta</t>
        </is>
      </c>
      <c r="AF49" s="170" t="inlineStr">
        <is>
          <t>—</t>
        </is>
      </c>
      <c r="AG49" s="170" t="n">
        <v>1</v>
      </c>
      <c r="AJ49" s="170">
        <f>'FICHA PESSOAL'!$AM$76</f>
        <v/>
      </c>
      <c r="AK49" s="170">
        <f>ADDRESS(ROW('FICHA PESSOAL'!AM76),COLUMN('FICHA PESSOAL'!AM76),4)</f>
        <v/>
      </c>
      <c r="AM49" s="170">
        <f>IF(AND(AND($B18="Ferramenta amaldiçoada",$T18=TRUE),IFERROR(VLOOKUP($E18,'DADOS_CUSTOM'!$BM$2:$BU$100,2,FALSE),"")="Uniforme"),$C18,"")</f>
        <v/>
      </c>
      <c r="AN49" s="170">
        <f>IF(AND(AND($B18="Ferramenta amaldiçoada",$T18=TRUE),IFERROR(VLOOKUP($E18,'DADOS_CUSTOM'!$BM$2:$BU$100,2,FALSE),"")="Uniforme"),IFERROR(VLOOKUP($E18,'DADOS_CUSTOM'!$AM$2:$AS$32,2,FALSE),""),"")</f>
        <v/>
      </c>
      <c r="AO49" s="170">
        <f>IF(AND(AND($B18="Ferramenta amaldiçoada",$T18=TRUE),IFERROR(VLOOKUP($E18,'DADOS_CUSTOM'!$BM$2:$BU$100,2,FALSE),"")="Uniforme"),IFERROR(VLOOKUP($E18,'DADOS_CUSTOM'!$AM$2:$AS$32,3,FALSE),""),"")</f>
        <v/>
      </c>
      <c r="AP49" s="170">
        <f>IF(AND(AND($B18="Ferramenta amaldiçoada",$T18=TRUE),IFERROR(VLOOKUP($E18,'DADOS_CUSTOM'!$BM$2:$BU$100,2,FALSE),"")="Uniforme"),IFERROR(VLOOKUP($E18,'DADOS_CUSTOM'!$AM$2:$AS$32,4,FALSE),""),"")</f>
        <v/>
      </c>
      <c r="AQ49" s="170">
        <f>IF(AND(AND($B18="Ferramenta amaldiçoada",$T18=TRUE),IFERROR(VLOOKUP($E18,'DADOS_CUSTOM'!$BM$2:$BU$100,2,FALSE),"")="Uniforme"),IF($N18="",IFERROR(VLOOKUP($E18,'DADOS_CUSTOM'!$AM$2:$AS$32,5,FALSE),""),$N18),"")</f>
        <v/>
      </c>
      <c r="AR49" s="170">
        <f>IF(AND(AND($B18="Ferramenta amaldiçoada",$T18=TRUE),IFERROR(VLOOKUP($E18,'DADOS_CUSTOM'!$BM$2:$BU$100,2,FALSE),"")="Uniforme"),IFERROR(VLOOKUP($E18,'DADOS_CUSTOM'!$AM$2:$AS$32,6,FALSE),""),"")</f>
        <v/>
      </c>
      <c r="AS49" s="170">
        <f>IF(AND(AND($B18="Ferramenta amaldiçoada",$T18=TRUE),IFERROR(VLOOKUP($E18,'DADOS_CUSTOM'!$BM$2:$BU$100,2,FALSE),"")="Uniforme"),IFERROR(VLOOKUP($E18,'DADOS_CUSTOM'!$AM$2:$AS$32,7,FALSE),""),"")</f>
        <v/>
      </c>
      <c r="AU49" s="170">
        <f>IF(AND(AND($B11="Ferramenta amaldiçoada",$T11=TRUE),IFERROR(VLOOKUP($E11,'DADOS_CUSTOM'!$BM$2:$BU$100,2,FALSE),"")="Item comum"),$C11,"")</f>
        <v/>
      </c>
      <c r="AV49" s="170">
        <f>IF(AND(AND($B11="Ferramenta amaldiçoada",$T11=TRUE),IFERROR(VLOOKUP($E11,'DADOS_CUSTOM'!$BM$2:$BU$100,2,FALSE),"")="Item comum"),IF($N11="",IFERROR(VLOOKUP($E11,'DADOS_CUSTOM'!$AU$2:$AX$39,2,FALSE),""),$N11),"")</f>
        <v/>
      </c>
      <c r="AW49" s="170">
        <f>IF(AND(AND($B11="Ferramenta amaldiçoada",$T11=TRUE),IFERROR(VLOOKUP($E11,'DADOS_CUSTOM'!$BM$2:$BU$100,2,FALSE),"")="Item comum"),$O11,"")</f>
        <v/>
      </c>
      <c r="AX49" s="170">
        <f>IF(AND(AND($B11="Ferramenta amaldiçoada",$T11=TRUE),IFERROR(VLOOKUP($E11,'DADOS_CUSTOM'!$BM$2:$BU$100,2,FALSE),"")="Item comum"),$R11,"")</f>
        <v/>
      </c>
      <c r="AZ49" s="170" t="inlineStr">
        <is>
          <t>Anatomia Suplementar</t>
        </is>
      </c>
      <c r="BA49" s="170" t="inlineStr">
        <is>
          <t>Híbrido</t>
        </is>
      </c>
      <c r="BB49" s="170" t="inlineStr">
        <is>
          <t>menor</t>
        </is>
      </c>
      <c r="BC49" s="170" t="inlineStr"/>
      <c r="BD49" s="170" t="inlineStr">
        <is>
          <t>Passiva</t>
        </is>
      </c>
      <c r="BE49" s="170"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0" t="inlineStr">
        <is>
          <t>Revólver</t>
        </is>
      </c>
      <c r="BN49" s="170" t="inlineStr">
        <is>
          <t>Arma</t>
        </is>
      </c>
      <c r="BO49" s="170" t="n">
        <v>0</v>
      </c>
      <c r="BP49" s="170" t="inlineStr">
        <is>
          <t>—</t>
        </is>
      </c>
      <c r="BQ49" s="170" t="inlineStr">
        <is>
          <t>—</t>
        </is>
      </c>
      <c r="BR49" s="170" t="n">
        <v>0.5</v>
      </c>
      <c r="BS49" s="170" t="inlineStr">
        <is>
          <t>—</t>
        </is>
      </c>
      <c r="BT49" s="170" t="inlineStr"/>
      <c r="BU49" s="170" t="inlineStr"/>
      <c r="BV49" s="170" t="inlineStr">
        <is>
          <t>Escolha sua Origem</t>
        </is>
      </c>
      <c r="CK49" s="170" t="inlineStr">
        <is>
          <t>Tekko</t>
        </is>
      </c>
    </row>
    <row r="50">
      <c r="AA50" s="170" t="inlineStr">
        <is>
          <t>Tanto</t>
        </is>
      </c>
      <c r="AB50" s="170" t="inlineStr">
        <is>
          <t>Lâmina Curta</t>
        </is>
      </c>
      <c r="AC50" s="170" t="n">
        <v>1</v>
      </c>
      <c r="AD50" s="170" t="inlineStr">
        <is>
          <t>1d6</t>
        </is>
      </c>
      <c r="AE50" s="170" t="inlineStr">
        <is>
          <t>Fineza · Oculta · Leve</t>
        </is>
      </c>
      <c r="AF50" s="170" t="inlineStr">
        <is>
          <t>—</t>
        </is>
      </c>
      <c r="AG50" s="170" t="n">
        <v>0.3</v>
      </c>
      <c r="AJ50" s="170">
        <f>'FICHA PESSOAL'!$AE$76</f>
        <v/>
      </c>
      <c r="AK50" s="170">
        <f>ADDRESS(ROW('FICHA PESSOAL'!AE76),COLUMN('FICHA PESSOAL'!AE76),4)</f>
        <v/>
      </c>
      <c r="AM50" s="170">
        <f>IF(AND(AND($B19="Ferramenta amaldiçoada",$T19=TRUE),IFERROR(VLOOKUP($E19,'DADOS_CUSTOM'!$BM$2:$BU$100,2,FALSE),"")="Uniforme"),$C19,"")</f>
        <v/>
      </c>
      <c r="AN50" s="170">
        <f>IF(AND(AND($B19="Ferramenta amaldiçoada",$T19=TRUE),IFERROR(VLOOKUP($E19,'DADOS_CUSTOM'!$BM$2:$BU$100,2,FALSE),"")="Uniforme"),IFERROR(VLOOKUP($E19,'DADOS_CUSTOM'!$AM$2:$AS$32,2,FALSE),""),"")</f>
        <v/>
      </c>
      <c r="AO50" s="170">
        <f>IF(AND(AND($B19="Ferramenta amaldiçoada",$T19=TRUE),IFERROR(VLOOKUP($E19,'DADOS_CUSTOM'!$BM$2:$BU$100,2,FALSE),"")="Uniforme"),IFERROR(VLOOKUP($E19,'DADOS_CUSTOM'!$AM$2:$AS$32,3,FALSE),""),"")</f>
        <v/>
      </c>
      <c r="AP50" s="170">
        <f>IF(AND(AND($B19="Ferramenta amaldiçoada",$T19=TRUE),IFERROR(VLOOKUP($E19,'DADOS_CUSTOM'!$BM$2:$BU$100,2,FALSE),"")="Uniforme"),IFERROR(VLOOKUP($E19,'DADOS_CUSTOM'!$AM$2:$AS$32,4,FALSE),""),"")</f>
        <v/>
      </c>
      <c r="AQ50" s="170">
        <f>IF(AND(AND($B19="Ferramenta amaldiçoada",$T19=TRUE),IFERROR(VLOOKUP($E19,'DADOS_CUSTOM'!$BM$2:$BU$100,2,FALSE),"")="Uniforme"),IF($N19="",IFERROR(VLOOKUP($E19,'DADOS_CUSTOM'!$AM$2:$AS$32,5,FALSE),""),$N19),"")</f>
        <v/>
      </c>
      <c r="AR50" s="170">
        <f>IF(AND(AND($B19="Ferramenta amaldiçoada",$T19=TRUE),IFERROR(VLOOKUP($E19,'DADOS_CUSTOM'!$BM$2:$BU$100,2,FALSE),"")="Uniforme"),IFERROR(VLOOKUP($E19,'DADOS_CUSTOM'!$AM$2:$AS$32,6,FALSE),""),"")</f>
        <v/>
      </c>
      <c r="AS50" s="170">
        <f>IF(AND(AND($B19="Ferramenta amaldiçoada",$T19=TRUE),IFERROR(VLOOKUP($E19,'DADOS_CUSTOM'!$BM$2:$BU$100,2,FALSE),"")="Uniforme"),IFERROR(VLOOKUP($E19,'DADOS_CUSTOM'!$AM$2:$AS$32,7,FALSE),""),"")</f>
        <v/>
      </c>
      <c r="AU50" s="170">
        <f>IF(AND(AND($B12="Ferramenta amaldiçoada",$T12=TRUE),IFERROR(VLOOKUP($E12,'DADOS_CUSTOM'!$BM$2:$BU$100,2,FALSE),"")="Item comum"),$C12,"")</f>
        <v/>
      </c>
      <c r="AV50" s="170">
        <f>IF(AND(AND($B12="Ferramenta amaldiçoada",$T12=TRUE),IFERROR(VLOOKUP($E12,'DADOS_CUSTOM'!$BM$2:$BU$100,2,FALSE),"")="Item comum"),IF($N12="",IFERROR(VLOOKUP($E12,'DADOS_CUSTOM'!$AU$2:$AX$39,2,FALSE),""),$N12),"")</f>
        <v/>
      </c>
      <c r="AW50" s="170">
        <f>IF(AND(AND($B12="Ferramenta amaldiçoada",$T12=TRUE),IFERROR(VLOOKUP($E12,'DADOS_CUSTOM'!$BM$2:$BU$100,2,FALSE),"")="Item comum"),$O12,"")</f>
        <v/>
      </c>
      <c r="AX50" s="170">
        <f>IF(AND(AND($B12="Ferramenta amaldiçoada",$T12=TRUE),IFERROR(VLOOKUP($E12,'DADOS_CUSTOM'!$BM$2:$BU$100,2,FALSE),"")="Item comum"),$R12,"")</f>
        <v/>
      </c>
      <c r="AZ50" s="170" t="inlineStr">
        <is>
          <t>Armamento Orgânico</t>
        </is>
      </c>
      <c r="BA50" s="170" t="inlineStr">
        <is>
          <t>Híbrido</t>
        </is>
      </c>
      <c r="BB50" s="170" t="inlineStr">
        <is>
          <t>menor</t>
        </is>
      </c>
      <c r="BC50" s="170" t="inlineStr"/>
      <c r="BD50" s="170" t="inlineStr">
        <is>
          <t>Passiva</t>
        </is>
      </c>
      <c r="BE50" s="170"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0" t="inlineStr">
        <is>
          <t>Rifle</t>
        </is>
      </c>
      <c r="BN50" s="170" t="inlineStr">
        <is>
          <t>Arma</t>
        </is>
      </c>
      <c r="BO50" s="170" t="n">
        <v>0</v>
      </c>
      <c r="BP50" s="170" t="inlineStr">
        <is>
          <t>—</t>
        </is>
      </c>
      <c r="BQ50" s="170" t="n">
        <v>1</v>
      </c>
      <c r="BR50" s="170" t="n">
        <v>2</v>
      </c>
      <c r="BS50" s="170" t="inlineStr">
        <is>
          <t>—</t>
        </is>
      </c>
      <c r="BT50" s="170" t="inlineStr"/>
      <c r="BU50" s="170" t="inlineStr"/>
      <c r="BV50" s="170" t="inlineStr">
        <is>
          <t>Espada Longa</t>
        </is>
      </c>
      <c r="CK50" s="170" t="inlineStr">
        <is>
          <t>Tessen</t>
        </is>
      </c>
    </row>
    <row r="51">
      <c r="AA51" s="170" t="inlineStr">
        <is>
          <t>Tekko</t>
        </is>
      </c>
      <c r="AB51" s="170" t="inlineStr">
        <is>
          <t>Manopla</t>
        </is>
      </c>
      <c r="AC51" s="170" t="n">
        <v>1</v>
      </c>
      <c r="AD51" s="170" t="inlineStr">
        <is>
          <t>1d4</t>
        </is>
      </c>
      <c r="AE51" s="170" t="inlineStr">
        <is>
          <t>Vestida · Par · Oculta · Leve</t>
        </is>
      </c>
      <c r="AF51" s="170" t="inlineStr">
        <is>
          <t>—</t>
        </is>
      </c>
      <c r="AG51" s="170" t="n">
        <v>0.2</v>
      </c>
      <c r="AJ51" s="170">
        <f>'FICHA PESSOAL'!$AE$83</f>
        <v/>
      </c>
      <c r="AK51" s="170">
        <f>ADDRESS(ROW('FICHA PESSOAL'!AE83),COLUMN('FICHA PESSOAL'!AE83),4)</f>
        <v/>
      </c>
      <c r="AM51" s="170">
        <f>IF(AND(AND($B20="Ferramenta amaldiçoada",$T20=TRUE),IFERROR(VLOOKUP($E20,'DADOS_CUSTOM'!$BM$2:$BU$100,2,FALSE),"")="Uniforme"),$C20,"")</f>
        <v/>
      </c>
      <c r="AN51" s="170">
        <f>IF(AND(AND($B20="Ferramenta amaldiçoada",$T20=TRUE),IFERROR(VLOOKUP($E20,'DADOS_CUSTOM'!$BM$2:$BU$100,2,FALSE),"")="Uniforme"),IFERROR(VLOOKUP($E20,'DADOS_CUSTOM'!$AM$2:$AS$32,2,FALSE),""),"")</f>
        <v/>
      </c>
      <c r="AO51" s="170">
        <f>IF(AND(AND($B20="Ferramenta amaldiçoada",$T20=TRUE),IFERROR(VLOOKUP($E20,'DADOS_CUSTOM'!$BM$2:$BU$100,2,FALSE),"")="Uniforme"),IFERROR(VLOOKUP($E20,'DADOS_CUSTOM'!$AM$2:$AS$32,3,FALSE),""),"")</f>
        <v/>
      </c>
      <c r="AP51" s="170">
        <f>IF(AND(AND($B20="Ferramenta amaldiçoada",$T20=TRUE),IFERROR(VLOOKUP($E20,'DADOS_CUSTOM'!$BM$2:$BU$100,2,FALSE),"")="Uniforme"),IFERROR(VLOOKUP($E20,'DADOS_CUSTOM'!$AM$2:$AS$32,4,FALSE),""),"")</f>
        <v/>
      </c>
      <c r="AQ51" s="170">
        <f>IF(AND(AND($B20="Ferramenta amaldiçoada",$T20=TRUE),IFERROR(VLOOKUP($E20,'DADOS_CUSTOM'!$BM$2:$BU$100,2,FALSE),"")="Uniforme"),IF($N20="",IFERROR(VLOOKUP($E20,'DADOS_CUSTOM'!$AM$2:$AS$32,5,FALSE),""),$N20),"")</f>
        <v/>
      </c>
      <c r="AR51" s="170">
        <f>IF(AND(AND($B20="Ferramenta amaldiçoada",$T20=TRUE),IFERROR(VLOOKUP($E20,'DADOS_CUSTOM'!$BM$2:$BU$100,2,FALSE),"")="Uniforme"),IFERROR(VLOOKUP($E20,'DADOS_CUSTOM'!$AM$2:$AS$32,6,FALSE),""),"")</f>
        <v/>
      </c>
      <c r="AS51" s="170">
        <f>IF(AND(AND($B20="Ferramenta amaldiçoada",$T20=TRUE),IFERROR(VLOOKUP($E20,'DADOS_CUSTOM'!$BM$2:$BU$100,2,FALSE),"")="Uniforme"),IFERROR(VLOOKUP($E20,'DADOS_CUSTOM'!$AM$2:$AS$32,7,FALSE),""),"")</f>
        <v/>
      </c>
      <c r="AU51" s="170">
        <f>IF(AND(AND($B13="Ferramenta amaldiçoada",$T13=TRUE),IFERROR(VLOOKUP($E13,'DADOS_CUSTOM'!$BM$2:$BU$100,2,FALSE),"")="Item comum"),$C13,"")</f>
        <v/>
      </c>
      <c r="AV51" s="170">
        <f>IF(AND(AND($B13="Ferramenta amaldiçoada",$T13=TRUE),IFERROR(VLOOKUP($E13,'DADOS_CUSTOM'!$BM$2:$BU$100,2,FALSE),"")="Item comum"),IF($N13="",IFERROR(VLOOKUP($E13,'DADOS_CUSTOM'!$AU$2:$AX$39,2,FALSE),""),$N13),"")</f>
        <v/>
      </c>
      <c r="AW51" s="170">
        <f>IF(AND(AND($B13="Ferramenta amaldiçoada",$T13=TRUE),IFERROR(VLOOKUP($E13,'DADOS_CUSTOM'!$BM$2:$BU$100,2,FALSE),"")="Item comum"),$O13,"")</f>
        <v/>
      </c>
      <c r="AX51" s="170">
        <f>IF(AND(AND($B13="Ferramenta amaldiçoada",$T13=TRUE),IFERROR(VLOOKUP($E13,'DADOS_CUSTOM'!$BM$2:$BU$100,2,FALSE),"")="Item comum"),$R13,"")</f>
        <v/>
      </c>
      <c r="AZ51" s="170" t="inlineStr">
        <is>
          <t>Locomoção Adaptada</t>
        </is>
      </c>
      <c r="BA51" s="170" t="inlineStr">
        <is>
          <t>Híbrido</t>
        </is>
      </c>
      <c r="BB51" s="170" t="inlineStr">
        <is>
          <t>menor</t>
        </is>
      </c>
      <c r="BC51" s="170" t="inlineStr"/>
      <c r="BD51" s="170" t="inlineStr">
        <is>
          <t>Passiva</t>
        </is>
      </c>
      <c r="BE51" s="170"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0" t="inlineStr">
        <is>
          <t>Rifle de Precisão</t>
        </is>
      </c>
      <c r="BN51" s="170" t="inlineStr">
        <is>
          <t>Arma</t>
        </is>
      </c>
      <c r="BO51" s="170" t="n">
        <v>0</v>
      </c>
      <c r="BP51" s="170" t="inlineStr">
        <is>
          <t>—</t>
        </is>
      </c>
      <c r="BQ51" s="170" t="n">
        <v>3</v>
      </c>
      <c r="BR51" s="170" t="n">
        <v>3</v>
      </c>
      <c r="BS51" s="170" t="inlineStr">
        <is>
          <t>—</t>
        </is>
      </c>
      <c r="BT51" s="170" t="inlineStr"/>
      <c r="BU51" s="170" t="inlineStr"/>
      <c r="BV51" s="170" t="inlineStr">
        <is>
          <t>Espadão</t>
        </is>
      </c>
      <c r="CK51" s="170" t="inlineStr">
        <is>
          <t>Tonfa</t>
        </is>
      </c>
    </row>
    <row r="52">
      <c r="AA52" s="170" t="inlineStr">
        <is>
          <t>Tessen</t>
        </is>
      </c>
      <c r="AB52" s="170" t="inlineStr">
        <is>
          <t>Arremesso</t>
        </is>
      </c>
      <c r="AC52" s="170" t="n">
        <v>1</v>
      </c>
      <c r="AD52" s="170" t="inlineStr">
        <is>
          <t>1d4</t>
        </is>
      </c>
      <c r="AE52" s="170" t="inlineStr">
        <is>
          <t>Longo Alcance · Oculta · Vestida · Leve</t>
        </is>
      </c>
      <c r="AF52" s="170" t="inlineStr">
        <is>
          <t>—</t>
        </is>
      </c>
      <c r="AG52" s="170" t="n">
        <v>0.3</v>
      </c>
      <c r="AH52" s="170" t="inlineStr">
        <is>
          <t>6 m, longa 18 m</t>
        </is>
      </c>
      <c r="AJ52" s="170">
        <f>'FICHA PESSOAL'!$M$83</f>
        <v/>
      </c>
      <c r="AK52" s="170">
        <f>ADDRESS(ROW('FICHA PESSOAL'!M83),COLUMN('FICHA PESSOAL'!M83),4)</f>
        <v/>
      </c>
      <c r="AM52" s="170">
        <f>IF(AND(AND($B21="Ferramenta amaldiçoada",$T21=TRUE),IFERROR(VLOOKUP($E21,'DADOS_CUSTOM'!$BM$2:$BU$100,2,FALSE),"")="Uniforme"),$C21,"")</f>
        <v/>
      </c>
      <c r="AN52" s="170">
        <f>IF(AND(AND($B21="Ferramenta amaldiçoada",$T21=TRUE),IFERROR(VLOOKUP($E21,'DADOS_CUSTOM'!$BM$2:$BU$100,2,FALSE),"")="Uniforme"),IFERROR(VLOOKUP($E21,'DADOS_CUSTOM'!$AM$2:$AS$32,2,FALSE),""),"")</f>
        <v/>
      </c>
      <c r="AO52" s="170">
        <f>IF(AND(AND($B21="Ferramenta amaldiçoada",$T21=TRUE),IFERROR(VLOOKUP($E21,'DADOS_CUSTOM'!$BM$2:$BU$100,2,FALSE),"")="Uniforme"),IFERROR(VLOOKUP($E21,'DADOS_CUSTOM'!$AM$2:$AS$32,3,FALSE),""),"")</f>
        <v/>
      </c>
      <c r="AP52" s="170">
        <f>IF(AND(AND($B21="Ferramenta amaldiçoada",$T21=TRUE),IFERROR(VLOOKUP($E21,'DADOS_CUSTOM'!$BM$2:$BU$100,2,FALSE),"")="Uniforme"),IFERROR(VLOOKUP($E21,'DADOS_CUSTOM'!$AM$2:$AS$32,4,FALSE),""),"")</f>
        <v/>
      </c>
      <c r="AQ52" s="170">
        <f>IF(AND(AND($B21="Ferramenta amaldiçoada",$T21=TRUE),IFERROR(VLOOKUP($E21,'DADOS_CUSTOM'!$BM$2:$BU$100,2,FALSE),"")="Uniforme"),IF($N21="",IFERROR(VLOOKUP($E21,'DADOS_CUSTOM'!$AM$2:$AS$32,5,FALSE),""),$N21),"")</f>
        <v/>
      </c>
      <c r="AR52" s="170">
        <f>IF(AND(AND($B21="Ferramenta amaldiçoada",$T21=TRUE),IFERROR(VLOOKUP($E21,'DADOS_CUSTOM'!$BM$2:$BU$100,2,FALSE),"")="Uniforme"),IFERROR(VLOOKUP($E21,'DADOS_CUSTOM'!$AM$2:$AS$32,6,FALSE),""),"")</f>
        <v/>
      </c>
      <c r="AS52" s="170">
        <f>IF(AND(AND($B21="Ferramenta amaldiçoada",$T21=TRUE),IFERROR(VLOOKUP($E21,'DADOS_CUSTOM'!$BM$2:$BU$100,2,FALSE),"")="Uniforme"),IFERROR(VLOOKUP($E21,'DADOS_CUSTOM'!$AM$2:$AS$32,7,FALSE),""),"")</f>
        <v/>
      </c>
      <c r="AU52" s="170">
        <f>IF(AND(AND($B14="Ferramenta amaldiçoada",$T14=TRUE),IFERROR(VLOOKUP($E14,'DADOS_CUSTOM'!$BM$2:$BU$100,2,FALSE),"")="Item comum"),$C14,"")</f>
        <v/>
      </c>
      <c r="AV52" s="170">
        <f>IF(AND(AND($B14="Ferramenta amaldiçoada",$T14=TRUE),IFERROR(VLOOKUP($E14,'DADOS_CUSTOM'!$BM$2:$BU$100,2,FALSE),"")="Item comum"),IF($N14="",IFERROR(VLOOKUP($E14,'DADOS_CUSTOM'!$AU$2:$AX$39,2,FALSE),""),$N14),"")</f>
        <v/>
      </c>
      <c r="AW52" s="170">
        <f>IF(AND(AND($B14="Ferramenta amaldiçoada",$T14=TRUE),IFERROR(VLOOKUP($E14,'DADOS_CUSTOM'!$BM$2:$BU$100,2,FALSE),"")="Item comum"),$O14,"")</f>
        <v/>
      </c>
      <c r="AX52" s="170">
        <f>IF(AND(AND($B14="Ferramenta amaldiçoada",$T14=TRUE),IFERROR(VLOOKUP($E14,'DADOS_CUSTOM'!$BM$2:$BU$100,2,FALSE),"")="Item comum"),$R14,"")</f>
        <v/>
      </c>
      <c r="AZ52" s="170" t="inlineStr">
        <is>
          <t>Bolsa Orgânica</t>
        </is>
      </c>
      <c r="BA52" s="170" t="inlineStr">
        <is>
          <t>Híbrido</t>
        </is>
      </c>
      <c r="BB52" s="170" t="inlineStr">
        <is>
          <t>menor</t>
        </is>
      </c>
      <c r="BC52" s="170" t="inlineStr"/>
      <c r="BD52" s="170" t="inlineStr">
        <is>
          <t>Passiva</t>
        </is>
      </c>
      <c r="BE52" s="170"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0" t="inlineStr">
        <is>
          <t>Sai</t>
        </is>
      </c>
      <c r="BN52" s="170" t="inlineStr">
        <is>
          <t>Arma</t>
        </is>
      </c>
      <c r="BO52" s="170" t="n">
        <v>0</v>
      </c>
      <c r="BP52" s="170" t="inlineStr">
        <is>
          <t>—</t>
        </is>
      </c>
      <c r="BQ52" s="170" t="inlineStr">
        <is>
          <t>—</t>
        </is>
      </c>
      <c r="BR52" s="170" t="n">
        <v>0.5</v>
      </c>
      <c r="BS52" s="170" t="inlineStr">
        <is>
          <t>—</t>
        </is>
      </c>
      <c r="BT52" s="170" t="inlineStr"/>
      <c r="BU52" s="170" t="inlineStr"/>
      <c r="BV52" s="170" t="inlineStr">
        <is>
          <t>Especialidade Antiga</t>
        </is>
      </c>
      <c r="CK52" s="170" t="inlineStr">
        <is>
          <t>Wakizashi</t>
        </is>
      </c>
    </row>
    <row r="53">
      <c r="AA53" s="170" t="inlineStr">
        <is>
          <t>Tonfa</t>
        </is>
      </c>
      <c r="AB53" s="170" t="inlineStr">
        <is>
          <t>Porrete</t>
        </is>
      </c>
      <c r="AC53" s="170" t="n">
        <v>1</v>
      </c>
      <c r="AD53" s="170" t="inlineStr">
        <is>
          <t>1d6</t>
        </is>
      </c>
      <c r="AE53" s="170" t="inlineStr">
        <is>
          <t>Par · Vestida · Leve</t>
        </is>
      </c>
      <c r="AF53" s="170" t="inlineStr">
        <is>
          <t>—</t>
        </is>
      </c>
      <c r="AG53" s="170" t="n">
        <v>0.5</v>
      </c>
      <c r="AJ53" s="170">
        <f>'FICHA PESSOAL'!$V$76</f>
        <v/>
      </c>
      <c r="AK53" s="170">
        <f>ADDRESS(ROW('FICHA PESSOAL'!V76),COLUMN('FICHA PESSOAL'!V76),4)</f>
        <v/>
      </c>
      <c r="AM53" s="170">
        <f>IF(AND(AND($B22="Ferramenta amaldiçoada",$T22=TRUE),IFERROR(VLOOKUP($E22,'DADOS_CUSTOM'!$BM$2:$BU$100,2,FALSE),"")="Uniforme"),$C22,"")</f>
        <v/>
      </c>
      <c r="AN53" s="170">
        <f>IF(AND(AND($B22="Ferramenta amaldiçoada",$T22=TRUE),IFERROR(VLOOKUP($E22,'DADOS_CUSTOM'!$BM$2:$BU$100,2,FALSE),"")="Uniforme"),IFERROR(VLOOKUP($E22,'DADOS_CUSTOM'!$AM$2:$AS$32,2,FALSE),""),"")</f>
        <v/>
      </c>
      <c r="AO53" s="170">
        <f>IF(AND(AND($B22="Ferramenta amaldiçoada",$T22=TRUE),IFERROR(VLOOKUP($E22,'DADOS_CUSTOM'!$BM$2:$BU$100,2,FALSE),"")="Uniforme"),IFERROR(VLOOKUP($E22,'DADOS_CUSTOM'!$AM$2:$AS$32,3,FALSE),""),"")</f>
        <v/>
      </c>
      <c r="AP53" s="170">
        <f>IF(AND(AND($B22="Ferramenta amaldiçoada",$T22=TRUE),IFERROR(VLOOKUP($E22,'DADOS_CUSTOM'!$BM$2:$BU$100,2,FALSE),"")="Uniforme"),IFERROR(VLOOKUP($E22,'DADOS_CUSTOM'!$AM$2:$AS$32,4,FALSE),""),"")</f>
        <v/>
      </c>
      <c r="AQ53" s="170">
        <f>IF(AND(AND($B22="Ferramenta amaldiçoada",$T22=TRUE),IFERROR(VLOOKUP($E22,'DADOS_CUSTOM'!$BM$2:$BU$100,2,FALSE),"")="Uniforme"),IF($N22="",IFERROR(VLOOKUP($E22,'DADOS_CUSTOM'!$AM$2:$AS$32,5,FALSE),""),$N22),"")</f>
        <v/>
      </c>
      <c r="AR53" s="170">
        <f>IF(AND(AND($B22="Ferramenta amaldiçoada",$T22=TRUE),IFERROR(VLOOKUP($E22,'DADOS_CUSTOM'!$BM$2:$BU$100,2,FALSE),"")="Uniforme"),IFERROR(VLOOKUP($E22,'DADOS_CUSTOM'!$AM$2:$AS$32,6,FALSE),""),"")</f>
        <v/>
      </c>
      <c r="AS53" s="170">
        <f>IF(AND(AND($B22="Ferramenta amaldiçoada",$T22=TRUE),IFERROR(VLOOKUP($E22,'DADOS_CUSTOM'!$BM$2:$BU$100,2,FALSE),"")="Uniforme"),IFERROR(VLOOKUP($E22,'DADOS_CUSTOM'!$AM$2:$AS$32,7,FALSE),""),"")</f>
        <v/>
      </c>
      <c r="AU53" s="170">
        <f>IF(AND(AND($B15="Ferramenta amaldiçoada",$T15=TRUE),IFERROR(VLOOKUP($E15,'DADOS_CUSTOM'!$BM$2:$BU$100,2,FALSE),"")="Item comum"),$C15,"")</f>
        <v/>
      </c>
      <c r="AV53" s="170">
        <f>IF(AND(AND($B15="Ferramenta amaldiçoada",$T15=TRUE),IFERROR(VLOOKUP($E15,'DADOS_CUSTOM'!$BM$2:$BU$100,2,FALSE),"")="Item comum"),IF($N15="",IFERROR(VLOOKUP($E15,'DADOS_CUSTOM'!$AU$2:$AX$39,2,FALSE),""),$N15),"")</f>
        <v/>
      </c>
      <c r="AW53" s="170">
        <f>IF(AND(AND($B15="Ferramenta amaldiçoada",$T15=TRUE),IFERROR(VLOOKUP($E15,'DADOS_CUSTOM'!$BM$2:$BU$100,2,FALSE),"")="Item comum"),$O15,"")</f>
        <v/>
      </c>
      <c r="AX53" s="170">
        <f>IF(AND(AND($B15="Ferramenta amaldiçoada",$T15=TRUE),IFERROR(VLOOKUP($E15,'DADOS_CUSTOM'!$BM$2:$BU$100,2,FALSE),"")="Item comum"),$R15,"")</f>
        <v/>
      </c>
      <c r="AZ53" s="170" t="inlineStr">
        <is>
          <t>Memória da Dor</t>
        </is>
      </c>
      <c r="BA53" s="170" t="inlineStr">
        <is>
          <t>Híbrido</t>
        </is>
      </c>
      <c r="BB53" s="170" t="inlineStr">
        <is>
          <t>menor</t>
        </is>
      </c>
      <c r="BC53" s="170" t="inlineStr"/>
      <c r="BD53" s="170" t="inlineStr">
        <is>
          <t>Uma vez por cena</t>
        </is>
      </c>
      <c r="BE53" s="170"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0" t="inlineStr">
        <is>
          <t>Shuriken</t>
        </is>
      </c>
      <c r="BN53" s="170" t="inlineStr">
        <is>
          <t>Arma</t>
        </is>
      </c>
      <c r="BO53" s="170" t="n">
        <v>0</v>
      </c>
      <c r="BP53" s="170" t="inlineStr">
        <is>
          <t>—</t>
        </is>
      </c>
      <c r="BQ53" s="170" t="inlineStr">
        <is>
          <t>—</t>
        </is>
      </c>
      <c r="BR53" s="170" t="n">
        <v>0.1</v>
      </c>
      <c r="BS53" s="170" t="inlineStr">
        <is>
          <t>—</t>
        </is>
      </c>
      <c r="BT53" s="170" t="inlineStr"/>
      <c r="BU53" s="170" t="inlineStr"/>
      <c r="BV53" s="170" t="inlineStr">
        <is>
          <t>Espingarda</t>
        </is>
      </c>
      <c r="CK53" s="170" t="inlineStr">
        <is>
          <t>Yari</t>
        </is>
      </c>
    </row>
    <row r="54">
      <c r="AA54" s="170" t="inlineStr">
        <is>
          <t>Torre</t>
        </is>
      </c>
      <c r="AB54" s="170" t="inlineStr">
        <is>
          <t>Escudo</t>
        </is>
      </c>
      <c r="AC54" s="170" t="n">
        <v>1</v>
      </c>
      <c r="AD54" s="170" t="inlineStr">
        <is>
          <t>—</t>
        </is>
      </c>
      <c r="AE54" s="170" t="inlineStr">
        <is>
          <t>Proteção +3 · teto de Destreza 1</t>
        </is>
      </c>
      <c r="AF54" s="170" t="n">
        <v>5</v>
      </c>
      <c r="AG54" s="170" t="n">
        <v>2</v>
      </c>
      <c r="AJ54" s="170">
        <f>TRUE</f>
        <v/>
      </c>
      <c r="AM54" s="170">
        <f>IF(AND(AND($B23="Ferramenta amaldiçoada",$T23=TRUE),IFERROR(VLOOKUP($E23,'DADOS_CUSTOM'!$BM$2:$BU$100,2,FALSE),"")="Uniforme"),$C23,"")</f>
        <v/>
      </c>
      <c r="AN54" s="170">
        <f>IF(AND(AND($B23="Ferramenta amaldiçoada",$T23=TRUE),IFERROR(VLOOKUP($E23,'DADOS_CUSTOM'!$BM$2:$BU$100,2,FALSE),"")="Uniforme"),IFERROR(VLOOKUP($E23,'DADOS_CUSTOM'!$AM$2:$AS$32,2,FALSE),""),"")</f>
        <v/>
      </c>
      <c r="AO54" s="170">
        <f>IF(AND(AND($B23="Ferramenta amaldiçoada",$T23=TRUE),IFERROR(VLOOKUP($E23,'DADOS_CUSTOM'!$BM$2:$BU$100,2,FALSE),"")="Uniforme"),IFERROR(VLOOKUP($E23,'DADOS_CUSTOM'!$AM$2:$AS$32,3,FALSE),""),"")</f>
        <v/>
      </c>
      <c r="AP54" s="170">
        <f>IF(AND(AND($B23="Ferramenta amaldiçoada",$T23=TRUE),IFERROR(VLOOKUP($E23,'DADOS_CUSTOM'!$BM$2:$BU$100,2,FALSE),"")="Uniforme"),IFERROR(VLOOKUP($E23,'DADOS_CUSTOM'!$AM$2:$AS$32,4,FALSE),""),"")</f>
        <v/>
      </c>
      <c r="AQ54" s="170">
        <f>IF(AND(AND($B23="Ferramenta amaldiçoada",$T23=TRUE),IFERROR(VLOOKUP($E23,'DADOS_CUSTOM'!$BM$2:$BU$100,2,FALSE),"")="Uniforme"),IF($N23="",IFERROR(VLOOKUP($E23,'DADOS_CUSTOM'!$AM$2:$AS$32,5,FALSE),""),$N23),"")</f>
        <v/>
      </c>
      <c r="AR54" s="170">
        <f>IF(AND(AND($B23="Ferramenta amaldiçoada",$T23=TRUE),IFERROR(VLOOKUP($E23,'DADOS_CUSTOM'!$BM$2:$BU$100,2,FALSE),"")="Uniforme"),IFERROR(VLOOKUP($E23,'DADOS_CUSTOM'!$AM$2:$AS$32,6,FALSE),""),"")</f>
        <v/>
      </c>
      <c r="AS54" s="170">
        <f>IF(AND(AND($B23="Ferramenta amaldiçoada",$T23=TRUE),IFERROR(VLOOKUP($E23,'DADOS_CUSTOM'!$BM$2:$BU$100,2,FALSE),"")="Uniforme"),IFERROR(VLOOKUP($E23,'DADOS_CUSTOM'!$AM$2:$AS$32,7,FALSE),""),"")</f>
        <v/>
      </c>
      <c r="AU54" s="170">
        <f>IF(AND(AND($B16="Ferramenta amaldiçoada",$T16=TRUE),IFERROR(VLOOKUP($E16,'DADOS_CUSTOM'!$BM$2:$BU$100,2,FALSE),"")="Item comum"),$C16,"")</f>
        <v/>
      </c>
      <c r="AV54" s="170">
        <f>IF(AND(AND($B16="Ferramenta amaldiçoada",$T16=TRUE),IFERROR(VLOOKUP($E16,'DADOS_CUSTOM'!$BM$2:$BU$100,2,FALSE),"")="Item comum"),IF($N16="",IFERROR(VLOOKUP($E16,'DADOS_CUSTOM'!$AU$2:$AX$39,2,FALSE),""),$N16),"")</f>
        <v/>
      </c>
      <c r="AW54" s="170">
        <f>IF(AND(AND($B16="Ferramenta amaldiçoada",$T16=TRUE),IFERROR(VLOOKUP($E16,'DADOS_CUSTOM'!$BM$2:$BU$100,2,FALSE),"")="Item comum"),$O16,"")</f>
        <v/>
      </c>
      <c r="AX54" s="170">
        <f>IF(AND(AND($B16="Ferramenta amaldiçoada",$T16=TRUE),IFERROR(VLOOKUP($E16,'DADOS_CUSTOM'!$BM$2:$BU$100,2,FALSE),"")="Item comum"),$R16,"")</f>
        <v/>
      </c>
      <c r="AZ54" s="170" t="inlineStr">
        <is>
          <t>Recomposição Precisa</t>
        </is>
      </c>
      <c r="BA54" s="170" t="inlineStr">
        <is>
          <t>Híbrido</t>
        </is>
      </c>
      <c r="BB54" s="170" t="inlineStr">
        <is>
          <t>menor</t>
        </is>
      </c>
      <c r="BC54" s="170" t="inlineStr"/>
      <c r="BD54" s="170" t="inlineStr">
        <is>
          <t>Passiva</t>
        </is>
      </c>
      <c r="BE54" s="170"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0" t="inlineStr">
        <is>
          <t>Soqueira</t>
        </is>
      </c>
      <c r="BN54" s="170" t="inlineStr">
        <is>
          <t>Arma</t>
        </is>
      </c>
      <c r="BO54" s="170" t="n">
        <v>0</v>
      </c>
      <c r="BP54" s="170" t="inlineStr">
        <is>
          <t>—</t>
        </is>
      </c>
      <c r="BQ54" s="170" t="inlineStr">
        <is>
          <t>—</t>
        </is>
      </c>
      <c r="BR54" s="170" t="n">
        <v>0.2</v>
      </c>
      <c r="BS54" s="170" t="inlineStr">
        <is>
          <t>—</t>
        </is>
      </c>
      <c r="BT54" s="170" t="inlineStr"/>
      <c r="BU54" s="170" t="inlineStr"/>
      <c r="BV54" s="170" t="inlineStr">
        <is>
          <t>Existência Artificial</t>
        </is>
      </c>
      <c r="CK54" s="170" t="inlineStr">
        <is>
          <t>Broquel</t>
        </is>
      </c>
    </row>
    <row r="55">
      <c r="AA55" s="170" t="inlineStr">
        <is>
          <t>Wakizashi</t>
        </is>
      </c>
      <c r="AB55" s="170" t="inlineStr">
        <is>
          <t>Lâmina Longa</t>
        </is>
      </c>
      <c r="AC55" s="170" t="n">
        <v>1</v>
      </c>
      <c r="AD55" s="170" t="inlineStr">
        <is>
          <t>1d8</t>
        </is>
      </c>
      <c r="AE55" s="170" t="inlineStr">
        <is>
          <t>Oculta · Leve</t>
        </is>
      </c>
      <c r="AF55" s="170" t="inlineStr">
        <is>
          <t>—</t>
        </is>
      </c>
      <c r="AG55" s="170" t="n">
        <v>0.5</v>
      </c>
      <c r="AJ55" s="170">
        <f>'FICHA PESSOAL'!$D$79</f>
        <v/>
      </c>
      <c r="AK55" s="170">
        <f>ADDRESS(ROW('FICHA PESSOAL'!D79),COLUMN('FICHA PESSOAL'!D79),4)</f>
        <v/>
      </c>
      <c r="AM55" s="170">
        <f>IF(AND(AND($B24="Ferramenta amaldiçoada",$T24=TRUE),IFERROR(VLOOKUP($E24,'DADOS_CUSTOM'!$BM$2:$BU$100,2,FALSE),"")="Uniforme"),$C24,"")</f>
        <v/>
      </c>
      <c r="AN55" s="170">
        <f>IF(AND(AND($B24="Ferramenta amaldiçoada",$T24=TRUE),IFERROR(VLOOKUP($E24,'DADOS_CUSTOM'!$BM$2:$BU$100,2,FALSE),"")="Uniforme"),IFERROR(VLOOKUP($E24,'DADOS_CUSTOM'!$AM$2:$AS$32,2,FALSE),""),"")</f>
        <v/>
      </c>
      <c r="AO55" s="170">
        <f>IF(AND(AND($B24="Ferramenta amaldiçoada",$T24=TRUE),IFERROR(VLOOKUP($E24,'DADOS_CUSTOM'!$BM$2:$BU$100,2,FALSE),"")="Uniforme"),IFERROR(VLOOKUP($E24,'DADOS_CUSTOM'!$AM$2:$AS$32,3,FALSE),""),"")</f>
        <v/>
      </c>
      <c r="AP55" s="170">
        <f>IF(AND(AND($B24="Ferramenta amaldiçoada",$T24=TRUE),IFERROR(VLOOKUP($E24,'DADOS_CUSTOM'!$BM$2:$BU$100,2,FALSE),"")="Uniforme"),IFERROR(VLOOKUP($E24,'DADOS_CUSTOM'!$AM$2:$AS$32,4,FALSE),""),"")</f>
        <v/>
      </c>
      <c r="AQ55" s="170">
        <f>IF(AND(AND($B24="Ferramenta amaldiçoada",$T24=TRUE),IFERROR(VLOOKUP($E24,'DADOS_CUSTOM'!$BM$2:$BU$100,2,FALSE),"")="Uniforme"),IF($N24="",IFERROR(VLOOKUP($E24,'DADOS_CUSTOM'!$AM$2:$AS$32,5,FALSE),""),$N24),"")</f>
        <v/>
      </c>
      <c r="AR55" s="170">
        <f>IF(AND(AND($B24="Ferramenta amaldiçoada",$T24=TRUE),IFERROR(VLOOKUP($E24,'DADOS_CUSTOM'!$BM$2:$BU$100,2,FALSE),"")="Uniforme"),IFERROR(VLOOKUP($E24,'DADOS_CUSTOM'!$AM$2:$AS$32,6,FALSE),""),"")</f>
        <v/>
      </c>
      <c r="AS55" s="170">
        <f>IF(AND(AND($B24="Ferramenta amaldiçoada",$T24=TRUE),IFERROR(VLOOKUP($E24,'DADOS_CUSTOM'!$BM$2:$BU$100,2,FALSE),"")="Uniforme"),IFERROR(VLOOKUP($E24,'DADOS_CUSTOM'!$AM$2:$AS$32,7,FALSE),""),"")</f>
        <v/>
      </c>
      <c r="AU55" s="170">
        <f>IF(AND(AND($B17="Ferramenta amaldiçoada",$T17=TRUE),IFERROR(VLOOKUP($E17,'DADOS_CUSTOM'!$BM$2:$BU$100,2,FALSE),"")="Item comum"),$C17,"")</f>
        <v/>
      </c>
      <c r="AV55" s="170">
        <f>IF(AND(AND($B17="Ferramenta amaldiçoada",$T17=TRUE),IFERROR(VLOOKUP($E17,'DADOS_CUSTOM'!$BM$2:$BU$100,2,FALSE),"")="Item comum"),IF($N17="",IFERROR(VLOOKUP($E17,'DADOS_CUSTOM'!$AU$2:$AX$39,2,FALSE),""),$N17),"")</f>
        <v/>
      </c>
      <c r="AW55" s="170">
        <f>IF(AND(AND($B17="Ferramenta amaldiçoada",$T17=TRUE),IFERROR(VLOOKUP($E17,'DADOS_CUSTOM'!$BM$2:$BU$100,2,FALSE),"")="Item comum"),$O17,"")</f>
        <v/>
      </c>
      <c r="AX55" s="170">
        <f>IF(AND(AND($B17="Ferramenta amaldiçoada",$T17=TRUE),IFERROR(VLOOKUP($E17,'DADOS_CUSTOM'!$BM$2:$BU$100,2,FALSE),"")="Item comum"),$R17,"")</f>
        <v/>
      </c>
      <c r="AZ55" s="170" t="inlineStr">
        <is>
          <t>Reserva Orgânica</t>
        </is>
      </c>
      <c r="BA55" s="170" t="inlineStr">
        <is>
          <t>Híbrido</t>
        </is>
      </c>
      <c r="BB55" s="170" t="inlineStr">
        <is>
          <t>menor</t>
        </is>
      </c>
      <c r="BC55" s="170" t="inlineStr"/>
      <c r="BD55" s="170" t="inlineStr">
        <is>
          <t>Passiva</t>
        </is>
      </c>
      <c r="BE55" s="170" t="inlineStr">
        <is>
          <t>Transforme a cura que excederia sua vida máxima em vida temporária, até Constituição, mínimo 1, respeitando o teto geral e sem somar reservas. Isso não altera a exigência de vida para iniciar Regeneração Orgânica.</t>
        </is>
      </c>
      <c r="BM55" s="170" t="inlineStr">
        <is>
          <t>Submetralhadora</t>
        </is>
      </c>
      <c r="BN55" s="170" t="inlineStr">
        <is>
          <t>Arma</t>
        </is>
      </c>
      <c r="BO55" s="170" t="n">
        <v>0</v>
      </c>
      <c r="BP55" s="170" t="inlineStr">
        <is>
          <t>—</t>
        </is>
      </c>
      <c r="BQ55" s="170" t="inlineStr">
        <is>
          <t>—</t>
        </is>
      </c>
      <c r="BR55" s="170" t="n">
        <v>2</v>
      </c>
      <c r="BS55" s="170" t="inlineStr">
        <is>
          <t>—</t>
        </is>
      </c>
      <c r="BT55" s="170" t="inlineStr"/>
      <c r="BU55" s="170" t="inlineStr"/>
      <c r="BV55" s="170" t="inlineStr">
        <is>
          <t>Experiência Preservada</t>
        </is>
      </c>
      <c r="CK55" s="170" t="inlineStr">
        <is>
          <t>Médio</t>
        </is>
      </c>
    </row>
    <row r="56">
      <c r="AA56" s="170" t="inlineStr">
        <is>
          <t>Yari</t>
        </is>
      </c>
      <c r="AB56" s="170" t="inlineStr">
        <is>
          <t>Armas Longas</t>
        </is>
      </c>
      <c r="AC56" s="170" t="n">
        <v>2</v>
      </c>
      <c r="AD56" s="170" t="inlineStr">
        <is>
          <t>1d10</t>
        </is>
      </c>
      <c r="AE56" s="170" t="inlineStr">
        <is>
          <t>Alcance · Talha</t>
        </is>
      </c>
      <c r="AF56" s="170" t="n">
        <v>3</v>
      </c>
      <c r="AG56" s="170" t="n">
        <v>2</v>
      </c>
      <c r="AJ56" s="170">
        <f>'FICHA PESSOAL'!$AM$80</f>
        <v/>
      </c>
      <c r="AK56" s="170">
        <f>ADDRESS(ROW('FICHA PESSOAL'!AM80),COLUMN('FICHA PESSOAL'!AM80),4)</f>
        <v/>
      </c>
      <c r="AM56" s="170">
        <f>IF(AND(AND($B25="Ferramenta amaldiçoada",$T25=TRUE),IFERROR(VLOOKUP($E25,'DADOS_CUSTOM'!$BM$2:$BU$100,2,FALSE),"")="Uniforme"),$C25,"")</f>
        <v/>
      </c>
      <c r="AN56" s="170">
        <f>IF(AND(AND($B25="Ferramenta amaldiçoada",$T25=TRUE),IFERROR(VLOOKUP($E25,'DADOS_CUSTOM'!$BM$2:$BU$100,2,FALSE),"")="Uniforme"),IFERROR(VLOOKUP($E25,'DADOS_CUSTOM'!$AM$2:$AS$32,2,FALSE),""),"")</f>
        <v/>
      </c>
      <c r="AO56" s="170">
        <f>IF(AND(AND($B25="Ferramenta amaldiçoada",$T25=TRUE),IFERROR(VLOOKUP($E25,'DADOS_CUSTOM'!$BM$2:$BU$100,2,FALSE),"")="Uniforme"),IFERROR(VLOOKUP($E25,'DADOS_CUSTOM'!$AM$2:$AS$32,3,FALSE),""),"")</f>
        <v/>
      </c>
      <c r="AP56" s="170">
        <f>IF(AND(AND($B25="Ferramenta amaldiçoada",$T25=TRUE),IFERROR(VLOOKUP($E25,'DADOS_CUSTOM'!$BM$2:$BU$100,2,FALSE),"")="Uniforme"),IFERROR(VLOOKUP($E25,'DADOS_CUSTOM'!$AM$2:$AS$32,4,FALSE),""),"")</f>
        <v/>
      </c>
      <c r="AQ56" s="170">
        <f>IF(AND(AND($B25="Ferramenta amaldiçoada",$T25=TRUE),IFERROR(VLOOKUP($E25,'DADOS_CUSTOM'!$BM$2:$BU$100,2,FALSE),"")="Uniforme"),IF($N25="",IFERROR(VLOOKUP($E25,'DADOS_CUSTOM'!$AM$2:$AS$32,5,FALSE),""),$N25),"")</f>
        <v/>
      </c>
      <c r="AR56" s="170">
        <f>IF(AND(AND($B25="Ferramenta amaldiçoada",$T25=TRUE),IFERROR(VLOOKUP($E25,'DADOS_CUSTOM'!$BM$2:$BU$100,2,FALSE),"")="Uniforme"),IFERROR(VLOOKUP($E25,'DADOS_CUSTOM'!$AM$2:$AS$32,6,FALSE),""),"")</f>
        <v/>
      </c>
      <c r="AS56" s="170">
        <f>IF(AND(AND($B25="Ferramenta amaldiçoada",$T25=TRUE),IFERROR(VLOOKUP($E25,'DADOS_CUSTOM'!$BM$2:$BU$100,2,FALSE),"")="Uniforme"),IFERROR(VLOOKUP($E25,'DADOS_CUSTOM'!$AM$2:$AS$32,7,FALSE),""),"")</f>
        <v/>
      </c>
      <c r="AU56" s="170">
        <f>IF(AND(AND($B18="Ferramenta amaldiçoada",$T18=TRUE),IFERROR(VLOOKUP($E18,'DADOS_CUSTOM'!$BM$2:$BU$100,2,FALSE),"")="Item comum"),$C18,"")</f>
        <v/>
      </c>
      <c r="AV56" s="170">
        <f>IF(AND(AND($B18="Ferramenta amaldiçoada",$T18=TRUE),IFERROR(VLOOKUP($E18,'DADOS_CUSTOM'!$BM$2:$BU$100,2,FALSE),"")="Item comum"),IF($N18="",IFERROR(VLOOKUP($E18,'DADOS_CUSTOM'!$AU$2:$AX$39,2,FALSE),""),$N18),"")</f>
        <v/>
      </c>
      <c r="AW56" s="170">
        <f>IF(AND(AND($B18="Ferramenta amaldiçoada",$T18=TRUE),IFERROR(VLOOKUP($E18,'DADOS_CUSTOM'!$BM$2:$BU$100,2,FALSE),"")="Item comum"),$O18,"")</f>
        <v/>
      </c>
      <c r="AX56" s="170">
        <f>IF(AND(AND($B18="Ferramenta amaldiçoada",$T18=TRUE),IFERROR(VLOOKUP($E18,'DADOS_CUSTOM'!$BM$2:$BU$100,2,FALSE),"")="Item comum"),$R18,"")</f>
        <v/>
      </c>
      <c r="AZ56" s="170" t="inlineStr">
        <is>
          <t>Metabolismo Flexível</t>
        </is>
      </c>
      <c r="BA56" s="170" t="inlineStr">
        <is>
          <t>Híbrido</t>
        </is>
      </c>
      <c r="BB56" s="170" t="inlineStr">
        <is>
          <t>menor</t>
        </is>
      </c>
      <c r="BC56" s="170" t="inlineStr"/>
      <c r="BD56" s="170" t="inlineStr">
        <is>
          <t>No descanso curto</t>
        </is>
      </c>
      <c r="BE56" s="170" t="inlineStr">
        <is>
          <t>No descanso curto, pode ceder até sua maior Classe dos PE que efetivamente recuperaria para receber 3 PV por PE cedido. Não gasta PE que já possuía nem recebe os pontos cedidos junto da cura.</t>
        </is>
      </c>
      <c r="BM56" s="170" t="inlineStr">
        <is>
          <t>Taco</t>
        </is>
      </c>
      <c r="BN56" s="170" t="inlineStr">
        <is>
          <t>Arma</t>
        </is>
      </c>
      <c r="BO56" s="170" t="n">
        <v>0</v>
      </c>
      <c r="BP56" s="170" t="inlineStr">
        <is>
          <t>—</t>
        </is>
      </c>
      <c r="BQ56" s="170" t="inlineStr">
        <is>
          <t>—</t>
        </is>
      </c>
      <c r="BR56" s="170" t="n">
        <v>1</v>
      </c>
      <c r="BS56" s="170" t="inlineStr">
        <is>
          <t>—</t>
        </is>
      </c>
      <c r="BT56" s="170" t="inlineStr"/>
      <c r="BU56" s="170" t="inlineStr"/>
      <c r="BV56" s="170" t="inlineStr">
        <is>
          <t>Experiência Transmitida</t>
        </is>
      </c>
      <c r="CK56" s="170" t="inlineStr">
        <is>
          <t>Torre</t>
        </is>
      </c>
    </row>
    <row r="57">
      <c r="AA57" s="170">
        <f>IF(AND(OR($B2="Arma",$B2="Escudo"),$C2&lt;&gt;"",$U2=""),$C2,"")</f>
        <v/>
      </c>
      <c r="AB57" s="170">
        <f>IF(AND(OR($B2="Arma",$B2="Escudo"),$C2&lt;&gt;"",$U2=""),IF($B2="Escudo","Escudo",$E2),"")</f>
        <v/>
      </c>
      <c r="AC57" s="170">
        <f>IF(AND(OR($B2="Arma",$B2="Escudo"),$C2&lt;&gt;"",$U2=""),IF($B2="Escudo",1,$F2),"")</f>
        <v/>
      </c>
      <c r="AD57" s="170">
        <f>IF(AND(OR($B2="Arma",$B2="Escudo"),$C2&lt;&gt;"",$U2=""),IF($B2="Escudo","—",$L2),"")</f>
        <v/>
      </c>
      <c r="AE57" s="170">
        <f>IF(AND(OR($B2="Arma",$B2="Escudo"),$C2&lt;&gt;"",$U2=""),IF($B2="Escudo","Proteção +"&amp;$L2&amp;" · teto de Destreza "&amp;$M2,TEXTJOIN(" · ",TRUE,IF($H2="—","",$H2),IF($I2="—","",$I2),IF($J2="—","",$J2),IF($K2="—","",$K2))),"")</f>
        <v/>
      </c>
      <c r="AF57" s="170">
        <f>IF(AND(OR($B2="Arma",$B2="Escudo"),$C2&lt;&gt;"",$U2=""),IF($B2="Escudo",$N2,$M2),"")</f>
        <v/>
      </c>
      <c r="AG57" s="170">
        <f>IF(AND(OR($B2="Arma",$B2="Escudo"),$C2&lt;&gt;"",$U2=""),IF($B2="Escudo",$O2,$N2),"")</f>
        <v/>
      </c>
      <c r="AH57" s="170">
        <f>IF(AND(OR($B2="Arma",$B2="Escudo"),$C2&lt;&gt;"",$U2=""),IF($B2="Escudo","",$O2),"")</f>
        <v/>
      </c>
      <c r="AI57" s="170">
        <f>IF(AND(OR($B2="Arma",$B2="Escudo"),$C2&lt;&gt;"",$U2=""),IF($B2="Escudo","",$P2),"")</f>
        <v/>
      </c>
      <c r="AJ57" s="170">
        <f>IF(AND(OR($B2="Arma",$B2="Escudo"),$C2&lt;&gt;"",$U2=""),IF($B2="Escudo",TRUE,IFERROR(VLOOKUP($E2,DADOS!$BP$5:$BT$17,4,FALSE),FALSE)),"")</f>
        <v/>
      </c>
      <c r="AK57" s="170">
        <f>IF(AND(OR($B2="Arma",$B2="Escudo"),$C2&lt;&gt;"",$U2=""),"","")</f>
        <v/>
      </c>
      <c r="AM57" s="170">
        <f>IF(AND(AND($B26="Ferramenta amaldiçoada",$T26=TRUE),IFERROR(VLOOKUP($E26,'DADOS_CUSTOM'!$BM$2:$BU$100,2,FALSE),"")="Uniforme"),$C26,"")</f>
        <v/>
      </c>
      <c r="AN57" s="170">
        <f>IF(AND(AND($B26="Ferramenta amaldiçoada",$T26=TRUE),IFERROR(VLOOKUP($E26,'DADOS_CUSTOM'!$BM$2:$BU$100,2,FALSE),"")="Uniforme"),IFERROR(VLOOKUP($E26,'DADOS_CUSTOM'!$AM$2:$AS$32,2,FALSE),""),"")</f>
        <v/>
      </c>
      <c r="AO57" s="170">
        <f>IF(AND(AND($B26="Ferramenta amaldiçoada",$T26=TRUE),IFERROR(VLOOKUP($E26,'DADOS_CUSTOM'!$BM$2:$BU$100,2,FALSE),"")="Uniforme"),IFERROR(VLOOKUP($E26,'DADOS_CUSTOM'!$AM$2:$AS$32,3,FALSE),""),"")</f>
        <v/>
      </c>
      <c r="AP57" s="170">
        <f>IF(AND(AND($B26="Ferramenta amaldiçoada",$T26=TRUE),IFERROR(VLOOKUP($E26,'DADOS_CUSTOM'!$BM$2:$BU$100,2,FALSE),"")="Uniforme"),IFERROR(VLOOKUP($E26,'DADOS_CUSTOM'!$AM$2:$AS$32,4,FALSE),""),"")</f>
        <v/>
      </c>
      <c r="AQ57" s="170">
        <f>IF(AND(AND($B26="Ferramenta amaldiçoada",$T26=TRUE),IFERROR(VLOOKUP($E26,'DADOS_CUSTOM'!$BM$2:$BU$100,2,FALSE),"")="Uniforme"),IF($N26="",IFERROR(VLOOKUP($E26,'DADOS_CUSTOM'!$AM$2:$AS$32,5,FALSE),""),$N26),"")</f>
        <v/>
      </c>
      <c r="AR57" s="170">
        <f>IF(AND(AND($B26="Ferramenta amaldiçoada",$T26=TRUE),IFERROR(VLOOKUP($E26,'DADOS_CUSTOM'!$BM$2:$BU$100,2,FALSE),"")="Uniforme"),IFERROR(VLOOKUP($E26,'DADOS_CUSTOM'!$AM$2:$AS$32,6,FALSE),""),"")</f>
        <v/>
      </c>
      <c r="AS57" s="170">
        <f>IF(AND(AND($B26="Ferramenta amaldiçoada",$T26=TRUE),IFERROR(VLOOKUP($E26,'DADOS_CUSTOM'!$BM$2:$BU$100,2,FALSE),"")="Uniforme"),IFERROR(VLOOKUP($E26,'DADOS_CUSTOM'!$AM$2:$AS$32,7,FALSE),""),"")</f>
        <v/>
      </c>
      <c r="AU57" s="170">
        <f>IF(AND(AND($B19="Ferramenta amaldiçoada",$T19=TRUE),IFERROR(VLOOKUP($E19,'DADOS_CUSTOM'!$BM$2:$BU$100,2,FALSE),"")="Item comum"),$C19,"")</f>
        <v/>
      </c>
      <c r="AV57" s="170">
        <f>IF(AND(AND($B19="Ferramenta amaldiçoada",$T19=TRUE),IFERROR(VLOOKUP($E19,'DADOS_CUSTOM'!$BM$2:$BU$100,2,FALSE),"")="Item comum"),IF($N19="",IFERROR(VLOOKUP($E19,'DADOS_CUSTOM'!$AU$2:$AX$39,2,FALSE),""),$N19),"")</f>
        <v/>
      </c>
      <c r="AW57" s="170">
        <f>IF(AND(AND($B19="Ferramenta amaldiçoada",$T19=TRUE),IFERROR(VLOOKUP($E19,'DADOS_CUSTOM'!$BM$2:$BU$100,2,FALSE),"")="Item comum"),$O19,"")</f>
        <v/>
      </c>
      <c r="AX57" s="170">
        <f>IF(AND(AND($B19="Ferramenta amaldiçoada",$T19=TRUE),IFERROR(VLOOKUP($E19,'DADOS_CUSTOM'!$BM$2:$BU$100,2,FALSE),"")="Item comum"),$R19,"")</f>
        <v/>
      </c>
      <c r="AZ57" s="170" t="inlineStr">
        <is>
          <t>Ferramentas Integradas</t>
        </is>
      </c>
      <c r="BA57" s="170" t="inlineStr">
        <is>
          <t>Corpo Amaldiçoado</t>
        </is>
      </c>
      <c r="BB57" s="170" t="inlineStr">
        <is>
          <t>menor</t>
        </is>
      </c>
      <c r="BC57" s="170" t="inlineStr"/>
      <c r="BD57" s="170" t="inlineStr">
        <is>
          <t>Uma vez por cena</t>
        </is>
      </c>
      <c r="BE57" s="170"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0" t="inlineStr">
        <is>
          <t>Tanto</t>
        </is>
      </c>
      <c r="BN57" s="170" t="inlineStr">
        <is>
          <t>Arma</t>
        </is>
      </c>
      <c r="BO57" s="170" t="n">
        <v>0</v>
      </c>
      <c r="BP57" s="170" t="inlineStr">
        <is>
          <t>—</t>
        </is>
      </c>
      <c r="BQ57" s="170" t="inlineStr">
        <is>
          <t>—</t>
        </is>
      </c>
      <c r="BR57" s="170" t="n">
        <v>0.3</v>
      </c>
      <c r="BS57" s="170" t="inlineStr">
        <is>
          <t>—</t>
        </is>
      </c>
      <c r="BT57" s="170" t="inlineStr"/>
      <c r="BU57" s="170" t="inlineStr"/>
      <c r="BV57" s="170" t="inlineStr">
        <is>
          <t>Faca</t>
        </is>
      </c>
      <c r="CK57" s="170" t="inlineStr">
        <is>
          <t>Traje 1</t>
        </is>
      </c>
    </row>
    <row r="58">
      <c r="AA58" s="170">
        <f>IF(AND(OR($B3="Arma",$B3="Escudo"),$C3&lt;&gt;"",$U3=""),$C3,"")</f>
        <v/>
      </c>
      <c r="AB58" s="170">
        <f>IF(AND(OR($B3="Arma",$B3="Escudo"),$C3&lt;&gt;"",$U3=""),IF($B3="Escudo","Escudo",$E3),"")</f>
        <v/>
      </c>
      <c r="AC58" s="170">
        <f>IF(AND(OR($B3="Arma",$B3="Escudo"),$C3&lt;&gt;"",$U3=""),IF($B3="Escudo",1,$F3),"")</f>
        <v/>
      </c>
      <c r="AD58" s="170">
        <f>IF(AND(OR($B3="Arma",$B3="Escudo"),$C3&lt;&gt;"",$U3=""),IF($B3="Escudo","—",$L3),"")</f>
        <v/>
      </c>
      <c r="AE58" s="170">
        <f>IF(AND(OR($B3="Arma",$B3="Escudo"),$C3&lt;&gt;"",$U3=""),IF($B3="Escudo","Proteção +"&amp;$L3&amp;" · teto de Destreza "&amp;$M3,TEXTJOIN(" · ",TRUE,IF($H3="—","",$H3),IF($I3="—","",$I3),IF($J3="—","",$J3),IF($K3="—","",$K3))),"")</f>
        <v/>
      </c>
      <c r="AF58" s="170">
        <f>IF(AND(OR($B3="Arma",$B3="Escudo"),$C3&lt;&gt;"",$U3=""),IF($B3="Escudo",$N3,$M3),"")</f>
        <v/>
      </c>
      <c r="AG58" s="170">
        <f>IF(AND(OR($B3="Arma",$B3="Escudo"),$C3&lt;&gt;"",$U3=""),IF($B3="Escudo",$O3,$N3),"")</f>
        <v/>
      </c>
      <c r="AH58" s="170">
        <f>IF(AND(OR($B3="Arma",$B3="Escudo"),$C3&lt;&gt;"",$U3=""),IF($B3="Escudo","",$O3),"")</f>
        <v/>
      </c>
      <c r="AI58" s="170">
        <f>IF(AND(OR($B3="Arma",$B3="Escudo"),$C3&lt;&gt;"",$U3=""),IF($B3="Escudo","",$P3),"")</f>
        <v/>
      </c>
      <c r="AJ58" s="170">
        <f>IF(AND(OR($B3="Arma",$B3="Escudo"),$C3&lt;&gt;"",$U3=""),IF($B3="Escudo",TRUE,IFERROR(VLOOKUP($E3,DADOS!$BP$5:$BT$17,4,FALSE),FALSE)),"")</f>
        <v/>
      </c>
      <c r="AK58" s="170">
        <f>IF(AND(OR($B3="Arma",$B3="Escudo"),$C3&lt;&gt;"",$U3=""),"","")</f>
        <v/>
      </c>
      <c r="AU58" s="170">
        <f>IF(AND(AND($B20="Ferramenta amaldiçoada",$T20=TRUE),IFERROR(VLOOKUP($E20,'DADOS_CUSTOM'!$BM$2:$BU$100,2,FALSE),"")="Item comum"),$C20,"")</f>
        <v/>
      </c>
      <c r="AV58" s="170">
        <f>IF(AND(AND($B20="Ferramenta amaldiçoada",$T20=TRUE),IFERROR(VLOOKUP($E20,'DADOS_CUSTOM'!$BM$2:$BU$100,2,FALSE),"")="Item comum"),IF($N20="",IFERROR(VLOOKUP($E20,'DADOS_CUSTOM'!$AU$2:$AX$39,2,FALSE),""),$N20),"")</f>
        <v/>
      </c>
      <c r="AW58" s="170">
        <f>IF(AND(AND($B20="Ferramenta amaldiçoada",$T20=TRUE),IFERROR(VLOOKUP($E20,'DADOS_CUSTOM'!$BM$2:$BU$100,2,FALSE),"")="Item comum"),$O20,"")</f>
        <v/>
      </c>
      <c r="AX58" s="170">
        <f>IF(AND(AND($B20="Ferramenta amaldiçoada",$T20=TRUE),IFERROR(VLOOKUP($E20,'DADOS_CUSTOM'!$BM$2:$BU$100,2,FALSE),"")="Item comum"),$R20,"")</f>
        <v/>
      </c>
      <c r="AZ58" s="170" t="inlineStr">
        <is>
          <t>Acabamento Trocável</t>
        </is>
      </c>
      <c r="BA58" s="170" t="inlineStr">
        <is>
          <t>Corpo Amaldiçoado</t>
        </is>
      </c>
      <c r="BB58" s="170" t="inlineStr">
        <is>
          <t>menor</t>
        </is>
      </c>
      <c r="BC58" s="170" t="inlineStr"/>
      <c r="BD58" s="170" t="inlineStr">
        <is>
          <t>Uma vez por cena</t>
        </is>
      </c>
      <c r="BE58" s="170"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0" t="inlineStr">
        <is>
          <t>Tekko</t>
        </is>
      </c>
      <c r="BN58" s="170" t="inlineStr">
        <is>
          <t>Arma</t>
        </is>
      </c>
      <c r="BO58" s="170" t="n">
        <v>0</v>
      </c>
      <c r="BP58" s="170" t="inlineStr">
        <is>
          <t>—</t>
        </is>
      </c>
      <c r="BQ58" s="170" t="inlineStr">
        <is>
          <t>—</t>
        </is>
      </c>
      <c r="BR58" s="170" t="n">
        <v>0.2</v>
      </c>
      <c r="BS58" s="170" t="inlineStr">
        <is>
          <t>—</t>
        </is>
      </c>
      <c r="BT58" s="170" t="inlineStr"/>
      <c r="BU58" s="170" t="inlineStr"/>
      <c r="BV58" s="170" t="inlineStr">
        <is>
          <t>Ferramentas Improvisadas</t>
        </is>
      </c>
      <c r="CK58" s="170" t="inlineStr">
        <is>
          <t>Traje 2</t>
        </is>
      </c>
    </row>
    <row r="59">
      <c r="AA59" s="170">
        <f>IF(AND(OR($B4="Arma",$B4="Escudo"),$C4&lt;&gt;"",$U4=""),$C4,"")</f>
        <v/>
      </c>
      <c r="AB59" s="170">
        <f>IF(AND(OR($B4="Arma",$B4="Escudo"),$C4&lt;&gt;"",$U4=""),IF($B4="Escudo","Escudo",$E4),"")</f>
        <v/>
      </c>
      <c r="AC59" s="170">
        <f>IF(AND(OR($B4="Arma",$B4="Escudo"),$C4&lt;&gt;"",$U4=""),IF($B4="Escudo",1,$F4),"")</f>
        <v/>
      </c>
      <c r="AD59" s="170">
        <f>IF(AND(OR($B4="Arma",$B4="Escudo"),$C4&lt;&gt;"",$U4=""),IF($B4="Escudo","—",$L4),"")</f>
        <v/>
      </c>
      <c r="AE59" s="170">
        <f>IF(AND(OR($B4="Arma",$B4="Escudo"),$C4&lt;&gt;"",$U4=""),IF($B4="Escudo","Proteção +"&amp;$L4&amp;" · teto de Destreza "&amp;$M4,TEXTJOIN(" · ",TRUE,IF($H4="—","",$H4),IF($I4="—","",$I4),IF($J4="—","",$J4),IF($K4="—","",$K4))),"")</f>
        <v/>
      </c>
      <c r="AF59" s="170">
        <f>IF(AND(OR($B4="Arma",$B4="Escudo"),$C4&lt;&gt;"",$U4=""),IF($B4="Escudo",$N4,$M4),"")</f>
        <v/>
      </c>
      <c r="AG59" s="170">
        <f>IF(AND(OR($B4="Arma",$B4="Escudo"),$C4&lt;&gt;"",$U4=""),IF($B4="Escudo",$O4,$N4),"")</f>
        <v/>
      </c>
      <c r="AH59" s="170">
        <f>IF(AND(OR($B4="Arma",$B4="Escudo"),$C4&lt;&gt;"",$U4=""),IF($B4="Escudo","",$O4),"")</f>
        <v/>
      </c>
      <c r="AI59" s="170">
        <f>IF(AND(OR($B4="Arma",$B4="Escudo"),$C4&lt;&gt;"",$U4=""),IF($B4="Escudo","",$P4),"")</f>
        <v/>
      </c>
      <c r="AJ59" s="170">
        <f>IF(AND(OR($B4="Arma",$B4="Escudo"),$C4&lt;&gt;"",$U4=""),IF($B4="Escudo",TRUE,IFERROR(VLOOKUP($E4,DADOS!$BP$5:$BT$17,4,FALSE),FALSE)),"")</f>
        <v/>
      </c>
      <c r="AK59" s="170">
        <f>IF(AND(OR($B4="Arma",$B4="Escudo"),$C4&lt;&gt;"",$U4=""),"","")</f>
        <v/>
      </c>
      <c r="AU59" s="170">
        <f>IF(AND(AND($B21="Ferramenta amaldiçoada",$T21=TRUE),IFERROR(VLOOKUP($E21,'DADOS_CUSTOM'!$BM$2:$BU$100,2,FALSE),"")="Item comum"),$C21,"")</f>
        <v/>
      </c>
      <c r="AV59" s="170">
        <f>IF(AND(AND($B21="Ferramenta amaldiçoada",$T21=TRUE),IFERROR(VLOOKUP($E21,'DADOS_CUSTOM'!$BM$2:$BU$100,2,FALSE),"")="Item comum"),IF($N21="",IFERROR(VLOOKUP($E21,'DADOS_CUSTOM'!$AU$2:$AX$39,2,FALSE),""),$N21),"")</f>
        <v/>
      </c>
      <c r="AW59" s="170">
        <f>IF(AND(AND($B21="Ferramenta amaldiçoada",$T21=TRUE),IFERROR(VLOOKUP($E21,'DADOS_CUSTOM'!$BM$2:$BU$100,2,FALSE),"")="Item comum"),$O21,"")</f>
        <v/>
      </c>
      <c r="AX59" s="170">
        <f>IF(AND(AND($B21="Ferramenta amaldiçoada",$T21=TRUE),IFERROR(VLOOKUP($E21,'DADOS_CUSTOM'!$BM$2:$BU$100,2,FALSE),"")="Item comum"),$R21,"")</f>
        <v/>
      </c>
      <c r="AZ59" s="170" t="inlineStr">
        <is>
          <t>Amortecimento de Queda</t>
        </is>
      </c>
      <c r="BA59" s="170" t="inlineStr">
        <is>
          <t>Corpo Amaldiçoado</t>
        </is>
      </c>
      <c r="BB59" s="170" t="inlineStr">
        <is>
          <t>menor</t>
        </is>
      </c>
      <c r="BC59" s="170" t="inlineStr"/>
      <c r="BD59" s="170" t="inlineStr">
        <is>
          <t>Uma vez por cena</t>
        </is>
      </c>
      <c r="BE59" s="170"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0" t="inlineStr">
        <is>
          <t>Tessen</t>
        </is>
      </c>
      <c r="BN59" s="170" t="inlineStr">
        <is>
          <t>Arma</t>
        </is>
      </c>
      <c r="BO59" s="170" t="n">
        <v>0</v>
      </c>
      <c r="BP59" s="170" t="inlineStr">
        <is>
          <t>—</t>
        </is>
      </c>
      <c r="BQ59" s="170" t="inlineStr">
        <is>
          <t>—</t>
        </is>
      </c>
      <c r="BR59" s="170" t="n">
        <v>0.3</v>
      </c>
      <c r="BS59" s="170" t="inlineStr">
        <is>
          <t>—</t>
        </is>
      </c>
      <c r="BT59" s="170" t="inlineStr"/>
      <c r="BU59" s="170" t="inlineStr"/>
      <c r="BV59" s="170" t="inlineStr">
        <is>
          <t>Ferramentas Integradas</t>
        </is>
      </c>
      <c r="CK59" s="170" t="inlineStr">
        <is>
          <t>Traje 3</t>
        </is>
      </c>
    </row>
    <row r="60">
      <c r="AA60" s="170">
        <f>IF(AND(OR($B5="Arma",$B5="Escudo"),$C5&lt;&gt;"",$U5=""),$C5,"")</f>
        <v/>
      </c>
      <c r="AB60" s="170">
        <f>IF(AND(OR($B5="Arma",$B5="Escudo"),$C5&lt;&gt;"",$U5=""),IF($B5="Escudo","Escudo",$E5),"")</f>
        <v/>
      </c>
      <c r="AC60" s="170">
        <f>IF(AND(OR($B5="Arma",$B5="Escudo"),$C5&lt;&gt;"",$U5=""),IF($B5="Escudo",1,$F5),"")</f>
        <v/>
      </c>
      <c r="AD60" s="170">
        <f>IF(AND(OR($B5="Arma",$B5="Escudo"),$C5&lt;&gt;"",$U5=""),IF($B5="Escudo","—",$L5),"")</f>
        <v/>
      </c>
      <c r="AE60" s="170">
        <f>IF(AND(OR($B5="Arma",$B5="Escudo"),$C5&lt;&gt;"",$U5=""),IF($B5="Escudo","Proteção +"&amp;$L5&amp;" · teto de Destreza "&amp;$M5,TEXTJOIN(" · ",TRUE,IF($H5="—","",$H5),IF($I5="—","",$I5),IF($J5="—","",$J5),IF($K5="—","",$K5))),"")</f>
        <v/>
      </c>
      <c r="AF60" s="170">
        <f>IF(AND(OR($B5="Arma",$B5="Escudo"),$C5&lt;&gt;"",$U5=""),IF($B5="Escudo",$N5,$M5),"")</f>
        <v/>
      </c>
      <c r="AG60" s="170">
        <f>IF(AND(OR($B5="Arma",$B5="Escudo"),$C5&lt;&gt;"",$U5=""),IF($B5="Escudo",$O5,$N5),"")</f>
        <v/>
      </c>
      <c r="AH60" s="170">
        <f>IF(AND(OR($B5="Arma",$B5="Escudo"),$C5&lt;&gt;"",$U5=""),IF($B5="Escudo","",$O5),"")</f>
        <v/>
      </c>
      <c r="AI60" s="170">
        <f>IF(AND(OR($B5="Arma",$B5="Escudo"),$C5&lt;&gt;"",$U5=""),IF($B5="Escudo","",$P5),"")</f>
        <v/>
      </c>
      <c r="AJ60" s="170">
        <f>IF(AND(OR($B5="Arma",$B5="Escudo"),$C5&lt;&gt;"",$U5=""),IF($B5="Escudo",TRUE,IFERROR(VLOOKUP($E5,DADOS!$BP$5:$BT$17,4,FALSE),FALSE)),"")</f>
        <v/>
      </c>
      <c r="AK60" s="170">
        <f>IF(AND(OR($B5="Arma",$B5="Escudo"),$C5&lt;&gt;"",$U5=""),"","")</f>
        <v/>
      </c>
      <c r="AU60" s="170">
        <f>IF(AND(AND($B22="Ferramenta amaldiçoada",$T22=TRUE),IFERROR(VLOOKUP($E22,'DADOS_CUSTOM'!$BM$2:$BU$100,2,FALSE),"")="Item comum"),$C22,"")</f>
        <v/>
      </c>
      <c r="AV60" s="170">
        <f>IF(AND(AND($B22="Ferramenta amaldiçoada",$T22=TRUE),IFERROR(VLOOKUP($E22,'DADOS_CUSTOM'!$BM$2:$BU$100,2,FALSE),"")="Item comum"),IF($N22="",IFERROR(VLOOKUP($E22,'DADOS_CUSTOM'!$AU$2:$AX$39,2,FALSE),""),$N22),"")</f>
        <v/>
      </c>
      <c r="AW60" s="170">
        <f>IF(AND(AND($B22="Ferramenta amaldiçoada",$T22=TRUE),IFERROR(VLOOKUP($E22,'DADOS_CUSTOM'!$BM$2:$BU$100,2,FALSE),"")="Item comum"),$O22,"")</f>
        <v/>
      </c>
      <c r="AX60" s="170">
        <f>IF(AND(AND($B22="Ferramenta amaldiçoada",$T22=TRUE),IFERROR(VLOOKUP($E22,'DADOS_CUSTOM'!$BM$2:$BU$100,2,FALSE),"")="Item comum"),$R22,"")</f>
        <v/>
      </c>
      <c r="AZ60" s="170" t="inlineStr">
        <is>
          <t>Reparo Autônomo</t>
        </is>
      </c>
      <c r="BA60" s="170" t="inlineStr">
        <is>
          <t>Corpo Amaldiçoado</t>
        </is>
      </c>
      <c r="BB60" s="170" t="inlineStr">
        <is>
          <t>menor</t>
        </is>
      </c>
      <c r="BC60" s="170" t="inlineStr"/>
      <c r="BD60" s="170" t="inlineStr">
        <is>
          <t>Uma vez por dia</t>
        </is>
      </c>
      <c r="BE60" s="170"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0" t="inlineStr">
        <is>
          <t>Tonfa</t>
        </is>
      </c>
      <c r="BN60" s="170" t="inlineStr">
        <is>
          <t>Arma</t>
        </is>
      </c>
      <c r="BO60" s="170" t="n">
        <v>0</v>
      </c>
      <c r="BP60" s="170" t="inlineStr">
        <is>
          <t>—</t>
        </is>
      </c>
      <c r="BQ60" s="170" t="inlineStr">
        <is>
          <t>—</t>
        </is>
      </c>
      <c r="BR60" s="170" t="n">
        <v>0.5</v>
      </c>
      <c r="BS60" s="170" t="inlineStr">
        <is>
          <t>—</t>
        </is>
      </c>
      <c r="BT60" s="170" t="inlineStr"/>
      <c r="BU60" s="170" t="inlineStr"/>
      <c r="BV60" s="170" t="inlineStr">
        <is>
          <t>Ferramentas de ofício</t>
        </is>
      </c>
      <c r="CK60" s="170" t="inlineStr">
        <is>
          <t>Revestimento 1</t>
        </is>
      </c>
    </row>
    <row r="61">
      <c r="AA61" s="170">
        <f>IF(AND(OR($B6="Arma",$B6="Escudo"),$C6&lt;&gt;"",$U6=""),$C6,"")</f>
        <v/>
      </c>
      <c r="AB61" s="170">
        <f>IF(AND(OR($B6="Arma",$B6="Escudo"),$C6&lt;&gt;"",$U6=""),IF($B6="Escudo","Escudo",$E6),"")</f>
        <v/>
      </c>
      <c r="AC61" s="170">
        <f>IF(AND(OR($B6="Arma",$B6="Escudo"),$C6&lt;&gt;"",$U6=""),IF($B6="Escudo",1,$F6),"")</f>
        <v/>
      </c>
      <c r="AD61" s="170">
        <f>IF(AND(OR($B6="Arma",$B6="Escudo"),$C6&lt;&gt;"",$U6=""),IF($B6="Escudo","—",$L6),"")</f>
        <v/>
      </c>
      <c r="AE61" s="170">
        <f>IF(AND(OR($B6="Arma",$B6="Escudo"),$C6&lt;&gt;"",$U6=""),IF($B6="Escudo","Proteção +"&amp;$L6&amp;" · teto de Destreza "&amp;$M6,TEXTJOIN(" · ",TRUE,IF($H6="—","",$H6),IF($I6="—","",$I6),IF($J6="—","",$J6),IF($K6="—","",$K6))),"")</f>
        <v/>
      </c>
      <c r="AF61" s="170">
        <f>IF(AND(OR($B6="Arma",$B6="Escudo"),$C6&lt;&gt;"",$U6=""),IF($B6="Escudo",$N6,$M6),"")</f>
        <v/>
      </c>
      <c r="AG61" s="170">
        <f>IF(AND(OR($B6="Arma",$B6="Escudo"),$C6&lt;&gt;"",$U6=""),IF($B6="Escudo",$O6,$N6),"")</f>
        <v/>
      </c>
      <c r="AH61" s="170">
        <f>IF(AND(OR($B6="Arma",$B6="Escudo"),$C6&lt;&gt;"",$U6=""),IF($B6="Escudo","",$O6),"")</f>
        <v/>
      </c>
      <c r="AI61" s="170">
        <f>IF(AND(OR($B6="Arma",$B6="Escudo"),$C6&lt;&gt;"",$U6=""),IF($B6="Escudo","",$P6),"")</f>
        <v/>
      </c>
      <c r="AJ61" s="170">
        <f>IF(AND(OR($B6="Arma",$B6="Escudo"),$C6&lt;&gt;"",$U6=""),IF($B6="Escudo",TRUE,IFERROR(VLOOKUP($E6,DADOS!$BP$5:$BT$17,4,FALSE),FALSE)),"")</f>
        <v/>
      </c>
      <c r="AK61" s="170">
        <f>IF(AND(OR($B6="Arma",$B6="Escudo"),$C6&lt;&gt;"",$U6=""),"","")</f>
        <v/>
      </c>
      <c r="AU61" s="170">
        <f>IF(AND(AND($B23="Ferramenta amaldiçoada",$T23=TRUE),IFERROR(VLOOKUP($E23,'DADOS_CUSTOM'!$BM$2:$BU$100,2,FALSE),"")="Item comum"),$C23,"")</f>
        <v/>
      </c>
      <c r="AV61" s="170">
        <f>IF(AND(AND($B23="Ferramenta amaldiçoada",$T23=TRUE),IFERROR(VLOOKUP($E23,'DADOS_CUSTOM'!$BM$2:$BU$100,2,FALSE),"")="Item comum"),IF($N23="",IFERROR(VLOOKUP($E23,'DADOS_CUSTOM'!$AU$2:$AX$39,2,FALSE),""),$N23),"")</f>
        <v/>
      </c>
      <c r="AW61" s="170">
        <f>IF(AND(AND($B23="Ferramenta amaldiçoada",$T23=TRUE),IFERROR(VLOOKUP($E23,'DADOS_CUSTOM'!$BM$2:$BU$100,2,FALSE),"")="Item comum"),$O23,"")</f>
        <v/>
      </c>
      <c r="AX61" s="170">
        <f>IF(AND(AND($B23="Ferramenta amaldiçoada",$T23=TRUE),IFERROR(VLOOKUP($E23,'DADOS_CUSTOM'!$BM$2:$BU$100,2,FALSE),"")="Item comum"),$R23,"")</f>
        <v/>
      </c>
      <c r="AZ61" s="170" t="inlineStr">
        <is>
          <t>Redundância</t>
        </is>
      </c>
      <c r="BA61" s="170" t="inlineStr">
        <is>
          <t>Corpo Amaldiçoado</t>
        </is>
      </c>
      <c r="BB61" s="170" t="inlineStr">
        <is>
          <t>menor</t>
        </is>
      </c>
      <c r="BC61" s="170" t="inlineStr"/>
      <c r="BD61" s="170" t="inlineStr">
        <is>
          <t>Uma vez por cena</t>
        </is>
      </c>
      <c r="BE61" s="170"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0" t="inlineStr">
        <is>
          <t>Wakizashi</t>
        </is>
      </c>
      <c r="BN61" s="170" t="inlineStr">
        <is>
          <t>Arma</t>
        </is>
      </c>
      <c r="BO61" s="170" t="n">
        <v>0</v>
      </c>
      <c r="BP61" s="170" t="inlineStr">
        <is>
          <t>—</t>
        </is>
      </c>
      <c r="BQ61" s="170" t="inlineStr">
        <is>
          <t>—</t>
        </is>
      </c>
      <c r="BR61" s="170" t="n">
        <v>0.5</v>
      </c>
      <c r="BS61" s="170" t="inlineStr">
        <is>
          <t>—</t>
        </is>
      </c>
      <c r="BT61" s="170" t="inlineStr"/>
      <c r="BU61" s="170" t="inlineStr"/>
      <c r="BV61" s="170" t="inlineStr">
        <is>
          <t>Foco Inscrito</t>
        </is>
      </c>
      <c r="CK61" s="170" t="inlineStr">
        <is>
          <t>Revestimento 2</t>
        </is>
      </c>
    </row>
    <row r="62">
      <c r="AA62" s="170">
        <f>IF(AND(OR($B7="Arma",$B7="Escudo"),$C7&lt;&gt;"",$U7=""),$C7,"")</f>
        <v/>
      </c>
      <c r="AB62" s="170">
        <f>IF(AND(OR($B7="Arma",$B7="Escudo"),$C7&lt;&gt;"",$U7=""),IF($B7="Escudo","Escudo",$E7),"")</f>
        <v/>
      </c>
      <c r="AC62" s="170">
        <f>IF(AND(OR($B7="Arma",$B7="Escudo"),$C7&lt;&gt;"",$U7=""),IF($B7="Escudo",1,$F7),"")</f>
        <v/>
      </c>
      <c r="AD62" s="170">
        <f>IF(AND(OR($B7="Arma",$B7="Escudo"),$C7&lt;&gt;"",$U7=""),IF($B7="Escudo","—",$L7),"")</f>
        <v/>
      </c>
      <c r="AE62" s="170">
        <f>IF(AND(OR($B7="Arma",$B7="Escudo"),$C7&lt;&gt;"",$U7=""),IF($B7="Escudo","Proteção +"&amp;$L7&amp;" · teto de Destreza "&amp;$M7,TEXTJOIN(" · ",TRUE,IF($H7="—","",$H7),IF($I7="—","",$I7),IF($J7="—","",$J7),IF($K7="—","",$K7))),"")</f>
        <v/>
      </c>
      <c r="AF62" s="170">
        <f>IF(AND(OR($B7="Arma",$B7="Escudo"),$C7&lt;&gt;"",$U7=""),IF($B7="Escudo",$N7,$M7),"")</f>
        <v/>
      </c>
      <c r="AG62" s="170">
        <f>IF(AND(OR($B7="Arma",$B7="Escudo"),$C7&lt;&gt;"",$U7=""),IF($B7="Escudo",$O7,$N7),"")</f>
        <v/>
      </c>
      <c r="AH62" s="170">
        <f>IF(AND(OR($B7="Arma",$B7="Escudo"),$C7&lt;&gt;"",$U7=""),IF($B7="Escudo","",$O7),"")</f>
        <v/>
      </c>
      <c r="AI62" s="170">
        <f>IF(AND(OR($B7="Arma",$B7="Escudo"),$C7&lt;&gt;"",$U7=""),IF($B7="Escudo","",$P7),"")</f>
        <v/>
      </c>
      <c r="AJ62" s="170">
        <f>IF(AND(OR($B7="Arma",$B7="Escudo"),$C7&lt;&gt;"",$U7=""),IF($B7="Escudo",TRUE,IFERROR(VLOOKUP($E7,DADOS!$BP$5:$BT$17,4,FALSE),FALSE)),"")</f>
        <v/>
      </c>
      <c r="AK62" s="170">
        <f>IF(AND(OR($B7="Arma",$B7="Escudo"),$C7&lt;&gt;"",$U7=""),"","")</f>
        <v/>
      </c>
      <c r="AU62" s="170">
        <f>IF(AND(AND($B24="Ferramenta amaldiçoada",$T24=TRUE),IFERROR(VLOOKUP($E24,'DADOS_CUSTOM'!$BM$2:$BU$100,2,FALSE),"")="Item comum"),$C24,"")</f>
        <v/>
      </c>
      <c r="AV62" s="170">
        <f>IF(AND(AND($B24="Ferramenta amaldiçoada",$T24=TRUE),IFERROR(VLOOKUP($E24,'DADOS_CUSTOM'!$BM$2:$BU$100,2,FALSE),"")="Item comum"),IF($N24="",IFERROR(VLOOKUP($E24,'DADOS_CUSTOM'!$AU$2:$AX$39,2,FALSE),""),$N24),"")</f>
        <v/>
      </c>
      <c r="AW62" s="170">
        <f>IF(AND(AND($B24="Ferramenta amaldiçoada",$T24=TRUE),IFERROR(VLOOKUP($E24,'DADOS_CUSTOM'!$BM$2:$BU$100,2,FALSE),"")="Item comum"),$O24,"")</f>
        <v/>
      </c>
      <c r="AX62" s="170">
        <f>IF(AND(AND($B24="Ferramenta amaldiçoada",$T24=TRUE),IFERROR(VLOOKUP($E24,'DADOS_CUSTOM'!$BM$2:$BU$100,2,FALSE),"")="Item comum"),$R24,"")</f>
        <v/>
      </c>
      <c r="AZ62" s="170" t="inlineStr">
        <is>
          <t>Carcaça Grande</t>
        </is>
      </c>
      <c r="BA62" s="170" t="inlineStr">
        <is>
          <t>Corpo Amaldiçoado</t>
        </is>
      </c>
      <c r="BB62" s="170" t="inlineStr">
        <is>
          <t>menor</t>
        </is>
      </c>
      <c r="BC62" s="170" t="inlineStr"/>
      <c r="BD62" s="170" t="inlineStr">
        <is>
          <t>Passiva</t>
        </is>
      </c>
      <c r="BE62" s="170" t="inlineStr">
        <is>
          <t>Você é da categoria de tamanho Grande, de forma passiva e permanente. Aplique as regras gerais de tamanho. Não há ativação, custo ou transformação temporária, nem bônus próprio de vida, dano, Força, carga ou alcance concedido por esta menor.</t>
        </is>
      </c>
      <c r="BM62" s="170" t="inlineStr">
        <is>
          <t>Yari</t>
        </is>
      </c>
      <c r="BN62" s="170" t="inlineStr">
        <is>
          <t>Arma</t>
        </is>
      </c>
      <c r="BO62" s="170" t="n">
        <v>0</v>
      </c>
      <c r="BP62" s="170" t="inlineStr">
        <is>
          <t>—</t>
        </is>
      </c>
      <c r="BQ62" s="170" t="n">
        <v>3</v>
      </c>
      <c r="BR62" s="170" t="n">
        <v>2</v>
      </c>
      <c r="BS62" s="170" t="inlineStr">
        <is>
          <t>—</t>
        </is>
      </c>
      <c r="BT62" s="170" t="inlineStr"/>
      <c r="BU62" s="170" t="inlineStr"/>
      <c r="BV62" s="170" t="inlineStr">
        <is>
          <t>Foco Visceral</t>
        </is>
      </c>
      <c r="CK62" s="170" t="inlineStr">
        <is>
          <t>Revestimento 3</t>
        </is>
      </c>
    </row>
    <row r="63">
      <c r="AA63" s="170">
        <f>IF(AND(OR($B8="Arma",$B8="Escudo"),$C8&lt;&gt;"",$U8=""),$C8,"")</f>
        <v/>
      </c>
      <c r="AB63" s="170">
        <f>IF(AND(OR($B8="Arma",$B8="Escudo"),$C8&lt;&gt;"",$U8=""),IF($B8="Escudo","Escudo",$E8),"")</f>
        <v/>
      </c>
      <c r="AC63" s="170">
        <f>IF(AND(OR($B8="Arma",$B8="Escudo"),$C8&lt;&gt;"",$U8=""),IF($B8="Escudo",1,$F8),"")</f>
        <v/>
      </c>
      <c r="AD63" s="170">
        <f>IF(AND(OR($B8="Arma",$B8="Escudo"),$C8&lt;&gt;"",$U8=""),IF($B8="Escudo","—",$L8),"")</f>
        <v/>
      </c>
      <c r="AE63" s="170">
        <f>IF(AND(OR($B8="Arma",$B8="Escudo"),$C8&lt;&gt;"",$U8=""),IF($B8="Escudo","Proteção +"&amp;$L8&amp;" · teto de Destreza "&amp;$M8,TEXTJOIN(" · ",TRUE,IF($H8="—","",$H8),IF($I8="—","",$I8),IF($J8="—","",$J8),IF($K8="—","",$K8))),"")</f>
        <v/>
      </c>
      <c r="AF63" s="170">
        <f>IF(AND(OR($B8="Arma",$B8="Escudo"),$C8&lt;&gt;"",$U8=""),IF($B8="Escudo",$N8,$M8),"")</f>
        <v/>
      </c>
      <c r="AG63" s="170">
        <f>IF(AND(OR($B8="Arma",$B8="Escudo"),$C8&lt;&gt;"",$U8=""),IF($B8="Escudo",$O8,$N8),"")</f>
        <v/>
      </c>
      <c r="AH63" s="170">
        <f>IF(AND(OR($B8="Arma",$B8="Escudo"),$C8&lt;&gt;"",$U8=""),IF($B8="Escudo","",$O8),"")</f>
        <v/>
      </c>
      <c r="AI63" s="170">
        <f>IF(AND(OR($B8="Arma",$B8="Escudo"),$C8&lt;&gt;"",$U8=""),IF($B8="Escudo","",$P8),"")</f>
        <v/>
      </c>
      <c r="AJ63" s="170">
        <f>IF(AND(OR($B8="Arma",$B8="Escudo"),$C8&lt;&gt;"",$U8=""),IF($B8="Escudo",TRUE,IFERROR(VLOOKUP($E8,DADOS!$BP$5:$BT$17,4,FALSE),FALSE)),"")</f>
        <v/>
      </c>
      <c r="AK63" s="170">
        <f>IF(AND(OR($B8="Arma",$B8="Escudo"),$C8&lt;&gt;"",$U8=""),"","")</f>
        <v/>
      </c>
      <c r="AU63" s="170">
        <f>IF(AND(AND($B25="Ferramenta amaldiçoada",$T25=TRUE),IFERROR(VLOOKUP($E25,'DADOS_CUSTOM'!$BM$2:$BU$100,2,FALSE),"")="Item comum"),$C25,"")</f>
        <v/>
      </c>
      <c r="AV63" s="170">
        <f>IF(AND(AND($B25="Ferramenta amaldiçoada",$T25=TRUE),IFERROR(VLOOKUP($E25,'DADOS_CUSTOM'!$BM$2:$BU$100,2,FALSE),"")="Item comum"),IF($N25="",IFERROR(VLOOKUP($E25,'DADOS_CUSTOM'!$AU$2:$AX$39,2,FALSE),""),$N25),"")</f>
        <v/>
      </c>
      <c r="AW63" s="170">
        <f>IF(AND(AND($B25="Ferramenta amaldiçoada",$T25=TRUE),IFERROR(VLOOKUP($E25,'DADOS_CUSTOM'!$BM$2:$BU$100,2,FALSE),"")="Item comum"),$O25,"")</f>
        <v/>
      </c>
      <c r="AX63" s="170">
        <f>IF(AND(AND($B25="Ferramenta amaldiçoada",$T25=TRUE),IFERROR(VLOOKUP($E25,'DADOS_CUSTOM'!$BM$2:$BU$100,2,FALSE),"")="Item comum"),$R25,"")</f>
        <v/>
      </c>
      <c r="AZ63" s="170" t="inlineStr">
        <is>
          <t>Construção Especializada</t>
        </is>
      </c>
      <c r="BA63" s="170" t="inlineStr">
        <is>
          <t>Corpo Amaldiçoado</t>
        </is>
      </c>
      <c r="BB63" s="170" t="inlineStr">
        <is>
          <t>menor</t>
        </is>
      </c>
      <c r="BC63" s="170" t="inlineStr"/>
      <c r="BD63" s="170" t="inlineStr">
        <is>
          <t>Passiva</t>
        </is>
      </c>
      <c r="BE63" s="170"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0" t="inlineStr">
        <is>
          <t>Corda</t>
        </is>
      </c>
      <c r="BN63" s="170" t="inlineStr">
        <is>
          <t>Item comum</t>
        </is>
      </c>
      <c r="BO63" s="170" t="n">
        <v>0</v>
      </c>
      <c r="BP63" s="170" t="inlineStr">
        <is>
          <t>—</t>
        </is>
      </c>
      <c r="BQ63" s="170" t="n">
        <v>0</v>
      </c>
      <c r="BR63" s="170" t="n">
        <v>0.5</v>
      </c>
      <c r="BS63" s="170" t="inlineStr">
        <is>
          <t>—</t>
        </is>
      </c>
      <c r="BT63" s="170" t="inlineStr"/>
      <c r="BU63" s="170" t="inlineStr"/>
      <c r="BV63" s="170" t="inlineStr">
        <is>
          <t>Foice</t>
        </is>
      </c>
      <c r="CK63" s="170" t="inlineStr">
        <is>
          <t>Corda</t>
        </is>
      </c>
    </row>
    <row r="64">
      <c r="AA64" s="170">
        <f>IF(AND(OR($B9="Arma",$B9="Escudo"),$C9&lt;&gt;"",$U9=""),$C9,"")</f>
        <v/>
      </c>
      <c r="AB64" s="170">
        <f>IF(AND(OR($B9="Arma",$B9="Escudo"),$C9&lt;&gt;"",$U9=""),IF($B9="Escudo","Escudo",$E9),"")</f>
        <v/>
      </c>
      <c r="AC64" s="170">
        <f>IF(AND(OR($B9="Arma",$B9="Escudo"),$C9&lt;&gt;"",$U9=""),IF($B9="Escudo",1,$F9),"")</f>
        <v/>
      </c>
      <c r="AD64" s="170">
        <f>IF(AND(OR($B9="Arma",$B9="Escudo"),$C9&lt;&gt;"",$U9=""),IF($B9="Escudo","—",$L9),"")</f>
        <v/>
      </c>
      <c r="AE64" s="170">
        <f>IF(AND(OR($B9="Arma",$B9="Escudo"),$C9&lt;&gt;"",$U9=""),IF($B9="Escudo","Proteção +"&amp;$L9&amp;" · teto de Destreza "&amp;$M9,TEXTJOIN(" · ",TRUE,IF($H9="—","",$H9),IF($I9="—","",$I9),IF($J9="—","",$J9),IF($K9="—","",$K9))),"")</f>
        <v/>
      </c>
      <c r="AF64" s="170">
        <f>IF(AND(OR($B9="Arma",$B9="Escudo"),$C9&lt;&gt;"",$U9=""),IF($B9="Escudo",$N9,$M9),"")</f>
        <v/>
      </c>
      <c r="AG64" s="170">
        <f>IF(AND(OR($B9="Arma",$B9="Escudo"),$C9&lt;&gt;"",$U9=""),IF($B9="Escudo",$O9,$N9),"")</f>
        <v/>
      </c>
      <c r="AH64" s="170">
        <f>IF(AND(OR($B9="Arma",$B9="Escudo"),$C9&lt;&gt;"",$U9=""),IF($B9="Escudo","",$O9),"")</f>
        <v/>
      </c>
      <c r="AI64" s="170">
        <f>IF(AND(OR($B9="Arma",$B9="Escudo"),$C9&lt;&gt;"",$U9=""),IF($B9="Escudo","",$P9),"")</f>
        <v/>
      </c>
      <c r="AJ64" s="170">
        <f>IF(AND(OR($B9="Arma",$B9="Escudo"),$C9&lt;&gt;"",$U9=""),IF($B9="Escudo",TRUE,IFERROR(VLOOKUP($E9,DADOS!$BP$5:$BT$17,4,FALSE),FALSE)),"")</f>
        <v/>
      </c>
      <c r="AK64" s="170">
        <f>IF(AND(OR($B9="Arma",$B9="Escudo"),$C9&lt;&gt;"",$U9=""),"","")</f>
        <v/>
      </c>
      <c r="AU64" s="170">
        <f>IF(AND(AND($B26="Ferramenta amaldiçoada",$T26=TRUE),IFERROR(VLOOKUP($E26,'DADOS_CUSTOM'!$BM$2:$BU$100,2,FALSE),"")="Item comum"),$C26,"")</f>
        <v/>
      </c>
      <c r="AV64" s="170">
        <f>IF(AND(AND($B26="Ferramenta amaldiçoada",$T26=TRUE),IFERROR(VLOOKUP($E26,'DADOS_CUSTOM'!$BM$2:$BU$100,2,FALSE),"")="Item comum"),IF($N26="",IFERROR(VLOOKUP($E26,'DADOS_CUSTOM'!$AU$2:$AX$39,2,FALSE),""),$N26),"")</f>
        <v/>
      </c>
      <c r="AW64" s="170">
        <f>IF(AND(AND($B26="Ferramenta amaldiçoada",$T26=TRUE),IFERROR(VLOOKUP($E26,'DADOS_CUSTOM'!$BM$2:$BU$100,2,FALSE),"")="Item comum"),$O26,"")</f>
        <v/>
      </c>
      <c r="AX64" s="170">
        <f>IF(AND(AND($B26="Ferramenta amaldiçoada",$T26=TRUE),IFERROR(VLOOKUP($E26,'DADOS_CUSTOM'!$BM$2:$BU$100,2,FALSE),"")="Item comum"),$R26,"")</f>
        <v/>
      </c>
      <c r="AZ64" s="170" t="inlineStr">
        <is>
          <t>Arquivo de Procedimentos</t>
        </is>
      </c>
      <c r="BA64" s="170" t="inlineStr">
        <is>
          <t>Corpo Amaldiçoado</t>
        </is>
      </c>
      <c r="BB64" s="170" t="inlineStr">
        <is>
          <t>menor</t>
        </is>
      </c>
      <c r="BC64" s="170" t="inlineStr"/>
      <c r="BD64" s="170" t="inlineStr">
        <is>
          <t>No descanso curto</t>
        </is>
      </c>
      <c r="BE64" s="170"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0" t="inlineStr">
        <is>
          <t>Lanterna elétrica</t>
        </is>
      </c>
      <c r="BN64" s="170" t="inlineStr">
        <is>
          <t>Item comum</t>
        </is>
      </c>
      <c r="BO64" s="170" t="n">
        <v>0</v>
      </c>
      <c r="BP64" s="170" t="inlineStr">
        <is>
          <t>—</t>
        </is>
      </c>
      <c r="BQ64" s="170" t="n">
        <v>0</v>
      </c>
      <c r="BR64" s="170" t="n">
        <v>0.2</v>
      </c>
      <c r="BS64" s="170" t="inlineStr">
        <is>
          <t>—</t>
        </is>
      </c>
      <c r="BT64" s="170" t="inlineStr"/>
      <c r="BU64" s="170" t="inlineStr"/>
      <c r="BV64" s="170" t="inlineStr">
        <is>
          <t>Fundamento Incorporado</t>
        </is>
      </c>
      <c r="CK64" s="170" t="inlineStr">
        <is>
          <t>Lanterna elétrica</t>
        </is>
      </c>
    </row>
    <row r="65">
      <c r="AA65" s="170">
        <f>IF(AND(OR($B10="Arma",$B10="Escudo"),$C10&lt;&gt;"",$U10=""),$C10,"")</f>
        <v/>
      </c>
      <c r="AB65" s="170">
        <f>IF(AND(OR($B10="Arma",$B10="Escudo"),$C10&lt;&gt;"",$U10=""),IF($B10="Escudo","Escudo",$E10),"")</f>
        <v/>
      </c>
      <c r="AC65" s="170">
        <f>IF(AND(OR($B10="Arma",$B10="Escudo"),$C10&lt;&gt;"",$U10=""),IF($B10="Escudo",1,$F10),"")</f>
        <v/>
      </c>
      <c r="AD65" s="170">
        <f>IF(AND(OR($B10="Arma",$B10="Escudo"),$C10&lt;&gt;"",$U10=""),IF($B10="Escudo","—",$L10),"")</f>
        <v/>
      </c>
      <c r="AE65" s="170">
        <f>IF(AND(OR($B10="Arma",$B10="Escudo"),$C10&lt;&gt;"",$U10=""),IF($B10="Escudo","Proteção +"&amp;$L10&amp;" · teto de Destreza "&amp;$M10,TEXTJOIN(" · ",TRUE,IF($H10="—","",$H10),IF($I10="—","",$I10),IF($J10="—","",$J10),IF($K10="—","",$K10))),"")</f>
        <v/>
      </c>
      <c r="AF65" s="170">
        <f>IF(AND(OR($B10="Arma",$B10="Escudo"),$C10&lt;&gt;"",$U10=""),IF($B10="Escudo",$N10,$M10),"")</f>
        <v/>
      </c>
      <c r="AG65" s="170">
        <f>IF(AND(OR($B10="Arma",$B10="Escudo"),$C10&lt;&gt;"",$U10=""),IF($B10="Escudo",$O10,$N10),"")</f>
        <v/>
      </c>
      <c r="AH65" s="170">
        <f>IF(AND(OR($B10="Arma",$B10="Escudo"),$C10&lt;&gt;"",$U10=""),IF($B10="Escudo","",$O10),"")</f>
        <v/>
      </c>
      <c r="AI65" s="170">
        <f>IF(AND(OR($B10="Arma",$B10="Escudo"),$C10&lt;&gt;"",$U10=""),IF($B10="Escudo","",$P10),"")</f>
        <v/>
      </c>
      <c r="AJ65" s="170">
        <f>IF(AND(OR($B10="Arma",$B10="Escudo"),$C10&lt;&gt;"",$U10=""),IF($B10="Escudo",TRUE,IFERROR(VLOOKUP($E10,DADOS!$BP$5:$BT$17,4,FALSE),FALSE)),"")</f>
        <v/>
      </c>
      <c r="AK65" s="170">
        <f>IF(AND(OR($B10="Arma",$B10="Escudo"),$C10&lt;&gt;"",$U10=""),"","")</f>
        <v/>
      </c>
      <c r="AZ65" s="170" t="inlineStr">
        <is>
          <t>Núcleo Dependente</t>
        </is>
      </c>
      <c r="BA65" s="170" t="inlineStr">
        <is>
          <t>Corpo Amaldiçoado</t>
        </is>
      </c>
      <c r="BB65" s="170" t="inlineStr">
        <is>
          <t>menor</t>
        </is>
      </c>
      <c r="BC65" s="170" t="inlineStr"/>
      <c r="BD65" s="170" t="inlineStr">
        <is>
          <t>Passiva</t>
        </is>
      </c>
      <c r="BE65" s="170"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0" t="inlineStr">
        <is>
          <t>Pilhas de reserva</t>
        </is>
      </c>
      <c r="BN65" s="170" t="inlineStr">
        <is>
          <t>Item comum</t>
        </is>
      </c>
      <c r="BO65" s="170" t="n">
        <v>0</v>
      </c>
      <c r="BP65" s="170" t="inlineStr">
        <is>
          <t>—</t>
        </is>
      </c>
      <c r="BQ65" s="170" t="n">
        <v>0</v>
      </c>
      <c r="BR65" s="170" t="n">
        <v>0.1</v>
      </c>
      <c r="BS65" s="170" t="inlineStr">
        <is>
          <t>—</t>
        </is>
      </c>
      <c r="BT65" s="170" t="inlineStr"/>
      <c r="BU65" s="170" t="inlineStr"/>
      <c r="BV65" s="170" t="inlineStr">
        <is>
          <t>Fôlego Recuperado</t>
        </is>
      </c>
      <c r="CK65" s="170" t="inlineStr">
        <is>
          <t>Pilhas de reserva</t>
        </is>
      </c>
    </row>
    <row r="66">
      <c r="AA66" s="170">
        <f>IF(AND(OR($B11="Arma",$B11="Escudo"),$C11&lt;&gt;"",$U11=""),$C11,"")</f>
        <v/>
      </c>
      <c r="AB66" s="170">
        <f>IF(AND(OR($B11="Arma",$B11="Escudo"),$C11&lt;&gt;"",$U11=""),IF($B11="Escudo","Escudo",$E11),"")</f>
        <v/>
      </c>
      <c r="AC66" s="170">
        <f>IF(AND(OR($B11="Arma",$B11="Escudo"),$C11&lt;&gt;"",$U11=""),IF($B11="Escudo",1,$F11),"")</f>
        <v/>
      </c>
      <c r="AD66" s="170">
        <f>IF(AND(OR($B11="Arma",$B11="Escudo"),$C11&lt;&gt;"",$U11=""),IF($B11="Escudo","—",$L11),"")</f>
        <v/>
      </c>
      <c r="AE66" s="170">
        <f>IF(AND(OR($B11="Arma",$B11="Escudo"),$C11&lt;&gt;"",$U11=""),IF($B11="Escudo","Proteção +"&amp;$L11&amp;" · teto de Destreza "&amp;$M11,TEXTJOIN(" · ",TRUE,IF($H11="—","",$H11),IF($I11="—","",$I11),IF($J11="—","",$J11),IF($K11="—","",$K11))),"")</f>
        <v/>
      </c>
      <c r="AF66" s="170">
        <f>IF(AND(OR($B11="Arma",$B11="Escudo"),$C11&lt;&gt;"",$U11=""),IF($B11="Escudo",$N11,$M11),"")</f>
        <v/>
      </c>
      <c r="AG66" s="170">
        <f>IF(AND(OR($B11="Arma",$B11="Escudo"),$C11&lt;&gt;"",$U11=""),IF($B11="Escudo",$O11,$N11),"")</f>
        <v/>
      </c>
      <c r="AH66" s="170">
        <f>IF(AND(OR($B11="Arma",$B11="Escudo"),$C11&lt;&gt;"",$U11=""),IF($B11="Escudo","",$O11),"")</f>
        <v/>
      </c>
      <c r="AI66" s="170">
        <f>IF(AND(OR($B11="Arma",$B11="Escudo"),$C11&lt;&gt;"",$U11=""),IF($B11="Escudo","",$P11),"")</f>
        <v/>
      </c>
      <c r="AJ66" s="170">
        <f>IF(AND(OR($B11="Arma",$B11="Escudo"),$C11&lt;&gt;"",$U11=""),IF($B11="Escudo",TRUE,IFERROR(VLOOKUP($E11,DADOS!$BP$5:$BT$17,4,FALSE),FALSE)),"")</f>
        <v/>
      </c>
      <c r="AK66" s="170">
        <f>IF(AND(OR($B11="Arma",$B11="Escudo"),$C11&lt;&gt;"",$U11=""),"","")</f>
        <v/>
      </c>
      <c r="AZ66" s="170" t="inlineStr">
        <is>
          <t>Mente Resguardada</t>
        </is>
      </c>
      <c r="BA66" s="170" t="inlineStr">
        <is>
          <t>Corpo Amaldiçoado</t>
        </is>
      </c>
      <c r="BB66" s="170" t="inlineStr">
        <is>
          <t>menor</t>
        </is>
      </c>
      <c r="BC66" s="170" t="inlineStr"/>
      <c r="BD66" s="170" t="inlineStr">
        <is>
          <t>Passiva</t>
        </is>
      </c>
      <c r="BE66" s="170"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0" t="inlineStr">
        <is>
          <t>Algema</t>
        </is>
      </c>
      <c r="BN66" s="170" t="inlineStr">
        <is>
          <t>Item comum</t>
        </is>
      </c>
      <c r="BO66" s="170" t="n">
        <v>0</v>
      </c>
      <c r="BP66" s="170" t="inlineStr">
        <is>
          <t>—</t>
        </is>
      </c>
      <c r="BQ66" s="170" t="n">
        <v>0</v>
      </c>
      <c r="BR66" s="170" t="n">
        <v>0.2</v>
      </c>
      <c r="BS66" s="170" t="inlineStr">
        <is>
          <t>—</t>
        </is>
      </c>
      <c r="BT66" s="170" t="inlineStr"/>
      <c r="BU66" s="170" t="inlineStr"/>
      <c r="BV66" s="170" t="inlineStr">
        <is>
          <t>Gambiarra</t>
        </is>
      </c>
      <c r="CK66" s="170" t="inlineStr">
        <is>
          <t>Algema</t>
        </is>
      </c>
    </row>
    <row r="67">
      <c r="AA67" s="170">
        <f>IF(AND(OR($B12="Arma",$B12="Escudo"),$C12&lt;&gt;"",$U12=""),$C12,"")</f>
        <v/>
      </c>
      <c r="AB67" s="170">
        <f>IF(AND(OR($B12="Arma",$B12="Escudo"),$C12&lt;&gt;"",$U12=""),IF($B12="Escudo","Escudo",$E12),"")</f>
        <v/>
      </c>
      <c r="AC67" s="170">
        <f>IF(AND(OR($B12="Arma",$B12="Escudo"),$C12&lt;&gt;"",$U12=""),IF($B12="Escudo",1,$F12),"")</f>
        <v/>
      </c>
      <c r="AD67" s="170">
        <f>IF(AND(OR($B12="Arma",$B12="Escudo"),$C12&lt;&gt;"",$U12=""),IF($B12="Escudo","—",$L12),"")</f>
        <v/>
      </c>
      <c r="AE67" s="170">
        <f>IF(AND(OR($B12="Arma",$B12="Escudo"),$C12&lt;&gt;"",$U12=""),IF($B12="Escudo","Proteção +"&amp;$L12&amp;" · teto de Destreza "&amp;$M12,TEXTJOIN(" · ",TRUE,IF($H12="—","",$H12),IF($I12="—","",$I12),IF($J12="—","",$J12),IF($K12="—","",$K12))),"")</f>
        <v/>
      </c>
      <c r="AF67" s="170">
        <f>IF(AND(OR($B12="Arma",$B12="Escudo"),$C12&lt;&gt;"",$U12=""),IF($B12="Escudo",$N12,$M12),"")</f>
        <v/>
      </c>
      <c r="AG67" s="170">
        <f>IF(AND(OR($B12="Arma",$B12="Escudo"),$C12&lt;&gt;"",$U12=""),IF($B12="Escudo",$O12,$N12),"")</f>
        <v/>
      </c>
      <c r="AH67" s="170">
        <f>IF(AND(OR($B12="Arma",$B12="Escudo"),$C12&lt;&gt;"",$U12=""),IF($B12="Escudo","",$O12),"")</f>
        <v/>
      </c>
      <c r="AI67" s="170">
        <f>IF(AND(OR($B12="Arma",$B12="Escudo"),$C12&lt;&gt;"",$U12=""),IF($B12="Escudo","",$P12),"")</f>
        <v/>
      </c>
      <c r="AJ67" s="170">
        <f>IF(AND(OR($B12="Arma",$B12="Escudo"),$C12&lt;&gt;"",$U12=""),IF($B12="Escudo",TRUE,IFERROR(VLOOKUP($E12,DADOS!$BP$5:$BT$17,4,FALSE),FALSE)),"")</f>
        <v/>
      </c>
      <c r="AK67" s="170">
        <f>IF(AND(OR($B12="Arma",$B12="Escudo"),$C12&lt;&gt;"",$U12=""),"","")</f>
        <v/>
      </c>
      <c r="AZ67" s="170" t="inlineStr">
        <is>
          <t>Porte Incomum</t>
        </is>
      </c>
      <c r="BA67" s="170" t="inlineStr">
        <is>
          <t>Restrição Celestial · Sem Energia</t>
        </is>
      </c>
      <c r="BB67" s="170" t="inlineStr">
        <is>
          <t>menor</t>
        </is>
      </c>
      <c r="BC67" s="170" t="inlineStr"/>
      <c r="BD67" s="170" t="inlineStr">
        <is>
          <t>Passiva</t>
        </is>
      </c>
      <c r="BE67" s="170"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0" t="inlineStr">
        <is>
          <t>Pé de cabra</t>
        </is>
      </c>
      <c r="BN67" s="170" t="inlineStr">
        <is>
          <t>Item comum</t>
        </is>
      </c>
      <c r="BO67" s="170" t="n">
        <v>0</v>
      </c>
      <c r="BP67" s="170" t="inlineStr">
        <is>
          <t>—</t>
        </is>
      </c>
      <c r="BQ67" s="170" t="n">
        <v>0</v>
      </c>
      <c r="BR67" s="170" t="n">
        <v>0.5</v>
      </c>
      <c r="BS67" s="170" t="inlineStr">
        <is>
          <t>—</t>
        </is>
      </c>
      <c r="BT67" s="170" t="inlineStr"/>
      <c r="BU67" s="170" t="inlineStr"/>
      <c r="BV67" s="170" t="inlineStr">
        <is>
          <t>Gazuas</t>
        </is>
      </c>
      <c r="CK67" s="170" t="inlineStr">
        <is>
          <t>Pé de cabra</t>
        </is>
      </c>
    </row>
    <row r="68">
      <c r="AA68" s="170">
        <f>IF(AND(OR($B13="Arma",$B13="Escudo"),$C13&lt;&gt;"",$U13=""),$C13,"")</f>
        <v/>
      </c>
      <c r="AB68" s="170">
        <f>IF(AND(OR($B13="Arma",$B13="Escudo"),$C13&lt;&gt;"",$U13=""),IF($B13="Escudo","Escudo",$E13),"")</f>
        <v/>
      </c>
      <c r="AC68" s="170">
        <f>IF(AND(OR($B13="Arma",$B13="Escudo"),$C13&lt;&gt;"",$U13=""),IF($B13="Escudo",1,$F13),"")</f>
        <v/>
      </c>
      <c r="AD68" s="170">
        <f>IF(AND(OR($B13="Arma",$B13="Escudo"),$C13&lt;&gt;"",$U13=""),IF($B13="Escudo","—",$L13),"")</f>
        <v/>
      </c>
      <c r="AE68" s="170">
        <f>IF(AND(OR($B13="Arma",$B13="Escudo"),$C13&lt;&gt;"",$U13=""),IF($B13="Escudo","Proteção +"&amp;$L13&amp;" · teto de Destreza "&amp;$M13,TEXTJOIN(" · ",TRUE,IF($H13="—","",$H13),IF($I13="—","",$I13),IF($J13="—","",$J13),IF($K13="—","",$K13))),"")</f>
        <v/>
      </c>
      <c r="AF68" s="170">
        <f>IF(AND(OR($B13="Arma",$B13="Escudo"),$C13&lt;&gt;"",$U13=""),IF($B13="Escudo",$N13,$M13),"")</f>
        <v/>
      </c>
      <c r="AG68" s="170">
        <f>IF(AND(OR($B13="Arma",$B13="Escudo"),$C13&lt;&gt;"",$U13=""),IF($B13="Escudo",$O13,$N13),"")</f>
        <v/>
      </c>
      <c r="AH68" s="170">
        <f>IF(AND(OR($B13="Arma",$B13="Escudo"),$C13&lt;&gt;"",$U13=""),IF($B13="Escudo","",$O13),"")</f>
        <v/>
      </c>
      <c r="AI68" s="170">
        <f>IF(AND(OR($B13="Arma",$B13="Escudo"),$C13&lt;&gt;"",$U13=""),IF($B13="Escudo","",$P13),"")</f>
        <v/>
      </c>
      <c r="AJ68" s="170">
        <f>IF(AND(OR($B13="Arma",$B13="Escudo"),$C13&lt;&gt;"",$U13=""),IF($B13="Escudo",TRUE,IFERROR(VLOOKUP($E13,DADOS!$BP$5:$BT$17,4,FALSE),FALSE)),"")</f>
        <v/>
      </c>
      <c r="AK68" s="170">
        <f>IF(AND(OR($B13="Arma",$B13="Escudo"),$C13&lt;&gt;"",$U13=""),"","")</f>
        <v/>
      </c>
      <c r="AZ68" s="170" t="inlineStr">
        <is>
          <t>Corpo Flexível</t>
        </is>
      </c>
      <c r="BA68" s="170" t="inlineStr">
        <is>
          <t>Restrição Celestial · Sem Energia</t>
        </is>
      </c>
      <c r="BB68" s="170" t="inlineStr">
        <is>
          <t>menor</t>
        </is>
      </c>
      <c r="BC68" s="170" t="inlineStr"/>
      <c r="BD68" s="170" t="inlineStr">
        <is>
          <t>Passiva</t>
        </is>
      </c>
      <c r="BE68" s="170"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0" t="inlineStr">
        <is>
          <t>Gazuas</t>
        </is>
      </c>
      <c r="BN68" s="170" t="inlineStr">
        <is>
          <t>Item comum</t>
        </is>
      </c>
      <c r="BO68" s="170" t="n">
        <v>0</v>
      </c>
      <c r="BP68" s="170" t="inlineStr">
        <is>
          <t>—</t>
        </is>
      </c>
      <c r="BQ68" s="170" t="n">
        <v>0</v>
      </c>
      <c r="BR68" s="170" t="n">
        <v>0.1</v>
      </c>
      <c r="BS68" s="170" t="inlineStr">
        <is>
          <t>—</t>
        </is>
      </c>
      <c r="BT68" s="170" t="inlineStr"/>
      <c r="BU68" s="170" t="inlineStr"/>
      <c r="BV68" s="170" t="inlineStr">
        <is>
          <t>Gojo</t>
        </is>
      </c>
      <c r="CK68" s="170" t="inlineStr">
        <is>
          <t>Gazuas</t>
        </is>
      </c>
    </row>
    <row r="69">
      <c r="AA69" s="170">
        <f>IF(AND(OR($B14="Arma",$B14="Escudo"),$C14&lt;&gt;"",$U14=""),$C14,"")</f>
        <v/>
      </c>
      <c r="AB69" s="170">
        <f>IF(AND(OR($B14="Arma",$B14="Escudo"),$C14&lt;&gt;"",$U14=""),IF($B14="Escudo","Escudo",$E14),"")</f>
        <v/>
      </c>
      <c r="AC69" s="170">
        <f>IF(AND(OR($B14="Arma",$B14="Escudo"),$C14&lt;&gt;"",$U14=""),IF($B14="Escudo",1,$F14),"")</f>
        <v/>
      </c>
      <c r="AD69" s="170">
        <f>IF(AND(OR($B14="Arma",$B14="Escudo"),$C14&lt;&gt;"",$U14=""),IF($B14="Escudo","—",$L14),"")</f>
        <v/>
      </c>
      <c r="AE69" s="170">
        <f>IF(AND(OR($B14="Arma",$B14="Escudo"),$C14&lt;&gt;"",$U14=""),IF($B14="Escudo","Proteção +"&amp;$L14&amp;" · teto de Destreza "&amp;$M14,TEXTJOIN(" · ",TRUE,IF($H14="—","",$H14),IF($I14="—","",$I14),IF($J14="—","",$J14),IF($K14="—","",$K14))),"")</f>
        <v/>
      </c>
      <c r="AF69" s="170">
        <f>IF(AND(OR($B14="Arma",$B14="Escudo"),$C14&lt;&gt;"",$U14=""),IF($B14="Escudo",$N14,$M14),"")</f>
        <v/>
      </c>
      <c r="AG69" s="170">
        <f>IF(AND(OR($B14="Arma",$B14="Escudo"),$C14&lt;&gt;"",$U14=""),IF($B14="Escudo",$O14,$N14),"")</f>
        <v/>
      </c>
      <c r="AH69" s="170">
        <f>IF(AND(OR($B14="Arma",$B14="Escudo"),$C14&lt;&gt;"",$U14=""),IF($B14="Escudo","",$O14),"")</f>
        <v/>
      </c>
      <c r="AI69" s="170">
        <f>IF(AND(OR($B14="Arma",$B14="Escudo"),$C14&lt;&gt;"",$U14=""),IF($B14="Escudo","",$P14),"")</f>
        <v/>
      </c>
      <c r="AJ69" s="170">
        <f>IF(AND(OR($B14="Arma",$B14="Escudo"),$C14&lt;&gt;"",$U14=""),IF($B14="Escudo",TRUE,IFERROR(VLOOKUP($E14,DADOS!$BP$5:$BT$17,4,FALSE),FALSE)),"")</f>
        <v/>
      </c>
      <c r="AK69" s="170">
        <f>IF(AND(OR($B14="Arma",$B14="Escudo"),$C14&lt;&gt;"",$U14=""),"","")</f>
        <v/>
      </c>
      <c r="AZ69" s="170" t="inlineStr">
        <is>
          <t>Mapa Mental</t>
        </is>
      </c>
      <c r="BA69" s="170" t="inlineStr">
        <is>
          <t>Restrição Celestial · Sem Energia</t>
        </is>
      </c>
      <c r="BB69" s="170" t="inlineStr">
        <is>
          <t>menor</t>
        </is>
      </c>
      <c r="BC69" s="170" t="inlineStr"/>
      <c r="BD69" s="170" t="inlineStr">
        <is>
          <t>Passiva</t>
        </is>
      </c>
      <c r="BE69" s="170"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0" t="inlineStr">
        <is>
          <t>Kit de escalada</t>
        </is>
      </c>
      <c r="BN69" s="170" t="inlineStr">
        <is>
          <t>Item comum</t>
        </is>
      </c>
      <c r="BO69" s="170" t="n">
        <v>0</v>
      </c>
      <c r="BP69" s="170" t="inlineStr">
        <is>
          <t>—</t>
        </is>
      </c>
      <c r="BQ69" s="170" t="n">
        <v>0</v>
      </c>
      <c r="BR69" s="170" t="n">
        <v>0.5</v>
      </c>
      <c r="BS69" s="170" t="inlineStr">
        <is>
          <t>—</t>
        </is>
      </c>
      <c r="BT69" s="170" t="inlineStr"/>
      <c r="BU69" s="170" t="inlineStr"/>
      <c r="BV69" s="170" t="inlineStr">
        <is>
          <t>Guarda Reaprendida</t>
        </is>
      </c>
      <c r="CK69" s="170" t="inlineStr">
        <is>
          <t>Kit de escalada</t>
        </is>
      </c>
    </row>
    <row r="70">
      <c r="AA70" s="170">
        <f>IF(AND(OR($B15="Arma",$B15="Escudo"),$C15&lt;&gt;"",$U15=""),$C15,"")</f>
        <v/>
      </c>
      <c r="AB70" s="170">
        <f>IF(AND(OR($B15="Arma",$B15="Escudo"),$C15&lt;&gt;"",$U15=""),IF($B15="Escudo","Escudo",$E15),"")</f>
        <v/>
      </c>
      <c r="AC70" s="170">
        <f>IF(AND(OR($B15="Arma",$B15="Escudo"),$C15&lt;&gt;"",$U15=""),IF($B15="Escudo",1,$F15),"")</f>
        <v/>
      </c>
      <c r="AD70" s="170">
        <f>IF(AND(OR($B15="Arma",$B15="Escudo"),$C15&lt;&gt;"",$U15=""),IF($B15="Escudo","—",$L15),"")</f>
        <v/>
      </c>
      <c r="AE70" s="170">
        <f>IF(AND(OR($B15="Arma",$B15="Escudo"),$C15&lt;&gt;"",$U15=""),IF($B15="Escudo","Proteção +"&amp;$L15&amp;" · teto de Destreza "&amp;$M15,TEXTJOIN(" · ",TRUE,IF($H15="—","",$H15),IF($I15="—","",$I15),IF($J15="—","",$J15),IF($K15="—","",$K15))),"")</f>
        <v/>
      </c>
      <c r="AF70" s="170">
        <f>IF(AND(OR($B15="Arma",$B15="Escudo"),$C15&lt;&gt;"",$U15=""),IF($B15="Escudo",$N15,$M15),"")</f>
        <v/>
      </c>
      <c r="AG70" s="170">
        <f>IF(AND(OR($B15="Arma",$B15="Escudo"),$C15&lt;&gt;"",$U15=""),IF($B15="Escudo",$O15,$N15),"")</f>
        <v/>
      </c>
      <c r="AH70" s="170">
        <f>IF(AND(OR($B15="Arma",$B15="Escudo"),$C15&lt;&gt;"",$U15=""),IF($B15="Escudo","",$O15),"")</f>
        <v/>
      </c>
      <c r="AI70" s="170">
        <f>IF(AND(OR($B15="Arma",$B15="Escudo"),$C15&lt;&gt;"",$U15=""),IF($B15="Escudo","",$P15),"")</f>
        <v/>
      </c>
      <c r="AJ70" s="170">
        <f>IF(AND(OR($B15="Arma",$B15="Escudo"),$C15&lt;&gt;"",$U15=""),IF($B15="Escudo",TRUE,IFERROR(VLOOKUP($E15,DADOS!$BP$5:$BT$17,4,FALSE),FALSE)),"")</f>
        <v/>
      </c>
      <c r="AK70" s="170">
        <f>IF(AND(OR($B15="Arma",$B15="Escudo"),$C15&lt;&gt;"",$U15=""),"","")</f>
        <v/>
      </c>
      <c r="AZ70" s="170" t="inlineStr">
        <is>
          <t>Aprendizado Complementar</t>
        </is>
      </c>
      <c r="BA70" s="170" t="inlineStr">
        <is>
          <t>Restrição Celestial · Sem Energia</t>
        </is>
      </c>
      <c r="BB70" s="170" t="inlineStr">
        <is>
          <t>menor</t>
        </is>
      </c>
      <c r="BC70" s="170" t="inlineStr"/>
      <c r="BD70" s="170" t="inlineStr">
        <is>
          <t>Passiva</t>
        </is>
      </c>
      <c r="BE70" s="170" t="inlineStr">
        <is>
          <t>Receba treino em uma perícia ou dois Ofícios que ainda não possua e possa aprender pela sua rota. Escolha ao adquirir a menor. Não fornece ferramentas, materiais, idiomas, treino em armas, TR ou especialização. Não libera Sentir Energia.</t>
        </is>
      </c>
      <c r="BM70" s="170" t="inlineStr">
        <is>
          <t>Mochila</t>
        </is>
      </c>
      <c r="BN70" s="170" t="inlineStr">
        <is>
          <t>Item comum</t>
        </is>
      </c>
      <c r="BO70" s="170" t="n">
        <v>0</v>
      </c>
      <c r="BP70" s="170" t="inlineStr">
        <is>
          <t>—</t>
        </is>
      </c>
      <c r="BQ70" s="170" t="n">
        <v>0</v>
      </c>
      <c r="BR70" s="170" t="n">
        <v>0.2</v>
      </c>
      <c r="BS70" s="170" t="inlineStr">
        <is>
          <t>—</t>
        </is>
      </c>
      <c r="BT70" s="170" t="inlineStr"/>
      <c r="BU70" s="170" t="inlineStr"/>
      <c r="BV70" s="170" t="inlineStr">
        <is>
          <t>Hankyū</t>
        </is>
      </c>
      <c r="CK70" s="170" t="inlineStr">
        <is>
          <t>Mochila</t>
        </is>
      </c>
    </row>
    <row r="71">
      <c r="AA71" s="170">
        <f>IF(AND(OR($B16="Arma",$B16="Escudo"),$C16&lt;&gt;"",$U16=""),$C16,"")</f>
        <v/>
      </c>
      <c r="AB71" s="170">
        <f>IF(AND(OR($B16="Arma",$B16="Escudo"),$C16&lt;&gt;"",$U16=""),IF($B16="Escudo","Escudo",$E16),"")</f>
        <v/>
      </c>
      <c r="AC71" s="170">
        <f>IF(AND(OR($B16="Arma",$B16="Escudo"),$C16&lt;&gt;"",$U16=""),IF($B16="Escudo",1,$F16),"")</f>
        <v/>
      </c>
      <c r="AD71" s="170">
        <f>IF(AND(OR($B16="Arma",$B16="Escudo"),$C16&lt;&gt;"",$U16=""),IF($B16="Escudo","—",$L16),"")</f>
        <v/>
      </c>
      <c r="AE71" s="170">
        <f>IF(AND(OR($B16="Arma",$B16="Escudo"),$C16&lt;&gt;"",$U16=""),IF($B16="Escudo","Proteção +"&amp;$L16&amp;" · teto de Destreza "&amp;$M16,TEXTJOIN(" · ",TRUE,IF($H16="—","",$H16),IF($I16="—","",$I16),IF($J16="—","",$J16),IF($K16="—","",$K16))),"")</f>
        <v/>
      </c>
      <c r="AF71" s="170">
        <f>IF(AND(OR($B16="Arma",$B16="Escudo"),$C16&lt;&gt;"",$U16=""),IF($B16="Escudo",$N16,$M16),"")</f>
        <v/>
      </c>
      <c r="AG71" s="170">
        <f>IF(AND(OR($B16="Arma",$B16="Escudo"),$C16&lt;&gt;"",$U16=""),IF($B16="Escudo",$O16,$N16),"")</f>
        <v/>
      </c>
      <c r="AH71" s="170">
        <f>IF(AND(OR($B16="Arma",$B16="Escudo"),$C16&lt;&gt;"",$U16=""),IF($B16="Escudo","",$O16),"")</f>
        <v/>
      </c>
      <c r="AI71" s="170">
        <f>IF(AND(OR($B16="Arma",$B16="Escudo"),$C16&lt;&gt;"",$U16=""),IF($B16="Escudo","",$P16),"")</f>
        <v/>
      </c>
      <c r="AJ71" s="170">
        <f>IF(AND(OR($B16="Arma",$B16="Escudo"),$C16&lt;&gt;"",$U16=""),IF($B16="Escudo",TRUE,IFERROR(VLOOKUP($E16,DADOS!$BP$5:$BT$17,4,FALSE),FALSE)),"")</f>
        <v/>
      </c>
      <c r="AK71" s="170">
        <f>IF(AND(OR($B16="Arma",$B16="Escudo"),$C16&lt;&gt;"",$U16=""),"","")</f>
        <v/>
      </c>
      <c r="AZ71" s="170" t="inlineStr">
        <is>
          <t>Assistência Técnica</t>
        </is>
      </c>
      <c r="BA71" s="170" t="inlineStr">
        <is>
          <t>Restrição Celestial · Sem Energia</t>
        </is>
      </c>
      <c r="BB71" s="170" t="inlineStr">
        <is>
          <t>menor</t>
        </is>
      </c>
      <c r="BC71" s="170" t="inlineStr"/>
      <c r="BD71" s="170" t="inlineStr">
        <is>
          <t>Passiva</t>
        </is>
      </c>
      <c r="BE71" s="170"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0" t="inlineStr">
        <is>
          <t>Cantil</t>
        </is>
      </c>
      <c r="BN71" s="170" t="inlineStr">
        <is>
          <t>Item comum</t>
        </is>
      </c>
      <c r="BO71" s="170" t="n">
        <v>0</v>
      </c>
      <c r="BP71" s="170" t="inlineStr">
        <is>
          <t>—</t>
        </is>
      </c>
      <c r="BQ71" s="170" t="n">
        <v>0</v>
      </c>
      <c r="BR71" s="170" t="n">
        <v>0.3</v>
      </c>
      <c r="BS71" s="170" t="inlineStr">
        <is>
          <t>—</t>
        </is>
      </c>
      <c r="BT71" s="170" t="inlineStr"/>
      <c r="BU71" s="170" t="inlineStr"/>
      <c r="BV71" s="170" t="inlineStr">
        <is>
          <t>Híbrido</t>
        </is>
      </c>
      <c r="CK71" s="170" t="inlineStr">
        <is>
          <t>Cantil</t>
        </is>
      </c>
    </row>
    <row r="72">
      <c r="AA72" s="170">
        <f>IF(AND(OR($B17="Arma",$B17="Escudo"),$C17&lt;&gt;"",$U17=""),$C17,"")</f>
        <v/>
      </c>
      <c r="AB72" s="170">
        <f>IF(AND(OR($B17="Arma",$B17="Escudo"),$C17&lt;&gt;"",$U17=""),IF($B17="Escudo","Escudo",$E17),"")</f>
        <v/>
      </c>
      <c r="AC72" s="170">
        <f>IF(AND(OR($B17="Arma",$B17="Escudo"),$C17&lt;&gt;"",$U17=""),IF($B17="Escudo",1,$F17),"")</f>
        <v/>
      </c>
      <c r="AD72" s="170">
        <f>IF(AND(OR($B17="Arma",$B17="Escudo"),$C17&lt;&gt;"",$U17=""),IF($B17="Escudo","—",$L17),"")</f>
        <v/>
      </c>
      <c r="AE72" s="170">
        <f>IF(AND(OR($B17="Arma",$B17="Escudo"),$C17&lt;&gt;"",$U17=""),IF($B17="Escudo","Proteção +"&amp;$L17&amp;" · teto de Destreza "&amp;$M17,TEXTJOIN(" · ",TRUE,IF($H17="—","",$H17),IF($I17="—","",$I17),IF($J17="—","",$J17),IF($K17="—","",$K17))),"")</f>
        <v/>
      </c>
      <c r="AF72" s="170">
        <f>IF(AND(OR($B17="Arma",$B17="Escudo"),$C17&lt;&gt;"",$U17=""),IF($B17="Escudo",$N17,$M17),"")</f>
        <v/>
      </c>
      <c r="AG72" s="170">
        <f>IF(AND(OR($B17="Arma",$B17="Escudo"),$C17&lt;&gt;"",$U17=""),IF($B17="Escudo",$O17,$N17),"")</f>
        <v/>
      </c>
      <c r="AH72" s="170">
        <f>IF(AND(OR($B17="Arma",$B17="Escudo"),$C17&lt;&gt;"",$U17=""),IF($B17="Escudo","",$O17),"")</f>
        <v/>
      </c>
      <c r="AI72" s="170">
        <f>IF(AND(OR($B17="Arma",$B17="Escudo"),$C17&lt;&gt;"",$U17=""),IF($B17="Escudo","",$P17),"")</f>
        <v/>
      </c>
      <c r="AJ72" s="170">
        <f>IF(AND(OR($B17="Arma",$B17="Escudo"),$C17&lt;&gt;"",$U17=""),IF($B17="Escudo",TRUE,IFERROR(VLOOKUP($E17,DADOS!$BP$5:$BT$17,4,FALSE),FALSE)),"")</f>
        <v/>
      </c>
      <c r="AK72" s="170">
        <f>IF(AND(OR($B17="Arma",$B17="Escudo"),$C17&lt;&gt;"",$U17=""),"","")</f>
        <v/>
      </c>
      <c r="AZ72" s="170" t="inlineStr">
        <is>
          <t>Ferramentas Improvisadas</t>
        </is>
      </c>
      <c r="BA72" s="170" t="inlineStr">
        <is>
          <t>Restrição Celestial · Sem Energia</t>
        </is>
      </c>
      <c r="BB72" s="170" t="inlineStr">
        <is>
          <t>menor</t>
        </is>
      </c>
      <c r="BC72" s="170" t="inlineStr"/>
      <c r="BD72" s="170" t="inlineStr">
        <is>
          <t>Passiva</t>
        </is>
      </c>
      <c r="BE72" s="170"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0" t="inlineStr">
        <is>
          <t>Ração de viagem</t>
        </is>
      </c>
      <c r="BN72" s="170" t="inlineStr">
        <is>
          <t>Item comum</t>
        </is>
      </c>
      <c r="BO72" s="170" t="n">
        <v>0</v>
      </c>
      <c r="BP72" s="170" t="inlineStr">
        <is>
          <t>—</t>
        </is>
      </c>
      <c r="BQ72" s="170" t="n">
        <v>0</v>
      </c>
      <c r="BR72" s="170" t="n">
        <v>0.1</v>
      </c>
      <c r="BS72" s="170" t="inlineStr">
        <is>
          <t>—</t>
        </is>
      </c>
      <c r="BT72" s="170" t="inlineStr"/>
      <c r="BU72" s="170" t="inlineStr"/>
      <c r="BV72" s="170" t="inlineStr">
        <is>
          <t>Híbrido · Sem Técnica</t>
        </is>
      </c>
      <c r="CK72" s="170" t="inlineStr">
        <is>
          <t>Ração de viagem</t>
        </is>
      </c>
    </row>
    <row r="73">
      <c r="AA73" s="170">
        <f>IF(AND(OR($B18="Arma",$B18="Escudo"),$C18&lt;&gt;"",$U18=""),$C18,"")</f>
        <v/>
      </c>
      <c r="AB73" s="170">
        <f>IF(AND(OR($B18="Arma",$B18="Escudo"),$C18&lt;&gt;"",$U18=""),IF($B18="Escudo","Escudo",$E18),"")</f>
        <v/>
      </c>
      <c r="AC73" s="170">
        <f>IF(AND(OR($B18="Arma",$B18="Escudo"),$C18&lt;&gt;"",$U18=""),IF($B18="Escudo",1,$F18),"")</f>
        <v/>
      </c>
      <c r="AD73" s="170">
        <f>IF(AND(OR($B18="Arma",$B18="Escudo"),$C18&lt;&gt;"",$U18=""),IF($B18="Escudo","—",$L18),"")</f>
        <v/>
      </c>
      <c r="AE73" s="170">
        <f>IF(AND(OR($B18="Arma",$B18="Escudo"),$C18&lt;&gt;"",$U18=""),IF($B18="Escudo","Proteção +"&amp;$L18&amp;" · teto de Destreza "&amp;$M18,TEXTJOIN(" · ",TRUE,IF($H18="—","",$H18),IF($I18="—","",$I18),IF($J18="—","",$J18),IF($K18="—","",$K18))),"")</f>
        <v/>
      </c>
      <c r="AF73" s="170">
        <f>IF(AND(OR($B18="Arma",$B18="Escudo"),$C18&lt;&gt;"",$U18=""),IF($B18="Escudo",$N18,$M18),"")</f>
        <v/>
      </c>
      <c r="AG73" s="170">
        <f>IF(AND(OR($B18="Arma",$B18="Escudo"),$C18&lt;&gt;"",$U18=""),IF($B18="Escudo",$O18,$N18),"")</f>
        <v/>
      </c>
      <c r="AH73" s="170">
        <f>IF(AND(OR($B18="Arma",$B18="Escudo"),$C18&lt;&gt;"",$U18=""),IF($B18="Escudo","",$O18),"")</f>
        <v/>
      </c>
      <c r="AI73" s="170">
        <f>IF(AND(OR($B18="Arma",$B18="Escudo"),$C18&lt;&gt;"",$U18=""),IF($B18="Escudo","",$P18),"")</f>
        <v/>
      </c>
      <c r="AJ73" s="170">
        <f>IF(AND(OR($B18="Arma",$B18="Escudo"),$C18&lt;&gt;"",$U18=""),IF($B18="Escudo",TRUE,IFERROR(VLOOKUP($E18,DADOS!$BP$5:$BT$17,4,FALSE),FALSE)),"")</f>
        <v/>
      </c>
      <c r="AK73" s="170">
        <f>IF(AND(OR($B18="Arma",$B18="Escudo"),$C18&lt;&gt;"",$U18=""),"","")</f>
        <v/>
      </c>
      <c r="AZ73" s="170" t="inlineStr">
        <is>
          <t>Fôlego Recuperado</t>
        </is>
      </c>
      <c r="BA73" s="170" t="inlineStr">
        <is>
          <t>Restrição Celestial · Sem Energia</t>
        </is>
      </c>
      <c r="BB73" s="170" t="inlineStr">
        <is>
          <t>menor</t>
        </is>
      </c>
      <c r="BC73" s="170" t="inlineStr"/>
      <c r="BD73" s="170" t="inlineStr">
        <is>
          <t>No descanso curto</t>
        </is>
      </c>
      <c r="BE73" s="170"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0" t="inlineStr">
        <is>
          <t>Telefone</t>
        </is>
      </c>
      <c r="BN73" s="170" t="inlineStr">
        <is>
          <t>Item comum</t>
        </is>
      </c>
      <c r="BO73" s="170" t="n">
        <v>0</v>
      </c>
      <c r="BP73" s="170" t="inlineStr">
        <is>
          <t>—</t>
        </is>
      </c>
      <c r="BQ73" s="170" t="n">
        <v>0</v>
      </c>
      <c r="BR73" s="170" t="n">
        <v>0.1</v>
      </c>
      <c r="BS73" s="170" t="inlineStr">
        <is>
          <t>—</t>
        </is>
      </c>
      <c r="BT73" s="170" t="inlineStr"/>
      <c r="BU73" s="170" t="inlineStr"/>
      <c r="BV73" s="170" t="inlineStr">
        <is>
          <t>Inumaki</t>
        </is>
      </c>
      <c r="CK73" s="170" t="inlineStr">
        <is>
          <t>Telefone</t>
        </is>
      </c>
    </row>
    <row r="74">
      <c r="AA74" s="170">
        <f>IF(AND(OR($B19="Arma",$B19="Escudo"),$C19&lt;&gt;"",$U19=""),$C19,"")</f>
        <v/>
      </c>
      <c r="AB74" s="170">
        <f>IF(AND(OR($B19="Arma",$B19="Escudo"),$C19&lt;&gt;"",$U19=""),IF($B19="Escudo","Escudo",$E19),"")</f>
        <v/>
      </c>
      <c r="AC74" s="170">
        <f>IF(AND(OR($B19="Arma",$B19="Escudo"),$C19&lt;&gt;"",$U19=""),IF($B19="Escudo",1,$F19),"")</f>
        <v/>
      </c>
      <c r="AD74" s="170">
        <f>IF(AND(OR($B19="Arma",$B19="Escudo"),$C19&lt;&gt;"",$U19=""),IF($B19="Escudo","—",$L19),"")</f>
        <v/>
      </c>
      <c r="AE74" s="170">
        <f>IF(AND(OR($B19="Arma",$B19="Escudo"),$C19&lt;&gt;"",$U19=""),IF($B19="Escudo","Proteção +"&amp;$L19&amp;" · teto de Destreza "&amp;$M19,TEXTJOIN(" · ",TRUE,IF($H19="—","",$H19),IF($I19="—","",$I19),IF($J19="—","",$J19),IF($K19="—","",$K19))),"")</f>
        <v/>
      </c>
      <c r="AF74" s="170">
        <f>IF(AND(OR($B19="Arma",$B19="Escudo"),$C19&lt;&gt;"",$U19=""),IF($B19="Escudo",$N19,$M19),"")</f>
        <v/>
      </c>
      <c r="AG74" s="170">
        <f>IF(AND(OR($B19="Arma",$B19="Escudo"),$C19&lt;&gt;"",$U19=""),IF($B19="Escudo",$O19,$N19),"")</f>
        <v/>
      </c>
      <c r="AH74" s="170">
        <f>IF(AND(OR($B19="Arma",$B19="Escudo"),$C19&lt;&gt;"",$U19=""),IF($B19="Escudo","",$O19),"")</f>
        <v/>
      </c>
      <c r="AI74" s="170">
        <f>IF(AND(OR($B19="Arma",$B19="Escudo"),$C19&lt;&gt;"",$U19=""),IF($B19="Escudo","",$P19),"")</f>
        <v/>
      </c>
      <c r="AJ74" s="170">
        <f>IF(AND(OR($B19="Arma",$B19="Escudo"),$C19&lt;&gt;"",$U19=""),IF($B19="Escudo",TRUE,IFERROR(VLOOKUP($E19,DADOS!$BP$5:$BT$17,4,FALSE),FALSE)),"")</f>
        <v/>
      </c>
      <c r="AK74" s="170">
        <f>IF(AND(OR($B19="Arma",$B19="Escudo"),$C19&lt;&gt;"",$U19=""),"","")</f>
        <v/>
      </c>
      <c r="AZ74" s="170" t="inlineStr">
        <is>
          <t>Contribuição Decisiva</t>
        </is>
      </c>
      <c r="BA74" s="170" t="inlineStr">
        <is>
          <t>Restrição Celestial · Sem Energia</t>
        </is>
      </c>
      <c r="BB74" s="170" t="inlineStr">
        <is>
          <t>menor</t>
        </is>
      </c>
      <c r="BC74" s="170" t="inlineStr"/>
      <c r="BD74" s="170" t="inlineStr">
        <is>
          <t>Uma vez por cena</t>
        </is>
      </c>
      <c r="BE74" s="170"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0" t="inlineStr">
        <is>
          <t>Bateria portátil</t>
        </is>
      </c>
      <c r="BN74" s="170" t="inlineStr">
        <is>
          <t>Item comum</t>
        </is>
      </c>
      <c r="BO74" s="170" t="n">
        <v>0</v>
      </c>
      <c r="BP74" s="170" t="inlineStr">
        <is>
          <t>—</t>
        </is>
      </c>
      <c r="BQ74" s="170" t="n">
        <v>0</v>
      </c>
      <c r="BR74" s="170" t="n">
        <v>0.1</v>
      </c>
      <c r="BS74" s="170" t="inlineStr">
        <is>
          <t>—</t>
        </is>
      </c>
      <c r="BT74" s="170" t="inlineStr"/>
      <c r="BU74" s="170" t="inlineStr"/>
      <c r="BV74" s="170" t="inlineStr">
        <is>
          <t>Kama</t>
        </is>
      </c>
      <c r="CK74" s="170" t="inlineStr">
        <is>
          <t>Bateria portátil</t>
        </is>
      </c>
    </row>
    <row r="75">
      <c r="AA75" s="170">
        <f>IF(AND(OR($B20="Arma",$B20="Escudo"),$C20&lt;&gt;"",$U20=""),$C20,"")</f>
        <v/>
      </c>
      <c r="AB75" s="170">
        <f>IF(AND(OR($B20="Arma",$B20="Escudo"),$C20&lt;&gt;"",$U20=""),IF($B20="Escudo","Escudo",$E20),"")</f>
        <v/>
      </c>
      <c r="AC75" s="170">
        <f>IF(AND(OR($B20="Arma",$B20="Escudo"),$C20&lt;&gt;"",$U20=""),IF($B20="Escudo",1,$F20),"")</f>
        <v/>
      </c>
      <c r="AD75" s="170">
        <f>IF(AND(OR($B20="Arma",$B20="Escudo"),$C20&lt;&gt;"",$U20=""),IF($B20="Escudo","—",$L20),"")</f>
        <v/>
      </c>
      <c r="AE75" s="170">
        <f>IF(AND(OR($B20="Arma",$B20="Escudo"),$C20&lt;&gt;"",$U20=""),IF($B20="Escudo","Proteção +"&amp;$L20&amp;" · teto de Destreza "&amp;$M20,TEXTJOIN(" · ",TRUE,IF($H20="—","",$H20),IF($I20="—","",$I20),IF($J20="—","",$J20),IF($K20="—","",$K20))),"")</f>
        <v/>
      </c>
      <c r="AF75" s="170">
        <f>IF(AND(OR($B20="Arma",$B20="Escudo"),$C20&lt;&gt;"",$U20=""),IF($B20="Escudo",$N20,$M20),"")</f>
        <v/>
      </c>
      <c r="AG75" s="170">
        <f>IF(AND(OR($B20="Arma",$B20="Escudo"),$C20&lt;&gt;"",$U20=""),IF($B20="Escudo",$O20,$N20),"")</f>
        <v/>
      </c>
      <c r="AH75" s="170">
        <f>IF(AND(OR($B20="Arma",$B20="Escudo"),$C20&lt;&gt;"",$U20=""),IF($B20="Escudo","",$O20),"")</f>
        <v/>
      </c>
      <c r="AI75" s="170">
        <f>IF(AND(OR($B20="Arma",$B20="Escudo"),$C20&lt;&gt;"",$U20=""),IF($B20="Escudo","",$P20),"")</f>
        <v/>
      </c>
      <c r="AJ75" s="170">
        <f>IF(AND(OR($B20="Arma",$B20="Escudo"),$C20&lt;&gt;"",$U20=""),IF($B20="Escudo",TRUE,IFERROR(VLOOKUP($E20,DADOS!$BP$5:$BT$17,4,FALSE),FALSE)),"")</f>
        <v/>
      </c>
      <c r="AK75" s="170">
        <f>IF(AND(OR($B20="Arma",$B20="Escudo"),$C20&lt;&gt;"",$U20=""),"","")</f>
        <v/>
      </c>
      <c r="AZ75" s="170" t="inlineStr">
        <is>
          <t>Reserva Condensada</t>
        </is>
      </c>
      <c r="BA75" s="170" t="inlineStr">
        <is>
          <t>Restrição Celestial · Restrição corporal</t>
        </is>
      </c>
      <c r="BB75" s="170" t="inlineStr">
        <is>
          <t>menor</t>
        </is>
      </c>
      <c r="BC75" s="170" t="inlineStr"/>
      <c r="BD75" s="170" t="inlineStr">
        <is>
          <t>Passiva</t>
        </is>
      </c>
      <c r="BE75" s="170"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0" t="inlineStr">
        <is>
          <t>Ferramentas de ofício</t>
        </is>
      </c>
      <c r="BN75" s="170" t="inlineStr">
        <is>
          <t>Item comum</t>
        </is>
      </c>
      <c r="BO75" s="170" t="n">
        <v>0</v>
      </c>
      <c r="BP75" s="170" t="inlineStr">
        <is>
          <t>—</t>
        </is>
      </c>
      <c r="BQ75" s="170" t="n">
        <v>0</v>
      </c>
      <c r="BR75" s="170" t="n">
        <v>0.5</v>
      </c>
      <c r="BS75" s="170" t="inlineStr">
        <is>
          <t>—</t>
        </is>
      </c>
      <c r="BT75" s="170" t="inlineStr"/>
      <c r="BU75" s="170" t="inlineStr"/>
      <c r="BV75" s="170" t="inlineStr">
        <is>
          <t>Kamo</t>
        </is>
      </c>
      <c r="CK75" s="170" t="inlineStr">
        <is>
          <t>Ferramentas de ofício</t>
        </is>
      </c>
    </row>
    <row r="76">
      <c r="AA76" s="170">
        <f>IF(AND(OR($B21="Arma",$B21="Escudo"),$C21&lt;&gt;"",$U21=""),$C21,"")</f>
        <v/>
      </c>
      <c r="AB76" s="170">
        <f>IF(AND(OR($B21="Arma",$B21="Escudo"),$C21&lt;&gt;"",$U21=""),IF($B21="Escudo","Escudo",$E21),"")</f>
        <v/>
      </c>
      <c r="AC76" s="170">
        <f>IF(AND(OR($B21="Arma",$B21="Escudo"),$C21&lt;&gt;"",$U21=""),IF($B21="Escudo",1,$F21),"")</f>
        <v/>
      </c>
      <c r="AD76" s="170">
        <f>IF(AND(OR($B21="Arma",$B21="Escudo"),$C21&lt;&gt;"",$U21=""),IF($B21="Escudo","—",$L21),"")</f>
        <v/>
      </c>
      <c r="AE76" s="170">
        <f>IF(AND(OR($B21="Arma",$B21="Escudo"),$C21&lt;&gt;"",$U21=""),IF($B21="Escudo","Proteção +"&amp;$L21&amp;" · teto de Destreza "&amp;$M21,TEXTJOIN(" · ",TRUE,IF($H21="—","",$H21),IF($I21="—","",$I21),IF($J21="—","",$J21),IF($K21="—","",$K21))),"")</f>
        <v/>
      </c>
      <c r="AF76" s="170">
        <f>IF(AND(OR($B21="Arma",$B21="Escudo"),$C21&lt;&gt;"",$U21=""),IF($B21="Escudo",$N21,$M21),"")</f>
        <v/>
      </c>
      <c r="AG76" s="170">
        <f>IF(AND(OR($B21="Arma",$B21="Escudo"),$C21&lt;&gt;"",$U21=""),IF($B21="Escudo",$O21,$N21),"")</f>
        <v/>
      </c>
      <c r="AH76" s="170">
        <f>IF(AND(OR($B21="Arma",$B21="Escudo"),$C21&lt;&gt;"",$U21=""),IF($B21="Escudo","",$O21),"")</f>
        <v/>
      </c>
      <c r="AI76" s="170">
        <f>IF(AND(OR($B21="Arma",$B21="Escudo"),$C21&lt;&gt;"",$U21=""),IF($B21="Escudo","",$P21),"")</f>
        <v/>
      </c>
      <c r="AJ76" s="170">
        <f>IF(AND(OR($B21="Arma",$B21="Escudo"),$C21&lt;&gt;"",$U21=""),IF($B21="Escudo",TRUE,IFERROR(VLOOKUP($E21,DADOS!$BP$5:$BT$17,4,FALSE),FALSE)),"")</f>
        <v/>
      </c>
      <c r="AK76" s="170">
        <f>IF(AND(OR($B21="Arma",$B21="Escudo"),$C21&lt;&gt;"",$U21=""),"","")</f>
        <v/>
      </c>
      <c r="AZ76" s="170" t="inlineStr">
        <is>
          <t>Reserva Excedente</t>
        </is>
      </c>
      <c r="BA76" s="170" t="inlineStr">
        <is>
          <t>Restrição Celestial · Restrição corporal</t>
        </is>
      </c>
      <c r="BB76" s="170" t="inlineStr">
        <is>
          <t>menor</t>
        </is>
      </c>
      <c r="BC76" s="170" t="inlineStr"/>
      <c r="BD76" s="170" t="inlineStr">
        <is>
          <t>Passiva</t>
        </is>
      </c>
      <c r="BE76" s="170" t="inlineStr">
        <is>
          <t>Seus PE máximos aumentam em 2 × Essência. Atualize o acréscimo quando o atributo mudar. A recuperação desses pontos segue normalmente.</t>
        </is>
      </c>
      <c r="BM76" s="170">
        <f>IF(AND(OR($B2="Arma",$B2="Escudo",$B2="Uniforme",$B2="Item comum"),$C2&lt;&gt;"",$U2=""),$C2,"")</f>
        <v/>
      </c>
      <c r="BN76" s="170">
        <f>IF(AND(OR($B2="Arma",$B2="Escudo",$B2="Uniforme",$B2="Item comum"),$C2&lt;&gt;"",$U2=""),$B2,"")</f>
        <v/>
      </c>
      <c r="BO76" s="170">
        <f>IF(AND(OR($B2="Arma",$B2="Escudo",$B2="Uniforme",$B2="Item comum"),$C2&lt;&gt;"",$U2=""),IF(OR($B2="Escudo",$B2="Uniforme"),$L2,0),"")</f>
        <v/>
      </c>
      <c r="BP76" s="170">
        <f>IF(AND(OR($B2="Arma",$B2="Escudo",$B2="Uniforme",$B2="Item comum"),$C2&lt;&gt;"",$U2=""),IF(OR($B2="Escudo",$B2="Uniforme"),$M2,"—"),"")</f>
        <v/>
      </c>
      <c r="BQ76" s="170">
        <f>IF(AND(OR($B2="Arma",$B2="Escudo",$B2="Uniforme",$B2="Item comum"),$C2&lt;&gt;"",$U2=""),IF($B2="Arma",$M2,IF($B2="Item comum",0,$N2)),"")</f>
        <v/>
      </c>
      <c r="BR76" s="170">
        <f>IF(AND(OR($B2="Arma",$B2="Escudo",$B2="Uniforme",$B2="Item comum"),$C2&lt;&gt;"",$U2=""),IF($B2="Arma",$N2,IF($B2="Item comum",$L2,$O2)),"")</f>
        <v/>
      </c>
      <c r="BS76" s="170">
        <f>IF(AND(OR($B2="Arma",$B2="Escudo",$B2="Uniforme",$B2="Item comum"),$C2&lt;&gt;"",$U2=""),IF($B2="Uniforme",$E2,"—"),"")</f>
        <v/>
      </c>
      <c r="BT76" s="170">
        <f>IF(AND(OR($B2="Arma",$B2="Escudo",$B2="Uniforme",$B2="Item comum"),$C2&lt;&gt;"",$U2=""),"","")</f>
        <v/>
      </c>
      <c r="BU76" s="170">
        <f>IF(AND(OR($B2="Arma",$B2="Escudo",$B2="Uniforme",$B2="Item comum"),$C2&lt;&gt;"",$U2=""),"","")</f>
        <v/>
      </c>
      <c r="BV76" s="170" t="inlineStr">
        <is>
          <t>Kanabō</t>
        </is>
      </c>
      <c r="CK76" s="170">
        <f>IF(OR('CONFIGURAÇÃO'!$J$11="Arma",'CONFIGURAÇÃO'!$J$11="Escudo",'CONFIGURAÇÃO'!$J$11="Uniforme",'CONFIGURAÇÃO'!$J$11="Item comum"),'CONFIGURAÇÃO'!$J$13,"")</f>
        <v/>
      </c>
    </row>
    <row r="77">
      <c r="AA77" s="170">
        <f>IF(AND(OR($B22="Arma",$B22="Escudo"),$C22&lt;&gt;"",$U22=""),$C22,"")</f>
        <v/>
      </c>
      <c r="AB77" s="170">
        <f>IF(AND(OR($B22="Arma",$B22="Escudo"),$C22&lt;&gt;"",$U22=""),IF($B22="Escudo","Escudo",$E22),"")</f>
        <v/>
      </c>
      <c r="AC77" s="170">
        <f>IF(AND(OR($B22="Arma",$B22="Escudo"),$C22&lt;&gt;"",$U22=""),IF($B22="Escudo",1,$F22),"")</f>
        <v/>
      </c>
      <c r="AD77" s="170">
        <f>IF(AND(OR($B22="Arma",$B22="Escudo"),$C22&lt;&gt;"",$U22=""),IF($B22="Escudo","—",$L22),"")</f>
        <v/>
      </c>
      <c r="AE77" s="170">
        <f>IF(AND(OR($B22="Arma",$B22="Escudo"),$C22&lt;&gt;"",$U22=""),IF($B22="Escudo","Proteção +"&amp;$L22&amp;" · teto de Destreza "&amp;$M22,TEXTJOIN(" · ",TRUE,IF($H22="—","",$H22),IF($I22="—","",$I22),IF($J22="—","",$J22),IF($K22="—","",$K22))),"")</f>
        <v/>
      </c>
      <c r="AF77" s="170">
        <f>IF(AND(OR($B22="Arma",$B22="Escudo"),$C22&lt;&gt;"",$U22=""),IF($B22="Escudo",$N22,$M22),"")</f>
        <v/>
      </c>
      <c r="AG77" s="170">
        <f>IF(AND(OR($B22="Arma",$B22="Escudo"),$C22&lt;&gt;"",$U22=""),IF($B22="Escudo",$O22,$N22),"")</f>
        <v/>
      </c>
      <c r="AH77" s="170">
        <f>IF(AND(OR($B22="Arma",$B22="Escudo"),$C22&lt;&gt;"",$U22=""),IF($B22="Escudo","",$O22),"")</f>
        <v/>
      </c>
      <c r="AI77" s="170">
        <f>IF(AND(OR($B22="Arma",$B22="Escudo"),$C22&lt;&gt;"",$U22=""),IF($B22="Escudo","",$P22),"")</f>
        <v/>
      </c>
      <c r="AJ77" s="170">
        <f>IF(AND(OR($B22="Arma",$B22="Escudo"),$C22&lt;&gt;"",$U22=""),IF($B22="Escudo",TRUE,IFERROR(VLOOKUP($E22,DADOS!$BP$5:$BT$17,4,FALSE),FALSE)),"")</f>
        <v/>
      </c>
      <c r="AK77" s="170">
        <f>IF(AND(OR($B22="Arma",$B22="Escudo"),$C22&lt;&gt;"",$U22=""),"","")</f>
        <v/>
      </c>
      <c r="AZ77" s="170" t="inlineStr">
        <is>
          <t>Recuperação Abundante</t>
        </is>
      </c>
      <c r="BA77" s="170" t="inlineStr">
        <is>
          <t>Restrição Celestial · Restrição corporal</t>
        </is>
      </c>
      <c r="BB77" s="170" t="inlineStr">
        <is>
          <t>menor</t>
        </is>
      </c>
      <c r="BC77" s="170" t="inlineStr"/>
      <c r="BD77" s="170" t="inlineStr">
        <is>
          <t>No descanso curto</t>
        </is>
      </c>
      <c r="BE77" s="170"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0">
        <f>IF(AND(OR($B3="Arma",$B3="Escudo",$B3="Uniforme",$B3="Item comum"),$C3&lt;&gt;"",$U3=""),$C3,"")</f>
        <v/>
      </c>
      <c r="BN77" s="170">
        <f>IF(AND(OR($B3="Arma",$B3="Escudo",$B3="Uniforme",$B3="Item comum"),$C3&lt;&gt;"",$U3=""),$B3,"")</f>
        <v/>
      </c>
      <c r="BO77" s="170">
        <f>IF(AND(OR($B3="Arma",$B3="Escudo",$B3="Uniforme",$B3="Item comum"),$C3&lt;&gt;"",$U3=""),IF(OR($B3="Escudo",$B3="Uniforme"),$L3,0),"")</f>
        <v/>
      </c>
      <c r="BP77" s="170">
        <f>IF(AND(OR($B3="Arma",$B3="Escudo",$B3="Uniforme",$B3="Item comum"),$C3&lt;&gt;"",$U3=""),IF(OR($B3="Escudo",$B3="Uniforme"),$M3,"—"),"")</f>
        <v/>
      </c>
      <c r="BQ77" s="170">
        <f>IF(AND(OR($B3="Arma",$B3="Escudo",$B3="Uniforme",$B3="Item comum"),$C3&lt;&gt;"",$U3=""),IF($B3="Arma",$M3,IF($B3="Item comum",0,$N3)),"")</f>
        <v/>
      </c>
      <c r="BR77" s="170">
        <f>IF(AND(OR($B3="Arma",$B3="Escudo",$B3="Uniforme",$B3="Item comum"),$C3&lt;&gt;"",$U3=""),IF($B3="Arma",$N3,IF($B3="Item comum",$L3,$O3)),"")</f>
        <v/>
      </c>
      <c r="BS77" s="170">
        <f>IF(AND(OR($B3="Arma",$B3="Escudo",$B3="Uniforme",$B3="Item comum"),$C3&lt;&gt;"",$U3=""),IF($B3="Uniforme",$E3,"—"),"")</f>
        <v/>
      </c>
      <c r="BT77" s="170">
        <f>IF(AND(OR($B3="Arma",$B3="Escudo",$B3="Uniforme",$B3="Item comum"),$C3&lt;&gt;"",$U3=""),"","")</f>
        <v/>
      </c>
      <c r="BU77" s="170">
        <f>IF(AND(OR($B3="Arma",$B3="Escudo",$B3="Uniforme",$B3="Item comum"),$C3&lt;&gt;"",$U3=""),"","")</f>
        <v/>
      </c>
      <c r="BV77" s="170" t="inlineStr">
        <is>
          <t>Katana</t>
        </is>
      </c>
      <c r="CK77" s="170">
        <f>IF(OR('CONFIGURAÇÃO'!$J$40="Arma",'CONFIGURAÇÃO'!$J$40="Escudo",'CONFIGURAÇÃO'!$J$40="Uniforme",'CONFIGURAÇÃO'!$J$40="Item comum"),'CONFIGURAÇÃO'!$J$42,"")</f>
        <v/>
      </c>
    </row>
    <row r="78">
      <c r="AA78" s="170">
        <f>IF(AND(OR($B23="Arma",$B23="Escudo"),$C23&lt;&gt;"",$U23=""),$C23,"")</f>
        <v/>
      </c>
      <c r="AB78" s="170">
        <f>IF(AND(OR($B23="Arma",$B23="Escudo"),$C23&lt;&gt;"",$U23=""),IF($B23="Escudo","Escudo",$E23),"")</f>
        <v/>
      </c>
      <c r="AC78" s="170">
        <f>IF(AND(OR($B23="Arma",$B23="Escudo"),$C23&lt;&gt;"",$U23=""),IF($B23="Escudo",1,$F23),"")</f>
        <v/>
      </c>
      <c r="AD78" s="170">
        <f>IF(AND(OR($B23="Arma",$B23="Escudo"),$C23&lt;&gt;"",$U23=""),IF($B23="Escudo","—",$L23),"")</f>
        <v/>
      </c>
      <c r="AE78" s="170">
        <f>IF(AND(OR($B23="Arma",$B23="Escudo"),$C23&lt;&gt;"",$U23=""),IF($B23="Escudo","Proteção +"&amp;$L23&amp;" · teto de Destreza "&amp;$M23,TEXTJOIN(" · ",TRUE,IF($H23="—","",$H23),IF($I23="—","",$I23),IF($J23="—","",$J23),IF($K23="—","",$K23))),"")</f>
        <v/>
      </c>
      <c r="AF78" s="170">
        <f>IF(AND(OR($B23="Arma",$B23="Escudo"),$C23&lt;&gt;"",$U23=""),IF($B23="Escudo",$N23,$M23),"")</f>
        <v/>
      </c>
      <c r="AG78" s="170">
        <f>IF(AND(OR($B23="Arma",$B23="Escudo"),$C23&lt;&gt;"",$U23=""),IF($B23="Escudo",$O23,$N23),"")</f>
        <v/>
      </c>
      <c r="AH78" s="170">
        <f>IF(AND(OR($B23="Arma",$B23="Escudo"),$C23&lt;&gt;"",$U23=""),IF($B23="Escudo","",$O23),"")</f>
        <v/>
      </c>
      <c r="AI78" s="170">
        <f>IF(AND(OR($B23="Arma",$B23="Escudo"),$C23&lt;&gt;"",$U23=""),IF($B23="Escudo","",$P23),"")</f>
        <v/>
      </c>
      <c r="AJ78" s="170">
        <f>IF(AND(OR($B23="Arma",$B23="Escudo"),$C23&lt;&gt;"",$U23=""),IF($B23="Escudo",TRUE,IFERROR(VLOOKUP($E23,DADOS!$BP$5:$BT$17,4,FALSE),FALSE)),"")</f>
        <v/>
      </c>
      <c r="AK78" s="170">
        <f>IF(AND(OR($B23="Arma",$B23="Escudo"),$C23&lt;&gt;"",$U23=""),"","")</f>
        <v/>
      </c>
      <c r="AZ78" s="170" t="inlineStr">
        <is>
          <t>Sobrecarga Deliberada</t>
        </is>
      </c>
      <c r="BA78" s="170" t="inlineStr">
        <is>
          <t>Restrição Celestial · Restrição corporal</t>
        </is>
      </c>
      <c r="BB78" s="170" t="inlineStr">
        <is>
          <t>menor</t>
        </is>
      </c>
      <c r="BC78" s="170" t="inlineStr"/>
      <c r="BD78" s="170" t="inlineStr">
        <is>
          <t>Uma vez por cena</t>
        </is>
      </c>
      <c r="BE78" s="170"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0">
        <f>IF(AND(OR($B4="Arma",$B4="Escudo",$B4="Uniforme",$B4="Item comum"),$C4&lt;&gt;"",$U4=""),$C4,"")</f>
        <v/>
      </c>
      <c r="BN78" s="170">
        <f>IF(AND(OR($B4="Arma",$B4="Escudo",$B4="Uniforme",$B4="Item comum"),$C4&lt;&gt;"",$U4=""),$B4,"")</f>
        <v/>
      </c>
      <c r="BO78" s="170">
        <f>IF(AND(OR($B4="Arma",$B4="Escudo",$B4="Uniforme",$B4="Item comum"),$C4&lt;&gt;"",$U4=""),IF(OR($B4="Escudo",$B4="Uniforme"),$L4,0),"")</f>
        <v/>
      </c>
      <c r="BP78" s="170">
        <f>IF(AND(OR($B4="Arma",$B4="Escudo",$B4="Uniforme",$B4="Item comum"),$C4&lt;&gt;"",$U4=""),IF(OR($B4="Escudo",$B4="Uniforme"),$M4,"—"),"")</f>
        <v/>
      </c>
      <c r="BQ78" s="170">
        <f>IF(AND(OR($B4="Arma",$B4="Escudo",$B4="Uniforme",$B4="Item comum"),$C4&lt;&gt;"",$U4=""),IF($B4="Arma",$M4,IF($B4="Item comum",0,$N4)),"")</f>
        <v/>
      </c>
      <c r="BR78" s="170">
        <f>IF(AND(OR($B4="Arma",$B4="Escudo",$B4="Uniforme",$B4="Item comum"),$C4&lt;&gt;"",$U4=""),IF($B4="Arma",$N4,IF($B4="Item comum",$L4,$O4)),"")</f>
        <v/>
      </c>
      <c r="BS78" s="170">
        <f>IF(AND(OR($B4="Arma",$B4="Escudo",$B4="Uniforme",$B4="Item comum"),$C4&lt;&gt;"",$U4=""),IF($B4="Uniforme",$E4,"—"),"")</f>
        <v/>
      </c>
      <c r="BT78" s="170">
        <f>IF(AND(OR($B4="Arma",$B4="Escudo",$B4="Uniforme",$B4="Item comum"),$C4&lt;&gt;"",$U4=""),"","")</f>
        <v/>
      </c>
      <c r="BU78" s="170">
        <f>IF(AND(OR($B4="Arma",$B4="Escudo",$B4="Uniforme",$B4="Item comum"),$C4&lt;&gt;"",$U4=""),"","")</f>
        <v/>
      </c>
      <c r="BV78" s="170" t="inlineStr">
        <is>
          <t>Kit de escalada</t>
        </is>
      </c>
      <c r="CK78" s="170">
        <f>IF(OR('CONFIGURAÇÃO'!$J$69="Arma",'CONFIGURAÇÃO'!$J$69="Escudo",'CONFIGURAÇÃO'!$J$69="Uniforme",'CONFIGURAÇÃO'!$J$69="Item comum"),'CONFIGURAÇÃO'!$J$71,"")</f>
        <v/>
      </c>
    </row>
    <row r="79">
      <c r="AA79" s="170">
        <f>IF(AND(OR($B24="Arma",$B24="Escudo"),$C24&lt;&gt;"",$U24=""),$C24,"")</f>
        <v/>
      </c>
      <c r="AB79" s="170">
        <f>IF(AND(OR($B24="Arma",$B24="Escudo"),$C24&lt;&gt;"",$U24=""),IF($B24="Escudo","Escudo",$E24),"")</f>
        <v/>
      </c>
      <c r="AC79" s="170">
        <f>IF(AND(OR($B24="Arma",$B24="Escudo"),$C24&lt;&gt;"",$U24=""),IF($B24="Escudo",1,$F24),"")</f>
        <v/>
      </c>
      <c r="AD79" s="170">
        <f>IF(AND(OR($B24="Arma",$B24="Escudo"),$C24&lt;&gt;"",$U24=""),IF($B24="Escudo","—",$L24),"")</f>
        <v/>
      </c>
      <c r="AE79" s="170">
        <f>IF(AND(OR($B24="Arma",$B24="Escudo"),$C24&lt;&gt;"",$U24=""),IF($B24="Escudo","Proteção +"&amp;$L24&amp;" · teto de Destreza "&amp;$M24,TEXTJOIN(" · ",TRUE,IF($H24="—","",$H24),IF($I24="—","",$I24),IF($J24="—","",$J24),IF($K24="—","",$K24))),"")</f>
        <v/>
      </c>
      <c r="AF79" s="170">
        <f>IF(AND(OR($B24="Arma",$B24="Escudo"),$C24&lt;&gt;"",$U24=""),IF($B24="Escudo",$N24,$M24),"")</f>
        <v/>
      </c>
      <c r="AG79" s="170">
        <f>IF(AND(OR($B24="Arma",$B24="Escudo"),$C24&lt;&gt;"",$U24=""),IF($B24="Escudo",$O24,$N24),"")</f>
        <v/>
      </c>
      <c r="AH79" s="170">
        <f>IF(AND(OR($B24="Arma",$B24="Escudo"),$C24&lt;&gt;"",$U24=""),IF($B24="Escudo","",$O24),"")</f>
        <v/>
      </c>
      <c r="AI79" s="170">
        <f>IF(AND(OR($B24="Arma",$B24="Escudo"),$C24&lt;&gt;"",$U24=""),IF($B24="Escudo","",$P24),"")</f>
        <v/>
      </c>
      <c r="AJ79" s="170">
        <f>IF(AND(OR($B24="Arma",$B24="Escudo"),$C24&lt;&gt;"",$U24=""),IF($B24="Escudo",TRUE,IFERROR(VLOOKUP($E24,DADOS!$BP$5:$BT$17,4,FALSE),FALSE)),"")</f>
        <v/>
      </c>
      <c r="AK79" s="170">
        <f>IF(AND(OR($B24="Arma",$B24="Escudo"),$C24&lt;&gt;"",$U24=""),"","")</f>
        <v/>
      </c>
      <c r="AZ79" s="170" t="inlineStr">
        <is>
          <t>Leitura de Reservas</t>
        </is>
      </c>
      <c r="BA79" s="170" t="inlineStr">
        <is>
          <t>Restrição Celestial · Restrição corporal</t>
        </is>
      </c>
      <c r="BB79" s="170" t="inlineStr">
        <is>
          <t>menor</t>
        </is>
      </c>
      <c r="BC79" s="170" t="inlineStr"/>
      <c r="BD79" s="170" t="inlineStr">
        <is>
          <t>Passiva</t>
        </is>
      </c>
      <c r="BE79" s="170" t="inlineStr">
        <is>
          <t>Ao passar num exame de fluxo com Sentir Energia, descubra também os PE atuais e máximos do alvo naquele momento. Mantenha o procedimento normal; esta é uma informação adicional do exame.</t>
        </is>
      </c>
      <c r="BM79" s="170">
        <f>IF(AND(OR($B5="Arma",$B5="Escudo",$B5="Uniforme",$B5="Item comum"),$C5&lt;&gt;"",$U5=""),$C5,"")</f>
        <v/>
      </c>
      <c r="BN79" s="170">
        <f>IF(AND(OR($B5="Arma",$B5="Escudo",$B5="Uniforme",$B5="Item comum"),$C5&lt;&gt;"",$U5=""),$B5,"")</f>
        <v/>
      </c>
      <c r="BO79" s="170">
        <f>IF(AND(OR($B5="Arma",$B5="Escudo",$B5="Uniforme",$B5="Item comum"),$C5&lt;&gt;"",$U5=""),IF(OR($B5="Escudo",$B5="Uniforme"),$L5,0),"")</f>
        <v/>
      </c>
      <c r="BP79" s="170">
        <f>IF(AND(OR($B5="Arma",$B5="Escudo",$B5="Uniforme",$B5="Item comum"),$C5&lt;&gt;"",$U5=""),IF(OR($B5="Escudo",$B5="Uniforme"),$M5,"—"),"")</f>
        <v/>
      </c>
      <c r="BQ79" s="170">
        <f>IF(AND(OR($B5="Arma",$B5="Escudo",$B5="Uniforme",$B5="Item comum"),$C5&lt;&gt;"",$U5=""),IF($B5="Arma",$M5,IF($B5="Item comum",0,$N5)),"")</f>
        <v/>
      </c>
      <c r="BR79" s="170">
        <f>IF(AND(OR($B5="Arma",$B5="Escudo",$B5="Uniforme",$B5="Item comum"),$C5&lt;&gt;"",$U5=""),IF($B5="Arma",$N5,IF($B5="Item comum",$L5,$O5)),"")</f>
        <v/>
      </c>
      <c r="BS79" s="170">
        <f>IF(AND(OR($B5="Arma",$B5="Escudo",$B5="Uniforme",$B5="Item comum"),$C5&lt;&gt;"",$U5=""),IF($B5="Uniforme",$E5,"—"),"")</f>
        <v/>
      </c>
      <c r="BT79" s="170">
        <f>IF(AND(OR($B5="Arma",$B5="Escudo",$B5="Uniforme",$B5="Item comum"),$C5&lt;&gt;"",$U5=""),"","")</f>
        <v/>
      </c>
      <c r="BU79" s="170">
        <f>IF(AND(OR($B5="Arma",$B5="Escudo",$B5="Uniforme",$B5="Item comum"),$C5&lt;&gt;"",$U5=""),"","")</f>
        <v/>
      </c>
      <c r="BV79" s="170" t="inlineStr">
        <is>
          <t>Kunai</t>
        </is>
      </c>
      <c r="CK79" s="170">
        <f>IF(OR('CONFIGURAÇÃO'!$J$98="Arma",'CONFIGURAÇÃO'!$J$98="Escudo",'CONFIGURAÇÃO'!$J$98="Uniforme",'CONFIGURAÇÃO'!$J$98="Item comum"),'CONFIGURAÇÃO'!$J$100,"")</f>
        <v/>
      </c>
    </row>
    <row r="80">
      <c r="AA80" s="170">
        <f>IF(AND(OR($B25="Arma",$B25="Escudo"),$C25&lt;&gt;"",$U25=""),$C25,"")</f>
        <v/>
      </c>
      <c r="AB80" s="170">
        <f>IF(AND(OR($B25="Arma",$B25="Escudo"),$C25&lt;&gt;"",$U25=""),IF($B25="Escudo","Escudo",$E25),"")</f>
        <v/>
      </c>
      <c r="AC80" s="170">
        <f>IF(AND(OR($B25="Arma",$B25="Escudo"),$C25&lt;&gt;"",$U25=""),IF($B25="Escudo",1,$F25),"")</f>
        <v/>
      </c>
      <c r="AD80" s="170">
        <f>IF(AND(OR($B25="Arma",$B25="Escudo"),$C25&lt;&gt;"",$U25=""),IF($B25="Escudo","—",$L25),"")</f>
        <v/>
      </c>
      <c r="AE80" s="170">
        <f>IF(AND(OR($B25="Arma",$B25="Escudo"),$C25&lt;&gt;"",$U25=""),IF($B25="Escudo","Proteção +"&amp;$L25&amp;" · teto de Destreza "&amp;$M25,TEXTJOIN(" · ",TRUE,IF($H25="—","",$H25),IF($I25="—","",$I25),IF($J25="—","",$J25),IF($K25="—","",$K25))),"")</f>
        <v/>
      </c>
      <c r="AF80" s="170">
        <f>IF(AND(OR($B25="Arma",$B25="Escudo"),$C25&lt;&gt;"",$U25=""),IF($B25="Escudo",$N25,$M25),"")</f>
        <v/>
      </c>
      <c r="AG80" s="170">
        <f>IF(AND(OR($B25="Arma",$B25="Escudo"),$C25&lt;&gt;"",$U25=""),IF($B25="Escudo",$O25,$N25),"")</f>
        <v/>
      </c>
      <c r="AH80" s="170">
        <f>IF(AND(OR($B25="Arma",$B25="Escudo"),$C25&lt;&gt;"",$U25=""),IF($B25="Escudo","",$O25),"")</f>
        <v/>
      </c>
      <c r="AI80" s="170">
        <f>IF(AND(OR($B25="Arma",$B25="Escudo"),$C25&lt;&gt;"",$U25=""),IF($B25="Escudo","",$P25),"")</f>
        <v/>
      </c>
      <c r="AJ80" s="170">
        <f>IF(AND(OR($B25="Arma",$B25="Escudo"),$C25&lt;&gt;"",$U25=""),IF($B25="Escudo",TRUE,IFERROR(VLOOKUP($E25,DADOS!$BP$5:$BT$17,4,FALSE),FALSE)),"")</f>
        <v/>
      </c>
      <c r="AK80" s="170">
        <f>IF(AND(OR($B25="Arma",$B25="Escudo"),$C25&lt;&gt;"",$U25=""),"","")</f>
        <v/>
      </c>
      <c r="AZ80" s="170" t="inlineStr">
        <is>
          <t>Último Fôlego de Energia</t>
        </is>
      </c>
      <c r="BA80" s="170" t="inlineStr">
        <is>
          <t>Restrição Celestial · Restrição corporal</t>
        </is>
      </c>
      <c r="BB80" s="170" t="inlineStr">
        <is>
          <t>menor</t>
        </is>
      </c>
      <c r="BC80" s="170" t="inlineStr"/>
      <c r="BD80" s="170" t="inlineStr">
        <is>
          <t>Uma vez por descanso longo</t>
        </is>
      </c>
      <c r="BE80" s="170" t="inlineStr">
        <is>
          <t>Uma vez por descanso longo, após pagar um feitiço que deixe sua energia em zero, receba PE temporários iguais a 2 × sua maior Classe, respeitando o teto normal. Duram até o fim do próximo turno e não podem ser armazenados na Reserva Condensada.</t>
        </is>
      </c>
      <c r="BM80" s="170">
        <f>IF(AND(OR($B6="Arma",$B6="Escudo",$B6="Uniforme",$B6="Item comum"),$C6&lt;&gt;"",$U6=""),$C6,"")</f>
        <v/>
      </c>
      <c r="BN80" s="170">
        <f>IF(AND(OR($B6="Arma",$B6="Escudo",$B6="Uniforme",$B6="Item comum"),$C6&lt;&gt;"",$U6=""),$B6,"")</f>
        <v/>
      </c>
      <c r="BO80" s="170">
        <f>IF(AND(OR($B6="Arma",$B6="Escudo",$B6="Uniforme",$B6="Item comum"),$C6&lt;&gt;"",$U6=""),IF(OR($B6="Escudo",$B6="Uniforme"),$L6,0),"")</f>
        <v/>
      </c>
      <c r="BP80" s="170">
        <f>IF(AND(OR($B6="Arma",$B6="Escudo",$B6="Uniforme",$B6="Item comum"),$C6&lt;&gt;"",$U6=""),IF(OR($B6="Escudo",$B6="Uniforme"),$M6,"—"),"")</f>
        <v/>
      </c>
      <c r="BQ80" s="170">
        <f>IF(AND(OR($B6="Arma",$B6="Escudo",$B6="Uniforme",$B6="Item comum"),$C6&lt;&gt;"",$U6=""),IF($B6="Arma",$M6,IF($B6="Item comum",0,$N6)),"")</f>
        <v/>
      </c>
      <c r="BR80" s="170">
        <f>IF(AND(OR($B6="Arma",$B6="Escudo",$B6="Uniforme",$B6="Item comum"),$C6&lt;&gt;"",$U6=""),IF($B6="Arma",$N6,IF($B6="Item comum",$L6,$O6)),"")</f>
        <v/>
      </c>
      <c r="BS80" s="170">
        <f>IF(AND(OR($B6="Arma",$B6="Escudo",$B6="Uniforme",$B6="Item comum"),$C6&lt;&gt;"",$U6=""),IF($B6="Uniforme",$E6,"—"),"")</f>
        <v/>
      </c>
      <c r="BT80" s="170">
        <f>IF(AND(OR($B6="Arma",$B6="Escudo",$B6="Uniforme",$B6="Item comum"),$C6&lt;&gt;"",$U6=""),"","")</f>
        <v/>
      </c>
      <c r="BU80" s="170">
        <f>IF(AND(OR($B6="Arma",$B6="Escudo",$B6="Uniforme",$B6="Item comum"),$C6&lt;&gt;"",$U6=""),"","")</f>
        <v/>
      </c>
      <c r="BV80" s="170" t="inlineStr">
        <is>
          <t>Kusarigama</t>
        </is>
      </c>
      <c r="CK80" s="170">
        <f>IF(OR('CONFIGURAÇÃO'!$J$127="Arma",'CONFIGURAÇÃO'!$J$127="Escudo",'CONFIGURAÇÃO'!$J$127="Uniforme",'CONFIGURAÇÃO'!$J$127="Item comum"),'CONFIGURAÇÃO'!$J$129,"")</f>
        <v/>
      </c>
    </row>
    <row r="81">
      <c r="AA81" s="170">
        <f>IF(AND(OR($B26="Arma",$B26="Escudo"),$C26&lt;&gt;"",$U26=""),$C26,"")</f>
        <v/>
      </c>
      <c r="AB81" s="170">
        <f>IF(AND(OR($B26="Arma",$B26="Escudo"),$C26&lt;&gt;"",$U26=""),IF($B26="Escudo","Escudo",$E26),"")</f>
        <v/>
      </c>
      <c r="AC81" s="170">
        <f>IF(AND(OR($B26="Arma",$B26="Escudo"),$C26&lt;&gt;"",$U26=""),IF($B26="Escudo",1,$F26),"")</f>
        <v/>
      </c>
      <c r="AD81" s="170">
        <f>IF(AND(OR($B26="Arma",$B26="Escudo"),$C26&lt;&gt;"",$U26=""),IF($B26="Escudo","—",$L26),"")</f>
        <v/>
      </c>
      <c r="AE81" s="170">
        <f>IF(AND(OR($B26="Arma",$B26="Escudo"),$C26&lt;&gt;"",$U26=""),IF($B26="Escudo","Proteção +"&amp;$L26&amp;" · teto de Destreza "&amp;$M26,TEXTJOIN(" · ",TRUE,IF($H26="—","",$H26),IF($I26="—","",$I26),IF($J26="—","",$J26),IF($K26="—","",$K26))),"")</f>
        <v/>
      </c>
      <c r="AF81" s="170">
        <f>IF(AND(OR($B26="Arma",$B26="Escudo"),$C26&lt;&gt;"",$U26=""),IF($B26="Escudo",$N26,$M26),"")</f>
        <v/>
      </c>
      <c r="AG81" s="170">
        <f>IF(AND(OR($B26="Arma",$B26="Escudo"),$C26&lt;&gt;"",$U26=""),IF($B26="Escudo",$O26,$N26),"")</f>
        <v/>
      </c>
      <c r="AH81" s="170">
        <f>IF(AND(OR($B26="Arma",$B26="Escudo"),$C26&lt;&gt;"",$U26=""),IF($B26="Escudo","",$O26),"")</f>
        <v/>
      </c>
      <c r="AI81" s="170">
        <f>IF(AND(OR($B26="Arma",$B26="Escudo"),$C26&lt;&gt;"",$U26=""),IF($B26="Escudo","",$P26),"")</f>
        <v/>
      </c>
      <c r="AJ81" s="170">
        <f>IF(AND(OR($B26="Arma",$B26="Escudo"),$C26&lt;&gt;"",$U26=""),IF($B26="Escudo",TRUE,IFERROR(VLOOKUP($E26,DADOS!$BP$5:$BT$17,4,FALSE),FALSE)),"")</f>
        <v/>
      </c>
      <c r="AK81" s="170">
        <f>IF(AND(OR($B26="Arma",$B26="Escudo"),$C26&lt;&gt;"",$U26=""),"","")</f>
        <v/>
      </c>
      <c r="AZ81" s="170" t="inlineStr">
        <is>
          <t>Percepção Estendida</t>
        </is>
      </c>
      <c r="BA81" s="170" t="inlineStr">
        <is>
          <t>Restrição Celestial · Restrição corporal</t>
        </is>
      </c>
      <c r="BB81" s="170" t="inlineStr">
        <is>
          <t>menor</t>
        </is>
      </c>
      <c r="BC81" s="170" t="inlineStr"/>
      <c r="BD81" s="170" t="inlineStr">
        <is>
          <t>Passiva</t>
        </is>
      </c>
      <c r="BE81" s="170" t="inlineStr">
        <is>
          <t>O alcance de Vasculhar com Sentir Energia aumenta de 18 m para 36 m, permanentemente. Mantenha ação, testes e obstáculos normais. Isso não aumenta outros sentidos, procedimentos ou alcances de feitiços.</t>
        </is>
      </c>
      <c r="BM81" s="170">
        <f>IF(AND(OR($B7="Arma",$B7="Escudo",$B7="Uniforme",$B7="Item comum"),$C7&lt;&gt;"",$U7=""),$C7,"")</f>
        <v/>
      </c>
      <c r="BN81" s="170">
        <f>IF(AND(OR($B7="Arma",$B7="Escudo",$B7="Uniforme",$B7="Item comum"),$C7&lt;&gt;"",$U7=""),$B7,"")</f>
        <v/>
      </c>
      <c r="BO81" s="170">
        <f>IF(AND(OR($B7="Arma",$B7="Escudo",$B7="Uniforme",$B7="Item comum"),$C7&lt;&gt;"",$U7=""),IF(OR($B7="Escudo",$B7="Uniforme"),$L7,0),"")</f>
        <v/>
      </c>
      <c r="BP81" s="170">
        <f>IF(AND(OR($B7="Arma",$B7="Escudo",$B7="Uniforme",$B7="Item comum"),$C7&lt;&gt;"",$U7=""),IF(OR($B7="Escudo",$B7="Uniforme"),$M7,"—"),"")</f>
        <v/>
      </c>
      <c r="BQ81" s="170">
        <f>IF(AND(OR($B7="Arma",$B7="Escudo",$B7="Uniforme",$B7="Item comum"),$C7&lt;&gt;"",$U7=""),IF($B7="Arma",$M7,IF($B7="Item comum",0,$N7)),"")</f>
        <v/>
      </c>
      <c r="BR81" s="170">
        <f>IF(AND(OR($B7="Arma",$B7="Escudo",$B7="Uniforme",$B7="Item comum"),$C7&lt;&gt;"",$U7=""),IF($B7="Arma",$N7,IF($B7="Item comum",$L7,$O7)),"")</f>
        <v/>
      </c>
      <c r="BS81" s="170">
        <f>IF(AND(OR($B7="Arma",$B7="Escudo",$B7="Uniforme",$B7="Item comum"),$C7&lt;&gt;"",$U7=""),IF($B7="Uniforme",$E7,"—"),"")</f>
        <v/>
      </c>
      <c r="BT81" s="170">
        <f>IF(AND(OR($B7="Arma",$B7="Escudo",$B7="Uniforme",$B7="Item comum"),$C7&lt;&gt;"",$U7=""),"","")</f>
        <v/>
      </c>
      <c r="BU81" s="170">
        <f>IF(AND(OR($B7="Arma",$B7="Escudo",$B7="Uniforme",$B7="Item comum"),$C7&lt;&gt;"",$U7=""),"","")</f>
        <v/>
      </c>
      <c r="BV81" s="170" t="inlineStr">
        <is>
          <t>Lanterna elétrica</t>
        </is>
      </c>
      <c r="CK81" s="170">
        <f>IF(OR('CONFIGURAÇÃO'!$J$156="Arma",'CONFIGURAÇÃO'!$J$156="Escudo",'CONFIGURAÇÃO'!$J$156="Uniforme",'CONFIGURAÇÃO'!$J$156="Item comum"),'CONFIGURAÇÃO'!$J$158,"")</f>
        <v/>
      </c>
    </row>
    <row r="82">
      <c r="AA82" s="170">
        <f>IF(AND(AND($B2="Ferramenta amaldiçoada",$T2=TRUE),OR(IFERROR(VLOOKUP($E2,'DADOS_CUSTOM'!$BM$2:$BU$100,2,FALSE),"")="Arma",IFERROR(VLOOKUP($E2,'DADOS_CUSTOM'!$BM$2:$BU$100,2,FALSE),"")="Escudo")),$C2,"")</f>
        <v/>
      </c>
      <c r="AB82" s="170">
        <f>IF(AND(AND($B2="Ferramenta amaldiçoada",$T2=TRUE),OR(IFERROR(VLOOKUP($E2,'DADOS_CUSTOM'!$BM$2:$BU$100,2,FALSE),"")="Arma",IFERROR(VLOOKUP($E2,'DADOS_CUSTOM'!$BM$2:$BU$100,2,FALSE),"")="Escudo")),IFERROR(VLOOKUP($E2,'DADOS_CUSTOM'!$AA$2:$AK$81,2,FALSE),""),"")</f>
        <v/>
      </c>
      <c r="AC82" s="170">
        <f>IF(AND(AND($B2="Ferramenta amaldiçoada",$T2=TRUE),OR(IFERROR(VLOOKUP($E2,'DADOS_CUSTOM'!$BM$2:$BU$100,2,FALSE),"")="Arma",IFERROR(VLOOKUP($E2,'DADOS_CUSTOM'!$BM$2:$BU$100,2,FALSE),"")="Escudo")),IFERROR(VLOOKUP($E2,'DADOS_CUSTOM'!$AA$2:$AK$81,3,FALSE),""),"")</f>
        <v/>
      </c>
      <c r="AD82" s="170">
        <f>IF(AND(AND($B2="Ferramenta amaldiçoada",$T2=TRUE),OR(IFERROR(VLOOKUP($E2,'DADOS_CUSTOM'!$BM$2:$BU$100,2,FALSE),"")="Arma",IFERROR(VLOOKUP($E2,'DADOS_CUSTOM'!$BM$2:$BU$100,2,FALSE),"")="Escudo")),IFERROR(VLOOKUP($E2,'DADOS_CUSTOM'!$AA$2:$AK$81,4,FALSE),""),"")</f>
        <v/>
      </c>
      <c r="AE82" s="170">
        <f>IF(AND(AND($B2="Ferramenta amaldiçoada",$T2=TRUE),OR(IFERROR(VLOOKUP($E2,'DADOS_CUSTOM'!$BM$2:$BU$100,2,FALSE),"")="Arma",IFERROR(VLOOKUP($E2,'DADOS_CUSTOM'!$BM$2:$BU$100,2,FALSE),"")="Escudo")),IFERROR(VLOOKUP($E2,'DADOS_CUSTOM'!$AA$2:$AK$81,5,FALSE),""),"")</f>
        <v/>
      </c>
      <c r="AF82" s="170">
        <f>IF(AND(AND($B2="Ferramenta amaldiçoada",$T2=TRUE),OR(IFERROR(VLOOKUP($E2,'DADOS_CUSTOM'!$BM$2:$BU$100,2,FALSE),"")="Arma",IFERROR(VLOOKUP($E2,'DADOS_CUSTOM'!$BM$2:$BU$100,2,FALSE),"")="Escudo")),IFERROR(VLOOKUP($E2,'DADOS_CUSTOM'!$AA$2:$AK$81,6,FALSE),""),"")</f>
        <v/>
      </c>
      <c r="AG82" s="170">
        <f>IF(AND(AND($B2="Ferramenta amaldiçoada",$T2=TRUE),OR(IFERROR(VLOOKUP($E2,'DADOS_CUSTOM'!$BM$2:$BU$100,2,FALSE),"")="Arma",IFERROR(VLOOKUP($E2,'DADOS_CUSTOM'!$BM$2:$BU$100,2,FALSE),"")="Escudo")),IF($N2="",IFERROR(VLOOKUP($E2,'DADOS_CUSTOM'!$AA$2:$AK$81,7,FALSE),""),$N2),"")</f>
        <v/>
      </c>
      <c r="AH82" s="170">
        <f>IF(AND(AND($B2="Ferramenta amaldiçoada",$T2=TRUE),OR(IFERROR(VLOOKUP($E2,'DADOS_CUSTOM'!$BM$2:$BU$100,2,FALSE),"")="Arma",IFERROR(VLOOKUP($E2,'DADOS_CUSTOM'!$BM$2:$BU$100,2,FALSE),"")="Escudo")),IFERROR(VLOOKUP($E2,'DADOS_CUSTOM'!$AA$2:$AK$81,8,FALSE),""),"")</f>
        <v/>
      </c>
      <c r="AI82" s="170">
        <f>IF(AND(AND($B2="Ferramenta amaldiçoada",$T2=TRUE),OR(IFERROR(VLOOKUP($E2,'DADOS_CUSTOM'!$BM$2:$BU$100,2,FALSE),"")="Arma",IFERROR(VLOOKUP($E2,'DADOS_CUSTOM'!$BM$2:$BU$100,2,FALSE),"")="Escudo")),IFERROR(VLOOKUP($E2,'DADOS_CUSTOM'!$AA$2:$AK$81,9,FALSE),""),"")</f>
        <v/>
      </c>
      <c r="AJ82" s="170">
        <f>IF(AND(AND($B2="Ferramenta amaldiçoada",$T2=TRUE),OR(IFERROR(VLOOKUP($E2,'DADOS_CUSTOM'!$BM$2:$BU$100,2,FALSE),"")="Arma",IFERROR(VLOOKUP($E2,'DADOS_CUSTOM'!$BM$2:$BU$100,2,FALSE),"")="Escudo")),IFERROR(VLOOKUP($E2,'DADOS_CUSTOM'!$AA$2:$AK$81,10,FALSE),""),"")</f>
        <v/>
      </c>
      <c r="AK82" s="170">
        <f>IF(AND(AND($B2="Ferramenta amaldiçoada",$T2=TRUE),OR(IFERROR(VLOOKUP($E2,'DADOS_CUSTOM'!$BM$2:$BU$100,2,FALSE),"")="Arma",IFERROR(VLOOKUP($E2,'DADOS_CUSTOM'!$BM$2:$BU$100,2,FALSE),"")="Escudo")),IFERROR(VLOOKUP($E2,'DADOS_CUSTOM'!$AA$2:$AK$81,11,FALSE),""),"")</f>
        <v/>
      </c>
      <c r="AZ82" s="170" t="inlineStr">
        <is>
          <t>Prática Cotidiana</t>
        </is>
      </c>
      <c r="BA82" s="170" t="inlineStr">
        <is>
          <t>Restrição Celestial · Restrição corporal</t>
        </is>
      </c>
      <c r="BB82" s="170" t="inlineStr">
        <is>
          <t>menor</t>
        </is>
      </c>
      <c r="BC82" s="170" t="inlineStr"/>
      <c r="BD82" s="170" t="inlineStr">
        <is>
          <t>Passiva</t>
        </is>
      </c>
      <c r="BE82" s="170"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0">
        <f>IF(AND(OR($B8="Arma",$B8="Escudo",$B8="Uniforme",$B8="Item comum"),$C8&lt;&gt;"",$U8=""),$C8,"")</f>
        <v/>
      </c>
      <c r="BN82" s="170">
        <f>IF(AND(OR($B8="Arma",$B8="Escudo",$B8="Uniforme",$B8="Item comum"),$C8&lt;&gt;"",$U8=""),$B8,"")</f>
        <v/>
      </c>
      <c r="BO82" s="170">
        <f>IF(AND(OR($B8="Arma",$B8="Escudo",$B8="Uniforme",$B8="Item comum"),$C8&lt;&gt;"",$U8=""),IF(OR($B8="Escudo",$B8="Uniforme"),$L8,0),"")</f>
        <v/>
      </c>
      <c r="BP82" s="170">
        <f>IF(AND(OR($B8="Arma",$B8="Escudo",$B8="Uniforme",$B8="Item comum"),$C8&lt;&gt;"",$U8=""),IF(OR($B8="Escudo",$B8="Uniforme"),$M8,"—"),"")</f>
        <v/>
      </c>
      <c r="BQ82" s="170">
        <f>IF(AND(OR($B8="Arma",$B8="Escudo",$B8="Uniforme",$B8="Item comum"),$C8&lt;&gt;"",$U8=""),IF($B8="Arma",$M8,IF($B8="Item comum",0,$N8)),"")</f>
        <v/>
      </c>
      <c r="BR82" s="170">
        <f>IF(AND(OR($B8="Arma",$B8="Escudo",$B8="Uniforme",$B8="Item comum"),$C8&lt;&gt;"",$U8=""),IF($B8="Arma",$N8,IF($B8="Item comum",$L8,$O8)),"")</f>
        <v/>
      </c>
      <c r="BS82" s="170">
        <f>IF(AND(OR($B8="Arma",$B8="Escudo",$B8="Uniforme",$B8="Item comum"),$C8&lt;&gt;"",$U8=""),IF($B8="Uniforme",$E8,"—"),"")</f>
        <v/>
      </c>
      <c r="BT82" s="170">
        <f>IF(AND(OR($B8="Arma",$B8="Escudo",$B8="Uniforme",$B8="Item comum"),$C8&lt;&gt;"",$U8=""),"","")</f>
        <v/>
      </c>
      <c r="BU82" s="170">
        <f>IF(AND(OR($B8="Arma",$B8="Escudo",$B8="Uniforme",$B8="Item comum"),$C8&lt;&gt;"",$U8=""),"","")</f>
        <v/>
      </c>
      <c r="BV82" s="170" t="inlineStr">
        <is>
          <t>Lança</t>
        </is>
      </c>
      <c r="CK82" s="170">
        <f>IF(OR('CONFIGURAÇÃO'!$J$185="Arma",'CONFIGURAÇÃO'!$J$185="Escudo",'CONFIGURAÇÃO'!$J$185="Uniforme",'CONFIGURAÇÃO'!$J$185="Item comum"),'CONFIGURAÇÃO'!$J$187,"")</f>
        <v/>
      </c>
    </row>
    <row r="83">
      <c r="AA83" s="170">
        <f>IF(AND(AND($B3="Ferramenta amaldiçoada",$T3=TRUE),OR(IFERROR(VLOOKUP($E3,'DADOS_CUSTOM'!$BM$2:$BU$100,2,FALSE),"")="Arma",IFERROR(VLOOKUP($E3,'DADOS_CUSTOM'!$BM$2:$BU$100,2,FALSE),"")="Escudo")),$C3,"")</f>
        <v/>
      </c>
      <c r="AB83" s="170">
        <f>IF(AND(AND($B3="Ferramenta amaldiçoada",$T3=TRUE),OR(IFERROR(VLOOKUP($E3,'DADOS_CUSTOM'!$BM$2:$BU$100,2,FALSE),"")="Arma",IFERROR(VLOOKUP($E3,'DADOS_CUSTOM'!$BM$2:$BU$100,2,FALSE),"")="Escudo")),IFERROR(VLOOKUP($E3,'DADOS_CUSTOM'!$AA$2:$AK$81,2,FALSE),""),"")</f>
        <v/>
      </c>
      <c r="AC83" s="170">
        <f>IF(AND(AND($B3="Ferramenta amaldiçoada",$T3=TRUE),OR(IFERROR(VLOOKUP($E3,'DADOS_CUSTOM'!$BM$2:$BU$100,2,FALSE),"")="Arma",IFERROR(VLOOKUP($E3,'DADOS_CUSTOM'!$BM$2:$BU$100,2,FALSE),"")="Escudo")),IFERROR(VLOOKUP($E3,'DADOS_CUSTOM'!$AA$2:$AK$81,3,FALSE),""),"")</f>
        <v/>
      </c>
      <c r="AD83" s="170">
        <f>IF(AND(AND($B3="Ferramenta amaldiçoada",$T3=TRUE),OR(IFERROR(VLOOKUP($E3,'DADOS_CUSTOM'!$BM$2:$BU$100,2,FALSE),"")="Arma",IFERROR(VLOOKUP($E3,'DADOS_CUSTOM'!$BM$2:$BU$100,2,FALSE),"")="Escudo")),IFERROR(VLOOKUP($E3,'DADOS_CUSTOM'!$AA$2:$AK$81,4,FALSE),""),"")</f>
        <v/>
      </c>
      <c r="AE83" s="170">
        <f>IF(AND(AND($B3="Ferramenta amaldiçoada",$T3=TRUE),OR(IFERROR(VLOOKUP($E3,'DADOS_CUSTOM'!$BM$2:$BU$100,2,FALSE),"")="Arma",IFERROR(VLOOKUP($E3,'DADOS_CUSTOM'!$BM$2:$BU$100,2,FALSE),"")="Escudo")),IFERROR(VLOOKUP($E3,'DADOS_CUSTOM'!$AA$2:$AK$81,5,FALSE),""),"")</f>
        <v/>
      </c>
      <c r="AF83" s="170">
        <f>IF(AND(AND($B3="Ferramenta amaldiçoada",$T3=TRUE),OR(IFERROR(VLOOKUP($E3,'DADOS_CUSTOM'!$BM$2:$BU$100,2,FALSE),"")="Arma",IFERROR(VLOOKUP($E3,'DADOS_CUSTOM'!$BM$2:$BU$100,2,FALSE),"")="Escudo")),IFERROR(VLOOKUP($E3,'DADOS_CUSTOM'!$AA$2:$AK$81,6,FALSE),""),"")</f>
        <v/>
      </c>
      <c r="AG83" s="170">
        <f>IF(AND(AND($B3="Ferramenta amaldiçoada",$T3=TRUE),OR(IFERROR(VLOOKUP($E3,'DADOS_CUSTOM'!$BM$2:$BU$100,2,FALSE),"")="Arma",IFERROR(VLOOKUP($E3,'DADOS_CUSTOM'!$BM$2:$BU$100,2,FALSE),"")="Escudo")),IF($N3="",IFERROR(VLOOKUP($E3,'DADOS_CUSTOM'!$AA$2:$AK$81,7,FALSE),""),$N3),"")</f>
        <v/>
      </c>
      <c r="AH83" s="170">
        <f>IF(AND(AND($B3="Ferramenta amaldiçoada",$T3=TRUE),OR(IFERROR(VLOOKUP($E3,'DADOS_CUSTOM'!$BM$2:$BU$100,2,FALSE),"")="Arma",IFERROR(VLOOKUP($E3,'DADOS_CUSTOM'!$BM$2:$BU$100,2,FALSE),"")="Escudo")),IFERROR(VLOOKUP($E3,'DADOS_CUSTOM'!$AA$2:$AK$81,8,FALSE),""),"")</f>
        <v/>
      </c>
      <c r="AI83" s="170">
        <f>IF(AND(AND($B3="Ferramenta amaldiçoada",$T3=TRUE),OR(IFERROR(VLOOKUP($E3,'DADOS_CUSTOM'!$BM$2:$BU$100,2,FALSE),"")="Arma",IFERROR(VLOOKUP($E3,'DADOS_CUSTOM'!$BM$2:$BU$100,2,FALSE),"")="Escudo")),IFERROR(VLOOKUP($E3,'DADOS_CUSTOM'!$AA$2:$AK$81,9,FALSE),""),"")</f>
        <v/>
      </c>
      <c r="AJ83" s="170">
        <f>IF(AND(AND($B3="Ferramenta amaldiçoada",$T3=TRUE),OR(IFERROR(VLOOKUP($E3,'DADOS_CUSTOM'!$BM$2:$BU$100,2,FALSE),"")="Arma",IFERROR(VLOOKUP($E3,'DADOS_CUSTOM'!$BM$2:$BU$100,2,FALSE),"")="Escudo")),IFERROR(VLOOKUP($E3,'DADOS_CUSTOM'!$AA$2:$AK$81,10,FALSE),""),"")</f>
        <v/>
      </c>
      <c r="AK83" s="170">
        <f>IF(AND(AND($B3="Ferramenta amaldiçoada",$T3=TRUE),OR(IFERROR(VLOOKUP($E3,'DADOS_CUSTOM'!$BM$2:$BU$100,2,FALSE),"")="Arma",IFERROR(VLOOKUP($E3,'DADOS_CUSTOM'!$BM$2:$BU$100,2,FALSE),"")="Escudo")),IFERROR(VLOOKUP($E3,'DADOS_CUSTOM'!$AA$2:$AK$81,11,FALSE),""),"")</f>
        <v/>
      </c>
      <c r="AZ83" s="170">
        <f>IF(AND(OR($B2="Marcante",$B2="Menor"),$C2&lt;&gt;"",$T2=TRUE),$C2,"")</f>
        <v/>
      </c>
      <c r="BA83" s="170">
        <f>IF(AND(OR($B2="Marcante",$B2="Menor"),$C2&lt;&gt;"",$T2=TRUE),$E2,"")</f>
        <v/>
      </c>
      <c r="BB83" s="170">
        <f>IF(AND(OR($B2="Marcante",$B2="Menor"),$C2&lt;&gt;"",$T2=TRUE),IF($B2="Marcante","marcante","menor"),"")</f>
        <v/>
      </c>
      <c r="BC83" s="170">
        <f>IF(AND(OR($B2="Marcante",$B2="Menor"),$C2&lt;&gt;"",$T2=TRUE),IF($B2="Menor",IF($F2="—","",$F2),""),"")</f>
        <v/>
      </c>
      <c r="BD83" s="170">
        <f>IF(AND(OR($B2="Marcante",$B2="Menor"),$C2&lt;&gt;"",$T2=TRUE),$L2,"")</f>
        <v/>
      </c>
      <c r="BE83" s="170">
        <f>IF(AND(OR($B2="Marcante",$B2="Menor"),$C2&lt;&gt;"",$T2=TRUE),$R2,"")</f>
        <v/>
      </c>
      <c r="BM83" s="170">
        <f>IF(AND(OR($B9="Arma",$B9="Escudo",$B9="Uniforme",$B9="Item comum"),$C9&lt;&gt;"",$U9=""),$C9,"")</f>
        <v/>
      </c>
      <c r="BN83" s="170">
        <f>IF(AND(OR($B9="Arma",$B9="Escudo",$B9="Uniforme",$B9="Item comum"),$C9&lt;&gt;"",$U9=""),$B9,"")</f>
        <v/>
      </c>
      <c r="BO83" s="170">
        <f>IF(AND(OR($B9="Arma",$B9="Escudo",$B9="Uniforme",$B9="Item comum"),$C9&lt;&gt;"",$U9=""),IF(OR($B9="Escudo",$B9="Uniforme"),$L9,0),"")</f>
        <v/>
      </c>
      <c r="BP83" s="170">
        <f>IF(AND(OR($B9="Arma",$B9="Escudo",$B9="Uniforme",$B9="Item comum"),$C9&lt;&gt;"",$U9=""),IF(OR($B9="Escudo",$B9="Uniforme"),$M9,"—"),"")</f>
        <v/>
      </c>
      <c r="BQ83" s="170">
        <f>IF(AND(OR($B9="Arma",$B9="Escudo",$B9="Uniforme",$B9="Item comum"),$C9&lt;&gt;"",$U9=""),IF($B9="Arma",$M9,IF($B9="Item comum",0,$N9)),"")</f>
        <v/>
      </c>
      <c r="BR83" s="170">
        <f>IF(AND(OR($B9="Arma",$B9="Escudo",$B9="Uniforme",$B9="Item comum"),$C9&lt;&gt;"",$U9=""),IF($B9="Arma",$N9,IF($B9="Item comum",$L9,$O9)),"")</f>
        <v/>
      </c>
      <c r="BS83" s="170">
        <f>IF(AND(OR($B9="Arma",$B9="Escudo",$B9="Uniforme",$B9="Item comum"),$C9&lt;&gt;"",$U9=""),IF($B9="Uniforme",$E9,"—"),"")</f>
        <v/>
      </c>
      <c r="BT83" s="170">
        <f>IF(AND(OR($B9="Arma",$B9="Escudo",$B9="Uniforme",$B9="Item comum"),$C9&lt;&gt;"",$U9=""),"","")</f>
        <v/>
      </c>
      <c r="BU83" s="170">
        <f>IF(AND(OR($B9="Arma",$B9="Escudo",$B9="Uniforme",$B9="Item comum"),$C9&lt;&gt;"",$U9=""),"","")</f>
        <v/>
      </c>
      <c r="BV83" s="170" t="inlineStr">
        <is>
          <t>Latente</t>
        </is>
      </c>
      <c r="CK83" s="170">
        <f>IF(OR('CONFIGURAÇÃO'!$J$214="Arma",'CONFIGURAÇÃO'!$J$214="Escudo",'CONFIGURAÇÃO'!$J$214="Uniforme",'CONFIGURAÇÃO'!$J$214="Item comum"),'CONFIGURAÇÃO'!$J$216,"")</f>
        <v/>
      </c>
    </row>
    <row r="84">
      <c r="AA84" s="170">
        <f>IF(AND(AND($B4="Ferramenta amaldiçoada",$T4=TRUE),OR(IFERROR(VLOOKUP($E4,'DADOS_CUSTOM'!$BM$2:$BU$100,2,FALSE),"")="Arma",IFERROR(VLOOKUP($E4,'DADOS_CUSTOM'!$BM$2:$BU$100,2,FALSE),"")="Escudo")),$C4,"")</f>
        <v/>
      </c>
      <c r="AB84" s="170">
        <f>IF(AND(AND($B4="Ferramenta amaldiçoada",$T4=TRUE),OR(IFERROR(VLOOKUP($E4,'DADOS_CUSTOM'!$BM$2:$BU$100,2,FALSE),"")="Arma",IFERROR(VLOOKUP($E4,'DADOS_CUSTOM'!$BM$2:$BU$100,2,FALSE),"")="Escudo")),IFERROR(VLOOKUP($E4,'DADOS_CUSTOM'!$AA$2:$AK$81,2,FALSE),""),"")</f>
        <v/>
      </c>
      <c r="AC84" s="170">
        <f>IF(AND(AND($B4="Ferramenta amaldiçoada",$T4=TRUE),OR(IFERROR(VLOOKUP($E4,'DADOS_CUSTOM'!$BM$2:$BU$100,2,FALSE),"")="Arma",IFERROR(VLOOKUP($E4,'DADOS_CUSTOM'!$BM$2:$BU$100,2,FALSE),"")="Escudo")),IFERROR(VLOOKUP($E4,'DADOS_CUSTOM'!$AA$2:$AK$81,3,FALSE),""),"")</f>
        <v/>
      </c>
      <c r="AD84" s="170">
        <f>IF(AND(AND($B4="Ferramenta amaldiçoada",$T4=TRUE),OR(IFERROR(VLOOKUP($E4,'DADOS_CUSTOM'!$BM$2:$BU$100,2,FALSE),"")="Arma",IFERROR(VLOOKUP($E4,'DADOS_CUSTOM'!$BM$2:$BU$100,2,FALSE),"")="Escudo")),IFERROR(VLOOKUP($E4,'DADOS_CUSTOM'!$AA$2:$AK$81,4,FALSE),""),"")</f>
        <v/>
      </c>
      <c r="AE84" s="170">
        <f>IF(AND(AND($B4="Ferramenta amaldiçoada",$T4=TRUE),OR(IFERROR(VLOOKUP($E4,'DADOS_CUSTOM'!$BM$2:$BU$100,2,FALSE),"")="Arma",IFERROR(VLOOKUP($E4,'DADOS_CUSTOM'!$BM$2:$BU$100,2,FALSE),"")="Escudo")),IFERROR(VLOOKUP($E4,'DADOS_CUSTOM'!$AA$2:$AK$81,5,FALSE),""),"")</f>
        <v/>
      </c>
      <c r="AF84" s="170">
        <f>IF(AND(AND($B4="Ferramenta amaldiçoada",$T4=TRUE),OR(IFERROR(VLOOKUP($E4,'DADOS_CUSTOM'!$BM$2:$BU$100,2,FALSE),"")="Arma",IFERROR(VLOOKUP($E4,'DADOS_CUSTOM'!$BM$2:$BU$100,2,FALSE),"")="Escudo")),IFERROR(VLOOKUP($E4,'DADOS_CUSTOM'!$AA$2:$AK$81,6,FALSE),""),"")</f>
        <v/>
      </c>
      <c r="AG84" s="170">
        <f>IF(AND(AND($B4="Ferramenta amaldiçoada",$T4=TRUE),OR(IFERROR(VLOOKUP($E4,'DADOS_CUSTOM'!$BM$2:$BU$100,2,FALSE),"")="Arma",IFERROR(VLOOKUP($E4,'DADOS_CUSTOM'!$BM$2:$BU$100,2,FALSE),"")="Escudo")),IF($N4="",IFERROR(VLOOKUP($E4,'DADOS_CUSTOM'!$AA$2:$AK$81,7,FALSE),""),$N4),"")</f>
        <v/>
      </c>
      <c r="AH84" s="170">
        <f>IF(AND(AND($B4="Ferramenta amaldiçoada",$T4=TRUE),OR(IFERROR(VLOOKUP($E4,'DADOS_CUSTOM'!$BM$2:$BU$100,2,FALSE),"")="Arma",IFERROR(VLOOKUP($E4,'DADOS_CUSTOM'!$BM$2:$BU$100,2,FALSE),"")="Escudo")),IFERROR(VLOOKUP($E4,'DADOS_CUSTOM'!$AA$2:$AK$81,8,FALSE),""),"")</f>
        <v/>
      </c>
      <c r="AI84" s="170">
        <f>IF(AND(AND($B4="Ferramenta amaldiçoada",$T4=TRUE),OR(IFERROR(VLOOKUP($E4,'DADOS_CUSTOM'!$BM$2:$BU$100,2,FALSE),"")="Arma",IFERROR(VLOOKUP($E4,'DADOS_CUSTOM'!$BM$2:$BU$100,2,FALSE),"")="Escudo")),IFERROR(VLOOKUP($E4,'DADOS_CUSTOM'!$AA$2:$AK$81,9,FALSE),""),"")</f>
        <v/>
      </c>
      <c r="AJ84" s="170">
        <f>IF(AND(AND($B4="Ferramenta amaldiçoada",$T4=TRUE),OR(IFERROR(VLOOKUP($E4,'DADOS_CUSTOM'!$BM$2:$BU$100,2,FALSE),"")="Arma",IFERROR(VLOOKUP($E4,'DADOS_CUSTOM'!$BM$2:$BU$100,2,FALSE),"")="Escudo")),IFERROR(VLOOKUP($E4,'DADOS_CUSTOM'!$AA$2:$AK$81,10,FALSE),""),"")</f>
        <v/>
      </c>
      <c r="AK84" s="170">
        <f>IF(AND(AND($B4="Ferramenta amaldiçoada",$T4=TRUE),OR(IFERROR(VLOOKUP($E4,'DADOS_CUSTOM'!$BM$2:$BU$100,2,FALSE),"")="Arma",IFERROR(VLOOKUP($E4,'DADOS_CUSTOM'!$BM$2:$BU$100,2,FALSE),"")="Escudo")),IFERROR(VLOOKUP($E4,'DADOS_CUSTOM'!$AA$2:$AK$81,11,FALSE),""),"")</f>
        <v/>
      </c>
      <c r="AZ84" s="170">
        <f>IF(AND(OR($B3="Marcante",$B3="Menor"),$C3&lt;&gt;"",$T3=TRUE),$C3,"")</f>
        <v/>
      </c>
      <c r="BA84" s="170">
        <f>IF(AND(OR($B3="Marcante",$B3="Menor"),$C3&lt;&gt;"",$T3=TRUE),$E3,"")</f>
        <v/>
      </c>
      <c r="BB84" s="170">
        <f>IF(AND(OR($B3="Marcante",$B3="Menor"),$C3&lt;&gt;"",$T3=TRUE),IF($B3="Marcante","marcante","menor"),"")</f>
        <v/>
      </c>
      <c r="BC84" s="170">
        <f>IF(AND(OR($B3="Marcante",$B3="Menor"),$C3&lt;&gt;"",$T3=TRUE),IF($B3="Menor",IF($F3="—","",$F3),""),"")</f>
        <v/>
      </c>
      <c r="BD84" s="170">
        <f>IF(AND(OR($B3="Marcante",$B3="Menor"),$C3&lt;&gt;"",$T3=TRUE),$L3,"")</f>
        <v/>
      </c>
      <c r="BE84" s="170">
        <f>IF(AND(OR($B3="Marcante",$B3="Menor"),$C3&lt;&gt;"",$T3=TRUE),$R3,"")</f>
        <v/>
      </c>
      <c r="BM84" s="170">
        <f>IF(AND(OR($B10="Arma",$B10="Escudo",$B10="Uniforme",$B10="Item comum"),$C10&lt;&gt;"",$U10=""),$C10,"")</f>
        <v/>
      </c>
      <c r="BN84" s="170">
        <f>IF(AND(OR($B10="Arma",$B10="Escudo",$B10="Uniforme",$B10="Item comum"),$C10&lt;&gt;"",$U10=""),$B10,"")</f>
        <v/>
      </c>
      <c r="BO84" s="170">
        <f>IF(AND(OR($B10="Arma",$B10="Escudo",$B10="Uniforme",$B10="Item comum"),$C10&lt;&gt;"",$U10=""),IF(OR($B10="Escudo",$B10="Uniforme"),$L10,0),"")</f>
        <v/>
      </c>
      <c r="BP84" s="170">
        <f>IF(AND(OR($B10="Arma",$B10="Escudo",$B10="Uniforme",$B10="Item comum"),$C10&lt;&gt;"",$U10=""),IF(OR($B10="Escudo",$B10="Uniforme"),$M10,"—"),"")</f>
        <v/>
      </c>
      <c r="BQ84" s="170">
        <f>IF(AND(OR($B10="Arma",$B10="Escudo",$B10="Uniforme",$B10="Item comum"),$C10&lt;&gt;"",$U10=""),IF($B10="Arma",$M10,IF($B10="Item comum",0,$N10)),"")</f>
        <v/>
      </c>
      <c r="BR84" s="170">
        <f>IF(AND(OR($B10="Arma",$B10="Escudo",$B10="Uniforme",$B10="Item comum"),$C10&lt;&gt;"",$U10=""),IF($B10="Arma",$N10,IF($B10="Item comum",$L10,$O10)),"")</f>
        <v/>
      </c>
      <c r="BS84" s="170">
        <f>IF(AND(OR($B10="Arma",$B10="Escudo",$B10="Uniforme",$B10="Item comum"),$C10&lt;&gt;"",$U10=""),IF($B10="Uniforme",$E10,"—"),"")</f>
        <v/>
      </c>
      <c r="BT84" s="170">
        <f>IF(AND(OR($B10="Arma",$B10="Escudo",$B10="Uniforme",$B10="Item comum"),$C10&lt;&gt;"",$U10=""),"","")</f>
        <v/>
      </c>
      <c r="BU84" s="170">
        <f>IF(AND(OR($B10="Arma",$B10="Escudo",$B10="Uniforme",$B10="Item comum"),$C10&lt;&gt;"",$U10=""),"","")</f>
        <v/>
      </c>
      <c r="BV84" s="170" t="inlineStr">
        <is>
          <t>Latente · Sem Técnica</t>
        </is>
      </c>
      <c r="CK84" s="170">
        <f>IF(OR('CONFIGURAÇÃO'!$J$243="Arma",'CONFIGURAÇÃO'!$J$243="Escudo",'CONFIGURAÇÃO'!$J$243="Uniforme",'CONFIGURAÇÃO'!$J$243="Item comum"),'CONFIGURAÇÃO'!$J$245,"")</f>
        <v/>
      </c>
    </row>
    <row r="85">
      <c r="AA85" s="170">
        <f>IF(AND(AND($B5="Ferramenta amaldiçoada",$T5=TRUE),OR(IFERROR(VLOOKUP($E5,'DADOS_CUSTOM'!$BM$2:$BU$100,2,FALSE),"")="Arma",IFERROR(VLOOKUP($E5,'DADOS_CUSTOM'!$BM$2:$BU$100,2,FALSE),"")="Escudo")),$C5,"")</f>
        <v/>
      </c>
      <c r="AB85" s="170">
        <f>IF(AND(AND($B5="Ferramenta amaldiçoada",$T5=TRUE),OR(IFERROR(VLOOKUP($E5,'DADOS_CUSTOM'!$BM$2:$BU$100,2,FALSE),"")="Arma",IFERROR(VLOOKUP($E5,'DADOS_CUSTOM'!$BM$2:$BU$100,2,FALSE),"")="Escudo")),IFERROR(VLOOKUP($E5,'DADOS_CUSTOM'!$AA$2:$AK$81,2,FALSE),""),"")</f>
        <v/>
      </c>
      <c r="AC85" s="170">
        <f>IF(AND(AND($B5="Ferramenta amaldiçoada",$T5=TRUE),OR(IFERROR(VLOOKUP($E5,'DADOS_CUSTOM'!$BM$2:$BU$100,2,FALSE),"")="Arma",IFERROR(VLOOKUP($E5,'DADOS_CUSTOM'!$BM$2:$BU$100,2,FALSE),"")="Escudo")),IFERROR(VLOOKUP($E5,'DADOS_CUSTOM'!$AA$2:$AK$81,3,FALSE),""),"")</f>
        <v/>
      </c>
      <c r="AD85" s="170">
        <f>IF(AND(AND($B5="Ferramenta amaldiçoada",$T5=TRUE),OR(IFERROR(VLOOKUP($E5,'DADOS_CUSTOM'!$BM$2:$BU$100,2,FALSE),"")="Arma",IFERROR(VLOOKUP($E5,'DADOS_CUSTOM'!$BM$2:$BU$100,2,FALSE),"")="Escudo")),IFERROR(VLOOKUP($E5,'DADOS_CUSTOM'!$AA$2:$AK$81,4,FALSE),""),"")</f>
        <v/>
      </c>
      <c r="AE85" s="170">
        <f>IF(AND(AND($B5="Ferramenta amaldiçoada",$T5=TRUE),OR(IFERROR(VLOOKUP($E5,'DADOS_CUSTOM'!$BM$2:$BU$100,2,FALSE),"")="Arma",IFERROR(VLOOKUP($E5,'DADOS_CUSTOM'!$BM$2:$BU$100,2,FALSE),"")="Escudo")),IFERROR(VLOOKUP($E5,'DADOS_CUSTOM'!$AA$2:$AK$81,5,FALSE),""),"")</f>
        <v/>
      </c>
      <c r="AF85" s="170">
        <f>IF(AND(AND($B5="Ferramenta amaldiçoada",$T5=TRUE),OR(IFERROR(VLOOKUP($E5,'DADOS_CUSTOM'!$BM$2:$BU$100,2,FALSE),"")="Arma",IFERROR(VLOOKUP($E5,'DADOS_CUSTOM'!$BM$2:$BU$100,2,FALSE),"")="Escudo")),IFERROR(VLOOKUP($E5,'DADOS_CUSTOM'!$AA$2:$AK$81,6,FALSE),""),"")</f>
        <v/>
      </c>
      <c r="AG85" s="170">
        <f>IF(AND(AND($B5="Ferramenta amaldiçoada",$T5=TRUE),OR(IFERROR(VLOOKUP($E5,'DADOS_CUSTOM'!$BM$2:$BU$100,2,FALSE),"")="Arma",IFERROR(VLOOKUP($E5,'DADOS_CUSTOM'!$BM$2:$BU$100,2,FALSE),"")="Escudo")),IF($N5="",IFERROR(VLOOKUP($E5,'DADOS_CUSTOM'!$AA$2:$AK$81,7,FALSE),""),$N5),"")</f>
        <v/>
      </c>
      <c r="AH85" s="170">
        <f>IF(AND(AND($B5="Ferramenta amaldiçoada",$T5=TRUE),OR(IFERROR(VLOOKUP($E5,'DADOS_CUSTOM'!$BM$2:$BU$100,2,FALSE),"")="Arma",IFERROR(VLOOKUP($E5,'DADOS_CUSTOM'!$BM$2:$BU$100,2,FALSE),"")="Escudo")),IFERROR(VLOOKUP($E5,'DADOS_CUSTOM'!$AA$2:$AK$81,8,FALSE),""),"")</f>
        <v/>
      </c>
      <c r="AI85" s="170">
        <f>IF(AND(AND($B5="Ferramenta amaldiçoada",$T5=TRUE),OR(IFERROR(VLOOKUP($E5,'DADOS_CUSTOM'!$BM$2:$BU$100,2,FALSE),"")="Arma",IFERROR(VLOOKUP($E5,'DADOS_CUSTOM'!$BM$2:$BU$100,2,FALSE),"")="Escudo")),IFERROR(VLOOKUP($E5,'DADOS_CUSTOM'!$AA$2:$AK$81,9,FALSE),""),"")</f>
        <v/>
      </c>
      <c r="AJ85" s="170">
        <f>IF(AND(AND($B5="Ferramenta amaldiçoada",$T5=TRUE),OR(IFERROR(VLOOKUP($E5,'DADOS_CUSTOM'!$BM$2:$BU$100,2,FALSE),"")="Arma",IFERROR(VLOOKUP($E5,'DADOS_CUSTOM'!$BM$2:$BU$100,2,FALSE),"")="Escudo")),IFERROR(VLOOKUP($E5,'DADOS_CUSTOM'!$AA$2:$AK$81,10,FALSE),""),"")</f>
        <v/>
      </c>
      <c r="AK85" s="170">
        <f>IF(AND(AND($B5="Ferramenta amaldiçoada",$T5=TRUE),OR(IFERROR(VLOOKUP($E5,'DADOS_CUSTOM'!$BM$2:$BU$100,2,FALSE),"")="Arma",IFERROR(VLOOKUP($E5,'DADOS_CUSTOM'!$BM$2:$BU$100,2,FALSE),"")="Escudo")),IFERROR(VLOOKUP($E5,'DADOS_CUSTOM'!$AA$2:$AK$81,11,FALSE),""),"")</f>
        <v/>
      </c>
      <c r="AZ85" s="170">
        <f>IF(AND(OR($B4="Marcante",$B4="Menor"),$C4&lt;&gt;"",$T4=TRUE),$C4,"")</f>
        <v/>
      </c>
      <c r="BA85" s="170">
        <f>IF(AND(OR($B4="Marcante",$B4="Menor"),$C4&lt;&gt;"",$T4=TRUE),$E4,"")</f>
        <v/>
      </c>
      <c r="BB85" s="170">
        <f>IF(AND(OR($B4="Marcante",$B4="Menor"),$C4&lt;&gt;"",$T4=TRUE),IF($B4="Marcante","marcante","menor"),"")</f>
        <v/>
      </c>
      <c r="BC85" s="170">
        <f>IF(AND(OR($B4="Marcante",$B4="Menor"),$C4&lt;&gt;"",$T4=TRUE),IF($B4="Menor",IF($F4="—","",$F4),""),"")</f>
        <v/>
      </c>
      <c r="BD85" s="170">
        <f>IF(AND(OR($B4="Marcante",$B4="Menor"),$C4&lt;&gt;"",$T4=TRUE),$L4,"")</f>
        <v/>
      </c>
      <c r="BE85" s="170">
        <f>IF(AND(OR($B4="Marcante",$B4="Menor"),$C4&lt;&gt;"",$T4=TRUE),$R4,"")</f>
        <v/>
      </c>
      <c r="BM85" s="170">
        <f>IF(AND(OR($B11="Arma",$B11="Escudo",$B11="Uniforme",$B11="Item comum"),$C11&lt;&gt;"",$U11=""),$C11,"")</f>
        <v/>
      </c>
      <c r="BN85" s="170">
        <f>IF(AND(OR($B11="Arma",$B11="Escudo",$B11="Uniforme",$B11="Item comum"),$C11&lt;&gt;"",$U11=""),$B11,"")</f>
        <v/>
      </c>
      <c r="BO85" s="170">
        <f>IF(AND(OR($B11="Arma",$B11="Escudo",$B11="Uniforme",$B11="Item comum"),$C11&lt;&gt;"",$U11=""),IF(OR($B11="Escudo",$B11="Uniforme"),$L11,0),"")</f>
        <v/>
      </c>
      <c r="BP85" s="170">
        <f>IF(AND(OR($B11="Arma",$B11="Escudo",$B11="Uniforme",$B11="Item comum"),$C11&lt;&gt;"",$U11=""),IF(OR($B11="Escudo",$B11="Uniforme"),$M11,"—"),"")</f>
        <v/>
      </c>
      <c r="BQ85" s="170">
        <f>IF(AND(OR($B11="Arma",$B11="Escudo",$B11="Uniforme",$B11="Item comum"),$C11&lt;&gt;"",$U11=""),IF($B11="Arma",$M11,IF($B11="Item comum",0,$N11)),"")</f>
        <v/>
      </c>
      <c r="BR85" s="170">
        <f>IF(AND(OR($B11="Arma",$B11="Escudo",$B11="Uniforme",$B11="Item comum"),$C11&lt;&gt;"",$U11=""),IF($B11="Arma",$N11,IF($B11="Item comum",$L11,$O11)),"")</f>
        <v/>
      </c>
      <c r="BS85" s="170">
        <f>IF(AND(OR($B11="Arma",$B11="Escudo",$B11="Uniforme",$B11="Item comum"),$C11&lt;&gt;"",$U11=""),IF($B11="Uniforme",$E11,"—"),"")</f>
        <v/>
      </c>
      <c r="BT85" s="170">
        <f>IF(AND(OR($B11="Arma",$B11="Escudo",$B11="Uniforme",$B11="Item comum"),$C11&lt;&gt;"",$U11=""),"","")</f>
        <v/>
      </c>
      <c r="BU85" s="170">
        <f>IF(AND(OR($B11="Arma",$B11="Escudo",$B11="Uniforme",$B11="Item comum"),$C11&lt;&gt;"",$U11=""),"","")</f>
        <v/>
      </c>
      <c r="BV85" s="170" t="inlineStr">
        <is>
          <t>Leitura de Reservas</t>
        </is>
      </c>
      <c r="CK85" s="170">
        <f>IF(OR('CONFIGURAÇÃO'!$J$272="Arma",'CONFIGURAÇÃO'!$J$272="Escudo",'CONFIGURAÇÃO'!$J$272="Uniforme",'CONFIGURAÇÃO'!$J$272="Item comum"),'CONFIGURAÇÃO'!$J$274,"")</f>
        <v/>
      </c>
    </row>
    <row r="86">
      <c r="AA86" s="170">
        <f>IF(AND(AND($B6="Ferramenta amaldiçoada",$T6=TRUE),OR(IFERROR(VLOOKUP($E6,'DADOS_CUSTOM'!$BM$2:$BU$100,2,FALSE),"")="Arma",IFERROR(VLOOKUP($E6,'DADOS_CUSTOM'!$BM$2:$BU$100,2,FALSE),"")="Escudo")),$C6,"")</f>
        <v/>
      </c>
      <c r="AB86" s="170">
        <f>IF(AND(AND($B6="Ferramenta amaldiçoada",$T6=TRUE),OR(IFERROR(VLOOKUP($E6,'DADOS_CUSTOM'!$BM$2:$BU$100,2,FALSE),"")="Arma",IFERROR(VLOOKUP($E6,'DADOS_CUSTOM'!$BM$2:$BU$100,2,FALSE),"")="Escudo")),IFERROR(VLOOKUP($E6,'DADOS_CUSTOM'!$AA$2:$AK$81,2,FALSE),""),"")</f>
        <v/>
      </c>
      <c r="AC86" s="170">
        <f>IF(AND(AND($B6="Ferramenta amaldiçoada",$T6=TRUE),OR(IFERROR(VLOOKUP($E6,'DADOS_CUSTOM'!$BM$2:$BU$100,2,FALSE),"")="Arma",IFERROR(VLOOKUP($E6,'DADOS_CUSTOM'!$BM$2:$BU$100,2,FALSE),"")="Escudo")),IFERROR(VLOOKUP($E6,'DADOS_CUSTOM'!$AA$2:$AK$81,3,FALSE),""),"")</f>
        <v/>
      </c>
      <c r="AD86" s="170">
        <f>IF(AND(AND($B6="Ferramenta amaldiçoada",$T6=TRUE),OR(IFERROR(VLOOKUP($E6,'DADOS_CUSTOM'!$BM$2:$BU$100,2,FALSE),"")="Arma",IFERROR(VLOOKUP($E6,'DADOS_CUSTOM'!$BM$2:$BU$100,2,FALSE),"")="Escudo")),IFERROR(VLOOKUP($E6,'DADOS_CUSTOM'!$AA$2:$AK$81,4,FALSE),""),"")</f>
        <v/>
      </c>
      <c r="AE86" s="170">
        <f>IF(AND(AND($B6="Ferramenta amaldiçoada",$T6=TRUE),OR(IFERROR(VLOOKUP($E6,'DADOS_CUSTOM'!$BM$2:$BU$100,2,FALSE),"")="Arma",IFERROR(VLOOKUP($E6,'DADOS_CUSTOM'!$BM$2:$BU$100,2,FALSE),"")="Escudo")),IFERROR(VLOOKUP($E6,'DADOS_CUSTOM'!$AA$2:$AK$81,5,FALSE),""),"")</f>
        <v/>
      </c>
      <c r="AF86" s="170">
        <f>IF(AND(AND($B6="Ferramenta amaldiçoada",$T6=TRUE),OR(IFERROR(VLOOKUP($E6,'DADOS_CUSTOM'!$BM$2:$BU$100,2,FALSE),"")="Arma",IFERROR(VLOOKUP($E6,'DADOS_CUSTOM'!$BM$2:$BU$100,2,FALSE),"")="Escudo")),IFERROR(VLOOKUP($E6,'DADOS_CUSTOM'!$AA$2:$AK$81,6,FALSE),""),"")</f>
        <v/>
      </c>
      <c r="AG86" s="170">
        <f>IF(AND(AND($B6="Ferramenta amaldiçoada",$T6=TRUE),OR(IFERROR(VLOOKUP($E6,'DADOS_CUSTOM'!$BM$2:$BU$100,2,FALSE),"")="Arma",IFERROR(VLOOKUP($E6,'DADOS_CUSTOM'!$BM$2:$BU$100,2,FALSE),"")="Escudo")),IF($N6="",IFERROR(VLOOKUP($E6,'DADOS_CUSTOM'!$AA$2:$AK$81,7,FALSE),""),$N6),"")</f>
        <v/>
      </c>
      <c r="AH86" s="170">
        <f>IF(AND(AND($B6="Ferramenta amaldiçoada",$T6=TRUE),OR(IFERROR(VLOOKUP($E6,'DADOS_CUSTOM'!$BM$2:$BU$100,2,FALSE),"")="Arma",IFERROR(VLOOKUP($E6,'DADOS_CUSTOM'!$BM$2:$BU$100,2,FALSE),"")="Escudo")),IFERROR(VLOOKUP($E6,'DADOS_CUSTOM'!$AA$2:$AK$81,8,FALSE),""),"")</f>
        <v/>
      </c>
      <c r="AI86" s="170">
        <f>IF(AND(AND($B6="Ferramenta amaldiçoada",$T6=TRUE),OR(IFERROR(VLOOKUP($E6,'DADOS_CUSTOM'!$BM$2:$BU$100,2,FALSE),"")="Arma",IFERROR(VLOOKUP($E6,'DADOS_CUSTOM'!$BM$2:$BU$100,2,FALSE),"")="Escudo")),IFERROR(VLOOKUP($E6,'DADOS_CUSTOM'!$AA$2:$AK$81,9,FALSE),""),"")</f>
        <v/>
      </c>
      <c r="AJ86" s="170">
        <f>IF(AND(AND($B6="Ferramenta amaldiçoada",$T6=TRUE),OR(IFERROR(VLOOKUP($E6,'DADOS_CUSTOM'!$BM$2:$BU$100,2,FALSE),"")="Arma",IFERROR(VLOOKUP($E6,'DADOS_CUSTOM'!$BM$2:$BU$100,2,FALSE),"")="Escudo")),IFERROR(VLOOKUP($E6,'DADOS_CUSTOM'!$AA$2:$AK$81,10,FALSE),""),"")</f>
        <v/>
      </c>
      <c r="AK86" s="170">
        <f>IF(AND(AND($B6="Ferramenta amaldiçoada",$T6=TRUE),OR(IFERROR(VLOOKUP($E6,'DADOS_CUSTOM'!$BM$2:$BU$100,2,FALSE),"")="Arma",IFERROR(VLOOKUP($E6,'DADOS_CUSTOM'!$BM$2:$BU$100,2,FALSE),"")="Escudo")),IFERROR(VLOOKUP($E6,'DADOS_CUSTOM'!$AA$2:$AK$81,11,FALSE),""),"")</f>
        <v/>
      </c>
      <c r="AZ86" s="170">
        <f>IF(AND(OR($B5="Marcante",$B5="Menor"),$C5&lt;&gt;"",$T5=TRUE),$C5,"")</f>
        <v/>
      </c>
      <c r="BA86" s="170">
        <f>IF(AND(OR($B5="Marcante",$B5="Menor"),$C5&lt;&gt;"",$T5=TRUE),$E5,"")</f>
        <v/>
      </c>
      <c r="BB86" s="170">
        <f>IF(AND(OR($B5="Marcante",$B5="Menor"),$C5&lt;&gt;"",$T5=TRUE),IF($B5="Marcante","marcante","menor"),"")</f>
        <v/>
      </c>
      <c r="BC86" s="170">
        <f>IF(AND(OR($B5="Marcante",$B5="Menor"),$C5&lt;&gt;"",$T5=TRUE),IF($B5="Menor",IF($F5="—","",$F5),""),"")</f>
        <v/>
      </c>
      <c r="BD86" s="170">
        <f>IF(AND(OR($B5="Marcante",$B5="Menor"),$C5&lt;&gt;"",$T5=TRUE),$L5,"")</f>
        <v/>
      </c>
      <c r="BE86" s="170">
        <f>IF(AND(OR($B5="Marcante",$B5="Menor"),$C5&lt;&gt;"",$T5=TRUE),$R5,"")</f>
        <v/>
      </c>
      <c r="BM86" s="170">
        <f>IF(AND(OR($B12="Arma",$B12="Escudo",$B12="Uniforme",$B12="Item comum"),$C12&lt;&gt;"",$U12=""),$C12,"")</f>
        <v/>
      </c>
      <c r="BN86" s="170">
        <f>IF(AND(OR($B12="Arma",$B12="Escudo",$B12="Uniforme",$B12="Item comum"),$C12&lt;&gt;"",$U12=""),$B12,"")</f>
        <v/>
      </c>
      <c r="BO86" s="170">
        <f>IF(AND(OR($B12="Arma",$B12="Escudo",$B12="Uniforme",$B12="Item comum"),$C12&lt;&gt;"",$U12=""),IF(OR($B12="Escudo",$B12="Uniforme"),$L12,0),"")</f>
        <v/>
      </c>
      <c r="BP86" s="170">
        <f>IF(AND(OR($B12="Arma",$B12="Escudo",$B12="Uniforme",$B12="Item comum"),$C12&lt;&gt;"",$U12=""),IF(OR($B12="Escudo",$B12="Uniforme"),$M12,"—"),"")</f>
        <v/>
      </c>
      <c r="BQ86" s="170">
        <f>IF(AND(OR($B12="Arma",$B12="Escudo",$B12="Uniforme",$B12="Item comum"),$C12&lt;&gt;"",$U12=""),IF($B12="Arma",$M12,IF($B12="Item comum",0,$N12)),"")</f>
        <v/>
      </c>
      <c r="BR86" s="170">
        <f>IF(AND(OR($B12="Arma",$B12="Escudo",$B12="Uniforme",$B12="Item comum"),$C12&lt;&gt;"",$U12=""),IF($B12="Arma",$N12,IF($B12="Item comum",$L12,$O12)),"")</f>
        <v/>
      </c>
      <c r="BS86" s="170">
        <f>IF(AND(OR($B12="Arma",$B12="Escudo",$B12="Uniforme",$B12="Item comum"),$C12&lt;&gt;"",$U12=""),IF($B12="Uniforme",$E12,"—"),"")</f>
        <v/>
      </c>
      <c r="BT86" s="170">
        <f>IF(AND(OR($B12="Arma",$B12="Escudo",$B12="Uniforme",$B12="Item comum"),$C12&lt;&gt;"",$U12=""),"","")</f>
        <v/>
      </c>
      <c r="BU86" s="170">
        <f>IF(AND(OR($B12="Arma",$B12="Escudo",$B12="Uniforme",$B12="Item comum"),$C12&lt;&gt;"",$U12=""),"","")</f>
        <v/>
      </c>
      <c r="BV86" s="170" t="inlineStr">
        <is>
          <t>Locomoção Adaptada</t>
        </is>
      </c>
      <c r="CK86" s="170">
        <f>IF(OR('CONFIGURAÇÃO'!$J$301="Arma",'CONFIGURAÇÃO'!$J$301="Escudo",'CONFIGURAÇÃO'!$J$301="Uniforme",'CONFIGURAÇÃO'!$J$301="Item comum"),'CONFIGURAÇÃO'!$J$303,"")</f>
        <v/>
      </c>
    </row>
    <row r="87">
      <c r="AA87" s="170">
        <f>IF(AND(AND($B7="Ferramenta amaldiçoada",$T7=TRUE),OR(IFERROR(VLOOKUP($E7,'DADOS_CUSTOM'!$BM$2:$BU$100,2,FALSE),"")="Arma",IFERROR(VLOOKUP($E7,'DADOS_CUSTOM'!$BM$2:$BU$100,2,FALSE),"")="Escudo")),$C7,"")</f>
        <v/>
      </c>
      <c r="AB87" s="170">
        <f>IF(AND(AND($B7="Ferramenta amaldiçoada",$T7=TRUE),OR(IFERROR(VLOOKUP($E7,'DADOS_CUSTOM'!$BM$2:$BU$100,2,FALSE),"")="Arma",IFERROR(VLOOKUP($E7,'DADOS_CUSTOM'!$BM$2:$BU$100,2,FALSE),"")="Escudo")),IFERROR(VLOOKUP($E7,'DADOS_CUSTOM'!$AA$2:$AK$81,2,FALSE),""),"")</f>
        <v/>
      </c>
      <c r="AC87" s="170">
        <f>IF(AND(AND($B7="Ferramenta amaldiçoada",$T7=TRUE),OR(IFERROR(VLOOKUP($E7,'DADOS_CUSTOM'!$BM$2:$BU$100,2,FALSE),"")="Arma",IFERROR(VLOOKUP($E7,'DADOS_CUSTOM'!$BM$2:$BU$100,2,FALSE),"")="Escudo")),IFERROR(VLOOKUP($E7,'DADOS_CUSTOM'!$AA$2:$AK$81,3,FALSE),""),"")</f>
        <v/>
      </c>
      <c r="AD87" s="170">
        <f>IF(AND(AND($B7="Ferramenta amaldiçoada",$T7=TRUE),OR(IFERROR(VLOOKUP($E7,'DADOS_CUSTOM'!$BM$2:$BU$100,2,FALSE),"")="Arma",IFERROR(VLOOKUP($E7,'DADOS_CUSTOM'!$BM$2:$BU$100,2,FALSE),"")="Escudo")),IFERROR(VLOOKUP($E7,'DADOS_CUSTOM'!$AA$2:$AK$81,4,FALSE),""),"")</f>
        <v/>
      </c>
      <c r="AE87" s="170">
        <f>IF(AND(AND($B7="Ferramenta amaldiçoada",$T7=TRUE),OR(IFERROR(VLOOKUP($E7,'DADOS_CUSTOM'!$BM$2:$BU$100,2,FALSE),"")="Arma",IFERROR(VLOOKUP($E7,'DADOS_CUSTOM'!$BM$2:$BU$100,2,FALSE),"")="Escudo")),IFERROR(VLOOKUP($E7,'DADOS_CUSTOM'!$AA$2:$AK$81,5,FALSE),""),"")</f>
        <v/>
      </c>
      <c r="AF87" s="170">
        <f>IF(AND(AND($B7="Ferramenta amaldiçoada",$T7=TRUE),OR(IFERROR(VLOOKUP($E7,'DADOS_CUSTOM'!$BM$2:$BU$100,2,FALSE),"")="Arma",IFERROR(VLOOKUP($E7,'DADOS_CUSTOM'!$BM$2:$BU$100,2,FALSE),"")="Escudo")),IFERROR(VLOOKUP($E7,'DADOS_CUSTOM'!$AA$2:$AK$81,6,FALSE),""),"")</f>
        <v/>
      </c>
      <c r="AG87" s="170">
        <f>IF(AND(AND($B7="Ferramenta amaldiçoada",$T7=TRUE),OR(IFERROR(VLOOKUP($E7,'DADOS_CUSTOM'!$BM$2:$BU$100,2,FALSE),"")="Arma",IFERROR(VLOOKUP($E7,'DADOS_CUSTOM'!$BM$2:$BU$100,2,FALSE),"")="Escudo")),IF($N7="",IFERROR(VLOOKUP($E7,'DADOS_CUSTOM'!$AA$2:$AK$81,7,FALSE),""),$N7),"")</f>
        <v/>
      </c>
      <c r="AH87" s="170">
        <f>IF(AND(AND($B7="Ferramenta amaldiçoada",$T7=TRUE),OR(IFERROR(VLOOKUP($E7,'DADOS_CUSTOM'!$BM$2:$BU$100,2,FALSE),"")="Arma",IFERROR(VLOOKUP($E7,'DADOS_CUSTOM'!$BM$2:$BU$100,2,FALSE),"")="Escudo")),IFERROR(VLOOKUP($E7,'DADOS_CUSTOM'!$AA$2:$AK$81,8,FALSE),""),"")</f>
        <v/>
      </c>
      <c r="AI87" s="170">
        <f>IF(AND(AND($B7="Ferramenta amaldiçoada",$T7=TRUE),OR(IFERROR(VLOOKUP($E7,'DADOS_CUSTOM'!$BM$2:$BU$100,2,FALSE),"")="Arma",IFERROR(VLOOKUP($E7,'DADOS_CUSTOM'!$BM$2:$BU$100,2,FALSE),"")="Escudo")),IFERROR(VLOOKUP($E7,'DADOS_CUSTOM'!$AA$2:$AK$81,9,FALSE),""),"")</f>
        <v/>
      </c>
      <c r="AJ87" s="170">
        <f>IF(AND(AND($B7="Ferramenta amaldiçoada",$T7=TRUE),OR(IFERROR(VLOOKUP($E7,'DADOS_CUSTOM'!$BM$2:$BU$100,2,FALSE),"")="Arma",IFERROR(VLOOKUP($E7,'DADOS_CUSTOM'!$BM$2:$BU$100,2,FALSE),"")="Escudo")),IFERROR(VLOOKUP($E7,'DADOS_CUSTOM'!$AA$2:$AK$81,10,FALSE),""),"")</f>
        <v/>
      </c>
      <c r="AK87" s="170">
        <f>IF(AND(AND($B7="Ferramenta amaldiçoada",$T7=TRUE),OR(IFERROR(VLOOKUP($E7,'DADOS_CUSTOM'!$BM$2:$BU$100,2,FALSE),"")="Arma",IFERROR(VLOOKUP($E7,'DADOS_CUSTOM'!$BM$2:$BU$100,2,FALSE),"")="Escudo")),IFERROR(VLOOKUP($E7,'DADOS_CUSTOM'!$AA$2:$AK$81,11,FALSE),""),"")</f>
        <v/>
      </c>
      <c r="AZ87" s="170">
        <f>IF(AND(OR($B6="Marcante",$B6="Menor"),$C6&lt;&gt;"",$T6=TRUE),$C6,"")</f>
        <v/>
      </c>
      <c r="BA87" s="170">
        <f>IF(AND(OR($B6="Marcante",$B6="Menor"),$C6&lt;&gt;"",$T6=TRUE),$E6,"")</f>
        <v/>
      </c>
      <c r="BB87" s="170">
        <f>IF(AND(OR($B6="Marcante",$B6="Menor"),$C6&lt;&gt;"",$T6=TRUE),IF($B6="Marcante","marcante","menor"),"")</f>
        <v/>
      </c>
      <c r="BC87" s="170">
        <f>IF(AND(OR($B6="Marcante",$B6="Menor"),$C6&lt;&gt;"",$T6=TRUE),IF($B6="Menor",IF($F6="—","",$F6),""),"")</f>
        <v/>
      </c>
      <c r="BD87" s="170">
        <f>IF(AND(OR($B6="Marcante",$B6="Menor"),$C6&lt;&gt;"",$T6=TRUE),$L6,"")</f>
        <v/>
      </c>
      <c r="BE87" s="170">
        <f>IF(AND(OR($B6="Marcante",$B6="Menor"),$C6&lt;&gt;"",$T6=TRUE),$R6,"")</f>
        <v/>
      </c>
      <c r="BM87" s="170">
        <f>IF(AND(OR($B13="Arma",$B13="Escudo",$B13="Uniforme",$B13="Item comum"),$C13&lt;&gt;"",$U13=""),$C13,"")</f>
        <v/>
      </c>
      <c r="BN87" s="170">
        <f>IF(AND(OR($B13="Arma",$B13="Escudo",$B13="Uniforme",$B13="Item comum"),$C13&lt;&gt;"",$U13=""),$B13,"")</f>
        <v/>
      </c>
      <c r="BO87" s="170">
        <f>IF(AND(OR($B13="Arma",$B13="Escudo",$B13="Uniforme",$B13="Item comum"),$C13&lt;&gt;"",$U13=""),IF(OR($B13="Escudo",$B13="Uniforme"),$L13,0),"")</f>
        <v/>
      </c>
      <c r="BP87" s="170">
        <f>IF(AND(OR($B13="Arma",$B13="Escudo",$B13="Uniforme",$B13="Item comum"),$C13&lt;&gt;"",$U13=""),IF(OR($B13="Escudo",$B13="Uniforme"),$M13,"—"),"")</f>
        <v/>
      </c>
      <c r="BQ87" s="170">
        <f>IF(AND(OR($B13="Arma",$B13="Escudo",$B13="Uniforme",$B13="Item comum"),$C13&lt;&gt;"",$U13=""),IF($B13="Arma",$M13,IF($B13="Item comum",0,$N13)),"")</f>
        <v/>
      </c>
      <c r="BR87" s="170">
        <f>IF(AND(OR($B13="Arma",$B13="Escudo",$B13="Uniforme",$B13="Item comum"),$C13&lt;&gt;"",$U13=""),IF($B13="Arma",$N13,IF($B13="Item comum",$L13,$O13)),"")</f>
        <v/>
      </c>
      <c r="BS87" s="170">
        <f>IF(AND(OR($B13="Arma",$B13="Escudo",$B13="Uniforme",$B13="Item comum"),$C13&lt;&gt;"",$U13=""),IF($B13="Uniforme",$E13,"—"),"")</f>
        <v/>
      </c>
      <c r="BT87" s="170">
        <f>IF(AND(OR($B13="Arma",$B13="Escudo",$B13="Uniforme",$B13="Item comum"),$C13&lt;&gt;"",$U13=""),"","")</f>
        <v/>
      </c>
      <c r="BU87" s="170">
        <f>IF(AND(OR($B13="Arma",$B13="Escudo",$B13="Uniforme",$B13="Item comum"),$C13&lt;&gt;"",$U13=""),"","")</f>
        <v/>
      </c>
      <c r="BV87" s="170" t="inlineStr">
        <is>
          <t>Machadinha</t>
        </is>
      </c>
      <c r="CK87" s="170">
        <f>IF(OR('CONFIGURAÇÃO'!$J$330="Arma",'CONFIGURAÇÃO'!$J$330="Escudo",'CONFIGURAÇÃO'!$J$330="Uniforme",'CONFIGURAÇÃO'!$J$330="Item comum"),'CONFIGURAÇÃO'!$J$332,"")</f>
        <v/>
      </c>
    </row>
    <row r="88">
      <c r="AA88" s="170">
        <f>IF(AND(AND($B8="Ferramenta amaldiçoada",$T8=TRUE),OR(IFERROR(VLOOKUP($E8,'DADOS_CUSTOM'!$BM$2:$BU$100,2,FALSE),"")="Arma",IFERROR(VLOOKUP($E8,'DADOS_CUSTOM'!$BM$2:$BU$100,2,FALSE),"")="Escudo")),$C8,"")</f>
        <v/>
      </c>
      <c r="AB88" s="170">
        <f>IF(AND(AND($B8="Ferramenta amaldiçoada",$T8=TRUE),OR(IFERROR(VLOOKUP($E8,'DADOS_CUSTOM'!$BM$2:$BU$100,2,FALSE),"")="Arma",IFERROR(VLOOKUP($E8,'DADOS_CUSTOM'!$BM$2:$BU$100,2,FALSE),"")="Escudo")),IFERROR(VLOOKUP($E8,'DADOS_CUSTOM'!$AA$2:$AK$81,2,FALSE),""),"")</f>
        <v/>
      </c>
      <c r="AC88" s="170">
        <f>IF(AND(AND($B8="Ferramenta amaldiçoada",$T8=TRUE),OR(IFERROR(VLOOKUP($E8,'DADOS_CUSTOM'!$BM$2:$BU$100,2,FALSE),"")="Arma",IFERROR(VLOOKUP($E8,'DADOS_CUSTOM'!$BM$2:$BU$100,2,FALSE),"")="Escudo")),IFERROR(VLOOKUP($E8,'DADOS_CUSTOM'!$AA$2:$AK$81,3,FALSE),""),"")</f>
        <v/>
      </c>
      <c r="AD88" s="170">
        <f>IF(AND(AND($B8="Ferramenta amaldiçoada",$T8=TRUE),OR(IFERROR(VLOOKUP($E8,'DADOS_CUSTOM'!$BM$2:$BU$100,2,FALSE),"")="Arma",IFERROR(VLOOKUP($E8,'DADOS_CUSTOM'!$BM$2:$BU$100,2,FALSE),"")="Escudo")),IFERROR(VLOOKUP($E8,'DADOS_CUSTOM'!$AA$2:$AK$81,4,FALSE),""),"")</f>
        <v/>
      </c>
      <c r="AE88" s="170">
        <f>IF(AND(AND($B8="Ferramenta amaldiçoada",$T8=TRUE),OR(IFERROR(VLOOKUP($E8,'DADOS_CUSTOM'!$BM$2:$BU$100,2,FALSE),"")="Arma",IFERROR(VLOOKUP($E8,'DADOS_CUSTOM'!$BM$2:$BU$100,2,FALSE),"")="Escudo")),IFERROR(VLOOKUP($E8,'DADOS_CUSTOM'!$AA$2:$AK$81,5,FALSE),""),"")</f>
        <v/>
      </c>
      <c r="AF88" s="170">
        <f>IF(AND(AND($B8="Ferramenta amaldiçoada",$T8=TRUE),OR(IFERROR(VLOOKUP($E8,'DADOS_CUSTOM'!$BM$2:$BU$100,2,FALSE),"")="Arma",IFERROR(VLOOKUP($E8,'DADOS_CUSTOM'!$BM$2:$BU$100,2,FALSE),"")="Escudo")),IFERROR(VLOOKUP($E8,'DADOS_CUSTOM'!$AA$2:$AK$81,6,FALSE),""),"")</f>
        <v/>
      </c>
      <c r="AG88" s="170">
        <f>IF(AND(AND($B8="Ferramenta amaldiçoada",$T8=TRUE),OR(IFERROR(VLOOKUP($E8,'DADOS_CUSTOM'!$BM$2:$BU$100,2,FALSE),"")="Arma",IFERROR(VLOOKUP($E8,'DADOS_CUSTOM'!$BM$2:$BU$100,2,FALSE),"")="Escudo")),IF($N8="",IFERROR(VLOOKUP($E8,'DADOS_CUSTOM'!$AA$2:$AK$81,7,FALSE),""),$N8),"")</f>
        <v/>
      </c>
      <c r="AH88" s="170">
        <f>IF(AND(AND($B8="Ferramenta amaldiçoada",$T8=TRUE),OR(IFERROR(VLOOKUP($E8,'DADOS_CUSTOM'!$BM$2:$BU$100,2,FALSE),"")="Arma",IFERROR(VLOOKUP($E8,'DADOS_CUSTOM'!$BM$2:$BU$100,2,FALSE),"")="Escudo")),IFERROR(VLOOKUP($E8,'DADOS_CUSTOM'!$AA$2:$AK$81,8,FALSE),""),"")</f>
        <v/>
      </c>
      <c r="AI88" s="170">
        <f>IF(AND(AND($B8="Ferramenta amaldiçoada",$T8=TRUE),OR(IFERROR(VLOOKUP($E8,'DADOS_CUSTOM'!$BM$2:$BU$100,2,FALSE),"")="Arma",IFERROR(VLOOKUP($E8,'DADOS_CUSTOM'!$BM$2:$BU$100,2,FALSE),"")="Escudo")),IFERROR(VLOOKUP($E8,'DADOS_CUSTOM'!$AA$2:$AK$81,9,FALSE),""),"")</f>
        <v/>
      </c>
      <c r="AJ88" s="170">
        <f>IF(AND(AND($B8="Ferramenta amaldiçoada",$T8=TRUE),OR(IFERROR(VLOOKUP($E8,'DADOS_CUSTOM'!$BM$2:$BU$100,2,FALSE),"")="Arma",IFERROR(VLOOKUP($E8,'DADOS_CUSTOM'!$BM$2:$BU$100,2,FALSE),"")="Escudo")),IFERROR(VLOOKUP($E8,'DADOS_CUSTOM'!$AA$2:$AK$81,10,FALSE),""),"")</f>
        <v/>
      </c>
      <c r="AK88" s="170">
        <f>IF(AND(AND($B8="Ferramenta amaldiçoada",$T8=TRUE),OR(IFERROR(VLOOKUP($E8,'DADOS_CUSTOM'!$BM$2:$BU$100,2,FALSE),"")="Arma",IFERROR(VLOOKUP($E8,'DADOS_CUSTOM'!$BM$2:$BU$100,2,FALSE),"")="Escudo")),IFERROR(VLOOKUP($E8,'DADOS_CUSTOM'!$AA$2:$AK$81,11,FALSE),""),"")</f>
        <v/>
      </c>
      <c r="AZ88" s="170">
        <f>IF(AND(OR($B7="Marcante",$B7="Menor"),$C7&lt;&gt;"",$T7=TRUE),$C7,"")</f>
        <v/>
      </c>
      <c r="BA88" s="170">
        <f>IF(AND(OR($B7="Marcante",$B7="Menor"),$C7&lt;&gt;"",$T7=TRUE),$E7,"")</f>
        <v/>
      </c>
      <c r="BB88" s="170">
        <f>IF(AND(OR($B7="Marcante",$B7="Menor"),$C7&lt;&gt;"",$T7=TRUE),IF($B7="Marcante","marcante","menor"),"")</f>
        <v/>
      </c>
      <c r="BC88" s="170">
        <f>IF(AND(OR($B7="Marcante",$B7="Menor"),$C7&lt;&gt;"",$T7=TRUE),IF($B7="Menor",IF($F7="—","",$F7),""),"")</f>
        <v/>
      </c>
      <c r="BD88" s="170">
        <f>IF(AND(OR($B7="Marcante",$B7="Menor"),$C7&lt;&gt;"",$T7=TRUE),$L7,"")</f>
        <v/>
      </c>
      <c r="BE88" s="170">
        <f>IF(AND(OR($B7="Marcante",$B7="Menor"),$C7&lt;&gt;"",$T7=TRUE),$R7,"")</f>
        <v/>
      </c>
      <c r="BM88" s="170">
        <f>IF(AND(OR($B14="Arma",$B14="Escudo",$B14="Uniforme",$B14="Item comum"),$C14&lt;&gt;"",$U14=""),$C14,"")</f>
        <v/>
      </c>
      <c r="BN88" s="170">
        <f>IF(AND(OR($B14="Arma",$B14="Escudo",$B14="Uniforme",$B14="Item comum"),$C14&lt;&gt;"",$U14=""),$B14,"")</f>
        <v/>
      </c>
      <c r="BO88" s="170">
        <f>IF(AND(OR($B14="Arma",$B14="Escudo",$B14="Uniforme",$B14="Item comum"),$C14&lt;&gt;"",$U14=""),IF(OR($B14="Escudo",$B14="Uniforme"),$L14,0),"")</f>
        <v/>
      </c>
      <c r="BP88" s="170">
        <f>IF(AND(OR($B14="Arma",$B14="Escudo",$B14="Uniforme",$B14="Item comum"),$C14&lt;&gt;"",$U14=""),IF(OR($B14="Escudo",$B14="Uniforme"),$M14,"—"),"")</f>
        <v/>
      </c>
      <c r="BQ88" s="170">
        <f>IF(AND(OR($B14="Arma",$B14="Escudo",$B14="Uniforme",$B14="Item comum"),$C14&lt;&gt;"",$U14=""),IF($B14="Arma",$M14,IF($B14="Item comum",0,$N14)),"")</f>
        <v/>
      </c>
      <c r="BR88" s="170">
        <f>IF(AND(OR($B14="Arma",$B14="Escudo",$B14="Uniforme",$B14="Item comum"),$C14&lt;&gt;"",$U14=""),IF($B14="Arma",$N14,IF($B14="Item comum",$L14,$O14)),"")</f>
        <v/>
      </c>
      <c r="BS88" s="170">
        <f>IF(AND(OR($B14="Arma",$B14="Escudo",$B14="Uniforme",$B14="Item comum"),$C14&lt;&gt;"",$U14=""),IF($B14="Uniforme",$E14,"—"),"")</f>
        <v/>
      </c>
      <c r="BT88" s="170">
        <f>IF(AND(OR($B14="Arma",$B14="Escudo",$B14="Uniforme",$B14="Item comum"),$C14&lt;&gt;"",$U14=""),"","")</f>
        <v/>
      </c>
      <c r="BU88" s="170">
        <f>IF(AND(OR($B14="Arma",$B14="Escudo",$B14="Uniforme",$B14="Item comum"),$C14&lt;&gt;"",$U14=""),"","")</f>
        <v/>
      </c>
      <c r="BV88" s="170" t="inlineStr">
        <is>
          <t>Machado</t>
        </is>
      </c>
      <c r="CK88" s="170">
        <f>IF(OR('CONFIGURAÇÃO'!$J$359="Arma",'CONFIGURAÇÃO'!$J$359="Escudo",'CONFIGURAÇÃO'!$J$359="Uniforme",'CONFIGURAÇÃO'!$J$359="Item comum"),'CONFIGURAÇÃO'!$J$361,"")</f>
        <v/>
      </c>
    </row>
    <row r="89">
      <c r="AA89" s="170">
        <f>IF(AND(AND($B9="Ferramenta amaldiçoada",$T9=TRUE),OR(IFERROR(VLOOKUP($E9,'DADOS_CUSTOM'!$BM$2:$BU$100,2,FALSE),"")="Arma",IFERROR(VLOOKUP($E9,'DADOS_CUSTOM'!$BM$2:$BU$100,2,FALSE),"")="Escudo")),$C9,"")</f>
        <v/>
      </c>
      <c r="AB89" s="170">
        <f>IF(AND(AND($B9="Ferramenta amaldiçoada",$T9=TRUE),OR(IFERROR(VLOOKUP($E9,'DADOS_CUSTOM'!$BM$2:$BU$100,2,FALSE),"")="Arma",IFERROR(VLOOKUP($E9,'DADOS_CUSTOM'!$BM$2:$BU$100,2,FALSE),"")="Escudo")),IFERROR(VLOOKUP($E9,'DADOS_CUSTOM'!$AA$2:$AK$81,2,FALSE),""),"")</f>
        <v/>
      </c>
      <c r="AC89" s="170">
        <f>IF(AND(AND($B9="Ferramenta amaldiçoada",$T9=TRUE),OR(IFERROR(VLOOKUP($E9,'DADOS_CUSTOM'!$BM$2:$BU$100,2,FALSE),"")="Arma",IFERROR(VLOOKUP($E9,'DADOS_CUSTOM'!$BM$2:$BU$100,2,FALSE),"")="Escudo")),IFERROR(VLOOKUP($E9,'DADOS_CUSTOM'!$AA$2:$AK$81,3,FALSE),""),"")</f>
        <v/>
      </c>
      <c r="AD89" s="170">
        <f>IF(AND(AND($B9="Ferramenta amaldiçoada",$T9=TRUE),OR(IFERROR(VLOOKUP($E9,'DADOS_CUSTOM'!$BM$2:$BU$100,2,FALSE),"")="Arma",IFERROR(VLOOKUP($E9,'DADOS_CUSTOM'!$BM$2:$BU$100,2,FALSE),"")="Escudo")),IFERROR(VLOOKUP($E9,'DADOS_CUSTOM'!$AA$2:$AK$81,4,FALSE),""),"")</f>
        <v/>
      </c>
      <c r="AE89" s="170">
        <f>IF(AND(AND($B9="Ferramenta amaldiçoada",$T9=TRUE),OR(IFERROR(VLOOKUP($E9,'DADOS_CUSTOM'!$BM$2:$BU$100,2,FALSE),"")="Arma",IFERROR(VLOOKUP($E9,'DADOS_CUSTOM'!$BM$2:$BU$100,2,FALSE),"")="Escudo")),IFERROR(VLOOKUP($E9,'DADOS_CUSTOM'!$AA$2:$AK$81,5,FALSE),""),"")</f>
        <v/>
      </c>
      <c r="AF89" s="170">
        <f>IF(AND(AND($B9="Ferramenta amaldiçoada",$T9=TRUE),OR(IFERROR(VLOOKUP($E9,'DADOS_CUSTOM'!$BM$2:$BU$100,2,FALSE),"")="Arma",IFERROR(VLOOKUP($E9,'DADOS_CUSTOM'!$BM$2:$BU$100,2,FALSE),"")="Escudo")),IFERROR(VLOOKUP($E9,'DADOS_CUSTOM'!$AA$2:$AK$81,6,FALSE),""),"")</f>
        <v/>
      </c>
      <c r="AG89" s="170">
        <f>IF(AND(AND($B9="Ferramenta amaldiçoada",$T9=TRUE),OR(IFERROR(VLOOKUP($E9,'DADOS_CUSTOM'!$BM$2:$BU$100,2,FALSE),"")="Arma",IFERROR(VLOOKUP($E9,'DADOS_CUSTOM'!$BM$2:$BU$100,2,FALSE),"")="Escudo")),IF($N9="",IFERROR(VLOOKUP($E9,'DADOS_CUSTOM'!$AA$2:$AK$81,7,FALSE),""),$N9),"")</f>
        <v/>
      </c>
      <c r="AH89" s="170">
        <f>IF(AND(AND($B9="Ferramenta amaldiçoada",$T9=TRUE),OR(IFERROR(VLOOKUP($E9,'DADOS_CUSTOM'!$BM$2:$BU$100,2,FALSE),"")="Arma",IFERROR(VLOOKUP($E9,'DADOS_CUSTOM'!$BM$2:$BU$100,2,FALSE),"")="Escudo")),IFERROR(VLOOKUP($E9,'DADOS_CUSTOM'!$AA$2:$AK$81,8,FALSE),""),"")</f>
        <v/>
      </c>
      <c r="AI89" s="170">
        <f>IF(AND(AND($B9="Ferramenta amaldiçoada",$T9=TRUE),OR(IFERROR(VLOOKUP($E9,'DADOS_CUSTOM'!$BM$2:$BU$100,2,FALSE),"")="Arma",IFERROR(VLOOKUP($E9,'DADOS_CUSTOM'!$BM$2:$BU$100,2,FALSE),"")="Escudo")),IFERROR(VLOOKUP($E9,'DADOS_CUSTOM'!$AA$2:$AK$81,9,FALSE),""),"")</f>
        <v/>
      </c>
      <c r="AJ89" s="170">
        <f>IF(AND(AND($B9="Ferramenta amaldiçoada",$T9=TRUE),OR(IFERROR(VLOOKUP($E9,'DADOS_CUSTOM'!$BM$2:$BU$100,2,FALSE),"")="Arma",IFERROR(VLOOKUP($E9,'DADOS_CUSTOM'!$BM$2:$BU$100,2,FALSE),"")="Escudo")),IFERROR(VLOOKUP($E9,'DADOS_CUSTOM'!$AA$2:$AK$81,10,FALSE),""),"")</f>
        <v/>
      </c>
      <c r="AK89" s="170">
        <f>IF(AND(AND($B9="Ferramenta amaldiçoada",$T9=TRUE),OR(IFERROR(VLOOKUP($E9,'DADOS_CUSTOM'!$BM$2:$BU$100,2,FALSE),"")="Arma",IFERROR(VLOOKUP($E9,'DADOS_CUSTOM'!$BM$2:$BU$100,2,FALSE),"")="Escudo")),IFERROR(VLOOKUP($E9,'DADOS_CUSTOM'!$AA$2:$AK$81,11,FALSE),""),"")</f>
        <v/>
      </c>
      <c r="AZ89" s="170">
        <f>IF(AND(OR($B8="Marcante",$B8="Menor"),$C8&lt;&gt;"",$T8=TRUE),$C8,"")</f>
        <v/>
      </c>
      <c r="BA89" s="170">
        <f>IF(AND(OR($B8="Marcante",$B8="Menor"),$C8&lt;&gt;"",$T8=TRUE),$E8,"")</f>
        <v/>
      </c>
      <c r="BB89" s="170">
        <f>IF(AND(OR($B8="Marcante",$B8="Menor"),$C8&lt;&gt;"",$T8=TRUE),IF($B8="Marcante","marcante","menor"),"")</f>
        <v/>
      </c>
      <c r="BC89" s="170">
        <f>IF(AND(OR($B8="Marcante",$B8="Menor"),$C8&lt;&gt;"",$T8=TRUE),IF($B8="Menor",IF($F8="—","",$F8),""),"")</f>
        <v/>
      </c>
      <c r="BD89" s="170">
        <f>IF(AND(OR($B8="Marcante",$B8="Menor"),$C8&lt;&gt;"",$T8=TRUE),$L8,"")</f>
        <v/>
      </c>
      <c r="BE89" s="170">
        <f>IF(AND(OR($B8="Marcante",$B8="Menor"),$C8&lt;&gt;"",$T8=TRUE),$R8,"")</f>
        <v/>
      </c>
      <c r="BM89" s="170">
        <f>IF(AND(OR($B15="Arma",$B15="Escudo",$B15="Uniforme",$B15="Item comum"),$C15&lt;&gt;"",$U15=""),$C15,"")</f>
        <v/>
      </c>
      <c r="BN89" s="170">
        <f>IF(AND(OR($B15="Arma",$B15="Escudo",$B15="Uniforme",$B15="Item comum"),$C15&lt;&gt;"",$U15=""),$B15,"")</f>
        <v/>
      </c>
      <c r="BO89" s="170">
        <f>IF(AND(OR($B15="Arma",$B15="Escudo",$B15="Uniforme",$B15="Item comum"),$C15&lt;&gt;"",$U15=""),IF(OR($B15="Escudo",$B15="Uniforme"),$L15,0),"")</f>
        <v/>
      </c>
      <c r="BP89" s="170">
        <f>IF(AND(OR($B15="Arma",$B15="Escudo",$B15="Uniforme",$B15="Item comum"),$C15&lt;&gt;"",$U15=""),IF(OR($B15="Escudo",$B15="Uniforme"),$M15,"—"),"")</f>
        <v/>
      </c>
      <c r="BQ89" s="170">
        <f>IF(AND(OR($B15="Arma",$B15="Escudo",$B15="Uniforme",$B15="Item comum"),$C15&lt;&gt;"",$U15=""),IF($B15="Arma",$M15,IF($B15="Item comum",0,$N15)),"")</f>
        <v/>
      </c>
      <c r="BR89" s="170">
        <f>IF(AND(OR($B15="Arma",$B15="Escudo",$B15="Uniforme",$B15="Item comum"),$C15&lt;&gt;"",$U15=""),IF($B15="Arma",$N15,IF($B15="Item comum",$L15,$O15)),"")</f>
        <v/>
      </c>
      <c r="BS89" s="170">
        <f>IF(AND(OR($B15="Arma",$B15="Escudo",$B15="Uniforme",$B15="Item comum"),$C15&lt;&gt;"",$U15=""),IF($B15="Uniforme",$E15,"—"),"")</f>
        <v/>
      </c>
      <c r="BT89" s="170">
        <f>IF(AND(OR($B15="Arma",$B15="Escudo",$B15="Uniforme",$B15="Item comum"),$C15&lt;&gt;"",$U15=""),"","")</f>
        <v/>
      </c>
      <c r="BU89" s="170">
        <f>IF(AND(OR($B15="Arma",$B15="Escudo",$B15="Uniforme",$B15="Item comum"),$C15&lt;&gt;"",$U15=""),"","")</f>
        <v/>
      </c>
      <c r="BV89" s="170" t="inlineStr">
        <is>
          <t>Machado de Guerra</t>
        </is>
      </c>
      <c r="CK89" s="170">
        <f>IF(OR('CONFIGURAÇÃO'!$J$388="Arma",'CONFIGURAÇÃO'!$J$388="Escudo",'CONFIGURAÇÃO'!$J$388="Uniforme",'CONFIGURAÇÃO'!$J$388="Item comum"),'CONFIGURAÇÃO'!$J$390,"")</f>
        <v/>
      </c>
    </row>
    <row r="90">
      <c r="AA90" s="170">
        <f>IF(AND(AND($B10="Ferramenta amaldiçoada",$T10=TRUE),OR(IFERROR(VLOOKUP($E10,'DADOS_CUSTOM'!$BM$2:$BU$100,2,FALSE),"")="Arma",IFERROR(VLOOKUP($E10,'DADOS_CUSTOM'!$BM$2:$BU$100,2,FALSE),"")="Escudo")),$C10,"")</f>
        <v/>
      </c>
      <c r="AB90" s="170">
        <f>IF(AND(AND($B10="Ferramenta amaldiçoada",$T10=TRUE),OR(IFERROR(VLOOKUP($E10,'DADOS_CUSTOM'!$BM$2:$BU$100,2,FALSE),"")="Arma",IFERROR(VLOOKUP($E10,'DADOS_CUSTOM'!$BM$2:$BU$100,2,FALSE),"")="Escudo")),IFERROR(VLOOKUP($E10,'DADOS_CUSTOM'!$AA$2:$AK$81,2,FALSE),""),"")</f>
        <v/>
      </c>
      <c r="AC90" s="170">
        <f>IF(AND(AND($B10="Ferramenta amaldiçoada",$T10=TRUE),OR(IFERROR(VLOOKUP($E10,'DADOS_CUSTOM'!$BM$2:$BU$100,2,FALSE),"")="Arma",IFERROR(VLOOKUP($E10,'DADOS_CUSTOM'!$BM$2:$BU$100,2,FALSE),"")="Escudo")),IFERROR(VLOOKUP($E10,'DADOS_CUSTOM'!$AA$2:$AK$81,3,FALSE),""),"")</f>
        <v/>
      </c>
      <c r="AD90" s="170">
        <f>IF(AND(AND($B10="Ferramenta amaldiçoada",$T10=TRUE),OR(IFERROR(VLOOKUP($E10,'DADOS_CUSTOM'!$BM$2:$BU$100,2,FALSE),"")="Arma",IFERROR(VLOOKUP($E10,'DADOS_CUSTOM'!$BM$2:$BU$100,2,FALSE),"")="Escudo")),IFERROR(VLOOKUP($E10,'DADOS_CUSTOM'!$AA$2:$AK$81,4,FALSE),""),"")</f>
        <v/>
      </c>
      <c r="AE90" s="170">
        <f>IF(AND(AND($B10="Ferramenta amaldiçoada",$T10=TRUE),OR(IFERROR(VLOOKUP($E10,'DADOS_CUSTOM'!$BM$2:$BU$100,2,FALSE),"")="Arma",IFERROR(VLOOKUP($E10,'DADOS_CUSTOM'!$BM$2:$BU$100,2,FALSE),"")="Escudo")),IFERROR(VLOOKUP($E10,'DADOS_CUSTOM'!$AA$2:$AK$81,5,FALSE),""),"")</f>
        <v/>
      </c>
      <c r="AF90" s="170">
        <f>IF(AND(AND($B10="Ferramenta amaldiçoada",$T10=TRUE),OR(IFERROR(VLOOKUP($E10,'DADOS_CUSTOM'!$BM$2:$BU$100,2,FALSE),"")="Arma",IFERROR(VLOOKUP($E10,'DADOS_CUSTOM'!$BM$2:$BU$100,2,FALSE),"")="Escudo")),IFERROR(VLOOKUP($E10,'DADOS_CUSTOM'!$AA$2:$AK$81,6,FALSE),""),"")</f>
        <v/>
      </c>
      <c r="AG90" s="170">
        <f>IF(AND(AND($B10="Ferramenta amaldiçoada",$T10=TRUE),OR(IFERROR(VLOOKUP($E10,'DADOS_CUSTOM'!$BM$2:$BU$100,2,FALSE),"")="Arma",IFERROR(VLOOKUP($E10,'DADOS_CUSTOM'!$BM$2:$BU$100,2,FALSE),"")="Escudo")),IF($N10="",IFERROR(VLOOKUP($E10,'DADOS_CUSTOM'!$AA$2:$AK$81,7,FALSE),""),$N10),"")</f>
        <v/>
      </c>
      <c r="AH90" s="170">
        <f>IF(AND(AND($B10="Ferramenta amaldiçoada",$T10=TRUE),OR(IFERROR(VLOOKUP($E10,'DADOS_CUSTOM'!$BM$2:$BU$100,2,FALSE),"")="Arma",IFERROR(VLOOKUP($E10,'DADOS_CUSTOM'!$BM$2:$BU$100,2,FALSE),"")="Escudo")),IFERROR(VLOOKUP($E10,'DADOS_CUSTOM'!$AA$2:$AK$81,8,FALSE),""),"")</f>
        <v/>
      </c>
      <c r="AI90" s="170">
        <f>IF(AND(AND($B10="Ferramenta amaldiçoada",$T10=TRUE),OR(IFERROR(VLOOKUP($E10,'DADOS_CUSTOM'!$BM$2:$BU$100,2,FALSE),"")="Arma",IFERROR(VLOOKUP($E10,'DADOS_CUSTOM'!$BM$2:$BU$100,2,FALSE),"")="Escudo")),IFERROR(VLOOKUP($E10,'DADOS_CUSTOM'!$AA$2:$AK$81,9,FALSE),""),"")</f>
        <v/>
      </c>
      <c r="AJ90" s="170">
        <f>IF(AND(AND($B10="Ferramenta amaldiçoada",$T10=TRUE),OR(IFERROR(VLOOKUP($E10,'DADOS_CUSTOM'!$BM$2:$BU$100,2,FALSE),"")="Arma",IFERROR(VLOOKUP($E10,'DADOS_CUSTOM'!$BM$2:$BU$100,2,FALSE),"")="Escudo")),IFERROR(VLOOKUP($E10,'DADOS_CUSTOM'!$AA$2:$AK$81,10,FALSE),""),"")</f>
        <v/>
      </c>
      <c r="AK90" s="170">
        <f>IF(AND(AND($B10="Ferramenta amaldiçoada",$T10=TRUE),OR(IFERROR(VLOOKUP($E10,'DADOS_CUSTOM'!$BM$2:$BU$100,2,FALSE),"")="Arma",IFERROR(VLOOKUP($E10,'DADOS_CUSTOM'!$BM$2:$BU$100,2,FALSE),"")="Escudo")),IFERROR(VLOOKUP($E10,'DADOS_CUSTOM'!$AA$2:$AK$81,11,FALSE),""),"")</f>
        <v/>
      </c>
      <c r="AZ90" s="170">
        <f>IF(AND(OR($B9="Marcante",$B9="Menor"),$C9&lt;&gt;"",$T9=TRUE),$C9,"")</f>
        <v/>
      </c>
      <c r="BA90" s="170">
        <f>IF(AND(OR($B9="Marcante",$B9="Menor"),$C9&lt;&gt;"",$T9=TRUE),$E9,"")</f>
        <v/>
      </c>
      <c r="BB90" s="170">
        <f>IF(AND(OR($B9="Marcante",$B9="Menor"),$C9&lt;&gt;"",$T9=TRUE),IF($B9="Marcante","marcante","menor"),"")</f>
        <v/>
      </c>
      <c r="BC90" s="170">
        <f>IF(AND(OR($B9="Marcante",$B9="Menor"),$C9&lt;&gt;"",$T9=TRUE),IF($B9="Menor",IF($F9="—","",$F9),""),"")</f>
        <v/>
      </c>
      <c r="BD90" s="170">
        <f>IF(AND(OR($B9="Marcante",$B9="Menor"),$C9&lt;&gt;"",$T9=TRUE),$L9,"")</f>
        <v/>
      </c>
      <c r="BE90" s="170">
        <f>IF(AND(OR($B9="Marcante",$B9="Menor"),$C9&lt;&gt;"",$T9=TRUE),$R9,"")</f>
        <v/>
      </c>
      <c r="BM90" s="170">
        <f>IF(AND(OR($B16="Arma",$B16="Escudo",$B16="Uniforme",$B16="Item comum"),$C16&lt;&gt;"",$U16=""),$C16,"")</f>
        <v/>
      </c>
      <c r="BN90" s="170">
        <f>IF(AND(OR($B16="Arma",$B16="Escudo",$B16="Uniforme",$B16="Item comum"),$C16&lt;&gt;"",$U16=""),$B16,"")</f>
        <v/>
      </c>
      <c r="BO90" s="170">
        <f>IF(AND(OR($B16="Arma",$B16="Escudo",$B16="Uniforme",$B16="Item comum"),$C16&lt;&gt;"",$U16=""),IF(OR($B16="Escudo",$B16="Uniforme"),$L16,0),"")</f>
        <v/>
      </c>
      <c r="BP90" s="170">
        <f>IF(AND(OR($B16="Arma",$B16="Escudo",$B16="Uniforme",$B16="Item comum"),$C16&lt;&gt;"",$U16=""),IF(OR($B16="Escudo",$B16="Uniforme"),$M16,"—"),"")</f>
        <v/>
      </c>
      <c r="BQ90" s="170">
        <f>IF(AND(OR($B16="Arma",$B16="Escudo",$B16="Uniforme",$B16="Item comum"),$C16&lt;&gt;"",$U16=""),IF($B16="Arma",$M16,IF($B16="Item comum",0,$N16)),"")</f>
        <v/>
      </c>
      <c r="BR90" s="170">
        <f>IF(AND(OR($B16="Arma",$B16="Escudo",$B16="Uniforme",$B16="Item comum"),$C16&lt;&gt;"",$U16=""),IF($B16="Arma",$N16,IF($B16="Item comum",$L16,$O16)),"")</f>
        <v/>
      </c>
      <c r="BS90" s="170">
        <f>IF(AND(OR($B16="Arma",$B16="Escudo",$B16="Uniforme",$B16="Item comum"),$C16&lt;&gt;"",$U16=""),IF($B16="Uniforme",$E16,"—"),"")</f>
        <v/>
      </c>
      <c r="BT90" s="170">
        <f>IF(AND(OR($B16="Arma",$B16="Escudo",$B16="Uniforme",$B16="Item comum"),$C16&lt;&gt;"",$U16=""),"","")</f>
        <v/>
      </c>
      <c r="BU90" s="170">
        <f>IF(AND(OR($B16="Arma",$B16="Escudo",$B16="Uniforme",$B16="Item comum"),$C16&lt;&gt;"",$U16=""),"","")</f>
        <v/>
      </c>
      <c r="BV90" s="170" t="inlineStr">
        <is>
          <t>Machete</t>
        </is>
      </c>
      <c r="CK90" s="170">
        <f>IF(OR('CONFIGURAÇÃO'!$J$417="Arma",'CONFIGURAÇÃO'!$J$417="Escudo",'CONFIGURAÇÃO'!$J$417="Uniforme",'CONFIGURAÇÃO'!$J$417="Item comum"),'CONFIGURAÇÃO'!$J$419,"")</f>
        <v/>
      </c>
    </row>
    <row r="91">
      <c r="AA91" s="170">
        <f>IF(AND(AND($B11="Ferramenta amaldiçoada",$T11=TRUE),OR(IFERROR(VLOOKUP($E11,'DADOS_CUSTOM'!$BM$2:$BU$100,2,FALSE),"")="Arma",IFERROR(VLOOKUP($E11,'DADOS_CUSTOM'!$BM$2:$BU$100,2,FALSE),"")="Escudo")),$C11,"")</f>
        <v/>
      </c>
      <c r="AB91" s="170">
        <f>IF(AND(AND($B11="Ferramenta amaldiçoada",$T11=TRUE),OR(IFERROR(VLOOKUP($E11,'DADOS_CUSTOM'!$BM$2:$BU$100,2,FALSE),"")="Arma",IFERROR(VLOOKUP($E11,'DADOS_CUSTOM'!$BM$2:$BU$100,2,FALSE),"")="Escudo")),IFERROR(VLOOKUP($E11,'DADOS_CUSTOM'!$AA$2:$AK$81,2,FALSE),""),"")</f>
        <v/>
      </c>
      <c r="AC91" s="170">
        <f>IF(AND(AND($B11="Ferramenta amaldiçoada",$T11=TRUE),OR(IFERROR(VLOOKUP($E11,'DADOS_CUSTOM'!$BM$2:$BU$100,2,FALSE),"")="Arma",IFERROR(VLOOKUP($E11,'DADOS_CUSTOM'!$BM$2:$BU$100,2,FALSE),"")="Escudo")),IFERROR(VLOOKUP($E11,'DADOS_CUSTOM'!$AA$2:$AK$81,3,FALSE),""),"")</f>
        <v/>
      </c>
      <c r="AD91" s="170">
        <f>IF(AND(AND($B11="Ferramenta amaldiçoada",$T11=TRUE),OR(IFERROR(VLOOKUP($E11,'DADOS_CUSTOM'!$BM$2:$BU$100,2,FALSE),"")="Arma",IFERROR(VLOOKUP($E11,'DADOS_CUSTOM'!$BM$2:$BU$100,2,FALSE),"")="Escudo")),IFERROR(VLOOKUP($E11,'DADOS_CUSTOM'!$AA$2:$AK$81,4,FALSE),""),"")</f>
        <v/>
      </c>
      <c r="AE91" s="170">
        <f>IF(AND(AND($B11="Ferramenta amaldiçoada",$T11=TRUE),OR(IFERROR(VLOOKUP($E11,'DADOS_CUSTOM'!$BM$2:$BU$100,2,FALSE),"")="Arma",IFERROR(VLOOKUP($E11,'DADOS_CUSTOM'!$BM$2:$BU$100,2,FALSE),"")="Escudo")),IFERROR(VLOOKUP($E11,'DADOS_CUSTOM'!$AA$2:$AK$81,5,FALSE),""),"")</f>
        <v/>
      </c>
      <c r="AF91" s="170">
        <f>IF(AND(AND($B11="Ferramenta amaldiçoada",$T11=TRUE),OR(IFERROR(VLOOKUP($E11,'DADOS_CUSTOM'!$BM$2:$BU$100,2,FALSE),"")="Arma",IFERROR(VLOOKUP($E11,'DADOS_CUSTOM'!$BM$2:$BU$100,2,FALSE),"")="Escudo")),IFERROR(VLOOKUP($E11,'DADOS_CUSTOM'!$AA$2:$AK$81,6,FALSE),""),"")</f>
        <v/>
      </c>
      <c r="AG91" s="170">
        <f>IF(AND(AND($B11="Ferramenta amaldiçoada",$T11=TRUE),OR(IFERROR(VLOOKUP($E11,'DADOS_CUSTOM'!$BM$2:$BU$100,2,FALSE),"")="Arma",IFERROR(VLOOKUP($E11,'DADOS_CUSTOM'!$BM$2:$BU$100,2,FALSE),"")="Escudo")),IF($N11="",IFERROR(VLOOKUP($E11,'DADOS_CUSTOM'!$AA$2:$AK$81,7,FALSE),""),$N11),"")</f>
        <v/>
      </c>
      <c r="AH91" s="170">
        <f>IF(AND(AND($B11="Ferramenta amaldiçoada",$T11=TRUE),OR(IFERROR(VLOOKUP($E11,'DADOS_CUSTOM'!$BM$2:$BU$100,2,FALSE),"")="Arma",IFERROR(VLOOKUP($E11,'DADOS_CUSTOM'!$BM$2:$BU$100,2,FALSE),"")="Escudo")),IFERROR(VLOOKUP($E11,'DADOS_CUSTOM'!$AA$2:$AK$81,8,FALSE),""),"")</f>
        <v/>
      </c>
      <c r="AI91" s="170">
        <f>IF(AND(AND($B11="Ferramenta amaldiçoada",$T11=TRUE),OR(IFERROR(VLOOKUP($E11,'DADOS_CUSTOM'!$BM$2:$BU$100,2,FALSE),"")="Arma",IFERROR(VLOOKUP($E11,'DADOS_CUSTOM'!$BM$2:$BU$100,2,FALSE),"")="Escudo")),IFERROR(VLOOKUP($E11,'DADOS_CUSTOM'!$AA$2:$AK$81,9,FALSE),""),"")</f>
        <v/>
      </c>
      <c r="AJ91" s="170">
        <f>IF(AND(AND($B11="Ferramenta amaldiçoada",$T11=TRUE),OR(IFERROR(VLOOKUP($E11,'DADOS_CUSTOM'!$BM$2:$BU$100,2,FALSE),"")="Arma",IFERROR(VLOOKUP($E11,'DADOS_CUSTOM'!$BM$2:$BU$100,2,FALSE),"")="Escudo")),IFERROR(VLOOKUP($E11,'DADOS_CUSTOM'!$AA$2:$AK$81,10,FALSE),""),"")</f>
        <v/>
      </c>
      <c r="AK91" s="170">
        <f>IF(AND(AND($B11="Ferramenta amaldiçoada",$T11=TRUE),OR(IFERROR(VLOOKUP($E11,'DADOS_CUSTOM'!$BM$2:$BU$100,2,FALSE),"")="Arma",IFERROR(VLOOKUP($E11,'DADOS_CUSTOM'!$BM$2:$BU$100,2,FALSE),"")="Escudo")),IFERROR(VLOOKUP($E11,'DADOS_CUSTOM'!$AA$2:$AK$81,11,FALSE),""),"")</f>
        <v/>
      </c>
      <c r="AZ91" s="170">
        <f>IF(AND(OR($B10="Marcante",$B10="Menor"),$C10&lt;&gt;"",$T10=TRUE),$C10,"")</f>
        <v/>
      </c>
      <c r="BA91" s="170">
        <f>IF(AND(OR($B10="Marcante",$B10="Menor"),$C10&lt;&gt;"",$T10=TRUE),$E10,"")</f>
        <v/>
      </c>
      <c r="BB91" s="170">
        <f>IF(AND(OR($B10="Marcante",$B10="Menor"),$C10&lt;&gt;"",$T10=TRUE),IF($B10="Marcante","marcante","menor"),"")</f>
        <v/>
      </c>
      <c r="BC91" s="170">
        <f>IF(AND(OR($B10="Marcante",$B10="Menor"),$C10&lt;&gt;"",$T10=TRUE),IF($B10="Menor",IF($F10="—","",$F10),""),"")</f>
        <v/>
      </c>
      <c r="BD91" s="170">
        <f>IF(AND(OR($B10="Marcante",$B10="Menor"),$C10&lt;&gt;"",$T10=TRUE),$L10,"")</f>
        <v/>
      </c>
      <c r="BE91" s="170">
        <f>IF(AND(OR($B10="Marcante",$B10="Menor"),$C10&lt;&gt;"",$T10=TRUE),$R10,"")</f>
        <v/>
      </c>
      <c r="BM91" s="170">
        <f>IF(AND(OR($B17="Arma",$B17="Escudo",$B17="Uniforme",$B17="Item comum"),$C17&lt;&gt;"",$U17=""),$C17,"")</f>
        <v/>
      </c>
      <c r="BN91" s="170">
        <f>IF(AND(OR($B17="Arma",$B17="Escudo",$B17="Uniforme",$B17="Item comum"),$C17&lt;&gt;"",$U17=""),$B17,"")</f>
        <v/>
      </c>
      <c r="BO91" s="170">
        <f>IF(AND(OR($B17="Arma",$B17="Escudo",$B17="Uniforme",$B17="Item comum"),$C17&lt;&gt;"",$U17=""),IF(OR($B17="Escudo",$B17="Uniforme"),$L17,0),"")</f>
        <v/>
      </c>
      <c r="BP91" s="170">
        <f>IF(AND(OR($B17="Arma",$B17="Escudo",$B17="Uniforme",$B17="Item comum"),$C17&lt;&gt;"",$U17=""),IF(OR($B17="Escudo",$B17="Uniforme"),$M17,"—"),"")</f>
        <v/>
      </c>
      <c r="BQ91" s="170">
        <f>IF(AND(OR($B17="Arma",$B17="Escudo",$B17="Uniforme",$B17="Item comum"),$C17&lt;&gt;"",$U17=""),IF($B17="Arma",$M17,IF($B17="Item comum",0,$N17)),"")</f>
        <v/>
      </c>
      <c r="BR91" s="170">
        <f>IF(AND(OR($B17="Arma",$B17="Escudo",$B17="Uniforme",$B17="Item comum"),$C17&lt;&gt;"",$U17=""),IF($B17="Arma",$N17,IF($B17="Item comum",$L17,$O17)),"")</f>
        <v/>
      </c>
      <c r="BS91" s="170">
        <f>IF(AND(OR($B17="Arma",$B17="Escudo",$B17="Uniforme",$B17="Item comum"),$C17&lt;&gt;"",$U17=""),IF($B17="Uniforme",$E17,"—"),"")</f>
        <v/>
      </c>
      <c r="BT91" s="170">
        <f>IF(AND(OR($B17="Arma",$B17="Escudo",$B17="Uniforme",$B17="Item comum"),$C17&lt;&gt;"",$U17=""),"","")</f>
        <v/>
      </c>
      <c r="BU91" s="170">
        <f>IF(AND(OR($B17="Arma",$B17="Escudo",$B17="Uniforme",$B17="Item comum"),$C17&lt;&gt;"",$U17=""),"","")</f>
        <v/>
      </c>
      <c r="BV91" s="170" t="inlineStr">
        <is>
          <t>Manifestação Instintiva</t>
        </is>
      </c>
      <c r="CK91" s="170">
        <f>IF(OR('CONFIGURAÇÃO'!$J$446="Arma",'CONFIGURAÇÃO'!$J$446="Escudo",'CONFIGURAÇÃO'!$J$446="Uniforme",'CONFIGURAÇÃO'!$J$446="Item comum"),'CONFIGURAÇÃO'!$J$448,"")</f>
        <v/>
      </c>
    </row>
    <row r="92">
      <c r="AA92" s="170">
        <f>IF(AND(AND($B12="Ferramenta amaldiçoada",$T12=TRUE),OR(IFERROR(VLOOKUP($E12,'DADOS_CUSTOM'!$BM$2:$BU$100,2,FALSE),"")="Arma",IFERROR(VLOOKUP($E12,'DADOS_CUSTOM'!$BM$2:$BU$100,2,FALSE),"")="Escudo")),$C12,"")</f>
        <v/>
      </c>
      <c r="AB92" s="170">
        <f>IF(AND(AND($B12="Ferramenta amaldiçoada",$T12=TRUE),OR(IFERROR(VLOOKUP($E12,'DADOS_CUSTOM'!$BM$2:$BU$100,2,FALSE),"")="Arma",IFERROR(VLOOKUP($E12,'DADOS_CUSTOM'!$BM$2:$BU$100,2,FALSE),"")="Escudo")),IFERROR(VLOOKUP($E12,'DADOS_CUSTOM'!$AA$2:$AK$81,2,FALSE),""),"")</f>
        <v/>
      </c>
      <c r="AC92" s="170">
        <f>IF(AND(AND($B12="Ferramenta amaldiçoada",$T12=TRUE),OR(IFERROR(VLOOKUP($E12,'DADOS_CUSTOM'!$BM$2:$BU$100,2,FALSE),"")="Arma",IFERROR(VLOOKUP($E12,'DADOS_CUSTOM'!$BM$2:$BU$100,2,FALSE),"")="Escudo")),IFERROR(VLOOKUP($E12,'DADOS_CUSTOM'!$AA$2:$AK$81,3,FALSE),""),"")</f>
        <v/>
      </c>
      <c r="AD92" s="170">
        <f>IF(AND(AND($B12="Ferramenta amaldiçoada",$T12=TRUE),OR(IFERROR(VLOOKUP($E12,'DADOS_CUSTOM'!$BM$2:$BU$100,2,FALSE),"")="Arma",IFERROR(VLOOKUP($E12,'DADOS_CUSTOM'!$BM$2:$BU$100,2,FALSE),"")="Escudo")),IFERROR(VLOOKUP($E12,'DADOS_CUSTOM'!$AA$2:$AK$81,4,FALSE),""),"")</f>
        <v/>
      </c>
      <c r="AE92" s="170">
        <f>IF(AND(AND($B12="Ferramenta amaldiçoada",$T12=TRUE),OR(IFERROR(VLOOKUP($E12,'DADOS_CUSTOM'!$BM$2:$BU$100,2,FALSE),"")="Arma",IFERROR(VLOOKUP($E12,'DADOS_CUSTOM'!$BM$2:$BU$100,2,FALSE),"")="Escudo")),IFERROR(VLOOKUP($E12,'DADOS_CUSTOM'!$AA$2:$AK$81,5,FALSE),""),"")</f>
        <v/>
      </c>
      <c r="AF92" s="170">
        <f>IF(AND(AND($B12="Ferramenta amaldiçoada",$T12=TRUE),OR(IFERROR(VLOOKUP($E12,'DADOS_CUSTOM'!$BM$2:$BU$100,2,FALSE),"")="Arma",IFERROR(VLOOKUP($E12,'DADOS_CUSTOM'!$BM$2:$BU$100,2,FALSE),"")="Escudo")),IFERROR(VLOOKUP($E12,'DADOS_CUSTOM'!$AA$2:$AK$81,6,FALSE),""),"")</f>
        <v/>
      </c>
      <c r="AG92" s="170">
        <f>IF(AND(AND($B12="Ferramenta amaldiçoada",$T12=TRUE),OR(IFERROR(VLOOKUP($E12,'DADOS_CUSTOM'!$BM$2:$BU$100,2,FALSE),"")="Arma",IFERROR(VLOOKUP($E12,'DADOS_CUSTOM'!$BM$2:$BU$100,2,FALSE),"")="Escudo")),IF($N12="",IFERROR(VLOOKUP($E12,'DADOS_CUSTOM'!$AA$2:$AK$81,7,FALSE),""),$N12),"")</f>
        <v/>
      </c>
      <c r="AH92" s="170">
        <f>IF(AND(AND($B12="Ferramenta amaldiçoada",$T12=TRUE),OR(IFERROR(VLOOKUP($E12,'DADOS_CUSTOM'!$BM$2:$BU$100,2,FALSE),"")="Arma",IFERROR(VLOOKUP($E12,'DADOS_CUSTOM'!$BM$2:$BU$100,2,FALSE),"")="Escudo")),IFERROR(VLOOKUP($E12,'DADOS_CUSTOM'!$AA$2:$AK$81,8,FALSE),""),"")</f>
        <v/>
      </c>
      <c r="AI92" s="170">
        <f>IF(AND(AND($B12="Ferramenta amaldiçoada",$T12=TRUE),OR(IFERROR(VLOOKUP($E12,'DADOS_CUSTOM'!$BM$2:$BU$100,2,FALSE),"")="Arma",IFERROR(VLOOKUP($E12,'DADOS_CUSTOM'!$BM$2:$BU$100,2,FALSE),"")="Escudo")),IFERROR(VLOOKUP($E12,'DADOS_CUSTOM'!$AA$2:$AK$81,9,FALSE),""),"")</f>
        <v/>
      </c>
      <c r="AJ92" s="170">
        <f>IF(AND(AND($B12="Ferramenta amaldiçoada",$T12=TRUE),OR(IFERROR(VLOOKUP($E12,'DADOS_CUSTOM'!$BM$2:$BU$100,2,FALSE),"")="Arma",IFERROR(VLOOKUP($E12,'DADOS_CUSTOM'!$BM$2:$BU$100,2,FALSE),"")="Escudo")),IFERROR(VLOOKUP($E12,'DADOS_CUSTOM'!$AA$2:$AK$81,10,FALSE),""),"")</f>
        <v/>
      </c>
      <c r="AK92" s="170">
        <f>IF(AND(AND($B12="Ferramenta amaldiçoada",$T12=TRUE),OR(IFERROR(VLOOKUP($E12,'DADOS_CUSTOM'!$BM$2:$BU$100,2,FALSE),"")="Arma",IFERROR(VLOOKUP($E12,'DADOS_CUSTOM'!$BM$2:$BU$100,2,FALSE),"")="Escudo")),IFERROR(VLOOKUP($E12,'DADOS_CUSTOM'!$AA$2:$AK$81,11,FALSE),""),"")</f>
        <v/>
      </c>
      <c r="AZ92" s="170">
        <f>IF(AND(OR($B11="Marcante",$B11="Menor"),$C11&lt;&gt;"",$T11=TRUE),$C11,"")</f>
        <v/>
      </c>
      <c r="BA92" s="170">
        <f>IF(AND(OR($B11="Marcante",$B11="Menor"),$C11&lt;&gt;"",$T11=TRUE),$E11,"")</f>
        <v/>
      </c>
      <c r="BB92" s="170">
        <f>IF(AND(OR($B11="Marcante",$B11="Menor"),$C11&lt;&gt;"",$T11=TRUE),IF($B11="Marcante","marcante","menor"),"")</f>
        <v/>
      </c>
      <c r="BC92" s="170">
        <f>IF(AND(OR($B11="Marcante",$B11="Menor"),$C11&lt;&gt;"",$T11=TRUE),IF($B11="Menor",IF($F11="—","",$F11),""),"")</f>
        <v/>
      </c>
      <c r="BD92" s="170">
        <f>IF(AND(OR($B11="Marcante",$B11="Menor"),$C11&lt;&gt;"",$T11=TRUE),$L11,"")</f>
        <v/>
      </c>
      <c r="BE92" s="170">
        <f>IF(AND(OR($B11="Marcante",$B11="Menor"),$C11&lt;&gt;"",$T11=TRUE),$R11,"")</f>
        <v/>
      </c>
      <c r="BM92" s="170">
        <f>IF(AND(OR($B18="Arma",$B18="Escudo",$B18="Uniforme",$B18="Item comum"),$C18&lt;&gt;"",$U18=""),$C18,"")</f>
        <v/>
      </c>
      <c r="BN92" s="170">
        <f>IF(AND(OR($B18="Arma",$B18="Escudo",$B18="Uniforme",$B18="Item comum"),$C18&lt;&gt;"",$U18=""),$B18,"")</f>
        <v/>
      </c>
      <c r="BO92" s="170">
        <f>IF(AND(OR($B18="Arma",$B18="Escudo",$B18="Uniforme",$B18="Item comum"),$C18&lt;&gt;"",$U18=""),IF(OR($B18="Escudo",$B18="Uniforme"),$L18,0),"")</f>
        <v/>
      </c>
      <c r="BP92" s="170">
        <f>IF(AND(OR($B18="Arma",$B18="Escudo",$B18="Uniforme",$B18="Item comum"),$C18&lt;&gt;"",$U18=""),IF(OR($B18="Escudo",$B18="Uniforme"),$M18,"—"),"")</f>
        <v/>
      </c>
      <c r="BQ92" s="170">
        <f>IF(AND(OR($B18="Arma",$B18="Escudo",$B18="Uniforme",$B18="Item comum"),$C18&lt;&gt;"",$U18=""),IF($B18="Arma",$M18,IF($B18="Item comum",0,$N18)),"")</f>
        <v/>
      </c>
      <c r="BR92" s="170">
        <f>IF(AND(OR($B18="Arma",$B18="Escudo",$B18="Uniforme",$B18="Item comum"),$C18&lt;&gt;"",$U18=""),IF($B18="Arma",$N18,IF($B18="Item comum",$L18,$O18)),"")</f>
        <v/>
      </c>
      <c r="BS92" s="170">
        <f>IF(AND(OR($B18="Arma",$B18="Escudo",$B18="Uniforme",$B18="Item comum"),$C18&lt;&gt;"",$U18=""),IF($B18="Uniforme",$E18,"—"),"")</f>
        <v/>
      </c>
      <c r="BT92" s="170">
        <f>IF(AND(OR($B18="Arma",$B18="Escudo",$B18="Uniforme",$B18="Item comum"),$C18&lt;&gt;"",$U18=""),"","")</f>
        <v/>
      </c>
      <c r="BU92" s="170">
        <f>IF(AND(OR($B18="Arma",$B18="Escudo",$B18="Uniforme",$B18="Item comum"),$C18&lt;&gt;"",$U18=""),"","")</f>
        <v/>
      </c>
      <c r="BV92" s="170" t="inlineStr">
        <is>
          <t>Manriki</t>
        </is>
      </c>
      <c r="CK92" s="170">
        <f>IF(OR('CONFIGURAÇÃO'!$J$475="Arma",'CONFIGURAÇÃO'!$J$475="Escudo",'CONFIGURAÇÃO'!$J$475="Uniforme",'CONFIGURAÇÃO'!$J$475="Item comum"),'CONFIGURAÇÃO'!$J$477,"")</f>
        <v/>
      </c>
    </row>
    <row r="93">
      <c r="AA93" s="170">
        <f>IF(AND(AND($B13="Ferramenta amaldiçoada",$T13=TRUE),OR(IFERROR(VLOOKUP($E13,'DADOS_CUSTOM'!$BM$2:$BU$100,2,FALSE),"")="Arma",IFERROR(VLOOKUP($E13,'DADOS_CUSTOM'!$BM$2:$BU$100,2,FALSE),"")="Escudo")),$C13,"")</f>
        <v/>
      </c>
      <c r="AB93" s="170">
        <f>IF(AND(AND($B13="Ferramenta amaldiçoada",$T13=TRUE),OR(IFERROR(VLOOKUP($E13,'DADOS_CUSTOM'!$BM$2:$BU$100,2,FALSE),"")="Arma",IFERROR(VLOOKUP($E13,'DADOS_CUSTOM'!$BM$2:$BU$100,2,FALSE),"")="Escudo")),IFERROR(VLOOKUP($E13,'DADOS_CUSTOM'!$AA$2:$AK$81,2,FALSE),""),"")</f>
        <v/>
      </c>
      <c r="AC93" s="170">
        <f>IF(AND(AND($B13="Ferramenta amaldiçoada",$T13=TRUE),OR(IFERROR(VLOOKUP($E13,'DADOS_CUSTOM'!$BM$2:$BU$100,2,FALSE),"")="Arma",IFERROR(VLOOKUP($E13,'DADOS_CUSTOM'!$BM$2:$BU$100,2,FALSE),"")="Escudo")),IFERROR(VLOOKUP($E13,'DADOS_CUSTOM'!$AA$2:$AK$81,3,FALSE),""),"")</f>
        <v/>
      </c>
      <c r="AD93" s="170">
        <f>IF(AND(AND($B13="Ferramenta amaldiçoada",$T13=TRUE),OR(IFERROR(VLOOKUP($E13,'DADOS_CUSTOM'!$BM$2:$BU$100,2,FALSE),"")="Arma",IFERROR(VLOOKUP($E13,'DADOS_CUSTOM'!$BM$2:$BU$100,2,FALSE),"")="Escudo")),IFERROR(VLOOKUP($E13,'DADOS_CUSTOM'!$AA$2:$AK$81,4,FALSE),""),"")</f>
        <v/>
      </c>
      <c r="AE93" s="170">
        <f>IF(AND(AND($B13="Ferramenta amaldiçoada",$T13=TRUE),OR(IFERROR(VLOOKUP($E13,'DADOS_CUSTOM'!$BM$2:$BU$100,2,FALSE),"")="Arma",IFERROR(VLOOKUP($E13,'DADOS_CUSTOM'!$BM$2:$BU$100,2,FALSE),"")="Escudo")),IFERROR(VLOOKUP($E13,'DADOS_CUSTOM'!$AA$2:$AK$81,5,FALSE),""),"")</f>
        <v/>
      </c>
      <c r="AF93" s="170">
        <f>IF(AND(AND($B13="Ferramenta amaldiçoada",$T13=TRUE),OR(IFERROR(VLOOKUP($E13,'DADOS_CUSTOM'!$BM$2:$BU$100,2,FALSE),"")="Arma",IFERROR(VLOOKUP($E13,'DADOS_CUSTOM'!$BM$2:$BU$100,2,FALSE),"")="Escudo")),IFERROR(VLOOKUP($E13,'DADOS_CUSTOM'!$AA$2:$AK$81,6,FALSE),""),"")</f>
        <v/>
      </c>
      <c r="AG93" s="170">
        <f>IF(AND(AND($B13="Ferramenta amaldiçoada",$T13=TRUE),OR(IFERROR(VLOOKUP($E13,'DADOS_CUSTOM'!$BM$2:$BU$100,2,FALSE),"")="Arma",IFERROR(VLOOKUP($E13,'DADOS_CUSTOM'!$BM$2:$BU$100,2,FALSE),"")="Escudo")),IF($N13="",IFERROR(VLOOKUP($E13,'DADOS_CUSTOM'!$AA$2:$AK$81,7,FALSE),""),$N13),"")</f>
        <v/>
      </c>
      <c r="AH93" s="170">
        <f>IF(AND(AND($B13="Ferramenta amaldiçoada",$T13=TRUE),OR(IFERROR(VLOOKUP($E13,'DADOS_CUSTOM'!$BM$2:$BU$100,2,FALSE),"")="Arma",IFERROR(VLOOKUP($E13,'DADOS_CUSTOM'!$BM$2:$BU$100,2,FALSE),"")="Escudo")),IFERROR(VLOOKUP($E13,'DADOS_CUSTOM'!$AA$2:$AK$81,8,FALSE),""),"")</f>
        <v/>
      </c>
      <c r="AI93" s="170">
        <f>IF(AND(AND($B13="Ferramenta amaldiçoada",$T13=TRUE),OR(IFERROR(VLOOKUP($E13,'DADOS_CUSTOM'!$BM$2:$BU$100,2,FALSE),"")="Arma",IFERROR(VLOOKUP($E13,'DADOS_CUSTOM'!$BM$2:$BU$100,2,FALSE),"")="Escudo")),IFERROR(VLOOKUP($E13,'DADOS_CUSTOM'!$AA$2:$AK$81,9,FALSE),""),"")</f>
        <v/>
      </c>
      <c r="AJ93" s="170">
        <f>IF(AND(AND($B13="Ferramenta amaldiçoada",$T13=TRUE),OR(IFERROR(VLOOKUP($E13,'DADOS_CUSTOM'!$BM$2:$BU$100,2,FALSE),"")="Arma",IFERROR(VLOOKUP($E13,'DADOS_CUSTOM'!$BM$2:$BU$100,2,FALSE),"")="Escudo")),IFERROR(VLOOKUP($E13,'DADOS_CUSTOM'!$AA$2:$AK$81,10,FALSE),""),"")</f>
        <v/>
      </c>
      <c r="AK93" s="170">
        <f>IF(AND(AND($B13="Ferramenta amaldiçoada",$T13=TRUE),OR(IFERROR(VLOOKUP($E13,'DADOS_CUSTOM'!$BM$2:$BU$100,2,FALSE),"")="Arma",IFERROR(VLOOKUP($E13,'DADOS_CUSTOM'!$BM$2:$BU$100,2,FALSE),"")="Escudo")),IFERROR(VLOOKUP($E13,'DADOS_CUSTOM'!$AA$2:$AK$81,11,FALSE),""),"")</f>
        <v/>
      </c>
      <c r="AZ93" s="170">
        <f>IF(AND(OR($B12="Marcante",$B12="Menor"),$C12&lt;&gt;"",$T12=TRUE),$C12,"")</f>
        <v/>
      </c>
      <c r="BA93" s="170">
        <f>IF(AND(OR($B12="Marcante",$B12="Menor"),$C12&lt;&gt;"",$T12=TRUE),$E12,"")</f>
        <v/>
      </c>
      <c r="BB93" s="170">
        <f>IF(AND(OR($B12="Marcante",$B12="Menor"),$C12&lt;&gt;"",$T12=TRUE),IF($B12="Marcante","marcante","menor"),"")</f>
        <v/>
      </c>
      <c r="BC93" s="170">
        <f>IF(AND(OR($B12="Marcante",$B12="Menor"),$C12&lt;&gt;"",$T12=TRUE),IF($B12="Menor",IF($F12="—","",$F12),""),"")</f>
        <v/>
      </c>
      <c r="BD93" s="170">
        <f>IF(AND(OR($B12="Marcante",$B12="Menor"),$C12&lt;&gt;"",$T12=TRUE),$L12,"")</f>
        <v/>
      </c>
      <c r="BE93" s="170">
        <f>IF(AND(OR($B12="Marcante",$B12="Menor"),$C12&lt;&gt;"",$T12=TRUE),$R12,"")</f>
        <v/>
      </c>
      <c r="BM93" s="170">
        <f>IF(AND(OR($B19="Arma",$B19="Escudo",$B19="Uniforme",$B19="Item comum"),$C19&lt;&gt;"",$U19=""),$C19,"")</f>
        <v/>
      </c>
      <c r="BN93" s="170">
        <f>IF(AND(OR($B19="Arma",$B19="Escudo",$B19="Uniforme",$B19="Item comum"),$C19&lt;&gt;"",$U19=""),$B19,"")</f>
        <v/>
      </c>
      <c r="BO93" s="170">
        <f>IF(AND(OR($B19="Arma",$B19="Escudo",$B19="Uniforme",$B19="Item comum"),$C19&lt;&gt;"",$U19=""),IF(OR($B19="Escudo",$B19="Uniforme"),$L19,0),"")</f>
        <v/>
      </c>
      <c r="BP93" s="170">
        <f>IF(AND(OR($B19="Arma",$B19="Escudo",$B19="Uniforme",$B19="Item comum"),$C19&lt;&gt;"",$U19=""),IF(OR($B19="Escudo",$B19="Uniforme"),$M19,"—"),"")</f>
        <v/>
      </c>
      <c r="BQ93" s="170">
        <f>IF(AND(OR($B19="Arma",$B19="Escudo",$B19="Uniforme",$B19="Item comum"),$C19&lt;&gt;"",$U19=""),IF($B19="Arma",$M19,IF($B19="Item comum",0,$N19)),"")</f>
        <v/>
      </c>
      <c r="BR93" s="170">
        <f>IF(AND(OR($B19="Arma",$B19="Escudo",$B19="Uniforme",$B19="Item comum"),$C19&lt;&gt;"",$U19=""),IF($B19="Arma",$N19,IF($B19="Item comum",$L19,$O19)),"")</f>
        <v/>
      </c>
      <c r="BS93" s="170">
        <f>IF(AND(OR($B19="Arma",$B19="Escudo",$B19="Uniforme",$B19="Item comum"),$C19&lt;&gt;"",$U19=""),IF($B19="Uniforme",$E19,"—"),"")</f>
        <v/>
      </c>
      <c r="BT93" s="170">
        <f>IF(AND(OR($B19="Arma",$B19="Escudo",$B19="Uniforme",$B19="Item comum"),$C19&lt;&gt;"",$U19=""),"","")</f>
        <v/>
      </c>
      <c r="BU93" s="170">
        <f>IF(AND(OR($B19="Arma",$B19="Escudo",$B19="Uniforme",$B19="Item comum"),$C19&lt;&gt;"",$U19=""),"","")</f>
        <v/>
      </c>
      <c r="BV93" s="170" t="inlineStr">
        <is>
          <t>Mapa Mental</t>
        </is>
      </c>
      <c r="CK93" s="170">
        <f>IF(OR('CONFIGURAÇÃO'!$J$504="Arma",'CONFIGURAÇÃO'!$J$504="Escudo",'CONFIGURAÇÃO'!$J$504="Uniforme",'CONFIGURAÇÃO'!$J$504="Item comum"),'CONFIGURAÇÃO'!$J$506,"")</f>
        <v/>
      </c>
    </row>
    <row r="94">
      <c r="AA94" s="170">
        <f>IF(AND(AND($B14="Ferramenta amaldiçoada",$T14=TRUE),OR(IFERROR(VLOOKUP($E14,'DADOS_CUSTOM'!$BM$2:$BU$100,2,FALSE),"")="Arma",IFERROR(VLOOKUP($E14,'DADOS_CUSTOM'!$BM$2:$BU$100,2,FALSE),"")="Escudo")),$C14,"")</f>
        <v/>
      </c>
      <c r="AB94" s="170">
        <f>IF(AND(AND($B14="Ferramenta amaldiçoada",$T14=TRUE),OR(IFERROR(VLOOKUP($E14,'DADOS_CUSTOM'!$BM$2:$BU$100,2,FALSE),"")="Arma",IFERROR(VLOOKUP($E14,'DADOS_CUSTOM'!$BM$2:$BU$100,2,FALSE),"")="Escudo")),IFERROR(VLOOKUP($E14,'DADOS_CUSTOM'!$AA$2:$AK$81,2,FALSE),""),"")</f>
        <v/>
      </c>
      <c r="AC94" s="170">
        <f>IF(AND(AND($B14="Ferramenta amaldiçoada",$T14=TRUE),OR(IFERROR(VLOOKUP($E14,'DADOS_CUSTOM'!$BM$2:$BU$100,2,FALSE),"")="Arma",IFERROR(VLOOKUP($E14,'DADOS_CUSTOM'!$BM$2:$BU$100,2,FALSE),"")="Escudo")),IFERROR(VLOOKUP($E14,'DADOS_CUSTOM'!$AA$2:$AK$81,3,FALSE),""),"")</f>
        <v/>
      </c>
      <c r="AD94" s="170">
        <f>IF(AND(AND($B14="Ferramenta amaldiçoada",$T14=TRUE),OR(IFERROR(VLOOKUP($E14,'DADOS_CUSTOM'!$BM$2:$BU$100,2,FALSE),"")="Arma",IFERROR(VLOOKUP($E14,'DADOS_CUSTOM'!$BM$2:$BU$100,2,FALSE),"")="Escudo")),IFERROR(VLOOKUP($E14,'DADOS_CUSTOM'!$AA$2:$AK$81,4,FALSE),""),"")</f>
        <v/>
      </c>
      <c r="AE94" s="170">
        <f>IF(AND(AND($B14="Ferramenta amaldiçoada",$T14=TRUE),OR(IFERROR(VLOOKUP($E14,'DADOS_CUSTOM'!$BM$2:$BU$100,2,FALSE),"")="Arma",IFERROR(VLOOKUP($E14,'DADOS_CUSTOM'!$BM$2:$BU$100,2,FALSE),"")="Escudo")),IFERROR(VLOOKUP($E14,'DADOS_CUSTOM'!$AA$2:$AK$81,5,FALSE),""),"")</f>
        <v/>
      </c>
      <c r="AF94" s="170">
        <f>IF(AND(AND($B14="Ferramenta amaldiçoada",$T14=TRUE),OR(IFERROR(VLOOKUP($E14,'DADOS_CUSTOM'!$BM$2:$BU$100,2,FALSE),"")="Arma",IFERROR(VLOOKUP($E14,'DADOS_CUSTOM'!$BM$2:$BU$100,2,FALSE),"")="Escudo")),IFERROR(VLOOKUP($E14,'DADOS_CUSTOM'!$AA$2:$AK$81,6,FALSE),""),"")</f>
        <v/>
      </c>
      <c r="AG94" s="170">
        <f>IF(AND(AND($B14="Ferramenta amaldiçoada",$T14=TRUE),OR(IFERROR(VLOOKUP($E14,'DADOS_CUSTOM'!$BM$2:$BU$100,2,FALSE),"")="Arma",IFERROR(VLOOKUP($E14,'DADOS_CUSTOM'!$BM$2:$BU$100,2,FALSE),"")="Escudo")),IF($N14="",IFERROR(VLOOKUP($E14,'DADOS_CUSTOM'!$AA$2:$AK$81,7,FALSE),""),$N14),"")</f>
        <v/>
      </c>
      <c r="AH94" s="170">
        <f>IF(AND(AND($B14="Ferramenta amaldiçoada",$T14=TRUE),OR(IFERROR(VLOOKUP($E14,'DADOS_CUSTOM'!$BM$2:$BU$100,2,FALSE),"")="Arma",IFERROR(VLOOKUP($E14,'DADOS_CUSTOM'!$BM$2:$BU$100,2,FALSE),"")="Escudo")),IFERROR(VLOOKUP($E14,'DADOS_CUSTOM'!$AA$2:$AK$81,8,FALSE),""),"")</f>
        <v/>
      </c>
      <c r="AI94" s="170">
        <f>IF(AND(AND($B14="Ferramenta amaldiçoada",$T14=TRUE),OR(IFERROR(VLOOKUP($E14,'DADOS_CUSTOM'!$BM$2:$BU$100,2,FALSE),"")="Arma",IFERROR(VLOOKUP($E14,'DADOS_CUSTOM'!$BM$2:$BU$100,2,FALSE),"")="Escudo")),IFERROR(VLOOKUP($E14,'DADOS_CUSTOM'!$AA$2:$AK$81,9,FALSE),""),"")</f>
        <v/>
      </c>
      <c r="AJ94" s="170">
        <f>IF(AND(AND($B14="Ferramenta amaldiçoada",$T14=TRUE),OR(IFERROR(VLOOKUP($E14,'DADOS_CUSTOM'!$BM$2:$BU$100,2,FALSE),"")="Arma",IFERROR(VLOOKUP($E14,'DADOS_CUSTOM'!$BM$2:$BU$100,2,FALSE),"")="Escudo")),IFERROR(VLOOKUP($E14,'DADOS_CUSTOM'!$AA$2:$AK$81,10,FALSE),""),"")</f>
        <v/>
      </c>
      <c r="AK94" s="170">
        <f>IF(AND(AND($B14="Ferramenta amaldiçoada",$T14=TRUE),OR(IFERROR(VLOOKUP($E14,'DADOS_CUSTOM'!$BM$2:$BU$100,2,FALSE),"")="Arma",IFERROR(VLOOKUP($E14,'DADOS_CUSTOM'!$BM$2:$BU$100,2,FALSE),"")="Escudo")),IFERROR(VLOOKUP($E14,'DADOS_CUSTOM'!$AA$2:$AK$81,11,FALSE),""),"")</f>
        <v/>
      </c>
      <c r="AZ94" s="170">
        <f>IF(AND(OR($B13="Marcante",$B13="Menor"),$C13&lt;&gt;"",$T13=TRUE),$C13,"")</f>
        <v/>
      </c>
      <c r="BA94" s="170">
        <f>IF(AND(OR($B13="Marcante",$B13="Menor"),$C13&lt;&gt;"",$T13=TRUE),$E13,"")</f>
        <v/>
      </c>
      <c r="BB94" s="170">
        <f>IF(AND(OR($B13="Marcante",$B13="Menor"),$C13&lt;&gt;"",$T13=TRUE),IF($B13="Marcante","marcante","menor"),"")</f>
        <v/>
      </c>
      <c r="BC94" s="170">
        <f>IF(AND(OR($B13="Marcante",$B13="Menor"),$C13&lt;&gt;"",$T13=TRUE),IF($B13="Menor",IF($F13="—","",$F13),""),"")</f>
        <v/>
      </c>
      <c r="BD94" s="170">
        <f>IF(AND(OR($B13="Marcante",$B13="Menor"),$C13&lt;&gt;"",$T13=TRUE),$L13,"")</f>
        <v/>
      </c>
      <c r="BE94" s="170">
        <f>IF(AND(OR($B13="Marcante",$B13="Menor"),$C13&lt;&gt;"",$T13=TRUE),$R13,"")</f>
        <v/>
      </c>
      <c r="BM94" s="170">
        <f>IF(AND(OR($B20="Arma",$B20="Escudo",$B20="Uniforme",$B20="Item comum"),$C20&lt;&gt;"",$U20=""),$C20,"")</f>
        <v/>
      </c>
      <c r="BN94" s="170">
        <f>IF(AND(OR($B20="Arma",$B20="Escudo",$B20="Uniforme",$B20="Item comum"),$C20&lt;&gt;"",$U20=""),$B20,"")</f>
        <v/>
      </c>
      <c r="BO94" s="170">
        <f>IF(AND(OR($B20="Arma",$B20="Escudo",$B20="Uniforme",$B20="Item comum"),$C20&lt;&gt;"",$U20=""),IF(OR($B20="Escudo",$B20="Uniforme"),$L20,0),"")</f>
        <v/>
      </c>
      <c r="BP94" s="170">
        <f>IF(AND(OR($B20="Arma",$B20="Escudo",$B20="Uniforme",$B20="Item comum"),$C20&lt;&gt;"",$U20=""),IF(OR($B20="Escudo",$B20="Uniforme"),$M20,"—"),"")</f>
        <v/>
      </c>
      <c r="BQ94" s="170">
        <f>IF(AND(OR($B20="Arma",$B20="Escudo",$B20="Uniforme",$B20="Item comum"),$C20&lt;&gt;"",$U20=""),IF($B20="Arma",$M20,IF($B20="Item comum",0,$N20)),"")</f>
        <v/>
      </c>
      <c r="BR94" s="170">
        <f>IF(AND(OR($B20="Arma",$B20="Escudo",$B20="Uniforme",$B20="Item comum"),$C20&lt;&gt;"",$U20=""),IF($B20="Arma",$N20,IF($B20="Item comum",$L20,$O20)),"")</f>
        <v/>
      </c>
      <c r="BS94" s="170">
        <f>IF(AND(OR($B20="Arma",$B20="Escudo",$B20="Uniforme",$B20="Item comum"),$C20&lt;&gt;"",$U20=""),IF($B20="Uniforme",$E20,"—"),"")</f>
        <v/>
      </c>
      <c r="BT94" s="170">
        <f>IF(AND(OR($B20="Arma",$B20="Escudo",$B20="Uniforme",$B20="Item comum"),$C20&lt;&gt;"",$U20=""),"","")</f>
        <v/>
      </c>
      <c r="BU94" s="170">
        <f>IF(AND(OR($B20="Arma",$B20="Escudo",$B20="Uniforme",$B20="Item comum"),$C20&lt;&gt;"",$U20=""),"","")</f>
        <v/>
      </c>
      <c r="BV94" s="170" t="inlineStr">
        <is>
          <t>Marreta</t>
        </is>
      </c>
      <c r="CK94" s="170">
        <f>IF(OR('CONFIGURAÇÃO'!$J$533="Arma",'CONFIGURAÇÃO'!$J$533="Escudo",'CONFIGURAÇÃO'!$J$533="Uniforme",'CONFIGURAÇÃO'!$J$533="Item comum"),'CONFIGURAÇÃO'!$J$535,"")</f>
        <v/>
      </c>
    </row>
    <row r="95">
      <c r="AA95" s="170">
        <f>IF(AND(AND($B15="Ferramenta amaldiçoada",$T15=TRUE),OR(IFERROR(VLOOKUP($E15,'DADOS_CUSTOM'!$BM$2:$BU$100,2,FALSE),"")="Arma",IFERROR(VLOOKUP($E15,'DADOS_CUSTOM'!$BM$2:$BU$100,2,FALSE),"")="Escudo")),$C15,"")</f>
        <v/>
      </c>
      <c r="AB95" s="170">
        <f>IF(AND(AND($B15="Ferramenta amaldiçoada",$T15=TRUE),OR(IFERROR(VLOOKUP($E15,'DADOS_CUSTOM'!$BM$2:$BU$100,2,FALSE),"")="Arma",IFERROR(VLOOKUP($E15,'DADOS_CUSTOM'!$BM$2:$BU$100,2,FALSE),"")="Escudo")),IFERROR(VLOOKUP($E15,'DADOS_CUSTOM'!$AA$2:$AK$81,2,FALSE),""),"")</f>
        <v/>
      </c>
      <c r="AC95" s="170">
        <f>IF(AND(AND($B15="Ferramenta amaldiçoada",$T15=TRUE),OR(IFERROR(VLOOKUP($E15,'DADOS_CUSTOM'!$BM$2:$BU$100,2,FALSE),"")="Arma",IFERROR(VLOOKUP($E15,'DADOS_CUSTOM'!$BM$2:$BU$100,2,FALSE),"")="Escudo")),IFERROR(VLOOKUP($E15,'DADOS_CUSTOM'!$AA$2:$AK$81,3,FALSE),""),"")</f>
        <v/>
      </c>
      <c r="AD95" s="170">
        <f>IF(AND(AND($B15="Ferramenta amaldiçoada",$T15=TRUE),OR(IFERROR(VLOOKUP($E15,'DADOS_CUSTOM'!$BM$2:$BU$100,2,FALSE),"")="Arma",IFERROR(VLOOKUP($E15,'DADOS_CUSTOM'!$BM$2:$BU$100,2,FALSE),"")="Escudo")),IFERROR(VLOOKUP($E15,'DADOS_CUSTOM'!$AA$2:$AK$81,4,FALSE),""),"")</f>
        <v/>
      </c>
      <c r="AE95" s="170">
        <f>IF(AND(AND($B15="Ferramenta amaldiçoada",$T15=TRUE),OR(IFERROR(VLOOKUP($E15,'DADOS_CUSTOM'!$BM$2:$BU$100,2,FALSE),"")="Arma",IFERROR(VLOOKUP($E15,'DADOS_CUSTOM'!$BM$2:$BU$100,2,FALSE),"")="Escudo")),IFERROR(VLOOKUP($E15,'DADOS_CUSTOM'!$AA$2:$AK$81,5,FALSE),""),"")</f>
        <v/>
      </c>
      <c r="AF95" s="170">
        <f>IF(AND(AND($B15="Ferramenta amaldiçoada",$T15=TRUE),OR(IFERROR(VLOOKUP($E15,'DADOS_CUSTOM'!$BM$2:$BU$100,2,FALSE),"")="Arma",IFERROR(VLOOKUP($E15,'DADOS_CUSTOM'!$BM$2:$BU$100,2,FALSE),"")="Escudo")),IFERROR(VLOOKUP($E15,'DADOS_CUSTOM'!$AA$2:$AK$81,6,FALSE),""),"")</f>
        <v/>
      </c>
      <c r="AG95" s="170">
        <f>IF(AND(AND($B15="Ferramenta amaldiçoada",$T15=TRUE),OR(IFERROR(VLOOKUP($E15,'DADOS_CUSTOM'!$BM$2:$BU$100,2,FALSE),"")="Arma",IFERROR(VLOOKUP($E15,'DADOS_CUSTOM'!$BM$2:$BU$100,2,FALSE),"")="Escudo")),IF($N15="",IFERROR(VLOOKUP($E15,'DADOS_CUSTOM'!$AA$2:$AK$81,7,FALSE),""),$N15),"")</f>
        <v/>
      </c>
      <c r="AH95" s="170">
        <f>IF(AND(AND($B15="Ferramenta amaldiçoada",$T15=TRUE),OR(IFERROR(VLOOKUP($E15,'DADOS_CUSTOM'!$BM$2:$BU$100,2,FALSE),"")="Arma",IFERROR(VLOOKUP($E15,'DADOS_CUSTOM'!$BM$2:$BU$100,2,FALSE),"")="Escudo")),IFERROR(VLOOKUP($E15,'DADOS_CUSTOM'!$AA$2:$AK$81,8,FALSE),""),"")</f>
        <v/>
      </c>
      <c r="AI95" s="170">
        <f>IF(AND(AND($B15="Ferramenta amaldiçoada",$T15=TRUE),OR(IFERROR(VLOOKUP($E15,'DADOS_CUSTOM'!$BM$2:$BU$100,2,FALSE),"")="Arma",IFERROR(VLOOKUP($E15,'DADOS_CUSTOM'!$BM$2:$BU$100,2,FALSE),"")="Escudo")),IFERROR(VLOOKUP($E15,'DADOS_CUSTOM'!$AA$2:$AK$81,9,FALSE),""),"")</f>
        <v/>
      </c>
      <c r="AJ95" s="170">
        <f>IF(AND(AND($B15="Ferramenta amaldiçoada",$T15=TRUE),OR(IFERROR(VLOOKUP($E15,'DADOS_CUSTOM'!$BM$2:$BU$100,2,FALSE),"")="Arma",IFERROR(VLOOKUP($E15,'DADOS_CUSTOM'!$BM$2:$BU$100,2,FALSE),"")="Escudo")),IFERROR(VLOOKUP($E15,'DADOS_CUSTOM'!$AA$2:$AK$81,10,FALSE),""),"")</f>
        <v/>
      </c>
      <c r="AK95" s="170">
        <f>IF(AND(AND($B15="Ferramenta amaldiçoada",$T15=TRUE),OR(IFERROR(VLOOKUP($E15,'DADOS_CUSTOM'!$BM$2:$BU$100,2,FALSE),"")="Arma",IFERROR(VLOOKUP($E15,'DADOS_CUSTOM'!$BM$2:$BU$100,2,FALSE),"")="Escudo")),IFERROR(VLOOKUP($E15,'DADOS_CUSTOM'!$AA$2:$AK$81,11,FALSE),""),"")</f>
        <v/>
      </c>
      <c r="AZ95" s="170">
        <f>IF(AND(OR($B14="Marcante",$B14="Menor"),$C14&lt;&gt;"",$T14=TRUE),$C14,"")</f>
        <v/>
      </c>
      <c r="BA95" s="170">
        <f>IF(AND(OR($B14="Marcante",$B14="Menor"),$C14&lt;&gt;"",$T14=TRUE),$E14,"")</f>
        <v/>
      </c>
      <c r="BB95" s="170">
        <f>IF(AND(OR($B14="Marcante",$B14="Menor"),$C14&lt;&gt;"",$T14=TRUE),IF($B14="Marcante","marcante","menor"),"")</f>
        <v/>
      </c>
      <c r="BC95" s="170">
        <f>IF(AND(OR($B14="Marcante",$B14="Menor"),$C14&lt;&gt;"",$T14=TRUE),IF($B14="Menor",IF($F14="—","",$F14),""),"")</f>
        <v/>
      </c>
      <c r="BD95" s="170">
        <f>IF(AND(OR($B14="Marcante",$B14="Menor"),$C14&lt;&gt;"",$T14=TRUE),$L14,"")</f>
        <v/>
      </c>
      <c r="BE95" s="170">
        <f>IF(AND(OR($B14="Marcante",$B14="Menor"),$C14&lt;&gt;"",$T14=TRUE),$R14,"")</f>
        <v/>
      </c>
      <c r="BM95" s="170">
        <f>IF(AND(OR($B21="Arma",$B21="Escudo",$B21="Uniforme",$B21="Item comum"),$C21&lt;&gt;"",$U21=""),$C21,"")</f>
        <v/>
      </c>
      <c r="BN95" s="170">
        <f>IF(AND(OR($B21="Arma",$B21="Escudo",$B21="Uniforme",$B21="Item comum"),$C21&lt;&gt;"",$U21=""),$B21,"")</f>
        <v/>
      </c>
      <c r="BO95" s="170">
        <f>IF(AND(OR($B21="Arma",$B21="Escudo",$B21="Uniforme",$B21="Item comum"),$C21&lt;&gt;"",$U21=""),IF(OR($B21="Escudo",$B21="Uniforme"),$L21,0),"")</f>
        <v/>
      </c>
      <c r="BP95" s="170">
        <f>IF(AND(OR($B21="Arma",$B21="Escudo",$B21="Uniforme",$B21="Item comum"),$C21&lt;&gt;"",$U21=""),IF(OR($B21="Escudo",$B21="Uniforme"),$M21,"—"),"")</f>
        <v/>
      </c>
      <c r="BQ95" s="170">
        <f>IF(AND(OR($B21="Arma",$B21="Escudo",$B21="Uniforme",$B21="Item comum"),$C21&lt;&gt;"",$U21=""),IF($B21="Arma",$M21,IF($B21="Item comum",0,$N21)),"")</f>
        <v/>
      </c>
      <c r="BR95" s="170">
        <f>IF(AND(OR($B21="Arma",$B21="Escudo",$B21="Uniforme",$B21="Item comum"),$C21&lt;&gt;"",$U21=""),IF($B21="Arma",$N21,IF($B21="Item comum",$L21,$O21)),"")</f>
        <v/>
      </c>
      <c r="BS95" s="170">
        <f>IF(AND(OR($B21="Arma",$B21="Escudo",$B21="Uniforme",$B21="Item comum"),$C21&lt;&gt;"",$U21=""),IF($B21="Uniforme",$E21,"—"),"")</f>
        <v/>
      </c>
      <c r="BT95" s="170">
        <f>IF(AND(OR($B21="Arma",$B21="Escudo",$B21="Uniforme",$B21="Item comum"),$C21&lt;&gt;"",$U21=""),"","")</f>
        <v/>
      </c>
      <c r="BU95" s="170">
        <f>IF(AND(OR($B21="Arma",$B21="Escudo",$B21="Uniforme",$B21="Item comum"),$C21&lt;&gt;"",$U21=""),"","")</f>
        <v/>
      </c>
      <c r="BV95" s="170" t="inlineStr">
        <is>
          <t>Maul</t>
        </is>
      </c>
      <c r="CK95" s="170">
        <f>IF(OR('CONFIGURAÇÃO'!$J$562="Arma",'CONFIGURAÇÃO'!$J$562="Escudo",'CONFIGURAÇÃO'!$J$562="Uniforme",'CONFIGURAÇÃO'!$J$562="Item comum"),'CONFIGURAÇÃO'!$J$564,"")</f>
        <v/>
      </c>
    </row>
    <row r="96">
      <c r="AA96" s="170">
        <f>IF(AND(AND($B16="Ferramenta amaldiçoada",$T16=TRUE),OR(IFERROR(VLOOKUP($E16,'DADOS_CUSTOM'!$BM$2:$BU$100,2,FALSE),"")="Arma",IFERROR(VLOOKUP($E16,'DADOS_CUSTOM'!$BM$2:$BU$100,2,FALSE),"")="Escudo")),$C16,"")</f>
        <v/>
      </c>
      <c r="AB96" s="170">
        <f>IF(AND(AND($B16="Ferramenta amaldiçoada",$T16=TRUE),OR(IFERROR(VLOOKUP($E16,'DADOS_CUSTOM'!$BM$2:$BU$100,2,FALSE),"")="Arma",IFERROR(VLOOKUP($E16,'DADOS_CUSTOM'!$BM$2:$BU$100,2,FALSE),"")="Escudo")),IFERROR(VLOOKUP($E16,'DADOS_CUSTOM'!$AA$2:$AK$81,2,FALSE),""),"")</f>
        <v/>
      </c>
      <c r="AC96" s="170">
        <f>IF(AND(AND($B16="Ferramenta amaldiçoada",$T16=TRUE),OR(IFERROR(VLOOKUP($E16,'DADOS_CUSTOM'!$BM$2:$BU$100,2,FALSE),"")="Arma",IFERROR(VLOOKUP($E16,'DADOS_CUSTOM'!$BM$2:$BU$100,2,FALSE),"")="Escudo")),IFERROR(VLOOKUP($E16,'DADOS_CUSTOM'!$AA$2:$AK$81,3,FALSE),""),"")</f>
        <v/>
      </c>
      <c r="AD96" s="170">
        <f>IF(AND(AND($B16="Ferramenta amaldiçoada",$T16=TRUE),OR(IFERROR(VLOOKUP($E16,'DADOS_CUSTOM'!$BM$2:$BU$100,2,FALSE),"")="Arma",IFERROR(VLOOKUP($E16,'DADOS_CUSTOM'!$BM$2:$BU$100,2,FALSE),"")="Escudo")),IFERROR(VLOOKUP($E16,'DADOS_CUSTOM'!$AA$2:$AK$81,4,FALSE),""),"")</f>
        <v/>
      </c>
      <c r="AE96" s="170">
        <f>IF(AND(AND($B16="Ferramenta amaldiçoada",$T16=TRUE),OR(IFERROR(VLOOKUP($E16,'DADOS_CUSTOM'!$BM$2:$BU$100,2,FALSE),"")="Arma",IFERROR(VLOOKUP($E16,'DADOS_CUSTOM'!$BM$2:$BU$100,2,FALSE),"")="Escudo")),IFERROR(VLOOKUP($E16,'DADOS_CUSTOM'!$AA$2:$AK$81,5,FALSE),""),"")</f>
        <v/>
      </c>
      <c r="AF96" s="170">
        <f>IF(AND(AND($B16="Ferramenta amaldiçoada",$T16=TRUE),OR(IFERROR(VLOOKUP($E16,'DADOS_CUSTOM'!$BM$2:$BU$100,2,FALSE),"")="Arma",IFERROR(VLOOKUP($E16,'DADOS_CUSTOM'!$BM$2:$BU$100,2,FALSE),"")="Escudo")),IFERROR(VLOOKUP($E16,'DADOS_CUSTOM'!$AA$2:$AK$81,6,FALSE),""),"")</f>
        <v/>
      </c>
      <c r="AG96" s="170">
        <f>IF(AND(AND($B16="Ferramenta amaldiçoada",$T16=TRUE),OR(IFERROR(VLOOKUP($E16,'DADOS_CUSTOM'!$BM$2:$BU$100,2,FALSE),"")="Arma",IFERROR(VLOOKUP($E16,'DADOS_CUSTOM'!$BM$2:$BU$100,2,FALSE),"")="Escudo")),IF($N16="",IFERROR(VLOOKUP($E16,'DADOS_CUSTOM'!$AA$2:$AK$81,7,FALSE),""),$N16),"")</f>
        <v/>
      </c>
      <c r="AH96" s="170">
        <f>IF(AND(AND($B16="Ferramenta amaldiçoada",$T16=TRUE),OR(IFERROR(VLOOKUP($E16,'DADOS_CUSTOM'!$BM$2:$BU$100,2,FALSE),"")="Arma",IFERROR(VLOOKUP($E16,'DADOS_CUSTOM'!$BM$2:$BU$100,2,FALSE),"")="Escudo")),IFERROR(VLOOKUP($E16,'DADOS_CUSTOM'!$AA$2:$AK$81,8,FALSE),""),"")</f>
        <v/>
      </c>
      <c r="AI96" s="170">
        <f>IF(AND(AND($B16="Ferramenta amaldiçoada",$T16=TRUE),OR(IFERROR(VLOOKUP($E16,'DADOS_CUSTOM'!$BM$2:$BU$100,2,FALSE),"")="Arma",IFERROR(VLOOKUP($E16,'DADOS_CUSTOM'!$BM$2:$BU$100,2,FALSE),"")="Escudo")),IFERROR(VLOOKUP($E16,'DADOS_CUSTOM'!$AA$2:$AK$81,9,FALSE),""),"")</f>
        <v/>
      </c>
      <c r="AJ96" s="170">
        <f>IF(AND(AND($B16="Ferramenta amaldiçoada",$T16=TRUE),OR(IFERROR(VLOOKUP($E16,'DADOS_CUSTOM'!$BM$2:$BU$100,2,FALSE),"")="Arma",IFERROR(VLOOKUP($E16,'DADOS_CUSTOM'!$BM$2:$BU$100,2,FALSE),"")="Escudo")),IFERROR(VLOOKUP($E16,'DADOS_CUSTOM'!$AA$2:$AK$81,10,FALSE),""),"")</f>
        <v/>
      </c>
      <c r="AK96" s="170">
        <f>IF(AND(AND($B16="Ferramenta amaldiçoada",$T16=TRUE),OR(IFERROR(VLOOKUP($E16,'DADOS_CUSTOM'!$BM$2:$BU$100,2,FALSE),"")="Arma",IFERROR(VLOOKUP($E16,'DADOS_CUSTOM'!$BM$2:$BU$100,2,FALSE),"")="Escudo")),IFERROR(VLOOKUP($E16,'DADOS_CUSTOM'!$AA$2:$AK$81,11,FALSE),""),"")</f>
        <v/>
      </c>
      <c r="AZ96" s="170">
        <f>IF(AND(OR($B15="Marcante",$B15="Menor"),$C15&lt;&gt;"",$T15=TRUE),$C15,"")</f>
        <v/>
      </c>
      <c r="BA96" s="170">
        <f>IF(AND(OR($B15="Marcante",$B15="Menor"),$C15&lt;&gt;"",$T15=TRUE),$E15,"")</f>
        <v/>
      </c>
      <c r="BB96" s="170">
        <f>IF(AND(OR($B15="Marcante",$B15="Menor"),$C15&lt;&gt;"",$T15=TRUE),IF($B15="Marcante","marcante","menor"),"")</f>
        <v/>
      </c>
      <c r="BC96" s="170">
        <f>IF(AND(OR($B15="Marcante",$B15="Menor"),$C15&lt;&gt;"",$T15=TRUE),IF($B15="Menor",IF($F15="—","",$F15),""),"")</f>
        <v/>
      </c>
      <c r="BD96" s="170">
        <f>IF(AND(OR($B15="Marcante",$B15="Menor"),$C15&lt;&gt;"",$T15=TRUE),$L15,"")</f>
        <v/>
      </c>
      <c r="BE96" s="170">
        <f>IF(AND(OR($B15="Marcante",$B15="Menor"),$C15&lt;&gt;"",$T15=TRUE),$R15,"")</f>
        <v/>
      </c>
      <c r="BM96" s="170">
        <f>IF(AND(OR($B22="Arma",$B22="Escudo",$B22="Uniforme",$B22="Item comum"),$C22&lt;&gt;"",$U22=""),$C22,"")</f>
        <v/>
      </c>
      <c r="BN96" s="170">
        <f>IF(AND(OR($B22="Arma",$B22="Escudo",$B22="Uniforme",$B22="Item comum"),$C22&lt;&gt;"",$U22=""),$B22,"")</f>
        <v/>
      </c>
      <c r="BO96" s="170">
        <f>IF(AND(OR($B22="Arma",$B22="Escudo",$B22="Uniforme",$B22="Item comum"),$C22&lt;&gt;"",$U22=""),IF(OR($B22="Escudo",$B22="Uniforme"),$L22,0),"")</f>
        <v/>
      </c>
      <c r="BP96" s="170">
        <f>IF(AND(OR($B22="Arma",$B22="Escudo",$B22="Uniforme",$B22="Item comum"),$C22&lt;&gt;"",$U22=""),IF(OR($B22="Escudo",$B22="Uniforme"),$M22,"—"),"")</f>
        <v/>
      </c>
      <c r="BQ96" s="170">
        <f>IF(AND(OR($B22="Arma",$B22="Escudo",$B22="Uniforme",$B22="Item comum"),$C22&lt;&gt;"",$U22=""),IF($B22="Arma",$M22,IF($B22="Item comum",0,$N22)),"")</f>
        <v/>
      </c>
      <c r="BR96" s="170">
        <f>IF(AND(OR($B22="Arma",$B22="Escudo",$B22="Uniforme",$B22="Item comum"),$C22&lt;&gt;"",$U22=""),IF($B22="Arma",$N22,IF($B22="Item comum",$L22,$O22)),"")</f>
        <v/>
      </c>
      <c r="BS96" s="170">
        <f>IF(AND(OR($B22="Arma",$B22="Escudo",$B22="Uniforme",$B22="Item comum"),$C22&lt;&gt;"",$U22=""),IF($B22="Uniforme",$E22,"—"),"")</f>
        <v/>
      </c>
      <c r="BT96" s="170">
        <f>IF(AND(OR($B22="Arma",$B22="Escudo",$B22="Uniforme",$B22="Item comum"),$C22&lt;&gt;"",$U22=""),"","")</f>
        <v/>
      </c>
      <c r="BU96" s="170">
        <f>IF(AND(OR($B22="Arma",$B22="Escudo",$B22="Uniforme",$B22="Item comum"),$C22&lt;&gt;"",$U22=""),"","")</f>
        <v/>
      </c>
      <c r="BV96" s="170" t="inlineStr">
        <is>
          <t>Maça</t>
        </is>
      </c>
      <c r="CK96" s="170">
        <f>IF(OR('CONFIGURAÇÃO'!$J$591="Arma",'CONFIGURAÇÃO'!$J$591="Escudo",'CONFIGURAÇÃO'!$J$591="Uniforme",'CONFIGURAÇÃO'!$J$591="Item comum"),'CONFIGURAÇÃO'!$J$593,"")</f>
        <v/>
      </c>
    </row>
    <row r="97">
      <c r="AA97" s="170">
        <f>IF(AND(AND($B17="Ferramenta amaldiçoada",$T17=TRUE),OR(IFERROR(VLOOKUP($E17,'DADOS_CUSTOM'!$BM$2:$BU$100,2,FALSE),"")="Arma",IFERROR(VLOOKUP($E17,'DADOS_CUSTOM'!$BM$2:$BU$100,2,FALSE),"")="Escudo")),$C17,"")</f>
        <v/>
      </c>
      <c r="AB97" s="170">
        <f>IF(AND(AND($B17="Ferramenta amaldiçoada",$T17=TRUE),OR(IFERROR(VLOOKUP($E17,'DADOS_CUSTOM'!$BM$2:$BU$100,2,FALSE),"")="Arma",IFERROR(VLOOKUP($E17,'DADOS_CUSTOM'!$BM$2:$BU$100,2,FALSE),"")="Escudo")),IFERROR(VLOOKUP($E17,'DADOS_CUSTOM'!$AA$2:$AK$81,2,FALSE),""),"")</f>
        <v/>
      </c>
      <c r="AC97" s="170">
        <f>IF(AND(AND($B17="Ferramenta amaldiçoada",$T17=TRUE),OR(IFERROR(VLOOKUP($E17,'DADOS_CUSTOM'!$BM$2:$BU$100,2,FALSE),"")="Arma",IFERROR(VLOOKUP($E17,'DADOS_CUSTOM'!$BM$2:$BU$100,2,FALSE),"")="Escudo")),IFERROR(VLOOKUP($E17,'DADOS_CUSTOM'!$AA$2:$AK$81,3,FALSE),""),"")</f>
        <v/>
      </c>
      <c r="AD97" s="170">
        <f>IF(AND(AND($B17="Ferramenta amaldiçoada",$T17=TRUE),OR(IFERROR(VLOOKUP($E17,'DADOS_CUSTOM'!$BM$2:$BU$100,2,FALSE),"")="Arma",IFERROR(VLOOKUP($E17,'DADOS_CUSTOM'!$BM$2:$BU$100,2,FALSE),"")="Escudo")),IFERROR(VLOOKUP($E17,'DADOS_CUSTOM'!$AA$2:$AK$81,4,FALSE),""),"")</f>
        <v/>
      </c>
      <c r="AE97" s="170">
        <f>IF(AND(AND($B17="Ferramenta amaldiçoada",$T17=TRUE),OR(IFERROR(VLOOKUP($E17,'DADOS_CUSTOM'!$BM$2:$BU$100,2,FALSE),"")="Arma",IFERROR(VLOOKUP($E17,'DADOS_CUSTOM'!$BM$2:$BU$100,2,FALSE),"")="Escudo")),IFERROR(VLOOKUP($E17,'DADOS_CUSTOM'!$AA$2:$AK$81,5,FALSE),""),"")</f>
        <v/>
      </c>
      <c r="AF97" s="170">
        <f>IF(AND(AND($B17="Ferramenta amaldiçoada",$T17=TRUE),OR(IFERROR(VLOOKUP($E17,'DADOS_CUSTOM'!$BM$2:$BU$100,2,FALSE),"")="Arma",IFERROR(VLOOKUP($E17,'DADOS_CUSTOM'!$BM$2:$BU$100,2,FALSE),"")="Escudo")),IFERROR(VLOOKUP($E17,'DADOS_CUSTOM'!$AA$2:$AK$81,6,FALSE),""),"")</f>
        <v/>
      </c>
      <c r="AG97" s="170">
        <f>IF(AND(AND($B17="Ferramenta amaldiçoada",$T17=TRUE),OR(IFERROR(VLOOKUP($E17,'DADOS_CUSTOM'!$BM$2:$BU$100,2,FALSE),"")="Arma",IFERROR(VLOOKUP($E17,'DADOS_CUSTOM'!$BM$2:$BU$100,2,FALSE),"")="Escudo")),IF($N17="",IFERROR(VLOOKUP($E17,'DADOS_CUSTOM'!$AA$2:$AK$81,7,FALSE),""),$N17),"")</f>
        <v/>
      </c>
      <c r="AH97" s="170">
        <f>IF(AND(AND($B17="Ferramenta amaldiçoada",$T17=TRUE),OR(IFERROR(VLOOKUP($E17,'DADOS_CUSTOM'!$BM$2:$BU$100,2,FALSE),"")="Arma",IFERROR(VLOOKUP($E17,'DADOS_CUSTOM'!$BM$2:$BU$100,2,FALSE),"")="Escudo")),IFERROR(VLOOKUP($E17,'DADOS_CUSTOM'!$AA$2:$AK$81,8,FALSE),""),"")</f>
        <v/>
      </c>
      <c r="AI97" s="170">
        <f>IF(AND(AND($B17="Ferramenta amaldiçoada",$T17=TRUE),OR(IFERROR(VLOOKUP($E17,'DADOS_CUSTOM'!$BM$2:$BU$100,2,FALSE),"")="Arma",IFERROR(VLOOKUP($E17,'DADOS_CUSTOM'!$BM$2:$BU$100,2,FALSE),"")="Escudo")),IFERROR(VLOOKUP($E17,'DADOS_CUSTOM'!$AA$2:$AK$81,9,FALSE),""),"")</f>
        <v/>
      </c>
      <c r="AJ97" s="170">
        <f>IF(AND(AND($B17="Ferramenta amaldiçoada",$T17=TRUE),OR(IFERROR(VLOOKUP($E17,'DADOS_CUSTOM'!$BM$2:$BU$100,2,FALSE),"")="Arma",IFERROR(VLOOKUP($E17,'DADOS_CUSTOM'!$BM$2:$BU$100,2,FALSE),"")="Escudo")),IFERROR(VLOOKUP($E17,'DADOS_CUSTOM'!$AA$2:$AK$81,10,FALSE),""),"")</f>
        <v/>
      </c>
      <c r="AK97" s="170">
        <f>IF(AND(AND($B17="Ferramenta amaldiçoada",$T17=TRUE),OR(IFERROR(VLOOKUP($E17,'DADOS_CUSTOM'!$BM$2:$BU$100,2,FALSE),"")="Arma",IFERROR(VLOOKUP($E17,'DADOS_CUSTOM'!$BM$2:$BU$100,2,FALSE),"")="Escudo")),IFERROR(VLOOKUP($E17,'DADOS_CUSTOM'!$AA$2:$AK$81,11,FALSE),""),"")</f>
        <v/>
      </c>
      <c r="AZ97" s="170">
        <f>IF(AND(OR($B16="Marcante",$B16="Menor"),$C16&lt;&gt;"",$T16=TRUE),$C16,"")</f>
        <v/>
      </c>
      <c r="BA97" s="170">
        <f>IF(AND(OR($B16="Marcante",$B16="Menor"),$C16&lt;&gt;"",$T16=TRUE),$E16,"")</f>
        <v/>
      </c>
      <c r="BB97" s="170">
        <f>IF(AND(OR($B16="Marcante",$B16="Menor"),$C16&lt;&gt;"",$T16=TRUE),IF($B16="Marcante","marcante","menor"),"")</f>
        <v/>
      </c>
      <c r="BC97" s="170">
        <f>IF(AND(OR($B16="Marcante",$B16="Menor"),$C16&lt;&gt;"",$T16=TRUE),IF($B16="Menor",IF($F16="—","",$F16),""),"")</f>
        <v/>
      </c>
      <c r="BD97" s="170">
        <f>IF(AND(OR($B16="Marcante",$B16="Menor"),$C16&lt;&gt;"",$T16=TRUE),$L16,"")</f>
        <v/>
      </c>
      <c r="BE97" s="170">
        <f>IF(AND(OR($B16="Marcante",$B16="Menor"),$C16&lt;&gt;"",$T16=TRUE),$R16,"")</f>
        <v/>
      </c>
      <c r="BM97" s="170">
        <f>IF(AND(OR($B23="Arma",$B23="Escudo",$B23="Uniforme",$B23="Item comum"),$C23&lt;&gt;"",$U23=""),$C23,"")</f>
        <v/>
      </c>
      <c r="BN97" s="170">
        <f>IF(AND(OR($B23="Arma",$B23="Escudo",$B23="Uniforme",$B23="Item comum"),$C23&lt;&gt;"",$U23=""),$B23,"")</f>
        <v/>
      </c>
      <c r="BO97" s="170">
        <f>IF(AND(OR($B23="Arma",$B23="Escudo",$B23="Uniforme",$B23="Item comum"),$C23&lt;&gt;"",$U23=""),IF(OR($B23="Escudo",$B23="Uniforme"),$L23,0),"")</f>
        <v/>
      </c>
      <c r="BP97" s="170">
        <f>IF(AND(OR($B23="Arma",$B23="Escudo",$B23="Uniforme",$B23="Item comum"),$C23&lt;&gt;"",$U23=""),IF(OR($B23="Escudo",$B23="Uniforme"),$M23,"—"),"")</f>
        <v/>
      </c>
      <c r="BQ97" s="170">
        <f>IF(AND(OR($B23="Arma",$B23="Escudo",$B23="Uniforme",$B23="Item comum"),$C23&lt;&gt;"",$U23=""),IF($B23="Arma",$M23,IF($B23="Item comum",0,$N23)),"")</f>
        <v/>
      </c>
      <c r="BR97" s="170">
        <f>IF(AND(OR($B23="Arma",$B23="Escudo",$B23="Uniforme",$B23="Item comum"),$C23&lt;&gt;"",$U23=""),IF($B23="Arma",$N23,IF($B23="Item comum",$L23,$O23)),"")</f>
        <v/>
      </c>
      <c r="BS97" s="170">
        <f>IF(AND(OR($B23="Arma",$B23="Escudo",$B23="Uniforme",$B23="Item comum"),$C23&lt;&gt;"",$U23=""),IF($B23="Uniforme",$E23,"—"),"")</f>
        <v/>
      </c>
      <c r="BT97" s="170">
        <f>IF(AND(OR($B23="Arma",$B23="Escudo",$B23="Uniforme",$B23="Item comum"),$C23&lt;&gt;"",$U23=""),"","")</f>
        <v/>
      </c>
      <c r="BU97" s="170">
        <f>IF(AND(OR($B23="Arma",$B23="Escudo",$B23="Uniforme",$B23="Item comum"),$C23&lt;&gt;"",$U23=""),"","")</f>
        <v/>
      </c>
      <c r="BV97" s="170" t="inlineStr">
        <is>
          <t>Memória Corporal</t>
        </is>
      </c>
      <c r="CK97" s="170">
        <f>IF(OR('CONFIGURAÇÃO'!$J$620="Arma",'CONFIGURAÇÃO'!$J$620="Escudo",'CONFIGURAÇÃO'!$J$620="Uniforme",'CONFIGURAÇÃO'!$J$620="Item comum"),'CONFIGURAÇÃO'!$J$622,"")</f>
        <v/>
      </c>
    </row>
    <row r="98">
      <c r="AA98" s="170">
        <f>IF(AND(AND($B18="Ferramenta amaldiçoada",$T18=TRUE),OR(IFERROR(VLOOKUP($E18,'DADOS_CUSTOM'!$BM$2:$BU$100,2,FALSE),"")="Arma",IFERROR(VLOOKUP($E18,'DADOS_CUSTOM'!$BM$2:$BU$100,2,FALSE),"")="Escudo")),$C18,"")</f>
        <v/>
      </c>
      <c r="AB98" s="170">
        <f>IF(AND(AND($B18="Ferramenta amaldiçoada",$T18=TRUE),OR(IFERROR(VLOOKUP($E18,'DADOS_CUSTOM'!$BM$2:$BU$100,2,FALSE),"")="Arma",IFERROR(VLOOKUP($E18,'DADOS_CUSTOM'!$BM$2:$BU$100,2,FALSE),"")="Escudo")),IFERROR(VLOOKUP($E18,'DADOS_CUSTOM'!$AA$2:$AK$81,2,FALSE),""),"")</f>
        <v/>
      </c>
      <c r="AC98" s="170">
        <f>IF(AND(AND($B18="Ferramenta amaldiçoada",$T18=TRUE),OR(IFERROR(VLOOKUP($E18,'DADOS_CUSTOM'!$BM$2:$BU$100,2,FALSE),"")="Arma",IFERROR(VLOOKUP($E18,'DADOS_CUSTOM'!$BM$2:$BU$100,2,FALSE),"")="Escudo")),IFERROR(VLOOKUP($E18,'DADOS_CUSTOM'!$AA$2:$AK$81,3,FALSE),""),"")</f>
        <v/>
      </c>
      <c r="AD98" s="170">
        <f>IF(AND(AND($B18="Ferramenta amaldiçoada",$T18=TRUE),OR(IFERROR(VLOOKUP($E18,'DADOS_CUSTOM'!$BM$2:$BU$100,2,FALSE),"")="Arma",IFERROR(VLOOKUP($E18,'DADOS_CUSTOM'!$BM$2:$BU$100,2,FALSE),"")="Escudo")),IFERROR(VLOOKUP($E18,'DADOS_CUSTOM'!$AA$2:$AK$81,4,FALSE),""),"")</f>
        <v/>
      </c>
      <c r="AE98" s="170">
        <f>IF(AND(AND($B18="Ferramenta amaldiçoada",$T18=TRUE),OR(IFERROR(VLOOKUP($E18,'DADOS_CUSTOM'!$BM$2:$BU$100,2,FALSE),"")="Arma",IFERROR(VLOOKUP($E18,'DADOS_CUSTOM'!$BM$2:$BU$100,2,FALSE),"")="Escudo")),IFERROR(VLOOKUP($E18,'DADOS_CUSTOM'!$AA$2:$AK$81,5,FALSE),""),"")</f>
        <v/>
      </c>
      <c r="AF98" s="170">
        <f>IF(AND(AND($B18="Ferramenta amaldiçoada",$T18=TRUE),OR(IFERROR(VLOOKUP($E18,'DADOS_CUSTOM'!$BM$2:$BU$100,2,FALSE),"")="Arma",IFERROR(VLOOKUP($E18,'DADOS_CUSTOM'!$BM$2:$BU$100,2,FALSE),"")="Escudo")),IFERROR(VLOOKUP($E18,'DADOS_CUSTOM'!$AA$2:$AK$81,6,FALSE),""),"")</f>
        <v/>
      </c>
      <c r="AG98" s="170">
        <f>IF(AND(AND($B18="Ferramenta amaldiçoada",$T18=TRUE),OR(IFERROR(VLOOKUP($E18,'DADOS_CUSTOM'!$BM$2:$BU$100,2,FALSE),"")="Arma",IFERROR(VLOOKUP($E18,'DADOS_CUSTOM'!$BM$2:$BU$100,2,FALSE),"")="Escudo")),IF($N18="",IFERROR(VLOOKUP($E18,'DADOS_CUSTOM'!$AA$2:$AK$81,7,FALSE),""),$N18),"")</f>
        <v/>
      </c>
      <c r="AH98" s="170">
        <f>IF(AND(AND($B18="Ferramenta amaldiçoada",$T18=TRUE),OR(IFERROR(VLOOKUP($E18,'DADOS_CUSTOM'!$BM$2:$BU$100,2,FALSE),"")="Arma",IFERROR(VLOOKUP($E18,'DADOS_CUSTOM'!$BM$2:$BU$100,2,FALSE),"")="Escudo")),IFERROR(VLOOKUP($E18,'DADOS_CUSTOM'!$AA$2:$AK$81,8,FALSE),""),"")</f>
        <v/>
      </c>
      <c r="AI98" s="170">
        <f>IF(AND(AND($B18="Ferramenta amaldiçoada",$T18=TRUE),OR(IFERROR(VLOOKUP($E18,'DADOS_CUSTOM'!$BM$2:$BU$100,2,FALSE),"")="Arma",IFERROR(VLOOKUP($E18,'DADOS_CUSTOM'!$BM$2:$BU$100,2,FALSE),"")="Escudo")),IFERROR(VLOOKUP($E18,'DADOS_CUSTOM'!$AA$2:$AK$81,9,FALSE),""),"")</f>
        <v/>
      </c>
      <c r="AJ98" s="170">
        <f>IF(AND(AND($B18="Ferramenta amaldiçoada",$T18=TRUE),OR(IFERROR(VLOOKUP($E18,'DADOS_CUSTOM'!$BM$2:$BU$100,2,FALSE),"")="Arma",IFERROR(VLOOKUP($E18,'DADOS_CUSTOM'!$BM$2:$BU$100,2,FALSE),"")="Escudo")),IFERROR(VLOOKUP($E18,'DADOS_CUSTOM'!$AA$2:$AK$81,10,FALSE),""),"")</f>
        <v/>
      </c>
      <c r="AK98" s="170">
        <f>IF(AND(AND($B18="Ferramenta amaldiçoada",$T18=TRUE),OR(IFERROR(VLOOKUP($E18,'DADOS_CUSTOM'!$BM$2:$BU$100,2,FALSE),"")="Arma",IFERROR(VLOOKUP($E18,'DADOS_CUSTOM'!$BM$2:$BU$100,2,FALSE),"")="Escudo")),IFERROR(VLOOKUP($E18,'DADOS_CUSTOM'!$AA$2:$AK$81,11,FALSE),""),"")</f>
        <v/>
      </c>
      <c r="AZ98" s="170">
        <f>IF(AND(OR($B17="Marcante",$B17="Menor"),$C17&lt;&gt;"",$T17=TRUE),$C17,"")</f>
        <v/>
      </c>
      <c r="BA98" s="170">
        <f>IF(AND(OR($B17="Marcante",$B17="Menor"),$C17&lt;&gt;"",$T17=TRUE),$E17,"")</f>
        <v/>
      </c>
      <c r="BB98" s="170">
        <f>IF(AND(OR($B17="Marcante",$B17="Menor"),$C17&lt;&gt;"",$T17=TRUE),IF($B17="Marcante","marcante","menor"),"")</f>
        <v/>
      </c>
      <c r="BC98" s="170">
        <f>IF(AND(OR($B17="Marcante",$B17="Menor"),$C17&lt;&gt;"",$T17=TRUE),IF($B17="Menor",IF($F17="—","",$F17),""),"")</f>
        <v/>
      </c>
      <c r="BD98" s="170">
        <f>IF(AND(OR($B17="Marcante",$B17="Menor"),$C17&lt;&gt;"",$T17=TRUE),$L17,"")</f>
        <v/>
      </c>
      <c r="BE98" s="170">
        <f>IF(AND(OR($B17="Marcante",$B17="Menor"),$C17&lt;&gt;"",$T17=TRUE),$R17,"")</f>
        <v/>
      </c>
      <c r="BM98" s="170">
        <f>IF(AND(OR($B24="Arma",$B24="Escudo",$B24="Uniforme",$B24="Item comum"),$C24&lt;&gt;"",$U24=""),$C24,"")</f>
        <v/>
      </c>
      <c r="BN98" s="170">
        <f>IF(AND(OR($B24="Arma",$B24="Escudo",$B24="Uniforme",$B24="Item comum"),$C24&lt;&gt;"",$U24=""),$B24,"")</f>
        <v/>
      </c>
      <c r="BO98" s="170">
        <f>IF(AND(OR($B24="Arma",$B24="Escudo",$B24="Uniforme",$B24="Item comum"),$C24&lt;&gt;"",$U24=""),IF(OR($B24="Escudo",$B24="Uniforme"),$L24,0),"")</f>
        <v/>
      </c>
      <c r="BP98" s="170">
        <f>IF(AND(OR($B24="Arma",$B24="Escudo",$B24="Uniforme",$B24="Item comum"),$C24&lt;&gt;"",$U24=""),IF(OR($B24="Escudo",$B24="Uniforme"),$M24,"—"),"")</f>
        <v/>
      </c>
      <c r="BQ98" s="170">
        <f>IF(AND(OR($B24="Arma",$B24="Escudo",$B24="Uniforme",$B24="Item comum"),$C24&lt;&gt;"",$U24=""),IF($B24="Arma",$M24,IF($B24="Item comum",0,$N24)),"")</f>
        <v/>
      </c>
      <c r="BR98" s="170">
        <f>IF(AND(OR($B24="Arma",$B24="Escudo",$B24="Uniforme",$B24="Item comum"),$C24&lt;&gt;"",$U24=""),IF($B24="Arma",$N24,IF($B24="Item comum",$L24,$O24)),"")</f>
        <v/>
      </c>
      <c r="BS98" s="170">
        <f>IF(AND(OR($B24="Arma",$B24="Escudo",$B24="Uniforme",$B24="Item comum"),$C24&lt;&gt;"",$U24=""),IF($B24="Uniforme",$E24,"—"),"")</f>
        <v/>
      </c>
      <c r="BT98" s="170">
        <f>IF(AND(OR($B24="Arma",$B24="Escudo",$B24="Uniforme",$B24="Item comum"),$C24&lt;&gt;"",$U24=""),"","")</f>
        <v/>
      </c>
      <c r="BU98" s="170">
        <f>IF(AND(OR($B24="Arma",$B24="Escudo",$B24="Uniforme",$B24="Item comum"),$C24&lt;&gt;"",$U24=""),"","")</f>
        <v/>
      </c>
      <c r="BV98" s="170" t="inlineStr">
        <is>
          <t>Memória Testemunha</t>
        </is>
      </c>
      <c r="CK98" s="170">
        <f>IF(OR('CONFIGURAÇÃO'!$J$649="Arma",'CONFIGURAÇÃO'!$J$649="Escudo",'CONFIGURAÇÃO'!$J$649="Uniforme",'CONFIGURAÇÃO'!$J$649="Item comum"),'CONFIGURAÇÃO'!$J$651,"")</f>
        <v/>
      </c>
    </row>
    <row r="99">
      <c r="AA99" s="170">
        <f>IF(AND(AND($B19="Ferramenta amaldiçoada",$T19=TRUE),OR(IFERROR(VLOOKUP($E19,'DADOS_CUSTOM'!$BM$2:$BU$100,2,FALSE),"")="Arma",IFERROR(VLOOKUP($E19,'DADOS_CUSTOM'!$BM$2:$BU$100,2,FALSE),"")="Escudo")),$C19,"")</f>
        <v/>
      </c>
      <c r="AB99" s="170">
        <f>IF(AND(AND($B19="Ferramenta amaldiçoada",$T19=TRUE),OR(IFERROR(VLOOKUP($E19,'DADOS_CUSTOM'!$BM$2:$BU$100,2,FALSE),"")="Arma",IFERROR(VLOOKUP($E19,'DADOS_CUSTOM'!$BM$2:$BU$100,2,FALSE),"")="Escudo")),IFERROR(VLOOKUP($E19,'DADOS_CUSTOM'!$AA$2:$AK$81,2,FALSE),""),"")</f>
        <v/>
      </c>
      <c r="AC99" s="170">
        <f>IF(AND(AND($B19="Ferramenta amaldiçoada",$T19=TRUE),OR(IFERROR(VLOOKUP($E19,'DADOS_CUSTOM'!$BM$2:$BU$100,2,FALSE),"")="Arma",IFERROR(VLOOKUP($E19,'DADOS_CUSTOM'!$BM$2:$BU$100,2,FALSE),"")="Escudo")),IFERROR(VLOOKUP($E19,'DADOS_CUSTOM'!$AA$2:$AK$81,3,FALSE),""),"")</f>
        <v/>
      </c>
      <c r="AD99" s="170">
        <f>IF(AND(AND($B19="Ferramenta amaldiçoada",$T19=TRUE),OR(IFERROR(VLOOKUP($E19,'DADOS_CUSTOM'!$BM$2:$BU$100,2,FALSE),"")="Arma",IFERROR(VLOOKUP($E19,'DADOS_CUSTOM'!$BM$2:$BU$100,2,FALSE),"")="Escudo")),IFERROR(VLOOKUP($E19,'DADOS_CUSTOM'!$AA$2:$AK$81,4,FALSE),""),"")</f>
        <v/>
      </c>
      <c r="AE99" s="170">
        <f>IF(AND(AND($B19="Ferramenta amaldiçoada",$T19=TRUE),OR(IFERROR(VLOOKUP($E19,'DADOS_CUSTOM'!$BM$2:$BU$100,2,FALSE),"")="Arma",IFERROR(VLOOKUP($E19,'DADOS_CUSTOM'!$BM$2:$BU$100,2,FALSE),"")="Escudo")),IFERROR(VLOOKUP($E19,'DADOS_CUSTOM'!$AA$2:$AK$81,5,FALSE),""),"")</f>
        <v/>
      </c>
      <c r="AF99" s="170">
        <f>IF(AND(AND($B19="Ferramenta amaldiçoada",$T19=TRUE),OR(IFERROR(VLOOKUP($E19,'DADOS_CUSTOM'!$BM$2:$BU$100,2,FALSE),"")="Arma",IFERROR(VLOOKUP($E19,'DADOS_CUSTOM'!$BM$2:$BU$100,2,FALSE),"")="Escudo")),IFERROR(VLOOKUP($E19,'DADOS_CUSTOM'!$AA$2:$AK$81,6,FALSE),""),"")</f>
        <v/>
      </c>
      <c r="AG99" s="170">
        <f>IF(AND(AND($B19="Ferramenta amaldiçoada",$T19=TRUE),OR(IFERROR(VLOOKUP($E19,'DADOS_CUSTOM'!$BM$2:$BU$100,2,FALSE),"")="Arma",IFERROR(VLOOKUP($E19,'DADOS_CUSTOM'!$BM$2:$BU$100,2,FALSE),"")="Escudo")),IF($N19="",IFERROR(VLOOKUP($E19,'DADOS_CUSTOM'!$AA$2:$AK$81,7,FALSE),""),$N19),"")</f>
        <v/>
      </c>
      <c r="AH99" s="170">
        <f>IF(AND(AND($B19="Ferramenta amaldiçoada",$T19=TRUE),OR(IFERROR(VLOOKUP($E19,'DADOS_CUSTOM'!$BM$2:$BU$100,2,FALSE),"")="Arma",IFERROR(VLOOKUP($E19,'DADOS_CUSTOM'!$BM$2:$BU$100,2,FALSE),"")="Escudo")),IFERROR(VLOOKUP($E19,'DADOS_CUSTOM'!$AA$2:$AK$81,8,FALSE),""),"")</f>
        <v/>
      </c>
      <c r="AI99" s="170">
        <f>IF(AND(AND($B19="Ferramenta amaldiçoada",$T19=TRUE),OR(IFERROR(VLOOKUP($E19,'DADOS_CUSTOM'!$BM$2:$BU$100,2,FALSE),"")="Arma",IFERROR(VLOOKUP($E19,'DADOS_CUSTOM'!$BM$2:$BU$100,2,FALSE),"")="Escudo")),IFERROR(VLOOKUP($E19,'DADOS_CUSTOM'!$AA$2:$AK$81,9,FALSE),""),"")</f>
        <v/>
      </c>
      <c r="AJ99" s="170">
        <f>IF(AND(AND($B19="Ferramenta amaldiçoada",$T19=TRUE),OR(IFERROR(VLOOKUP($E19,'DADOS_CUSTOM'!$BM$2:$BU$100,2,FALSE),"")="Arma",IFERROR(VLOOKUP($E19,'DADOS_CUSTOM'!$BM$2:$BU$100,2,FALSE),"")="Escudo")),IFERROR(VLOOKUP($E19,'DADOS_CUSTOM'!$AA$2:$AK$81,10,FALSE),""),"")</f>
        <v/>
      </c>
      <c r="AK99" s="170">
        <f>IF(AND(AND($B19="Ferramenta amaldiçoada",$T19=TRUE),OR(IFERROR(VLOOKUP($E19,'DADOS_CUSTOM'!$BM$2:$BU$100,2,FALSE),"")="Arma",IFERROR(VLOOKUP($E19,'DADOS_CUSTOM'!$BM$2:$BU$100,2,FALSE),"")="Escudo")),IFERROR(VLOOKUP($E19,'DADOS_CUSTOM'!$AA$2:$AK$81,11,FALSE),""),"")</f>
        <v/>
      </c>
      <c r="AZ99" s="170">
        <f>IF(AND(OR($B18="Marcante",$B18="Menor"),$C18&lt;&gt;"",$T18=TRUE),$C18,"")</f>
        <v/>
      </c>
      <c r="BA99" s="170">
        <f>IF(AND(OR($B18="Marcante",$B18="Menor"),$C18&lt;&gt;"",$T18=TRUE),$E18,"")</f>
        <v/>
      </c>
      <c r="BB99" s="170">
        <f>IF(AND(OR($B18="Marcante",$B18="Menor"),$C18&lt;&gt;"",$T18=TRUE),IF($B18="Marcante","marcante","menor"),"")</f>
        <v/>
      </c>
      <c r="BC99" s="170">
        <f>IF(AND(OR($B18="Marcante",$B18="Menor"),$C18&lt;&gt;"",$T18=TRUE),IF($B18="Menor",IF($F18="—","",$F18),""),"")</f>
        <v/>
      </c>
      <c r="BD99" s="170">
        <f>IF(AND(OR($B18="Marcante",$B18="Menor"),$C18&lt;&gt;"",$T18=TRUE),$L18,"")</f>
        <v/>
      </c>
      <c r="BE99" s="170">
        <f>IF(AND(OR($B18="Marcante",$B18="Menor"),$C18&lt;&gt;"",$T18=TRUE),$R18,"")</f>
        <v/>
      </c>
      <c r="BM99" s="170">
        <f>IF(AND(OR($B25="Arma",$B25="Escudo",$B25="Uniforme",$B25="Item comum"),$C25&lt;&gt;"",$U25=""),$C25,"")</f>
        <v/>
      </c>
      <c r="BN99" s="170">
        <f>IF(AND(OR($B25="Arma",$B25="Escudo",$B25="Uniforme",$B25="Item comum"),$C25&lt;&gt;"",$U25=""),$B25,"")</f>
        <v/>
      </c>
      <c r="BO99" s="170">
        <f>IF(AND(OR($B25="Arma",$B25="Escudo",$B25="Uniforme",$B25="Item comum"),$C25&lt;&gt;"",$U25=""),IF(OR($B25="Escudo",$B25="Uniforme"),$L25,0),"")</f>
        <v/>
      </c>
      <c r="BP99" s="170">
        <f>IF(AND(OR($B25="Arma",$B25="Escudo",$B25="Uniforme",$B25="Item comum"),$C25&lt;&gt;"",$U25=""),IF(OR($B25="Escudo",$B25="Uniforme"),$M25,"—"),"")</f>
        <v/>
      </c>
      <c r="BQ99" s="170">
        <f>IF(AND(OR($B25="Arma",$B25="Escudo",$B25="Uniforme",$B25="Item comum"),$C25&lt;&gt;"",$U25=""),IF($B25="Arma",$M25,IF($B25="Item comum",0,$N25)),"")</f>
        <v/>
      </c>
      <c r="BR99" s="170">
        <f>IF(AND(OR($B25="Arma",$B25="Escudo",$B25="Uniforme",$B25="Item comum"),$C25&lt;&gt;"",$U25=""),IF($B25="Arma",$N25,IF($B25="Item comum",$L25,$O25)),"")</f>
        <v/>
      </c>
      <c r="BS99" s="170">
        <f>IF(AND(OR($B25="Arma",$B25="Escudo",$B25="Uniforme",$B25="Item comum"),$C25&lt;&gt;"",$U25=""),IF($B25="Uniforme",$E25,"—"),"")</f>
        <v/>
      </c>
      <c r="BT99" s="170">
        <f>IF(AND(OR($B25="Arma",$B25="Escudo",$B25="Uniforme",$B25="Item comum"),$C25&lt;&gt;"",$U25=""),"","")</f>
        <v/>
      </c>
      <c r="BU99" s="170">
        <f>IF(AND(OR($B25="Arma",$B25="Escudo",$B25="Uniforme",$B25="Item comum"),$C25&lt;&gt;"",$U25=""),"","")</f>
        <v/>
      </c>
      <c r="BV99" s="170" t="inlineStr">
        <is>
          <t>Memória da Dor</t>
        </is>
      </c>
      <c r="CK99" s="170">
        <f>IF(OR('CONFIGURAÇÃO'!$J$678="Arma",'CONFIGURAÇÃO'!$J$678="Escudo",'CONFIGURAÇÃO'!$J$678="Uniforme",'CONFIGURAÇÃO'!$J$678="Item comum"),'CONFIGURAÇÃO'!$J$680,"")</f>
        <v/>
      </c>
    </row>
    <row r="100">
      <c r="AA100" s="170">
        <f>IF(AND(AND($B20="Ferramenta amaldiçoada",$T20=TRUE),OR(IFERROR(VLOOKUP($E20,'DADOS_CUSTOM'!$BM$2:$BU$100,2,FALSE),"")="Arma",IFERROR(VLOOKUP($E20,'DADOS_CUSTOM'!$BM$2:$BU$100,2,FALSE),"")="Escudo")),$C20,"")</f>
        <v/>
      </c>
      <c r="AB100" s="170">
        <f>IF(AND(AND($B20="Ferramenta amaldiçoada",$T20=TRUE),OR(IFERROR(VLOOKUP($E20,'DADOS_CUSTOM'!$BM$2:$BU$100,2,FALSE),"")="Arma",IFERROR(VLOOKUP($E20,'DADOS_CUSTOM'!$BM$2:$BU$100,2,FALSE),"")="Escudo")),IFERROR(VLOOKUP($E20,'DADOS_CUSTOM'!$AA$2:$AK$81,2,FALSE),""),"")</f>
        <v/>
      </c>
      <c r="AC100" s="170">
        <f>IF(AND(AND($B20="Ferramenta amaldiçoada",$T20=TRUE),OR(IFERROR(VLOOKUP($E20,'DADOS_CUSTOM'!$BM$2:$BU$100,2,FALSE),"")="Arma",IFERROR(VLOOKUP($E20,'DADOS_CUSTOM'!$BM$2:$BU$100,2,FALSE),"")="Escudo")),IFERROR(VLOOKUP($E20,'DADOS_CUSTOM'!$AA$2:$AK$81,3,FALSE),""),"")</f>
        <v/>
      </c>
      <c r="AD100" s="170">
        <f>IF(AND(AND($B20="Ferramenta amaldiçoada",$T20=TRUE),OR(IFERROR(VLOOKUP($E20,'DADOS_CUSTOM'!$BM$2:$BU$100,2,FALSE),"")="Arma",IFERROR(VLOOKUP($E20,'DADOS_CUSTOM'!$BM$2:$BU$100,2,FALSE),"")="Escudo")),IFERROR(VLOOKUP($E20,'DADOS_CUSTOM'!$AA$2:$AK$81,4,FALSE),""),"")</f>
        <v/>
      </c>
      <c r="AE100" s="170">
        <f>IF(AND(AND($B20="Ferramenta amaldiçoada",$T20=TRUE),OR(IFERROR(VLOOKUP($E20,'DADOS_CUSTOM'!$BM$2:$BU$100,2,FALSE),"")="Arma",IFERROR(VLOOKUP($E20,'DADOS_CUSTOM'!$BM$2:$BU$100,2,FALSE),"")="Escudo")),IFERROR(VLOOKUP($E20,'DADOS_CUSTOM'!$AA$2:$AK$81,5,FALSE),""),"")</f>
        <v/>
      </c>
      <c r="AF100" s="170">
        <f>IF(AND(AND($B20="Ferramenta amaldiçoada",$T20=TRUE),OR(IFERROR(VLOOKUP($E20,'DADOS_CUSTOM'!$BM$2:$BU$100,2,FALSE),"")="Arma",IFERROR(VLOOKUP($E20,'DADOS_CUSTOM'!$BM$2:$BU$100,2,FALSE),"")="Escudo")),IFERROR(VLOOKUP($E20,'DADOS_CUSTOM'!$AA$2:$AK$81,6,FALSE),""),"")</f>
        <v/>
      </c>
      <c r="AG100" s="170">
        <f>IF(AND(AND($B20="Ferramenta amaldiçoada",$T20=TRUE),OR(IFERROR(VLOOKUP($E20,'DADOS_CUSTOM'!$BM$2:$BU$100,2,FALSE),"")="Arma",IFERROR(VLOOKUP($E20,'DADOS_CUSTOM'!$BM$2:$BU$100,2,FALSE),"")="Escudo")),IF($N20="",IFERROR(VLOOKUP($E20,'DADOS_CUSTOM'!$AA$2:$AK$81,7,FALSE),""),$N20),"")</f>
        <v/>
      </c>
      <c r="AH100" s="170">
        <f>IF(AND(AND($B20="Ferramenta amaldiçoada",$T20=TRUE),OR(IFERROR(VLOOKUP($E20,'DADOS_CUSTOM'!$BM$2:$BU$100,2,FALSE),"")="Arma",IFERROR(VLOOKUP($E20,'DADOS_CUSTOM'!$BM$2:$BU$100,2,FALSE),"")="Escudo")),IFERROR(VLOOKUP($E20,'DADOS_CUSTOM'!$AA$2:$AK$81,8,FALSE),""),"")</f>
        <v/>
      </c>
      <c r="AI100" s="170">
        <f>IF(AND(AND($B20="Ferramenta amaldiçoada",$T20=TRUE),OR(IFERROR(VLOOKUP($E20,'DADOS_CUSTOM'!$BM$2:$BU$100,2,FALSE),"")="Arma",IFERROR(VLOOKUP($E20,'DADOS_CUSTOM'!$BM$2:$BU$100,2,FALSE),"")="Escudo")),IFERROR(VLOOKUP($E20,'DADOS_CUSTOM'!$AA$2:$AK$81,9,FALSE),""),"")</f>
        <v/>
      </c>
      <c r="AJ100" s="170">
        <f>IF(AND(AND($B20="Ferramenta amaldiçoada",$T20=TRUE),OR(IFERROR(VLOOKUP($E20,'DADOS_CUSTOM'!$BM$2:$BU$100,2,FALSE),"")="Arma",IFERROR(VLOOKUP($E20,'DADOS_CUSTOM'!$BM$2:$BU$100,2,FALSE),"")="Escudo")),IFERROR(VLOOKUP($E20,'DADOS_CUSTOM'!$AA$2:$AK$81,10,FALSE),""),"")</f>
        <v/>
      </c>
      <c r="AK100" s="170">
        <f>IF(AND(AND($B20="Ferramenta amaldiçoada",$T20=TRUE),OR(IFERROR(VLOOKUP($E20,'DADOS_CUSTOM'!$BM$2:$BU$100,2,FALSE),"")="Arma",IFERROR(VLOOKUP($E20,'DADOS_CUSTOM'!$BM$2:$BU$100,2,FALSE),"")="Escudo")),IFERROR(VLOOKUP($E20,'DADOS_CUSTOM'!$AA$2:$AK$81,11,FALSE),""),"")</f>
        <v/>
      </c>
      <c r="AZ100" s="170">
        <f>IF(AND(OR($B19="Marcante",$B19="Menor"),$C19&lt;&gt;"",$T19=TRUE),$C19,"")</f>
        <v/>
      </c>
      <c r="BA100" s="170">
        <f>IF(AND(OR($B19="Marcante",$B19="Menor"),$C19&lt;&gt;"",$T19=TRUE),$E19,"")</f>
        <v/>
      </c>
      <c r="BB100" s="170">
        <f>IF(AND(OR($B19="Marcante",$B19="Menor"),$C19&lt;&gt;"",$T19=TRUE),IF($B19="Marcante","marcante","menor"),"")</f>
        <v/>
      </c>
      <c r="BC100" s="170">
        <f>IF(AND(OR($B19="Marcante",$B19="Menor"),$C19&lt;&gt;"",$T19=TRUE),IF($B19="Menor",IF($F19="—","",$F19),""),"")</f>
        <v/>
      </c>
      <c r="BD100" s="170">
        <f>IF(AND(OR($B19="Marcante",$B19="Menor"),$C19&lt;&gt;"",$T19=TRUE),$L19,"")</f>
        <v/>
      </c>
      <c r="BE100" s="170">
        <f>IF(AND(OR($B19="Marcante",$B19="Menor"),$C19&lt;&gt;"",$T19=TRUE),$R19,"")</f>
        <v/>
      </c>
      <c r="BM100" s="170">
        <f>IF(AND(OR($B26="Arma",$B26="Escudo",$B26="Uniforme",$B26="Item comum"),$C26&lt;&gt;"",$U26=""),$C26,"")</f>
        <v/>
      </c>
      <c r="BN100" s="170">
        <f>IF(AND(OR($B26="Arma",$B26="Escudo",$B26="Uniforme",$B26="Item comum"),$C26&lt;&gt;"",$U26=""),$B26,"")</f>
        <v/>
      </c>
      <c r="BO100" s="170">
        <f>IF(AND(OR($B26="Arma",$B26="Escudo",$B26="Uniforme",$B26="Item comum"),$C26&lt;&gt;"",$U26=""),IF(OR($B26="Escudo",$B26="Uniforme"),$L26,0),"")</f>
        <v/>
      </c>
      <c r="BP100" s="170">
        <f>IF(AND(OR($B26="Arma",$B26="Escudo",$B26="Uniforme",$B26="Item comum"),$C26&lt;&gt;"",$U26=""),IF(OR($B26="Escudo",$B26="Uniforme"),$M26,"—"),"")</f>
        <v/>
      </c>
      <c r="BQ100" s="170">
        <f>IF(AND(OR($B26="Arma",$B26="Escudo",$B26="Uniforme",$B26="Item comum"),$C26&lt;&gt;"",$U26=""),IF($B26="Arma",$M26,IF($B26="Item comum",0,$N26)),"")</f>
        <v/>
      </c>
      <c r="BR100" s="170">
        <f>IF(AND(OR($B26="Arma",$B26="Escudo",$B26="Uniforme",$B26="Item comum"),$C26&lt;&gt;"",$U26=""),IF($B26="Arma",$N26,IF($B26="Item comum",$L26,$O26)),"")</f>
        <v/>
      </c>
      <c r="BS100" s="170">
        <f>IF(AND(OR($B26="Arma",$B26="Escudo",$B26="Uniforme",$B26="Item comum"),$C26&lt;&gt;"",$U26=""),IF($B26="Uniforme",$E26,"—"),"")</f>
        <v/>
      </c>
      <c r="BT100" s="170">
        <f>IF(AND(OR($B26="Arma",$B26="Escudo",$B26="Uniforme",$B26="Item comum"),$C26&lt;&gt;"",$U26=""),"","")</f>
        <v/>
      </c>
      <c r="BU100" s="170">
        <f>IF(AND(OR($B26="Arma",$B26="Escudo",$B26="Uniforme",$B26="Item comum"),$C26&lt;&gt;"",$U26=""),"","")</f>
        <v/>
      </c>
      <c r="BV100" s="170" t="inlineStr">
        <is>
          <t>Mente Resguardada</t>
        </is>
      </c>
      <c r="CK100" s="170">
        <f>IF(OR('CONFIGURAÇÃO'!$J$707="Arma",'CONFIGURAÇÃO'!$J$707="Escudo",'CONFIGURAÇÃO'!$J$707="Uniforme",'CONFIGURAÇÃO'!$J$707="Item comum"),'CONFIGURAÇÃO'!$J$709,"")</f>
        <v/>
      </c>
    </row>
    <row r="101">
      <c r="AA101" s="170">
        <f>IF(AND(AND($B21="Ferramenta amaldiçoada",$T21=TRUE),OR(IFERROR(VLOOKUP($E21,'DADOS_CUSTOM'!$BM$2:$BU$100,2,FALSE),"")="Arma",IFERROR(VLOOKUP($E21,'DADOS_CUSTOM'!$BM$2:$BU$100,2,FALSE),"")="Escudo")),$C21,"")</f>
        <v/>
      </c>
      <c r="AB101" s="170">
        <f>IF(AND(AND($B21="Ferramenta amaldiçoada",$T21=TRUE),OR(IFERROR(VLOOKUP($E21,'DADOS_CUSTOM'!$BM$2:$BU$100,2,FALSE),"")="Arma",IFERROR(VLOOKUP($E21,'DADOS_CUSTOM'!$BM$2:$BU$100,2,FALSE),"")="Escudo")),IFERROR(VLOOKUP($E21,'DADOS_CUSTOM'!$AA$2:$AK$81,2,FALSE),""),"")</f>
        <v/>
      </c>
      <c r="AC101" s="170">
        <f>IF(AND(AND($B21="Ferramenta amaldiçoada",$T21=TRUE),OR(IFERROR(VLOOKUP($E21,'DADOS_CUSTOM'!$BM$2:$BU$100,2,FALSE),"")="Arma",IFERROR(VLOOKUP($E21,'DADOS_CUSTOM'!$BM$2:$BU$100,2,FALSE),"")="Escudo")),IFERROR(VLOOKUP($E21,'DADOS_CUSTOM'!$AA$2:$AK$81,3,FALSE),""),"")</f>
        <v/>
      </c>
      <c r="AD101" s="170">
        <f>IF(AND(AND($B21="Ferramenta amaldiçoada",$T21=TRUE),OR(IFERROR(VLOOKUP($E21,'DADOS_CUSTOM'!$BM$2:$BU$100,2,FALSE),"")="Arma",IFERROR(VLOOKUP($E21,'DADOS_CUSTOM'!$BM$2:$BU$100,2,FALSE),"")="Escudo")),IFERROR(VLOOKUP($E21,'DADOS_CUSTOM'!$AA$2:$AK$81,4,FALSE),""),"")</f>
        <v/>
      </c>
      <c r="AE101" s="170">
        <f>IF(AND(AND($B21="Ferramenta amaldiçoada",$T21=TRUE),OR(IFERROR(VLOOKUP($E21,'DADOS_CUSTOM'!$BM$2:$BU$100,2,FALSE),"")="Arma",IFERROR(VLOOKUP($E21,'DADOS_CUSTOM'!$BM$2:$BU$100,2,FALSE),"")="Escudo")),IFERROR(VLOOKUP($E21,'DADOS_CUSTOM'!$AA$2:$AK$81,5,FALSE),""),"")</f>
        <v/>
      </c>
      <c r="AF101" s="170">
        <f>IF(AND(AND($B21="Ferramenta amaldiçoada",$T21=TRUE),OR(IFERROR(VLOOKUP($E21,'DADOS_CUSTOM'!$BM$2:$BU$100,2,FALSE),"")="Arma",IFERROR(VLOOKUP($E21,'DADOS_CUSTOM'!$BM$2:$BU$100,2,FALSE),"")="Escudo")),IFERROR(VLOOKUP($E21,'DADOS_CUSTOM'!$AA$2:$AK$81,6,FALSE),""),"")</f>
        <v/>
      </c>
      <c r="AG101" s="170">
        <f>IF(AND(AND($B21="Ferramenta amaldiçoada",$T21=TRUE),OR(IFERROR(VLOOKUP($E21,'DADOS_CUSTOM'!$BM$2:$BU$100,2,FALSE),"")="Arma",IFERROR(VLOOKUP($E21,'DADOS_CUSTOM'!$BM$2:$BU$100,2,FALSE),"")="Escudo")),IF($N21="",IFERROR(VLOOKUP($E21,'DADOS_CUSTOM'!$AA$2:$AK$81,7,FALSE),""),$N21),"")</f>
        <v/>
      </c>
      <c r="AH101" s="170">
        <f>IF(AND(AND($B21="Ferramenta amaldiçoada",$T21=TRUE),OR(IFERROR(VLOOKUP($E21,'DADOS_CUSTOM'!$BM$2:$BU$100,2,FALSE),"")="Arma",IFERROR(VLOOKUP($E21,'DADOS_CUSTOM'!$BM$2:$BU$100,2,FALSE),"")="Escudo")),IFERROR(VLOOKUP($E21,'DADOS_CUSTOM'!$AA$2:$AK$81,8,FALSE),""),"")</f>
        <v/>
      </c>
      <c r="AI101" s="170">
        <f>IF(AND(AND($B21="Ferramenta amaldiçoada",$T21=TRUE),OR(IFERROR(VLOOKUP($E21,'DADOS_CUSTOM'!$BM$2:$BU$100,2,FALSE),"")="Arma",IFERROR(VLOOKUP($E21,'DADOS_CUSTOM'!$BM$2:$BU$100,2,FALSE),"")="Escudo")),IFERROR(VLOOKUP($E21,'DADOS_CUSTOM'!$AA$2:$AK$81,9,FALSE),""),"")</f>
        <v/>
      </c>
      <c r="AJ101" s="170">
        <f>IF(AND(AND($B21="Ferramenta amaldiçoada",$T21=TRUE),OR(IFERROR(VLOOKUP($E21,'DADOS_CUSTOM'!$BM$2:$BU$100,2,FALSE),"")="Arma",IFERROR(VLOOKUP($E21,'DADOS_CUSTOM'!$BM$2:$BU$100,2,FALSE),"")="Escudo")),IFERROR(VLOOKUP($E21,'DADOS_CUSTOM'!$AA$2:$AK$81,10,FALSE),""),"")</f>
        <v/>
      </c>
      <c r="AK101" s="170">
        <f>IF(AND(AND($B21="Ferramenta amaldiçoada",$T21=TRUE),OR(IFERROR(VLOOKUP($E21,'DADOS_CUSTOM'!$BM$2:$BU$100,2,FALSE),"")="Arma",IFERROR(VLOOKUP($E21,'DADOS_CUSTOM'!$BM$2:$BU$100,2,FALSE),"")="Escudo")),IFERROR(VLOOKUP($E21,'DADOS_CUSTOM'!$AA$2:$AK$81,11,FALSE),""),"")</f>
        <v/>
      </c>
      <c r="AZ101" s="170">
        <f>IF(AND(OR($B20="Marcante",$B20="Menor"),$C20&lt;&gt;"",$T20=TRUE),$C20,"")</f>
        <v/>
      </c>
      <c r="BA101" s="170">
        <f>IF(AND(OR($B20="Marcante",$B20="Menor"),$C20&lt;&gt;"",$T20=TRUE),$E20,"")</f>
        <v/>
      </c>
      <c r="BB101" s="170">
        <f>IF(AND(OR($B20="Marcante",$B20="Menor"),$C20&lt;&gt;"",$T20=TRUE),IF($B20="Marcante","marcante","menor"),"")</f>
        <v/>
      </c>
      <c r="BC101" s="170">
        <f>IF(AND(OR($B20="Marcante",$B20="Menor"),$C20&lt;&gt;"",$T20=TRUE),IF($B20="Menor",IF($F20="—","",$F20),""),"")</f>
        <v/>
      </c>
      <c r="BD101" s="170">
        <f>IF(AND(OR($B20="Marcante",$B20="Menor"),$C20&lt;&gt;"",$T20=TRUE),$L20,"")</f>
        <v/>
      </c>
      <c r="BE101" s="170">
        <f>IF(AND(OR($B20="Marcante",$B20="Menor"),$C20&lt;&gt;"",$T20=TRUE),$R20,"")</f>
        <v/>
      </c>
      <c r="BM101" s="170">
        <f>IF(AND(AND($B2="Ferramenta amaldiçoada",$T2=TRUE),TRUE),$C2,"")</f>
        <v/>
      </c>
      <c r="BN101" s="170">
        <f>IF(AND(AND($B2="Ferramenta amaldiçoada",$T2=TRUE),TRUE),IFERROR(VLOOKUP($E2,'DADOS_CUSTOM'!$BM$2:$BU$100,2,FALSE),""),"")</f>
        <v/>
      </c>
      <c r="BO101" s="170">
        <f>IF(AND(AND($B2="Ferramenta amaldiçoada",$T2=TRUE),TRUE),IFERROR(VLOOKUP($E2,'DADOS_CUSTOM'!$BM$2:$BU$100,3,FALSE),""),"")</f>
        <v/>
      </c>
      <c r="BP101" s="170">
        <f>IF(AND(AND($B2="Ferramenta amaldiçoada",$T2=TRUE),TRUE),IFERROR(VLOOKUP($E2,'DADOS_CUSTOM'!$BM$2:$BU$100,4,FALSE),""),"")</f>
        <v/>
      </c>
      <c r="BQ101" s="170">
        <f>IF(AND(AND($B2="Ferramenta amaldiçoada",$T2=TRUE),TRUE),IFERROR(VLOOKUP($E2,'DADOS_CUSTOM'!$BM$2:$BU$100,5,FALSE),""),"")</f>
        <v/>
      </c>
      <c r="BR101" s="170">
        <f>IF(AND(AND($B2="Ferramenta amaldiçoada",$T2=TRUE),TRUE),IF($N2="",IFERROR(VLOOKUP($E2,'DADOS_CUSTOM'!$BM$2:$BU$100,6,FALSE),""),$N2),"")</f>
        <v/>
      </c>
      <c r="BS101" s="170">
        <f>IF(AND(AND($B2="Ferramenta amaldiçoada",$T2=TRUE),TRUE),$F2,"")</f>
        <v/>
      </c>
      <c r="BT101" s="170">
        <f>IF(AND(AND($B2="Ferramenta amaldiçoada",$T2=TRUE),TRUE),$L2,"")</f>
        <v/>
      </c>
      <c r="BU101" s="170">
        <f>IF(AND(AND($B2="Ferramenta amaldiçoada",$T2=TRUE),TRUE),$M2,"")</f>
        <v/>
      </c>
      <c r="BV101" s="170" t="inlineStr">
        <is>
          <t>Metabolismo Flexível</t>
        </is>
      </c>
    </row>
    <row r="102">
      <c r="AA102" s="170">
        <f>IF(AND(AND($B22="Ferramenta amaldiçoada",$T22=TRUE),OR(IFERROR(VLOOKUP($E22,'DADOS_CUSTOM'!$BM$2:$BU$100,2,FALSE),"")="Arma",IFERROR(VLOOKUP($E22,'DADOS_CUSTOM'!$BM$2:$BU$100,2,FALSE),"")="Escudo")),$C22,"")</f>
        <v/>
      </c>
      <c r="AB102" s="170">
        <f>IF(AND(AND($B22="Ferramenta amaldiçoada",$T22=TRUE),OR(IFERROR(VLOOKUP($E22,'DADOS_CUSTOM'!$BM$2:$BU$100,2,FALSE),"")="Arma",IFERROR(VLOOKUP($E22,'DADOS_CUSTOM'!$BM$2:$BU$100,2,FALSE),"")="Escudo")),IFERROR(VLOOKUP($E22,'DADOS_CUSTOM'!$AA$2:$AK$81,2,FALSE),""),"")</f>
        <v/>
      </c>
      <c r="AC102" s="170">
        <f>IF(AND(AND($B22="Ferramenta amaldiçoada",$T22=TRUE),OR(IFERROR(VLOOKUP($E22,'DADOS_CUSTOM'!$BM$2:$BU$100,2,FALSE),"")="Arma",IFERROR(VLOOKUP($E22,'DADOS_CUSTOM'!$BM$2:$BU$100,2,FALSE),"")="Escudo")),IFERROR(VLOOKUP($E22,'DADOS_CUSTOM'!$AA$2:$AK$81,3,FALSE),""),"")</f>
        <v/>
      </c>
      <c r="AD102" s="170">
        <f>IF(AND(AND($B22="Ferramenta amaldiçoada",$T22=TRUE),OR(IFERROR(VLOOKUP($E22,'DADOS_CUSTOM'!$BM$2:$BU$100,2,FALSE),"")="Arma",IFERROR(VLOOKUP($E22,'DADOS_CUSTOM'!$BM$2:$BU$100,2,FALSE),"")="Escudo")),IFERROR(VLOOKUP($E22,'DADOS_CUSTOM'!$AA$2:$AK$81,4,FALSE),""),"")</f>
        <v/>
      </c>
      <c r="AE102" s="170">
        <f>IF(AND(AND($B22="Ferramenta amaldiçoada",$T22=TRUE),OR(IFERROR(VLOOKUP($E22,'DADOS_CUSTOM'!$BM$2:$BU$100,2,FALSE),"")="Arma",IFERROR(VLOOKUP($E22,'DADOS_CUSTOM'!$BM$2:$BU$100,2,FALSE),"")="Escudo")),IFERROR(VLOOKUP($E22,'DADOS_CUSTOM'!$AA$2:$AK$81,5,FALSE),""),"")</f>
        <v/>
      </c>
      <c r="AF102" s="170">
        <f>IF(AND(AND($B22="Ferramenta amaldiçoada",$T22=TRUE),OR(IFERROR(VLOOKUP($E22,'DADOS_CUSTOM'!$BM$2:$BU$100,2,FALSE),"")="Arma",IFERROR(VLOOKUP($E22,'DADOS_CUSTOM'!$BM$2:$BU$100,2,FALSE),"")="Escudo")),IFERROR(VLOOKUP($E22,'DADOS_CUSTOM'!$AA$2:$AK$81,6,FALSE),""),"")</f>
        <v/>
      </c>
      <c r="AG102" s="170">
        <f>IF(AND(AND($B22="Ferramenta amaldiçoada",$T22=TRUE),OR(IFERROR(VLOOKUP($E22,'DADOS_CUSTOM'!$BM$2:$BU$100,2,FALSE),"")="Arma",IFERROR(VLOOKUP($E22,'DADOS_CUSTOM'!$BM$2:$BU$100,2,FALSE),"")="Escudo")),IF($N22="",IFERROR(VLOOKUP($E22,'DADOS_CUSTOM'!$AA$2:$AK$81,7,FALSE),""),$N22),"")</f>
        <v/>
      </c>
      <c r="AH102" s="170">
        <f>IF(AND(AND($B22="Ferramenta amaldiçoada",$T22=TRUE),OR(IFERROR(VLOOKUP($E22,'DADOS_CUSTOM'!$BM$2:$BU$100,2,FALSE),"")="Arma",IFERROR(VLOOKUP($E22,'DADOS_CUSTOM'!$BM$2:$BU$100,2,FALSE),"")="Escudo")),IFERROR(VLOOKUP($E22,'DADOS_CUSTOM'!$AA$2:$AK$81,8,FALSE),""),"")</f>
        <v/>
      </c>
      <c r="AI102" s="170">
        <f>IF(AND(AND($B22="Ferramenta amaldiçoada",$T22=TRUE),OR(IFERROR(VLOOKUP($E22,'DADOS_CUSTOM'!$BM$2:$BU$100,2,FALSE),"")="Arma",IFERROR(VLOOKUP($E22,'DADOS_CUSTOM'!$BM$2:$BU$100,2,FALSE),"")="Escudo")),IFERROR(VLOOKUP($E22,'DADOS_CUSTOM'!$AA$2:$AK$81,9,FALSE),""),"")</f>
        <v/>
      </c>
      <c r="AJ102" s="170">
        <f>IF(AND(AND($B22="Ferramenta amaldiçoada",$T22=TRUE),OR(IFERROR(VLOOKUP($E22,'DADOS_CUSTOM'!$BM$2:$BU$100,2,FALSE),"")="Arma",IFERROR(VLOOKUP($E22,'DADOS_CUSTOM'!$BM$2:$BU$100,2,FALSE),"")="Escudo")),IFERROR(VLOOKUP($E22,'DADOS_CUSTOM'!$AA$2:$AK$81,10,FALSE),""),"")</f>
        <v/>
      </c>
      <c r="AK102" s="170">
        <f>IF(AND(AND($B22="Ferramenta amaldiçoada",$T22=TRUE),OR(IFERROR(VLOOKUP($E22,'DADOS_CUSTOM'!$BM$2:$BU$100,2,FALSE),"")="Arma",IFERROR(VLOOKUP($E22,'DADOS_CUSTOM'!$BM$2:$BU$100,2,FALSE),"")="Escudo")),IFERROR(VLOOKUP($E22,'DADOS_CUSTOM'!$AA$2:$AK$81,11,FALSE),""),"")</f>
        <v/>
      </c>
      <c r="AZ102" s="170">
        <f>IF(AND(OR($B21="Marcante",$B21="Menor"),$C21&lt;&gt;"",$T21=TRUE),$C21,"")</f>
        <v/>
      </c>
      <c r="BA102" s="170">
        <f>IF(AND(OR($B21="Marcante",$B21="Menor"),$C21&lt;&gt;"",$T21=TRUE),$E21,"")</f>
        <v/>
      </c>
      <c r="BB102" s="170">
        <f>IF(AND(OR($B21="Marcante",$B21="Menor"),$C21&lt;&gt;"",$T21=TRUE),IF($B21="Marcante","marcante","menor"),"")</f>
        <v/>
      </c>
      <c r="BC102" s="170">
        <f>IF(AND(OR($B21="Marcante",$B21="Menor"),$C21&lt;&gt;"",$T21=TRUE),IF($B21="Menor",IF($F21="—","",$F21),""),"")</f>
        <v/>
      </c>
      <c r="BD102" s="170">
        <f>IF(AND(OR($B21="Marcante",$B21="Menor"),$C21&lt;&gt;"",$T21=TRUE),$L21,"")</f>
        <v/>
      </c>
      <c r="BE102" s="170">
        <f>IF(AND(OR($B21="Marcante",$B21="Menor"),$C21&lt;&gt;"",$T21=TRUE),$R21,"")</f>
        <v/>
      </c>
      <c r="BM102" s="170">
        <f>IF(AND(AND($B3="Ferramenta amaldiçoada",$T3=TRUE),TRUE),$C3,"")</f>
        <v/>
      </c>
      <c r="BN102" s="170">
        <f>IF(AND(AND($B3="Ferramenta amaldiçoada",$T3=TRUE),TRUE),IFERROR(VLOOKUP($E3,'DADOS_CUSTOM'!$BM$2:$BU$100,2,FALSE),""),"")</f>
        <v/>
      </c>
      <c r="BO102" s="170">
        <f>IF(AND(AND($B3="Ferramenta amaldiçoada",$T3=TRUE),TRUE),IFERROR(VLOOKUP($E3,'DADOS_CUSTOM'!$BM$2:$BU$100,3,FALSE),""),"")</f>
        <v/>
      </c>
      <c r="BP102" s="170">
        <f>IF(AND(AND($B3="Ferramenta amaldiçoada",$T3=TRUE),TRUE),IFERROR(VLOOKUP($E3,'DADOS_CUSTOM'!$BM$2:$BU$100,4,FALSE),""),"")</f>
        <v/>
      </c>
      <c r="BQ102" s="170">
        <f>IF(AND(AND($B3="Ferramenta amaldiçoada",$T3=TRUE),TRUE),IFERROR(VLOOKUP($E3,'DADOS_CUSTOM'!$BM$2:$BU$100,5,FALSE),""),"")</f>
        <v/>
      </c>
      <c r="BR102" s="170">
        <f>IF(AND(AND($B3="Ferramenta amaldiçoada",$T3=TRUE),TRUE),IF($N3="",IFERROR(VLOOKUP($E3,'DADOS_CUSTOM'!$BM$2:$BU$100,6,FALSE),""),$N3),"")</f>
        <v/>
      </c>
      <c r="BS102" s="170">
        <f>IF(AND(AND($B3="Ferramenta amaldiçoada",$T3=TRUE),TRUE),$F3,"")</f>
        <v/>
      </c>
      <c r="BT102" s="170">
        <f>IF(AND(AND($B3="Ferramenta amaldiçoada",$T3=TRUE),TRUE),$L3,"")</f>
        <v/>
      </c>
      <c r="BU102" s="170">
        <f>IF(AND(AND($B3="Ferramenta amaldiçoada",$T3=TRUE),TRUE),$M3,"")</f>
        <v/>
      </c>
      <c r="BV102" s="170" t="inlineStr">
        <is>
          <t>Metralhadora Pesada</t>
        </is>
      </c>
    </row>
    <row r="103">
      <c r="AA103" s="170">
        <f>IF(AND(AND($B23="Ferramenta amaldiçoada",$T23=TRUE),OR(IFERROR(VLOOKUP($E23,'DADOS_CUSTOM'!$BM$2:$BU$100,2,FALSE),"")="Arma",IFERROR(VLOOKUP($E23,'DADOS_CUSTOM'!$BM$2:$BU$100,2,FALSE),"")="Escudo")),$C23,"")</f>
        <v/>
      </c>
      <c r="AB103" s="170">
        <f>IF(AND(AND($B23="Ferramenta amaldiçoada",$T23=TRUE),OR(IFERROR(VLOOKUP($E23,'DADOS_CUSTOM'!$BM$2:$BU$100,2,FALSE),"")="Arma",IFERROR(VLOOKUP($E23,'DADOS_CUSTOM'!$BM$2:$BU$100,2,FALSE),"")="Escudo")),IFERROR(VLOOKUP($E23,'DADOS_CUSTOM'!$AA$2:$AK$81,2,FALSE),""),"")</f>
        <v/>
      </c>
      <c r="AC103" s="170">
        <f>IF(AND(AND($B23="Ferramenta amaldiçoada",$T23=TRUE),OR(IFERROR(VLOOKUP($E23,'DADOS_CUSTOM'!$BM$2:$BU$100,2,FALSE),"")="Arma",IFERROR(VLOOKUP($E23,'DADOS_CUSTOM'!$BM$2:$BU$100,2,FALSE),"")="Escudo")),IFERROR(VLOOKUP($E23,'DADOS_CUSTOM'!$AA$2:$AK$81,3,FALSE),""),"")</f>
        <v/>
      </c>
      <c r="AD103" s="170">
        <f>IF(AND(AND($B23="Ferramenta amaldiçoada",$T23=TRUE),OR(IFERROR(VLOOKUP($E23,'DADOS_CUSTOM'!$BM$2:$BU$100,2,FALSE),"")="Arma",IFERROR(VLOOKUP($E23,'DADOS_CUSTOM'!$BM$2:$BU$100,2,FALSE),"")="Escudo")),IFERROR(VLOOKUP($E23,'DADOS_CUSTOM'!$AA$2:$AK$81,4,FALSE),""),"")</f>
        <v/>
      </c>
      <c r="AE103" s="170">
        <f>IF(AND(AND($B23="Ferramenta amaldiçoada",$T23=TRUE),OR(IFERROR(VLOOKUP($E23,'DADOS_CUSTOM'!$BM$2:$BU$100,2,FALSE),"")="Arma",IFERROR(VLOOKUP($E23,'DADOS_CUSTOM'!$BM$2:$BU$100,2,FALSE),"")="Escudo")),IFERROR(VLOOKUP($E23,'DADOS_CUSTOM'!$AA$2:$AK$81,5,FALSE),""),"")</f>
        <v/>
      </c>
      <c r="AF103" s="170">
        <f>IF(AND(AND($B23="Ferramenta amaldiçoada",$T23=TRUE),OR(IFERROR(VLOOKUP($E23,'DADOS_CUSTOM'!$BM$2:$BU$100,2,FALSE),"")="Arma",IFERROR(VLOOKUP($E23,'DADOS_CUSTOM'!$BM$2:$BU$100,2,FALSE),"")="Escudo")),IFERROR(VLOOKUP($E23,'DADOS_CUSTOM'!$AA$2:$AK$81,6,FALSE),""),"")</f>
        <v/>
      </c>
      <c r="AG103" s="170">
        <f>IF(AND(AND($B23="Ferramenta amaldiçoada",$T23=TRUE),OR(IFERROR(VLOOKUP($E23,'DADOS_CUSTOM'!$BM$2:$BU$100,2,FALSE),"")="Arma",IFERROR(VLOOKUP($E23,'DADOS_CUSTOM'!$BM$2:$BU$100,2,FALSE),"")="Escudo")),IF($N23="",IFERROR(VLOOKUP($E23,'DADOS_CUSTOM'!$AA$2:$AK$81,7,FALSE),""),$N23),"")</f>
        <v/>
      </c>
      <c r="AH103" s="170">
        <f>IF(AND(AND($B23="Ferramenta amaldiçoada",$T23=TRUE),OR(IFERROR(VLOOKUP($E23,'DADOS_CUSTOM'!$BM$2:$BU$100,2,FALSE),"")="Arma",IFERROR(VLOOKUP($E23,'DADOS_CUSTOM'!$BM$2:$BU$100,2,FALSE),"")="Escudo")),IFERROR(VLOOKUP($E23,'DADOS_CUSTOM'!$AA$2:$AK$81,8,FALSE),""),"")</f>
        <v/>
      </c>
      <c r="AI103" s="170">
        <f>IF(AND(AND($B23="Ferramenta amaldiçoada",$T23=TRUE),OR(IFERROR(VLOOKUP($E23,'DADOS_CUSTOM'!$BM$2:$BU$100,2,FALSE),"")="Arma",IFERROR(VLOOKUP($E23,'DADOS_CUSTOM'!$BM$2:$BU$100,2,FALSE),"")="Escudo")),IFERROR(VLOOKUP($E23,'DADOS_CUSTOM'!$AA$2:$AK$81,9,FALSE),""),"")</f>
        <v/>
      </c>
      <c r="AJ103" s="170">
        <f>IF(AND(AND($B23="Ferramenta amaldiçoada",$T23=TRUE),OR(IFERROR(VLOOKUP($E23,'DADOS_CUSTOM'!$BM$2:$BU$100,2,FALSE),"")="Arma",IFERROR(VLOOKUP($E23,'DADOS_CUSTOM'!$BM$2:$BU$100,2,FALSE),"")="Escudo")),IFERROR(VLOOKUP($E23,'DADOS_CUSTOM'!$AA$2:$AK$81,10,FALSE),""),"")</f>
        <v/>
      </c>
      <c r="AK103" s="170">
        <f>IF(AND(AND($B23="Ferramenta amaldiçoada",$T23=TRUE),OR(IFERROR(VLOOKUP($E23,'DADOS_CUSTOM'!$BM$2:$BU$100,2,FALSE),"")="Arma",IFERROR(VLOOKUP($E23,'DADOS_CUSTOM'!$BM$2:$BU$100,2,FALSE),"")="Escudo")),IFERROR(VLOOKUP($E23,'DADOS_CUSTOM'!$AA$2:$AK$81,11,FALSE),""),"")</f>
        <v/>
      </c>
      <c r="AZ103" s="170">
        <f>IF(AND(OR($B22="Marcante",$B22="Menor"),$C22&lt;&gt;"",$T22=TRUE),$C22,"")</f>
        <v/>
      </c>
      <c r="BA103" s="170">
        <f>IF(AND(OR($B22="Marcante",$B22="Menor"),$C22&lt;&gt;"",$T22=TRUE),$E22,"")</f>
        <v/>
      </c>
      <c r="BB103" s="170">
        <f>IF(AND(OR($B22="Marcante",$B22="Menor"),$C22&lt;&gt;"",$T22=TRUE),IF($B22="Marcante","marcante","menor"),"")</f>
        <v/>
      </c>
      <c r="BC103" s="170">
        <f>IF(AND(OR($B22="Marcante",$B22="Menor"),$C22&lt;&gt;"",$T22=TRUE),IF($B22="Menor",IF($F22="—","",$F22),""),"")</f>
        <v/>
      </c>
      <c r="BD103" s="170">
        <f>IF(AND(OR($B22="Marcante",$B22="Menor"),$C22&lt;&gt;"",$T22=TRUE),$L22,"")</f>
        <v/>
      </c>
      <c r="BE103" s="170">
        <f>IF(AND(OR($B22="Marcante",$B22="Menor"),$C22&lt;&gt;"",$T22=TRUE),$R22,"")</f>
        <v/>
      </c>
      <c r="BM103" s="170">
        <f>IF(AND(AND($B4="Ferramenta amaldiçoada",$T4=TRUE),TRUE),$C4,"")</f>
        <v/>
      </c>
      <c r="BN103" s="170">
        <f>IF(AND(AND($B4="Ferramenta amaldiçoada",$T4=TRUE),TRUE),IFERROR(VLOOKUP($E4,'DADOS_CUSTOM'!$BM$2:$BU$100,2,FALSE),""),"")</f>
        <v/>
      </c>
      <c r="BO103" s="170">
        <f>IF(AND(AND($B4="Ferramenta amaldiçoada",$T4=TRUE),TRUE),IFERROR(VLOOKUP($E4,'DADOS_CUSTOM'!$BM$2:$BU$100,3,FALSE),""),"")</f>
        <v/>
      </c>
      <c r="BP103" s="170">
        <f>IF(AND(AND($B4="Ferramenta amaldiçoada",$T4=TRUE),TRUE),IFERROR(VLOOKUP($E4,'DADOS_CUSTOM'!$BM$2:$BU$100,4,FALSE),""),"")</f>
        <v/>
      </c>
      <c r="BQ103" s="170">
        <f>IF(AND(AND($B4="Ferramenta amaldiçoada",$T4=TRUE),TRUE),IFERROR(VLOOKUP($E4,'DADOS_CUSTOM'!$BM$2:$BU$100,5,FALSE),""),"")</f>
        <v/>
      </c>
      <c r="BR103" s="170">
        <f>IF(AND(AND($B4="Ferramenta amaldiçoada",$T4=TRUE),TRUE),IF($N4="",IFERROR(VLOOKUP($E4,'DADOS_CUSTOM'!$BM$2:$BU$100,6,FALSE),""),$N4),"")</f>
        <v/>
      </c>
      <c r="BS103" s="170">
        <f>IF(AND(AND($B4="Ferramenta amaldiçoada",$T4=TRUE),TRUE),$F4,"")</f>
        <v/>
      </c>
      <c r="BT103" s="170">
        <f>IF(AND(AND($B4="Ferramenta amaldiçoada",$T4=TRUE),TRUE),$L4,"")</f>
        <v/>
      </c>
      <c r="BU103" s="170">
        <f>IF(AND(AND($B4="Ferramenta amaldiçoada",$T4=TRUE),TRUE),$M4,"")</f>
        <v/>
      </c>
      <c r="BV103" s="170" t="inlineStr">
        <is>
          <t>Mochila</t>
        </is>
      </c>
    </row>
    <row r="104">
      <c r="AA104" s="170">
        <f>IF(AND(AND($B24="Ferramenta amaldiçoada",$T24=TRUE),OR(IFERROR(VLOOKUP($E24,'DADOS_CUSTOM'!$BM$2:$BU$100,2,FALSE),"")="Arma",IFERROR(VLOOKUP($E24,'DADOS_CUSTOM'!$BM$2:$BU$100,2,FALSE),"")="Escudo")),$C24,"")</f>
        <v/>
      </c>
      <c r="AB104" s="170">
        <f>IF(AND(AND($B24="Ferramenta amaldiçoada",$T24=TRUE),OR(IFERROR(VLOOKUP($E24,'DADOS_CUSTOM'!$BM$2:$BU$100,2,FALSE),"")="Arma",IFERROR(VLOOKUP($E24,'DADOS_CUSTOM'!$BM$2:$BU$100,2,FALSE),"")="Escudo")),IFERROR(VLOOKUP($E24,'DADOS_CUSTOM'!$AA$2:$AK$81,2,FALSE),""),"")</f>
        <v/>
      </c>
      <c r="AC104" s="170">
        <f>IF(AND(AND($B24="Ferramenta amaldiçoada",$T24=TRUE),OR(IFERROR(VLOOKUP($E24,'DADOS_CUSTOM'!$BM$2:$BU$100,2,FALSE),"")="Arma",IFERROR(VLOOKUP($E24,'DADOS_CUSTOM'!$BM$2:$BU$100,2,FALSE),"")="Escudo")),IFERROR(VLOOKUP($E24,'DADOS_CUSTOM'!$AA$2:$AK$81,3,FALSE),""),"")</f>
        <v/>
      </c>
      <c r="AD104" s="170">
        <f>IF(AND(AND($B24="Ferramenta amaldiçoada",$T24=TRUE),OR(IFERROR(VLOOKUP($E24,'DADOS_CUSTOM'!$BM$2:$BU$100,2,FALSE),"")="Arma",IFERROR(VLOOKUP($E24,'DADOS_CUSTOM'!$BM$2:$BU$100,2,FALSE),"")="Escudo")),IFERROR(VLOOKUP($E24,'DADOS_CUSTOM'!$AA$2:$AK$81,4,FALSE),""),"")</f>
        <v/>
      </c>
      <c r="AE104" s="170">
        <f>IF(AND(AND($B24="Ferramenta amaldiçoada",$T24=TRUE),OR(IFERROR(VLOOKUP($E24,'DADOS_CUSTOM'!$BM$2:$BU$100,2,FALSE),"")="Arma",IFERROR(VLOOKUP($E24,'DADOS_CUSTOM'!$BM$2:$BU$100,2,FALSE),"")="Escudo")),IFERROR(VLOOKUP($E24,'DADOS_CUSTOM'!$AA$2:$AK$81,5,FALSE),""),"")</f>
        <v/>
      </c>
      <c r="AF104" s="170">
        <f>IF(AND(AND($B24="Ferramenta amaldiçoada",$T24=TRUE),OR(IFERROR(VLOOKUP($E24,'DADOS_CUSTOM'!$BM$2:$BU$100,2,FALSE),"")="Arma",IFERROR(VLOOKUP($E24,'DADOS_CUSTOM'!$BM$2:$BU$100,2,FALSE),"")="Escudo")),IFERROR(VLOOKUP($E24,'DADOS_CUSTOM'!$AA$2:$AK$81,6,FALSE),""),"")</f>
        <v/>
      </c>
      <c r="AG104" s="170">
        <f>IF(AND(AND($B24="Ferramenta amaldiçoada",$T24=TRUE),OR(IFERROR(VLOOKUP($E24,'DADOS_CUSTOM'!$BM$2:$BU$100,2,FALSE),"")="Arma",IFERROR(VLOOKUP($E24,'DADOS_CUSTOM'!$BM$2:$BU$100,2,FALSE),"")="Escudo")),IF($N24="",IFERROR(VLOOKUP($E24,'DADOS_CUSTOM'!$AA$2:$AK$81,7,FALSE),""),$N24),"")</f>
        <v/>
      </c>
      <c r="AH104" s="170">
        <f>IF(AND(AND($B24="Ferramenta amaldiçoada",$T24=TRUE),OR(IFERROR(VLOOKUP($E24,'DADOS_CUSTOM'!$BM$2:$BU$100,2,FALSE),"")="Arma",IFERROR(VLOOKUP($E24,'DADOS_CUSTOM'!$BM$2:$BU$100,2,FALSE),"")="Escudo")),IFERROR(VLOOKUP($E24,'DADOS_CUSTOM'!$AA$2:$AK$81,8,FALSE),""),"")</f>
        <v/>
      </c>
      <c r="AI104" s="170">
        <f>IF(AND(AND($B24="Ferramenta amaldiçoada",$T24=TRUE),OR(IFERROR(VLOOKUP($E24,'DADOS_CUSTOM'!$BM$2:$BU$100,2,FALSE),"")="Arma",IFERROR(VLOOKUP($E24,'DADOS_CUSTOM'!$BM$2:$BU$100,2,FALSE),"")="Escudo")),IFERROR(VLOOKUP($E24,'DADOS_CUSTOM'!$AA$2:$AK$81,9,FALSE),""),"")</f>
        <v/>
      </c>
      <c r="AJ104" s="170">
        <f>IF(AND(AND($B24="Ferramenta amaldiçoada",$T24=TRUE),OR(IFERROR(VLOOKUP($E24,'DADOS_CUSTOM'!$BM$2:$BU$100,2,FALSE),"")="Arma",IFERROR(VLOOKUP($E24,'DADOS_CUSTOM'!$BM$2:$BU$100,2,FALSE),"")="Escudo")),IFERROR(VLOOKUP($E24,'DADOS_CUSTOM'!$AA$2:$AK$81,10,FALSE),""),"")</f>
        <v/>
      </c>
      <c r="AK104" s="170">
        <f>IF(AND(AND($B24="Ferramenta amaldiçoada",$T24=TRUE),OR(IFERROR(VLOOKUP($E24,'DADOS_CUSTOM'!$BM$2:$BU$100,2,FALSE),"")="Arma",IFERROR(VLOOKUP($E24,'DADOS_CUSTOM'!$BM$2:$BU$100,2,FALSE),"")="Escudo")),IFERROR(VLOOKUP($E24,'DADOS_CUSTOM'!$AA$2:$AK$81,11,FALSE),""),"")</f>
        <v/>
      </c>
      <c r="AZ104" s="170">
        <f>IF(AND(OR($B23="Marcante",$B23="Menor"),$C23&lt;&gt;"",$T23=TRUE),$C23,"")</f>
        <v/>
      </c>
      <c r="BA104" s="170">
        <f>IF(AND(OR($B23="Marcante",$B23="Menor"),$C23&lt;&gt;"",$T23=TRUE),$E23,"")</f>
        <v/>
      </c>
      <c r="BB104" s="170">
        <f>IF(AND(OR($B23="Marcante",$B23="Menor"),$C23&lt;&gt;"",$T23=TRUE),IF($B23="Marcante","marcante","menor"),"")</f>
        <v/>
      </c>
      <c r="BC104" s="170">
        <f>IF(AND(OR($B23="Marcante",$B23="Menor"),$C23&lt;&gt;"",$T23=TRUE),IF($B23="Menor",IF($F23="—","",$F23),""),"")</f>
        <v/>
      </c>
      <c r="BD104" s="170">
        <f>IF(AND(OR($B23="Marcante",$B23="Menor"),$C23&lt;&gt;"",$T23=TRUE),$L23,"")</f>
        <v/>
      </c>
      <c r="BE104" s="170">
        <f>IF(AND(OR($B23="Marcante",$B23="Menor"),$C23&lt;&gt;"",$T23=TRUE),$R23,"")</f>
        <v/>
      </c>
      <c r="BM104" s="170">
        <f>IF(AND(AND($B5="Ferramenta amaldiçoada",$T5=TRUE),TRUE),$C5,"")</f>
        <v/>
      </c>
      <c r="BN104" s="170">
        <f>IF(AND(AND($B5="Ferramenta amaldiçoada",$T5=TRUE),TRUE),IFERROR(VLOOKUP($E5,'DADOS_CUSTOM'!$BM$2:$BU$100,2,FALSE),""),"")</f>
        <v/>
      </c>
      <c r="BO104" s="170">
        <f>IF(AND(AND($B5="Ferramenta amaldiçoada",$T5=TRUE),TRUE),IFERROR(VLOOKUP($E5,'DADOS_CUSTOM'!$BM$2:$BU$100,3,FALSE),""),"")</f>
        <v/>
      </c>
      <c r="BP104" s="170">
        <f>IF(AND(AND($B5="Ferramenta amaldiçoada",$T5=TRUE),TRUE),IFERROR(VLOOKUP($E5,'DADOS_CUSTOM'!$BM$2:$BU$100,4,FALSE),""),"")</f>
        <v/>
      </c>
      <c r="BQ104" s="170">
        <f>IF(AND(AND($B5="Ferramenta amaldiçoada",$T5=TRUE),TRUE),IFERROR(VLOOKUP($E5,'DADOS_CUSTOM'!$BM$2:$BU$100,5,FALSE),""),"")</f>
        <v/>
      </c>
      <c r="BR104" s="170">
        <f>IF(AND(AND($B5="Ferramenta amaldiçoada",$T5=TRUE),TRUE),IF($N5="",IFERROR(VLOOKUP($E5,'DADOS_CUSTOM'!$BM$2:$BU$100,6,FALSE),""),$N5),"")</f>
        <v/>
      </c>
      <c r="BS104" s="170">
        <f>IF(AND(AND($B5="Ferramenta amaldiçoada",$T5=TRUE),TRUE),$F5,"")</f>
        <v/>
      </c>
      <c r="BT104" s="170">
        <f>IF(AND(AND($B5="Ferramenta amaldiçoada",$T5=TRUE),TRUE),$L5,"")</f>
        <v/>
      </c>
      <c r="BU104" s="170">
        <f>IF(AND(AND($B5="Ferramenta amaldiçoada",$T5=TRUE),TRUE),$M5,"")</f>
        <v/>
      </c>
      <c r="BV104" s="170" t="inlineStr">
        <is>
          <t>Médio</t>
        </is>
      </c>
    </row>
    <row r="105">
      <c r="AA105" s="170">
        <f>IF(AND(AND($B25="Ferramenta amaldiçoada",$T25=TRUE),OR(IFERROR(VLOOKUP($E25,'DADOS_CUSTOM'!$BM$2:$BU$100,2,FALSE),"")="Arma",IFERROR(VLOOKUP($E25,'DADOS_CUSTOM'!$BM$2:$BU$100,2,FALSE),"")="Escudo")),$C25,"")</f>
        <v/>
      </c>
      <c r="AB105" s="170">
        <f>IF(AND(AND($B25="Ferramenta amaldiçoada",$T25=TRUE),OR(IFERROR(VLOOKUP($E25,'DADOS_CUSTOM'!$BM$2:$BU$100,2,FALSE),"")="Arma",IFERROR(VLOOKUP($E25,'DADOS_CUSTOM'!$BM$2:$BU$100,2,FALSE),"")="Escudo")),IFERROR(VLOOKUP($E25,'DADOS_CUSTOM'!$AA$2:$AK$81,2,FALSE),""),"")</f>
        <v/>
      </c>
      <c r="AC105" s="170">
        <f>IF(AND(AND($B25="Ferramenta amaldiçoada",$T25=TRUE),OR(IFERROR(VLOOKUP($E25,'DADOS_CUSTOM'!$BM$2:$BU$100,2,FALSE),"")="Arma",IFERROR(VLOOKUP($E25,'DADOS_CUSTOM'!$BM$2:$BU$100,2,FALSE),"")="Escudo")),IFERROR(VLOOKUP($E25,'DADOS_CUSTOM'!$AA$2:$AK$81,3,FALSE),""),"")</f>
        <v/>
      </c>
      <c r="AD105" s="170">
        <f>IF(AND(AND($B25="Ferramenta amaldiçoada",$T25=TRUE),OR(IFERROR(VLOOKUP($E25,'DADOS_CUSTOM'!$BM$2:$BU$100,2,FALSE),"")="Arma",IFERROR(VLOOKUP($E25,'DADOS_CUSTOM'!$BM$2:$BU$100,2,FALSE),"")="Escudo")),IFERROR(VLOOKUP($E25,'DADOS_CUSTOM'!$AA$2:$AK$81,4,FALSE),""),"")</f>
        <v/>
      </c>
      <c r="AE105" s="170">
        <f>IF(AND(AND($B25="Ferramenta amaldiçoada",$T25=TRUE),OR(IFERROR(VLOOKUP($E25,'DADOS_CUSTOM'!$BM$2:$BU$100,2,FALSE),"")="Arma",IFERROR(VLOOKUP($E25,'DADOS_CUSTOM'!$BM$2:$BU$100,2,FALSE),"")="Escudo")),IFERROR(VLOOKUP($E25,'DADOS_CUSTOM'!$AA$2:$AK$81,5,FALSE),""),"")</f>
        <v/>
      </c>
      <c r="AF105" s="170">
        <f>IF(AND(AND($B25="Ferramenta amaldiçoada",$T25=TRUE),OR(IFERROR(VLOOKUP($E25,'DADOS_CUSTOM'!$BM$2:$BU$100,2,FALSE),"")="Arma",IFERROR(VLOOKUP($E25,'DADOS_CUSTOM'!$BM$2:$BU$100,2,FALSE),"")="Escudo")),IFERROR(VLOOKUP($E25,'DADOS_CUSTOM'!$AA$2:$AK$81,6,FALSE),""),"")</f>
        <v/>
      </c>
      <c r="AG105" s="170">
        <f>IF(AND(AND($B25="Ferramenta amaldiçoada",$T25=TRUE),OR(IFERROR(VLOOKUP($E25,'DADOS_CUSTOM'!$BM$2:$BU$100,2,FALSE),"")="Arma",IFERROR(VLOOKUP($E25,'DADOS_CUSTOM'!$BM$2:$BU$100,2,FALSE),"")="Escudo")),IF($N25="",IFERROR(VLOOKUP($E25,'DADOS_CUSTOM'!$AA$2:$AK$81,7,FALSE),""),$N25),"")</f>
        <v/>
      </c>
      <c r="AH105" s="170">
        <f>IF(AND(AND($B25="Ferramenta amaldiçoada",$T25=TRUE),OR(IFERROR(VLOOKUP($E25,'DADOS_CUSTOM'!$BM$2:$BU$100,2,FALSE),"")="Arma",IFERROR(VLOOKUP($E25,'DADOS_CUSTOM'!$BM$2:$BU$100,2,FALSE),"")="Escudo")),IFERROR(VLOOKUP($E25,'DADOS_CUSTOM'!$AA$2:$AK$81,8,FALSE),""),"")</f>
        <v/>
      </c>
      <c r="AI105" s="170">
        <f>IF(AND(AND($B25="Ferramenta amaldiçoada",$T25=TRUE),OR(IFERROR(VLOOKUP($E25,'DADOS_CUSTOM'!$BM$2:$BU$100,2,FALSE),"")="Arma",IFERROR(VLOOKUP($E25,'DADOS_CUSTOM'!$BM$2:$BU$100,2,FALSE),"")="Escudo")),IFERROR(VLOOKUP($E25,'DADOS_CUSTOM'!$AA$2:$AK$81,9,FALSE),""),"")</f>
        <v/>
      </c>
      <c r="AJ105" s="170">
        <f>IF(AND(AND($B25="Ferramenta amaldiçoada",$T25=TRUE),OR(IFERROR(VLOOKUP($E25,'DADOS_CUSTOM'!$BM$2:$BU$100,2,FALSE),"")="Arma",IFERROR(VLOOKUP($E25,'DADOS_CUSTOM'!$BM$2:$BU$100,2,FALSE),"")="Escudo")),IFERROR(VLOOKUP($E25,'DADOS_CUSTOM'!$AA$2:$AK$81,10,FALSE),""),"")</f>
        <v/>
      </c>
      <c r="AK105" s="170">
        <f>IF(AND(AND($B25="Ferramenta amaldiçoada",$T25=TRUE),OR(IFERROR(VLOOKUP($E25,'DADOS_CUSTOM'!$BM$2:$BU$100,2,FALSE),"")="Arma",IFERROR(VLOOKUP($E25,'DADOS_CUSTOM'!$BM$2:$BU$100,2,FALSE),"")="Escudo")),IFERROR(VLOOKUP($E25,'DADOS_CUSTOM'!$AA$2:$AK$81,11,FALSE),""),"")</f>
        <v/>
      </c>
      <c r="AZ105" s="170">
        <f>IF(AND(OR($B24="Marcante",$B24="Menor"),$C24&lt;&gt;"",$T24=TRUE),$C24,"")</f>
        <v/>
      </c>
      <c r="BA105" s="170">
        <f>IF(AND(OR($B24="Marcante",$B24="Menor"),$C24&lt;&gt;"",$T24=TRUE),$E24,"")</f>
        <v/>
      </c>
      <c r="BB105" s="170">
        <f>IF(AND(OR($B24="Marcante",$B24="Menor"),$C24&lt;&gt;"",$T24=TRUE),IF($B24="Marcante","marcante","menor"),"")</f>
        <v/>
      </c>
      <c r="BC105" s="170">
        <f>IF(AND(OR($B24="Marcante",$B24="Menor"),$C24&lt;&gt;"",$T24=TRUE),IF($B24="Menor",IF($F24="—","",$F24),""),"")</f>
        <v/>
      </c>
      <c r="BD105" s="170">
        <f>IF(AND(OR($B24="Marcante",$B24="Menor"),$C24&lt;&gt;"",$T24=TRUE),$L24,"")</f>
        <v/>
      </c>
      <c r="BE105" s="170">
        <f>IF(AND(OR($B24="Marcante",$B24="Menor"),$C24&lt;&gt;"",$T24=TRUE),$R24,"")</f>
        <v/>
      </c>
      <c r="BM105" s="170">
        <f>IF(AND(AND($B6="Ferramenta amaldiçoada",$T6=TRUE),TRUE),$C6,"")</f>
        <v/>
      </c>
      <c r="BN105" s="170">
        <f>IF(AND(AND($B6="Ferramenta amaldiçoada",$T6=TRUE),TRUE),IFERROR(VLOOKUP($E6,'DADOS_CUSTOM'!$BM$2:$BU$100,2,FALSE),""),"")</f>
        <v/>
      </c>
      <c r="BO105" s="170">
        <f>IF(AND(AND($B6="Ferramenta amaldiçoada",$T6=TRUE),TRUE),IFERROR(VLOOKUP($E6,'DADOS_CUSTOM'!$BM$2:$BU$100,3,FALSE),""),"")</f>
        <v/>
      </c>
      <c r="BP105" s="170">
        <f>IF(AND(AND($B6="Ferramenta amaldiçoada",$T6=TRUE),TRUE),IFERROR(VLOOKUP($E6,'DADOS_CUSTOM'!$BM$2:$BU$100,4,FALSE),""),"")</f>
        <v/>
      </c>
      <c r="BQ105" s="170">
        <f>IF(AND(AND($B6="Ferramenta amaldiçoada",$T6=TRUE),TRUE),IFERROR(VLOOKUP($E6,'DADOS_CUSTOM'!$BM$2:$BU$100,5,FALSE),""),"")</f>
        <v/>
      </c>
      <c r="BR105" s="170">
        <f>IF(AND(AND($B6="Ferramenta amaldiçoada",$T6=TRUE),TRUE),IF($N6="",IFERROR(VLOOKUP($E6,'DADOS_CUSTOM'!$BM$2:$BU$100,6,FALSE),""),$N6),"")</f>
        <v/>
      </c>
      <c r="BS105" s="170">
        <f>IF(AND(AND($B6="Ferramenta amaldiçoada",$T6=TRUE),TRUE),$F6,"")</f>
        <v/>
      </c>
      <c r="BT105" s="170">
        <f>IF(AND(AND($B6="Ferramenta amaldiçoada",$T6=TRUE),TRUE),$L6,"")</f>
        <v/>
      </c>
      <c r="BU105" s="170">
        <f>IF(AND(AND($B6="Ferramenta amaldiçoada",$T6=TRUE),TRUE),$M6,"")</f>
        <v/>
      </c>
      <c r="BV105" s="170" t="inlineStr">
        <is>
          <t>Método Reescrito</t>
        </is>
      </c>
    </row>
    <row r="106">
      <c r="AA106" s="170">
        <f>IF(AND(AND($B26="Ferramenta amaldiçoada",$T26=TRUE),OR(IFERROR(VLOOKUP($E26,'DADOS_CUSTOM'!$BM$2:$BU$100,2,FALSE),"")="Arma",IFERROR(VLOOKUP($E26,'DADOS_CUSTOM'!$BM$2:$BU$100,2,FALSE),"")="Escudo")),$C26,"")</f>
        <v/>
      </c>
      <c r="AB106" s="170">
        <f>IF(AND(AND($B26="Ferramenta amaldiçoada",$T26=TRUE),OR(IFERROR(VLOOKUP($E26,'DADOS_CUSTOM'!$BM$2:$BU$100,2,FALSE),"")="Arma",IFERROR(VLOOKUP($E26,'DADOS_CUSTOM'!$BM$2:$BU$100,2,FALSE),"")="Escudo")),IFERROR(VLOOKUP($E26,'DADOS_CUSTOM'!$AA$2:$AK$81,2,FALSE),""),"")</f>
        <v/>
      </c>
      <c r="AC106" s="170">
        <f>IF(AND(AND($B26="Ferramenta amaldiçoada",$T26=TRUE),OR(IFERROR(VLOOKUP($E26,'DADOS_CUSTOM'!$BM$2:$BU$100,2,FALSE),"")="Arma",IFERROR(VLOOKUP($E26,'DADOS_CUSTOM'!$BM$2:$BU$100,2,FALSE),"")="Escudo")),IFERROR(VLOOKUP($E26,'DADOS_CUSTOM'!$AA$2:$AK$81,3,FALSE),""),"")</f>
        <v/>
      </c>
      <c r="AD106" s="170">
        <f>IF(AND(AND($B26="Ferramenta amaldiçoada",$T26=TRUE),OR(IFERROR(VLOOKUP($E26,'DADOS_CUSTOM'!$BM$2:$BU$100,2,FALSE),"")="Arma",IFERROR(VLOOKUP($E26,'DADOS_CUSTOM'!$BM$2:$BU$100,2,FALSE),"")="Escudo")),IFERROR(VLOOKUP($E26,'DADOS_CUSTOM'!$AA$2:$AK$81,4,FALSE),""),"")</f>
        <v/>
      </c>
      <c r="AE106" s="170">
        <f>IF(AND(AND($B26="Ferramenta amaldiçoada",$T26=TRUE),OR(IFERROR(VLOOKUP($E26,'DADOS_CUSTOM'!$BM$2:$BU$100,2,FALSE),"")="Arma",IFERROR(VLOOKUP($E26,'DADOS_CUSTOM'!$BM$2:$BU$100,2,FALSE),"")="Escudo")),IFERROR(VLOOKUP($E26,'DADOS_CUSTOM'!$AA$2:$AK$81,5,FALSE),""),"")</f>
        <v/>
      </c>
      <c r="AF106" s="170">
        <f>IF(AND(AND($B26="Ferramenta amaldiçoada",$T26=TRUE),OR(IFERROR(VLOOKUP($E26,'DADOS_CUSTOM'!$BM$2:$BU$100,2,FALSE),"")="Arma",IFERROR(VLOOKUP($E26,'DADOS_CUSTOM'!$BM$2:$BU$100,2,FALSE),"")="Escudo")),IFERROR(VLOOKUP($E26,'DADOS_CUSTOM'!$AA$2:$AK$81,6,FALSE),""),"")</f>
        <v/>
      </c>
      <c r="AG106" s="170">
        <f>IF(AND(AND($B26="Ferramenta amaldiçoada",$T26=TRUE),OR(IFERROR(VLOOKUP($E26,'DADOS_CUSTOM'!$BM$2:$BU$100,2,FALSE),"")="Arma",IFERROR(VLOOKUP($E26,'DADOS_CUSTOM'!$BM$2:$BU$100,2,FALSE),"")="Escudo")),IF($N26="",IFERROR(VLOOKUP($E26,'DADOS_CUSTOM'!$AA$2:$AK$81,7,FALSE),""),$N26),"")</f>
        <v/>
      </c>
      <c r="AH106" s="170">
        <f>IF(AND(AND($B26="Ferramenta amaldiçoada",$T26=TRUE),OR(IFERROR(VLOOKUP($E26,'DADOS_CUSTOM'!$BM$2:$BU$100,2,FALSE),"")="Arma",IFERROR(VLOOKUP($E26,'DADOS_CUSTOM'!$BM$2:$BU$100,2,FALSE),"")="Escudo")),IFERROR(VLOOKUP($E26,'DADOS_CUSTOM'!$AA$2:$AK$81,8,FALSE),""),"")</f>
        <v/>
      </c>
      <c r="AI106" s="170">
        <f>IF(AND(AND($B26="Ferramenta amaldiçoada",$T26=TRUE),OR(IFERROR(VLOOKUP($E26,'DADOS_CUSTOM'!$BM$2:$BU$100,2,FALSE),"")="Arma",IFERROR(VLOOKUP($E26,'DADOS_CUSTOM'!$BM$2:$BU$100,2,FALSE),"")="Escudo")),IFERROR(VLOOKUP($E26,'DADOS_CUSTOM'!$AA$2:$AK$81,9,FALSE),""),"")</f>
        <v/>
      </c>
      <c r="AJ106" s="170">
        <f>IF(AND(AND($B26="Ferramenta amaldiçoada",$T26=TRUE),OR(IFERROR(VLOOKUP($E26,'DADOS_CUSTOM'!$BM$2:$BU$100,2,FALSE),"")="Arma",IFERROR(VLOOKUP($E26,'DADOS_CUSTOM'!$BM$2:$BU$100,2,FALSE),"")="Escudo")),IFERROR(VLOOKUP($E26,'DADOS_CUSTOM'!$AA$2:$AK$81,10,FALSE),""),"")</f>
        <v/>
      </c>
      <c r="AK106" s="170">
        <f>IF(AND(AND($B26="Ferramenta amaldiçoada",$T26=TRUE),OR(IFERROR(VLOOKUP($E26,'DADOS_CUSTOM'!$BM$2:$BU$100,2,FALSE),"")="Arma",IFERROR(VLOOKUP($E26,'DADOS_CUSTOM'!$BM$2:$BU$100,2,FALSE),"")="Escudo")),IFERROR(VLOOKUP($E26,'DADOS_CUSTOM'!$AA$2:$AK$81,11,FALSE),""),"")</f>
        <v/>
      </c>
      <c r="AZ106" s="170">
        <f>IF(AND(OR($B25="Marcante",$B25="Menor"),$C25&lt;&gt;"",$T25=TRUE),$C25,"")</f>
        <v/>
      </c>
      <c r="BA106" s="170">
        <f>IF(AND(OR($B25="Marcante",$B25="Menor"),$C25&lt;&gt;"",$T25=TRUE),$E25,"")</f>
        <v/>
      </c>
      <c r="BB106" s="170">
        <f>IF(AND(OR($B25="Marcante",$B25="Menor"),$C25&lt;&gt;"",$T25=TRUE),IF($B25="Marcante","marcante","menor"),"")</f>
        <v/>
      </c>
      <c r="BC106" s="170">
        <f>IF(AND(OR($B25="Marcante",$B25="Menor"),$C25&lt;&gt;"",$T25=TRUE),IF($B25="Menor",IF($F25="—","",$F25),""),"")</f>
        <v/>
      </c>
      <c r="BD106" s="170">
        <f>IF(AND(OR($B25="Marcante",$B25="Menor"),$C25&lt;&gt;"",$T25=TRUE),$L25,"")</f>
        <v/>
      </c>
      <c r="BE106" s="170">
        <f>IF(AND(OR($B25="Marcante",$B25="Menor"),$C25&lt;&gt;"",$T25=TRUE),$R25,"")</f>
        <v/>
      </c>
      <c r="BM106" s="170">
        <f>IF(AND(AND($B7="Ferramenta amaldiçoada",$T7=TRUE),TRUE),$C7,"")</f>
        <v/>
      </c>
      <c r="BN106" s="170">
        <f>IF(AND(AND($B7="Ferramenta amaldiçoada",$T7=TRUE),TRUE),IFERROR(VLOOKUP($E7,'DADOS_CUSTOM'!$BM$2:$BU$100,2,FALSE),""),"")</f>
        <v/>
      </c>
      <c r="BO106" s="170">
        <f>IF(AND(AND($B7="Ferramenta amaldiçoada",$T7=TRUE),TRUE),IFERROR(VLOOKUP($E7,'DADOS_CUSTOM'!$BM$2:$BU$100,3,FALSE),""),"")</f>
        <v/>
      </c>
      <c r="BP106" s="170">
        <f>IF(AND(AND($B7="Ferramenta amaldiçoada",$T7=TRUE),TRUE),IFERROR(VLOOKUP($E7,'DADOS_CUSTOM'!$BM$2:$BU$100,4,FALSE),""),"")</f>
        <v/>
      </c>
      <c r="BQ106" s="170">
        <f>IF(AND(AND($B7="Ferramenta amaldiçoada",$T7=TRUE),TRUE),IFERROR(VLOOKUP($E7,'DADOS_CUSTOM'!$BM$2:$BU$100,5,FALSE),""),"")</f>
        <v/>
      </c>
      <c r="BR106" s="170">
        <f>IF(AND(AND($B7="Ferramenta amaldiçoada",$T7=TRUE),TRUE),IF($N7="",IFERROR(VLOOKUP($E7,'DADOS_CUSTOM'!$BM$2:$BU$100,6,FALSE),""),$N7),"")</f>
        <v/>
      </c>
      <c r="BS106" s="170">
        <f>IF(AND(AND($B7="Ferramenta amaldiçoada",$T7=TRUE),TRUE),$F7,"")</f>
        <v/>
      </c>
      <c r="BT106" s="170">
        <f>IF(AND(AND($B7="Ferramenta amaldiçoada",$T7=TRUE),TRUE),$L7,"")</f>
        <v/>
      </c>
      <c r="BU106" s="170">
        <f>IF(AND(AND($B7="Ferramenta amaldiçoada",$T7=TRUE),TRUE),$M7,"")</f>
        <v/>
      </c>
      <c r="BV106" s="170" t="inlineStr">
        <is>
          <t>Naginata</t>
        </is>
      </c>
    </row>
    <row r="107">
      <c r="AZ107" s="170">
        <f>IF(AND(OR($B26="Marcante",$B26="Menor"),$C26&lt;&gt;"",$T26=TRUE),$C26,"")</f>
        <v/>
      </c>
      <c r="BA107" s="170">
        <f>IF(AND(OR($B26="Marcante",$B26="Menor"),$C26&lt;&gt;"",$T26=TRUE),$E26,"")</f>
        <v/>
      </c>
      <c r="BB107" s="170">
        <f>IF(AND(OR($B26="Marcante",$B26="Menor"),$C26&lt;&gt;"",$T26=TRUE),IF($B26="Marcante","marcante","menor"),"")</f>
        <v/>
      </c>
      <c r="BC107" s="170">
        <f>IF(AND(OR($B26="Marcante",$B26="Menor"),$C26&lt;&gt;"",$T26=TRUE),IF($B26="Menor",IF($F26="—","",$F26),""),"")</f>
        <v/>
      </c>
      <c r="BD107" s="170">
        <f>IF(AND(OR($B26="Marcante",$B26="Menor"),$C26&lt;&gt;"",$T26=TRUE),$L26,"")</f>
        <v/>
      </c>
      <c r="BE107" s="170">
        <f>IF(AND(OR($B26="Marcante",$B26="Menor"),$C26&lt;&gt;"",$T26=TRUE),$R26,"")</f>
        <v/>
      </c>
      <c r="BM107" s="170">
        <f>IF(AND(AND($B8="Ferramenta amaldiçoada",$T8=TRUE),TRUE),$C8,"")</f>
        <v/>
      </c>
      <c r="BN107" s="170">
        <f>IF(AND(AND($B8="Ferramenta amaldiçoada",$T8=TRUE),TRUE),IFERROR(VLOOKUP($E8,'DADOS_CUSTOM'!$BM$2:$BU$100,2,FALSE),""),"")</f>
        <v/>
      </c>
      <c r="BO107" s="170">
        <f>IF(AND(AND($B8="Ferramenta amaldiçoada",$T8=TRUE),TRUE),IFERROR(VLOOKUP($E8,'DADOS_CUSTOM'!$BM$2:$BU$100,3,FALSE),""),"")</f>
        <v/>
      </c>
      <c r="BP107" s="170">
        <f>IF(AND(AND($B8="Ferramenta amaldiçoada",$T8=TRUE),TRUE),IFERROR(VLOOKUP($E8,'DADOS_CUSTOM'!$BM$2:$BU$100,4,FALSE),""),"")</f>
        <v/>
      </c>
      <c r="BQ107" s="170">
        <f>IF(AND(AND($B8="Ferramenta amaldiçoada",$T8=TRUE),TRUE),IFERROR(VLOOKUP($E8,'DADOS_CUSTOM'!$BM$2:$BU$100,5,FALSE),""),"")</f>
        <v/>
      </c>
      <c r="BR107" s="170">
        <f>IF(AND(AND($B8="Ferramenta amaldiçoada",$T8=TRUE),TRUE),IF($N8="",IFERROR(VLOOKUP($E8,'DADOS_CUSTOM'!$BM$2:$BU$100,6,FALSE),""),$N8),"")</f>
        <v/>
      </c>
      <c r="BS107" s="170">
        <f>IF(AND(AND($B8="Ferramenta amaldiçoada",$T8=TRUE),TRUE),$F8,"")</f>
        <v/>
      </c>
      <c r="BT107" s="170">
        <f>IF(AND(AND($B8="Ferramenta amaldiçoada",$T8=TRUE),TRUE),$L8,"")</f>
        <v/>
      </c>
      <c r="BU107" s="170">
        <f>IF(AND(AND($B8="Ferramenta amaldiçoada",$T8=TRUE),TRUE),$M8,"")</f>
        <v/>
      </c>
      <c r="BV107" s="170" t="inlineStr">
        <is>
          <t>Nodachi</t>
        </is>
      </c>
    </row>
    <row r="108">
      <c r="BM108" s="170">
        <f>IF(AND(AND($B9="Ferramenta amaldiçoada",$T9=TRUE),TRUE),$C9,"")</f>
        <v/>
      </c>
      <c r="BN108" s="170">
        <f>IF(AND(AND($B9="Ferramenta amaldiçoada",$T9=TRUE),TRUE),IFERROR(VLOOKUP($E9,'DADOS_CUSTOM'!$BM$2:$BU$100,2,FALSE),""),"")</f>
        <v/>
      </c>
      <c r="BO108" s="170">
        <f>IF(AND(AND($B9="Ferramenta amaldiçoada",$T9=TRUE),TRUE),IFERROR(VLOOKUP($E9,'DADOS_CUSTOM'!$BM$2:$BU$100,3,FALSE),""),"")</f>
        <v/>
      </c>
      <c r="BP108" s="170">
        <f>IF(AND(AND($B9="Ferramenta amaldiçoada",$T9=TRUE),TRUE),IFERROR(VLOOKUP($E9,'DADOS_CUSTOM'!$BM$2:$BU$100,4,FALSE),""),"")</f>
        <v/>
      </c>
      <c r="BQ108" s="170">
        <f>IF(AND(AND($B9="Ferramenta amaldiçoada",$T9=TRUE),TRUE),IFERROR(VLOOKUP($E9,'DADOS_CUSTOM'!$BM$2:$BU$100,5,FALSE),""),"")</f>
        <v/>
      </c>
      <c r="BR108" s="170">
        <f>IF(AND(AND($B9="Ferramenta amaldiçoada",$T9=TRUE),TRUE),IF($N9="",IFERROR(VLOOKUP($E9,'DADOS_CUSTOM'!$BM$2:$BU$100,6,FALSE),""),$N9),"")</f>
        <v/>
      </c>
      <c r="BS108" s="170">
        <f>IF(AND(AND($B9="Ferramenta amaldiçoada",$T9=TRUE),TRUE),$F9,"")</f>
        <v/>
      </c>
      <c r="BT108" s="170">
        <f>IF(AND(AND($B9="Ferramenta amaldiçoada",$T9=TRUE),TRUE),$L9,"")</f>
        <v/>
      </c>
      <c r="BU108" s="170">
        <f>IF(AND(AND($B9="Ferramenta amaldiçoada",$T9=TRUE),TRUE),$M9,"")</f>
        <v/>
      </c>
      <c r="BV108" s="170" t="inlineStr">
        <is>
          <t>Notas de Família</t>
        </is>
      </c>
    </row>
    <row r="109">
      <c r="BM109" s="170">
        <f>IF(AND(AND($B10="Ferramenta amaldiçoada",$T10=TRUE),TRUE),$C10,"")</f>
        <v/>
      </c>
      <c r="BN109" s="170">
        <f>IF(AND(AND($B10="Ferramenta amaldiçoada",$T10=TRUE),TRUE),IFERROR(VLOOKUP($E10,'DADOS_CUSTOM'!$BM$2:$BU$100,2,FALSE),""),"")</f>
        <v/>
      </c>
      <c r="BO109" s="170">
        <f>IF(AND(AND($B10="Ferramenta amaldiçoada",$T10=TRUE),TRUE),IFERROR(VLOOKUP($E10,'DADOS_CUSTOM'!$BM$2:$BU$100,3,FALSE),""),"")</f>
        <v/>
      </c>
      <c r="BP109" s="170">
        <f>IF(AND(AND($B10="Ferramenta amaldiçoada",$T10=TRUE),TRUE),IFERROR(VLOOKUP($E10,'DADOS_CUSTOM'!$BM$2:$BU$100,4,FALSE),""),"")</f>
        <v/>
      </c>
      <c r="BQ109" s="170">
        <f>IF(AND(AND($B10="Ferramenta amaldiçoada",$T10=TRUE),TRUE),IFERROR(VLOOKUP($E10,'DADOS_CUSTOM'!$BM$2:$BU$100,5,FALSE),""),"")</f>
        <v/>
      </c>
      <c r="BR109" s="170">
        <f>IF(AND(AND($B10="Ferramenta amaldiçoada",$T10=TRUE),TRUE),IF($N10="",IFERROR(VLOOKUP($E10,'DADOS_CUSTOM'!$BM$2:$BU$100,6,FALSE),""),$N10),"")</f>
        <v/>
      </c>
      <c r="BS109" s="170">
        <f>IF(AND(AND($B10="Ferramenta amaldiçoada",$T10=TRUE),TRUE),$F10,"")</f>
        <v/>
      </c>
      <c r="BT109" s="170">
        <f>IF(AND(AND($B10="Ferramenta amaldiçoada",$T10=TRUE),TRUE),$L10,"")</f>
        <v/>
      </c>
      <c r="BU109" s="170">
        <f>IF(AND(AND($B10="Ferramenta amaldiçoada",$T10=TRUE),TRUE),$M10,"")</f>
        <v/>
      </c>
      <c r="BV109" s="170" t="inlineStr">
        <is>
          <t>Nunchaku</t>
        </is>
      </c>
    </row>
    <row r="110">
      <c r="BM110" s="170">
        <f>IF(AND(AND($B11="Ferramenta amaldiçoada",$T11=TRUE),TRUE),$C11,"")</f>
        <v/>
      </c>
      <c r="BN110" s="170">
        <f>IF(AND(AND($B11="Ferramenta amaldiçoada",$T11=TRUE),TRUE),IFERROR(VLOOKUP($E11,'DADOS_CUSTOM'!$BM$2:$BU$100,2,FALSE),""),"")</f>
        <v/>
      </c>
      <c r="BO110" s="170">
        <f>IF(AND(AND($B11="Ferramenta amaldiçoada",$T11=TRUE),TRUE),IFERROR(VLOOKUP($E11,'DADOS_CUSTOM'!$BM$2:$BU$100,3,FALSE),""),"")</f>
        <v/>
      </c>
      <c r="BP110" s="170">
        <f>IF(AND(AND($B11="Ferramenta amaldiçoada",$T11=TRUE),TRUE),IFERROR(VLOOKUP($E11,'DADOS_CUSTOM'!$BM$2:$BU$100,4,FALSE),""),"")</f>
        <v/>
      </c>
      <c r="BQ110" s="170">
        <f>IF(AND(AND($B11="Ferramenta amaldiçoada",$T11=TRUE),TRUE),IFERROR(VLOOKUP($E11,'DADOS_CUSTOM'!$BM$2:$BU$100,5,FALSE),""),"")</f>
        <v/>
      </c>
      <c r="BR110" s="170">
        <f>IF(AND(AND($B11="Ferramenta amaldiçoada",$T11=TRUE),TRUE),IF($N11="",IFERROR(VLOOKUP($E11,'DADOS_CUSTOM'!$BM$2:$BU$100,6,FALSE),""),$N11),"")</f>
        <v/>
      </c>
      <c r="BS110" s="170">
        <f>IF(AND(AND($B11="Ferramenta amaldiçoada",$T11=TRUE),TRUE),$F11,"")</f>
        <v/>
      </c>
      <c r="BT110" s="170">
        <f>IF(AND(AND($B11="Ferramenta amaldiçoada",$T11=TRUE),TRUE),$L11,"")</f>
        <v/>
      </c>
      <c r="BU110" s="170">
        <f>IF(AND(AND($B11="Ferramenta amaldiçoada",$T11=TRUE),TRUE),$M11,"")</f>
        <v/>
      </c>
      <c r="BV110" s="170" t="inlineStr">
        <is>
          <t>Núcleo Dependente</t>
        </is>
      </c>
    </row>
    <row r="111">
      <c r="BM111" s="170">
        <f>IF(AND(AND($B12="Ferramenta amaldiçoada",$T12=TRUE),TRUE),$C12,"")</f>
        <v/>
      </c>
      <c r="BN111" s="170">
        <f>IF(AND(AND($B12="Ferramenta amaldiçoada",$T12=TRUE),TRUE),IFERROR(VLOOKUP($E12,'DADOS_CUSTOM'!$BM$2:$BU$100,2,FALSE),""),"")</f>
        <v/>
      </c>
      <c r="BO111" s="170">
        <f>IF(AND(AND($B12="Ferramenta amaldiçoada",$T12=TRUE),TRUE),IFERROR(VLOOKUP($E12,'DADOS_CUSTOM'!$BM$2:$BU$100,3,FALSE),""),"")</f>
        <v/>
      </c>
      <c r="BP111" s="170">
        <f>IF(AND(AND($B12="Ferramenta amaldiçoada",$T12=TRUE),TRUE),IFERROR(VLOOKUP($E12,'DADOS_CUSTOM'!$BM$2:$BU$100,4,FALSE),""),"")</f>
        <v/>
      </c>
      <c r="BQ111" s="170">
        <f>IF(AND(AND($B12="Ferramenta amaldiçoada",$T12=TRUE),TRUE),IFERROR(VLOOKUP($E12,'DADOS_CUSTOM'!$BM$2:$BU$100,5,FALSE),""),"")</f>
        <v/>
      </c>
      <c r="BR111" s="170">
        <f>IF(AND(AND($B12="Ferramenta amaldiçoada",$T12=TRUE),TRUE),IF($N12="",IFERROR(VLOOKUP($E12,'DADOS_CUSTOM'!$BM$2:$BU$100,6,FALSE),""),$N12),"")</f>
        <v/>
      </c>
      <c r="BS111" s="170">
        <f>IF(AND(AND($B12="Ferramenta amaldiçoada",$T12=TRUE),TRUE),$F12,"")</f>
        <v/>
      </c>
      <c r="BT111" s="170">
        <f>IF(AND(AND($B12="Ferramenta amaldiçoada",$T12=TRUE),TRUE),$L12,"")</f>
        <v/>
      </c>
      <c r="BU111" s="170">
        <f>IF(AND(AND($B12="Ferramenta amaldiçoada",$T12=TRUE),TRUE),$M12,"")</f>
        <v/>
      </c>
      <c r="BV111" s="170" t="inlineStr">
        <is>
          <t>Odachi</t>
        </is>
      </c>
    </row>
    <row r="112">
      <c r="BM112" s="170">
        <f>IF(AND(AND($B13="Ferramenta amaldiçoada",$T13=TRUE),TRUE),$C13,"")</f>
        <v/>
      </c>
      <c r="BN112" s="170">
        <f>IF(AND(AND($B13="Ferramenta amaldiçoada",$T13=TRUE),TRUE),IFERROR(VLOOKUP($E13,'DADOS_CUSTOM'!$BM$2:$BU$100,2,FALSE),""),"")</f>
        <v/>
      </c>
      <c r="BO112" s="170">
        <f>IF(AND(AND($B13="Ferramenta amaldiçoada",$T13=TRUE),TRUE),IFERROR(VLOOKUP($E13,'DADOS_CUSTOM'!$BM$2:$BU$100,3,FALSE),""),"")</f>
        <v/>
      </c>
      <c r="BP112" s="170">
        <f>IF(AND(AND($B13="Ferramenta amaldiçoada",$T13=TRUE),TRUE),IFERROR(VLOOKUP($E13,'DADOS_CUSTOM'!$BM$2:$BU$100,4,FALSE),""),"")</f>
        <v/>
      </c>
      <c r="BQ112" s="170">
        <f>IF(AND(AND($B13="Ferramenta amaldiçoada",$T13=TRUE),TRUE),IFERROR(VLOOKUP($E13,'DADOS_CUSTOM'!$BM$2:$BU$100,5,FALSE),""),"")</f>
        <v/>
      </c>
      <c r="BR112" s="170">
        <f>IF(AND(AND($B13="Ferramenta amaldiçoada",$T13=TRUE),TRUE),IF($N13="",IFERROR(VLOOKUP($E13,'DADOS_CUSTOM'!$BM$2:$BU$100,6,FALSE),""),$N13),"")</f>
        <v/>
      </c>
      <c r="BS112" s="170">
        <f>IF(AND(AND($B13="Ferramenta amaldiçoada",$T13=TRUE),TRUE),$F13,"")</f>
        <v/>
      </c>
      <c r="BT112" s="170">
        <f>IF(AND(AND($B13="Ferramenta amaldiçoada",$T13=TRUE),TRUE),$L13,"")</f>
        <v/>
      </c>
      <c r="BU112" s="170">
        <f>IF(AND(AND($B13="Ferramenta amaldiçoada",$T13=TRUE),TRUE),$M13,"")</f>
        <v/>
      </c>
      <c r="BV112" s="170" t="inlineStr">
        <is>
          <t>Orientação Instintiva</t>
        </is>
      </c>
    </row>
    <row r="113">
      <c r="BM113" s="170">
        <f>IF(AND(AND($B14="Ferramenta amaldiçoada",$T14=TRUE),TRUE),$C14,"")</f>
        <v/>
      </c>
      <c r="BN113" s="170">
        <f>IF(AND(AND($B14="Ferramenta amaldiçoada",$T14=TRUE),TRUE),IFERROR(VLOOKUP($E14,'DADOS_CUSTOM'!$BM$2:$BU$100,2,FALSE),""),"")</f>
        <v/>
      </c>
      <c r="BO113" s="170">
        <f>IF(AND(AND($B14="Ferramenta amaldiçoada",$T14=TRUE),TRUE),IFERROR(VLOOKUP($E14,'DADOS_CUSTOM'!$BM$2:$BU$100,3,FALSE),""),"")</f>
        <v/>
      </c>
      <c r="BP113" s="170">
        <f>IF(AND(AND($B14="Ferramenta amaldiçoada",$T14=TRUE),TRUE),IFERROR(VLOOKUP($E14,'DADOS_CUSTOM'!$BM$2:$BU$100,4,FALSE),""),"")</f>
        <v/>
      </c>
      <c r="BQ113" s="170">
        <f>IF(AND(AND($B14="Ferramenta amaldiçoada",$T14=TRUE),TRUE),IFERROR(VLOOKUP($E14,'DADOS_CUSTOM'!$BM$2:$BU$100,5,FALSE),""),"")</f>
        <v/>
      </c>
      <c r="BR113" s="170">
        <f>IF(AND(AND($B14="Ferramenta amaldiçoada",$T14=TRUE),TRUE),IF($N14="",IFERROR(VLOOKUP($E14,'DADOS_CUSTOM'!$BM$2:$BU$100,6,FALSE),""),$N14),"")</f>
        <v/>
      </c>
      <c r="BS113" s="170">
        <f>IF(AND(AND($B14="Ferramenta amaldiçoada",$T14=TRUE),TRUE),$F14,"")</f>
        <v/>
      </c>
      <c r="BT113" s="170">
        <f>IF(AND(AND($B14="Ferramenta amaldiçoada",$T14=TRUE),TRUE),$L14,"")</f>
        <v/>
      </c>
      <c r="BU113" s="170">
        <f>IF(AND(AND($B14="Ferramenta amaldiçoada",$T14=TRUE),TRUE),$M14,"")</f>
        <v/>
      </c>
      <c r="BV113" s="170" t="inlineStr">
        <is>
          <t>Palavra Empenhada</t>
        </is>
      </c>
    </row>
    <row r="114">
      <c r="BM114" s="170">
        <f>IF(AND(AND($B15="Ferramenta amaldiçoada",$T15=TRUE),TRUE),$C15,"")</f>
        <v/>
      </c>
      <c r="BN114" s="170">
        <f>IF(AND(AND($B15="Ferramenta amaldiçoada",$T15=TRUE),TRUE),IFERROR(VLOOKUP($E15,'DADOS_CUSTOM'!$BM$2:$BU$100,2,FALSE),""),"")</f>
        <v/>
      </c>
      <c r="BO114" s="170">
        <f>IF(AND(AND($B15="Ferramenta amaldiçoada",$T15=TRUE),TRUE),IFERROR(VLOOKUP($E15,'DADOS_CUSTOM'!$BM$2:$BU$100,3,FALSE),""),"")</f>
        <v/>
      </c>
      <c r="BP114" s="170">
        <f>IF(AND(AND($B15="Ferramenta amaldiçoada",$T15=TRUE),TRUE),IFERROR(VLOOKUP($E15,'DADOS_CUSTOM'!$BM$2:$BU$100,4,FALSE),""),"")</f>
        <v/>
      </c>
      <c r="BQ114" s="170">
        <f>IF(AND(AND($B15="Ferramenta amaldiçoada",$T15=TRUE),TRUE),IFERROR(VLOOKUP($E15,'DADOS_CUSTOM'!$BM$2:$BU$100,5,FALSE),""),"")</f>
        <v/>
      </c>
      <c r="BR114" s="170">
        <f>IF(AND(AND($B15="Ferramenta amaldiçoada",$T15=TRUE),TRUE),IF($N15="",IFERROR(VLOOKUP($E15,'DADOS_CUSTOM'!$BM$2:$BU$100,6,FALSE),""),$N15),"")</f>
        <v/>
      </c>
      <c r="BS114" s="170">
        <f>IF(AND(AND($B15="Ferramenta amaldiçoada",$T15=TRUE),TRUE),$F15,"")</f>
        <v/>
      </c>
      <c r="BT114" s="170">
        <f>IF(AND(AND($B15="Ferramenta amaldiçoada",$T15=TRUE),TRUE),$L15,"")</f>
        <v/>
      </c>
      <c r="BU114" s="170">
        <f>IF(AND(AND($B15="Ferramenta amaldiçoada",$T15=TRUE),TRUE),$M15,"")</f>
        <v/>
      </c>
      <c r="BV114" s="170" t="inlineStr">
        <is>
          <t>Percepção Estendida</t>
        </is>
      </c>
    </row>
    <row r="115">
      <c r="BM115" s="170">
        <f>IF(AND(AND($B16="Ferramenta amaldiçoada",$T16=TRUE),TRUE),$C16,"")</f>
        <v/>
      </c>
      <c r="BN115" s="170">
        <f>IF(AND(AND($B16="Ferramenta amaldiçoada",$T16=TRUE),TRUE),IFERROR(VLOOKUP($E16,'DADOS_CUSTOM'!$BM$2:$BU$100,2,FALSE),""),"")</f>
        <v/>
      </c>
      <c r="BO115" s="170">
        <f>IF(AND(AND($B16="Ferramenta amaldiçoada",$T16=TRUE),TRUE),IFERROR(VLOOKUP($E16,'DADOS_CUSTOM'!$BM$2:$BU$100,3,FALSE),""),"")</f>
        <v/>
      </c>
      <c r="BP115" s="170">
        <f>IF(AND(AND($B16="Ferramenta amaldiçoada",$T16=TRUE),TRUE),IFERROR(VLOOKUP($E16,'DADOS_CUSTOM'!$BM$2:$BU$100,4,FALSE),""),"")</f>
        <v/>
      </c>
      <c r="BQ115" s="170">
        <f>IF(AND(AND($B16="Ferramenta amaldiçoada",$T16=TRUE),TRUE),IFERROR(VLOOKUP($E16,'DADOS_CUSTOM'!$BM$2:$BU$100,5,FALSE),""),"")</f>
        <v/>
      </c>
      <c r="BR115" s="170">
        <f>IF(AND(AND($B16="Ferramenta amaldiçoada",$T16=TRUE),TRUE),IF($N16="",IFERROR(VLOOKUP($E16,'DADOS_CUSTOM'!$BM$2:$BU$100,6,FALSE),""),$N16),"")</f>
        <v/>
      </c>
      <c r="BS115" s="170">
        <f>IF(AND(AND($B16="Ferramenta amaldiçoada",$T16=TRUE),TRUE),$F16,"")</f>
        <v/>
      </c>
      <c r="BT115" s="170">
        <f>IF(AND(AND($B16="Ferramenta amaldiçoada",$T16=TRUE),TRUE),$L16,"")</f>
        <v/>
      </c>
      <c r="BU115" s="170">
        <f>IF(AND(AND($B16="Ferramenta amaldiçoada",$T16=TRUE),TRUE),$M16,"")</f>
        <v/>
      </c>
      <c r="BV115" s="170" t="inlineStr">
        <is>
          <t>Percepção de Contorno</t>
        </is>
      </c>
    </row>
    <row r="116">
      <c r="BM116" s="170">
        <f>IF(AND(AND($B17="Ferramenta amaldiçoada",$T17=TRUE),TRUE),$C17,"")</f>
        <v/>
      </c>
      <c r="BN116" s="170">
        <f>IF(AND(AND($B17="Ferramenta amaldiçoada",$T17=TRUE),TRUE),IFERROR(VLOOKUP($E17,'DADOS_CUSTOM'!$BM$2:$BU$100,2,FALSE),""),"")</f>
        <v/>
      </c>
      <c r="BO116" s="170">
        <f>IF(AND(AND($B17="Ferramenta amaldiçoada",$T17=TRUE),TRUE),IFERROR(VLOOKUP($E17,'DADOS_CUSTOM'!$BM$2:$BU$100,3,FALSE),""),"")</f>
        <v/>
      </c>
      <c r="BP116" s="170">
        <f>IF(AND(AND($B17="Ferramenta amaldiçoada",$T17=TRUE),TRUE),IFERROR(VLOOKUP($E17,'DADOS_CUSTOM'!$BM$2:$BU$100,4,FALSE),""),"")</f>
        <v/>
      </c>
      <c r="BQ116" s="170">
        <f>IF(AND(AND($B17="Ferramenta amaldiçoada",$T17=TRUE),TRUE),IFERROR(VLOOKUP($E17,'DADOS_CUSTOM'!$BM$2:$BU$100,5,FALSE),""),"")</f>
        <v/>
      </c>
      <c r="BR116" s="170">
        <f>IF(AND(AND($B17="Ferramenta amaldiçoada",$T17=TRUE),TRUE),IF($N17="",IFERROR(VLOOKUP($E17,'DADOS_CUSTOM'!$BM$2:$BU$100,6,FALSE),""),$N17),"")</f>
        <v/>
      </c>
      <c r="BS116" s="170">
        <f>IF(AND(AND($B17="Ferramenta amaldiçoada",$T17=TRUE),TRUE),$F17,"")</f>
        <v/>
      </c>
      <c r="BT116" s="170">
        <f>IF(AND(AND($B17="Ferramenta amaldiçoada",$T17=TRUE),TRUE),$L17,"")</f>
        <v/>
      </c>
      <c r="BU116" s="170">
        <f>IF(AND(AND($B17="Ferramenta amaldiçoada",$T17=TRUE),TRUE),$M17,"")</f>
        <v/>
      </c>
      <c r="BV116" s="170" t="inlineStr">
        <is>
          <t>Pilhas de reserva</t>
        </is>
      </c>
    </row>
    <row r="117">
      <c r="BM117" s="170">
        <f>IF(AND(AND($B18="Ferramenta amaldiçoada",$T18=TRUE),TRUE),$C18,"")</f>
        <v/>
      </c>
      <c r="BN117" s="170">
        <f>IF(AND(AND($B18="Ferramenta amaldiçoada",$T18=TRUE),TRUE),IFERROR(VLOOKUP($E18,'DADOS_CUSTOM'!$BM$2:$BU$100,2,FALSE),""),"")</f>
        <v/>
      </c>
      <c r="BO117" s="170">
        <f>IF(AND(AND($B18="Ferramenta amaldiçoada",$T18=TRUE),TRUE),IFERROR(VLOOKUP($E18,'DADOS_CUSTOM'!$BM$2:$BU$100,3,FALSE),""),"")</f>
        <v/>
      </c>
      <c r="BP117" s="170">
        <f>IF(AND(AND($B18="Ferramenta amaldiçoada",$T18=TRUE),TRUE),IFERROR(VLOOKUP($E18,'DADOS_CUSTOM'!$BM$2:$BU$100,4,FALSE),""),"")</f>
        <v/>
      </c>
      <c r="BQ117" s="170">
        <f>IF(AND(AND($B18="Ferramenta amaldiçoada",$T18=TRUE),TRUE),IFERROR(VLOOKUP($E18,'DADOS_CUSTOM'!$BM$2:$BU$100,5,FALSE),""),"")</f>
        <v/>
      </c>
      <c r="BR117" s="170">
        <f>IF(AND(AND($B18="Ferramenta amaldiçoada",$T18=TRUE),TRUE),IF($N18="",IFERROR(VLOOKUP($E18,'DADOS_CUSTOM'!$BM$2:$BU$100,6,FALSE),""),$N18),"")</f>
        <v/>
      </c>
      <c r="BS117" s="170">
        <f>IF(AND(AND($B18="Ferramenta amaldiçoada",$T18=TRUE),TRUE),$F18,"")</f>
        <v/>
      </c>
      <c r="BT117" s="170">
        <f>IF(AND(AND($B18="Ferramenta amaldiçoada",$T18=TRUE),TRUE),$L18,"")</f>
        <v/>
      </c>
      <c r="BU117" s="170">
        <f>IF(AND(AND($B18="Ferramenta amaldiçoada",$T18=TRUE),TRUE),$M18,"")</f>
        <v/>
      </c>
      <c r="BV117" s="170" t="inlineStr">
        <is>
          <t>Pistola</t>
        </is>
      </c>
    </row>
    <row r="118">
      <c r="BM118" s="170">
        <f>IF(AND(AND($B19="Ferramenta amaldiçoada",$T19=TRUE),TRUE),$C19,"")</f>
        <v/>
      </c>
      <c r="BN118" s="170">
        <f>IF(AND(AND($B19="Ferramenta amaldiçoada",$T19=TRUE),TRUE),IFERROR(VLOOKUP($E19,'DADOS_CUSTOM'!$BM$2:$BU$100,2,FALSE),""),"")</f>
        <v/>
      </c>
      <c r="BO118" s="170">
        <f>IF(AND(AND($B19="Ferramenta amaldiçoada",$T19=TRUE),TRUE),IFERROR(VLOOKUP($E19,'DADOS_CUSTOM'!$BM$2:$BU$100,3,FALSE),""),"")</f>
        <v/>
      </c>
      <c r="BP118" s="170">
        <f>IF(AND(AND($B19="Ferramenta amaldiçoada",$T19=TRUE),TRUE),IFERROR(VLOOKUP($E19,'DADOS_CUSTOM'!$BM$2:$BU$100,4,FALSE),""),"")</f>
        <v/>
      </c>
      <c r="BQ118" s="170">
        <f>IF(AND(AND($B19="Ferramenta amaldiçoada",$T19=TRUE),TRUE),IFERROR(VLOOKUP($E19,'DADOS_CUSTOM'!$BM$2:$BU$100,5,FALSE),""),"")</f>
        <v/>
      </c>
      <c r="BR118" s="170">
        <f>IF(AND(AND($B19="Ferramenta amaldiçoada",$T19=TRUE),TRUE),IF($N19="",IFERROR(VLOOKUP($E19,'DADOS_CUSTOM'!$BM$2:$BU$100,6,FALSE),""),$N19),"")</f>
        <v/>
      </c>
      <c r="BS118" s="170">
        <f>IF(AND(AND($B19="Ferramenta amaldiçoada",$T19=TRUE),TRUE),$F19,"")</f>
        <v/>
      </c>
      <c r="BT118" s="170">
        <f>IF(AND(AND($B19="Ferramenta amaldiçoada",$T19=TRUE),TRUE),$L19,"")</f>
        <v/>
      </c>
      <c r="BU118" s="170">
        <f>IF(AND(AND($B19="Ferramenta amaldiçoada",$T19=TRUE),TRUE),$M19,"")</f>
        <v/>
      </c>
      <c r="BV118" s="170" t="inlineStr">
        <is>
          <t>Porte Incomum</t>
        </is>
      </c>
    </row>
    <row r="119">
      <c r="BM119" s="170">
        <f>IF(AND(AND($B20="Ferramenta amaldiçoada",$T20=TRUE),TRUE),$C20,"")</f>
        <v/>
      </c>
      <c r="BN119" s="170">
        <f>IF(AND(AND($B20="Ferramenta amaldiçoada",$T20=TRUE),TRUE),IFERROR(VLOOKUP($E20,'DADOS_CUSTOM'!$BM$2:$BU$100,2,FALSE),""),"")</f>
        <v/>
      </c>
      <c r="BO119" s="170">
        <f>IF(AND(AND($B20="Ferramenta amaldiçoada",$T20=TRUE),TRUE),IFERROR(VLOOKUP($E20,'DADOS_CUSTOM'!$BM$2:$BU$100,3,FALSE),""),"")</f>
        <v/>
      </c>
      <c r="BP119" s="170">
        <f>IF(AND(AND($B20="Ferramenta amaldiçoada",$T20=TRUE),TRUE),IFERROR(VLOOKUP($E20,'DADOS_CUSTOM'!$BM$2:$BU$100,4,FALSE),""),"")</f>
        <v/>
      </c>
      <c r="BQ119" s="170">
        <f>IF(AND(AND($B20="Ferramenta amaldiçoada",$T20=TRUE),TRUE),IFERROR(VLOOKUP($E20,'DADOS_CUSTOM'!$BM$2:$BU$100,5,FALSE),""),"")</f>
        <v/>
      </c>
      <c r="BR119" s="170">
        <f>IF(AND(AND($B20="Ferramenta amaldiçoada",$T20=TRUE),TRUE),IF($N20="",IFERROR(VLOOKUP($E20,'DADOS_CUSTOM'!$BM$2:$BU$100,6,FALSE),""),$N20),"")</f>
        <v/>
      </c>
      <c r="BS119" s="170">
        <f>IF(AND(AND($B20="Ferramenta amaldiçoada",$T20=TRUE),TRUE),$F20,"")</f>
        <v/>
      </c>
      <c r="BT119" s="170">
        <f>IF(AND(AND($B20="Ferramenta amaldiçoada",$T20=TRUE),TRUE),$L20,"")</f>
        <v/>
      </c>
      <c r="BU119" s="170">
        <f>IF(AND(AND($B20="Ferramenta amaldiçoada",$T20=TRUE),TRUE),$M20,"")</f>
        <v/>
      </c>
      <c r="BV119" s="170" t="inlineStr">
        <is>
          <t>Presença Bruta</t>
        </is>
      </c>
    </row>
    <row r="120">
      <c r="B120" s="170">
        <f>IFERROR(MATCH('FICHA'!$X$11,'DADOS_CUSTOM'!$C$2:$C$26,0),0)</f>
        <v/>
      </c>
      <c r="BM120" s="170">
        <f>IF(AND(AND($B21="Ferramenta amaldiçoada",$T21=TRUE),TRUE),$C21,"")</f>
        <v/>
      </c>
      <c r="BN120" s="170">
        <f>IF(AND(AND($B21="Ferramenta amaldiçoada",$T21=TRUE),TRUE),IFERROR(VLOOKUP($E21,'DADOS_CUSTOM'!$BM$2:$BU$100,2,FALSE),""),"")</f>
        <v/>
      </c>
      <c r="BO120" s="170">
        <f>IF(AND(AND($B21="Ferramenta amaldiçoada",$T21=TRUE),TRUE),IFERROR(VLOOKUP($E21,'DADOS_CUSTOM'!$BM$2:$BU$100,3,FALSE),""),"")</f>
        <v/>
      </c>
      <c r="BP120" s="170">
        <f>IF(AND(AND($B21="Ferramenta amaldiçoada",$T21=TRUE),TRUE),IFERROR(VLOOKUP($E21,'DADOS_CUSTOM'!$BM$2:$BU$100,4,FALSE),""),"")</f>
        <v/>
      </c>
      <c r="BQ120" s="170">
        <f>IF(AND(AND($B21="Ferramenta amaldiçoada",$T21=TRUE),TRUE),IFERROR(VLOOKUP($E21,'DADOS_CUSTOM'!$BM$2:$BU$100,5,FALSE),""),"")</f>
        <v/>
      </c>
      <c r="BR120" s="170">
        <f>IF(AND(AND($B21="Ferramenta amaldiçoada",$T21=TRUE),TRUE),IF($N21="",IFERROR(VLOOKUP($E21,'DADOS_CUSTOM'!$BM$2:$BU$100,6,FALSE),""),$N21),"")</f>
        <v/>
      </c>
      <c r="BS120" s="170">
        <f>IF(AND(AND($B21="Ferramenta amaldiçoada",$T21=TRUE),TRUE),$F21,"")</f>
        <v/>
      </c>
      <c r="BT120" s="170">
        <f>IF(AND(AND($B21="Ferramenta amaldiçoada",$T21=TRUE),TRUE),$L21,"")</f>
        <v/>
      </c>
      <c r="BU120" s="170">
        <f>IF(AND(AND($B21="Ferramenta amaldiçoada",$T21=TRUE),TRUE),$M21,"")</f>
        <v/>
      </c>
      <c r="BV120" s="170" t="inlineStr">
        <is>
          <t>Prontidão Instintiva</t>
        </is>
      </c>
    </row>
    <row r="121">
      <c r="B121" s="170">
        <f>IF($B$120=0,FALSE,AND(INDEX('DADOS_CUSTOM'!$B$2:$B$26,$B$120)="Origem",INDEX('DADOS_CUSTOM'!$T$2:$T$26,$B$120)=TRUE))</f>
        <v/>
      </c>
      <c r="BM121" s="170">
        <f>IF(AND(AND($B22="Ferramenta amaldiçoada",$T22=TRUE),TRUE),$C22,"")</f>
        <v/>
      </c>
      <c r="BN121" s="170">
        <f>IF(AND(AND($B22="Ferramenta amaldiçoada",$T22=TRUE),TRUE),IFERROR(VLOOKUP($E22,'DADOS_CUSTOM'!$BM$2:$BU$100,2,FALSE),""),"")</f>
        <v/>
      </c>
      <c r="BO121" s="170">
        <f>IF(AND(AND($B22="Ferramenta amaldiçoada",$T22=TRUE),TRUE),IFERROR(VLOOKUP($E22,'DADOS_CUSTOM'!$BM$2:$BU$100,3,FALSE),""),"")</f>
        <v/>
      </c>
      <c r="BP121" s="170">
        <f>IF(AND(AND($B22="Ferramenta amaldiçoada",$T22=TRUE),TRUE),IFERROR(VLOOKUP($E22,'DADOS_CUSTOM'!$BM$2:$BU$100,4,FALSE),""),"")</f>
        <v/>
      </c>
      <c r="BQ121" s="170">
        <f>IF(AND(AND($B22="Ferramenta amaldiçoada",$T22=TRUE),TRUE),IFERROR(VLOOKUP($E22,'DADOS_CUSTOM'!$BM$2:$BU$100,5,FALSE),""),"")</f>
        <v/>
      </c>
      <c r="BR121" s="170">
        <f>IF(AND(AND($B22="Ferramenta amaldiçoada",$T22=TRUE),TRUE),IF($N22="",IFERROR(VLOOKUP($E22,'DADOS_CUSTOM'!$BM$2:$BU$100,6,FALSE),""),$N22),"")</f>
        <v/>
      </c>
      <c r="BS121" s="170">
        <f>IF(AND(AND($B22="Ferramenta amaldiçoada",$T22=TRUE),TRUE),$F22,"")</f>
        <v/>
      </c>
      <c r="BT121" s="170">
        <f>IF(AND(AND($B22="Ferramenta amaldiçoada",$T22=TRUE),TRUE),$L22,"")</f>
        <v/>
      </c>
      <c r="BU121" s="170">
        <f>IF(AND(AND($B22="Ferramenta amaldiçoada",$T22=TRUE),TRUE),$M22,"")</f>
        <v/>
      </c>
      <c r="BV121" s="170" t="inlineStr">
        <is>
          <t>Prática Cotidiana</t>
        </is>
      </c>
    </row>
    <row r="122">
      <c r="B122" s="170">
        <f>IF($B$121,INDEX('DADOS_CUSTOM'!$I$2:$I$26,$B$120),"")</f>
        <v/>
      </c>
      <c r="BM122" s="170">
        <f>IF(AND(AND($B23="Ferramenta amaldiçoada",$T23=TRUE),TRUE),$C23,"")</f>
        <v/>
      </c>
      <c r="BN122" s="170">
        <f>IF(AND(AND($B23="Ferramenta amaldiçoada",$T23=TRUE),TRUE),IFERROR(VLOOKUP($E23,'DADOS_CUSTOM'!$BM$2:$BU$100,2,FALSE),""),"")</f>
        <v/>
      </c>
      <c r="BO122" s="170">
        <f>IF(AND(AND($B23="Ferramenta amaldiçoada",$T23=TRUE),TRUE),IFERROR(VLOOKUP($E23,'DADOS_CUSTOM'!$BM$2:$BU$100,3,FALSE),""),"")</f>
        <v/>
      </c>
      <c r="BP122" s="170">
        <f>IF(AND(AND($B23="Ferramenta amaldiçoada",$T23=TRUE),TRUE),IFERROR(VLOOKUP($E23,'DADOS_CUSTOM'!$BM$2:$BU$100,4,FALSE),""),"")</f>
        <v/>
      </c>
      <c r="BQ122" s="170">
        <f>IF(AND(AND($B23="Ferramenta amaldiçoada",$T23=TRUE),TRUE),IFERROR(VLOOKUP($E23,'DADOS_CUSTOM'!$BM$2:$BU$100,5,FALSE),""),"")</f>
        <v/>
      </c>
      <c r="BR122" s="170">
        <f>IF(AND(AND($B23="Ferramenta amaldiçoada",$T23=TRUE),TRUE),IF($N23="",IFERROR(VLOOKUP($E23,'DADOS_CUSTOM'!$BM$2:$BU$100,6,FALSE),""),$N23),"")</f>
        <v/>
      </c>
      <c r="BS122" s="170">
        <f>IF(AND(AND($B23="Ferramenta amaldiçoada",$T23=TRUE),TRUE),$F23,"")</f>
        <v/>
      </c>
      <c r="BT122" s="170">
        <f>IF(AND(AND($B23="Ferramenta amaldiçoada",$T23=TRUE),TRUE),$L23,"")</f>
        <v/>
      </c>
      <c r="BU122" s="170">
        <f>IF(AND(AND($B23="Ferramenta amaldiçoada",$T23=TRUE),TRUE),$M23,"")</f>
        <v/>
      </c>
      <c r="BV122" s="170" t="inlineStr">
        <is>
          <t>Punhal</t>
        </is>
      </c>
    </row>
    <row r="123">
      <c r="B123" s="170">
        <f>IF($B$121,INDEX('DADOS_CUSTOM'!$J$2:$J$26,$B$120),"")</f>
        <v/>
      </c>
      <c r="BM123" s="170">
        <f>IF(AND(AND($B24="Ferramenta amaldiçoada",$T24=TRUE),TRUE),$C24,"")</f>
        <v/>
      </c>
      <c r="BN123" s="170">
        <f>IF(AND(AND($B24="Ferramenta amaldiçoada",$T24=TRUE),TRUE),IFERROR(VLOOKUP($E24,'DADOS_CUSTOM'!$BM$2:$BU$100,2,FALSE),""),"")</f>
        <v/>
      </c>
      <c r="BO123" s="170">
        <f>IF(AND(AND($B24="Ferramenta amaldiçoada",$T24=TRUE),TRUE),IFERROR(VLOOKUP($E24,'DADOS_CUSTOM'!$BM$2:$BU$100,3,FALSE),""),"")</f>
        <v/>
      </c>
      <c r="BP123" s="170">
        <f>IF(AND(AND($B24="Ferramenta amaldiçoada",$T24=TRUE),TRUE),IFERROR(VLOOKUP($E24,'DADOS_CUSTOM'!$BM$2:$BU$100,4,FALSE),""),"")</f>
        <v/>
      </c>
      <c r="BQ123" s="170">
        <f>IF(AND(AND($B24="Ferramenta amaldiçoada",$T24=TRUE),TRUE),IFERROR(VLOOKUP($E24,'DADOS_CUSTOM'!$BM$2:$BU$100,5,FALSE),""),"")</f>
        <v/>
      </c>
      <c r="BR123" s="170">
        <f>IF(AND(AND($B24="Ferramenta amaldiçoada",$T24=TRUE),TRUE),IF($N24="",IFERROR(VLOOKUP($E24,'DADOS_CUSTOM'!$BM$2:$BU$100,6,FALSE),""),$N24),"")</f>
        <v/>
      </c>
      <c r="BS123" s="170">
        <f>IF(AND(AND($B24="Ferramenta amaldiçoada",$T24=TRUE),TRUE),$F24,"")</f>
        <v/>
      </c>
      <c r="BT123" s="170">
        <f>IF(AND(AND($B24="Ferramenta amaldiçoada",$T24=TRUE),TRUE),$L24,"")</f>
        <v/>
      </c>
      <c r="BU123" s="170">
        <f>IF(AND(AND($B24="Ferramenta amaldiçoada",$T24=TRUE),TRUE),$M24,"")</f>
        <v/>
      </c>
      <c r="BV123" s="170" t="inlineStr">
        <is>
          <t>Pé de cabra</t>
        </is>
      </c>
    </row>
    <row r="124">
      <c r="B124" s="170">
        <f>IF($B$121,INDEX('DADOS_CUSTOM'!$K$2:$K$26,$B$120),"")</f>
        <v/>
      </c>
      <c r="BM124" s="170">
        <f>IF(AND(AND($B25="Ferramenta amaldiçoada",$T25=TRUE),TRUE),$C25,"")</f>
        <v/>
      </c>
      <c r="BN124" s="170">
        <f>IF(AND(AND($B25="Ferramenta amaldiçoada",$T25=TRUE),TRUE),IFERROR(VLOOKUP($E25,'DADOS_CUSTOM'!$BM$2:$BU$100,2,FALSE),""),"")</f>
        <v/>
      </c>
      <c r="BO124" s="170">
        <f>IF(AND(AND($B25="Ferramenta amaldiçoada",$T25=TRUE),TRUE),IFERROR(VLOOKUP($E25,'DADOS_CUSTOM'!$BM$2:$BU$100,3,FALSE),""),"")</f>
        <v/>
      </c>
      <c r="BP124" s="170">
        <f>IF(AND(AND($B25="Ferramenta amaldiçoada",$T25=TRUE),TRUE),IFERROR(VLOOKUP($E25,'DADOS_CUSTOM'!$BM$2:$BU$100,4,FALSE),""),"")</f>
        <v/>
      </c>
      <c r="BQ124" s="170">
        <f>IF(AND(AND($B25="Ferramenta amaldiçoada",$T25=TRUE),TRUE),IFERROR(VLOOKUP($E25,'DADOS_CUSTOM'!$BM$2:$BU$100,5,FALSE),""),"")</f>
        <v/>
      </c>
      <c r="BR124" s="170">
        <f>IF(AND(AND($B25="Ferramenta amaldiçoada",$T25=TRUE),TRUE),IF($N25="",IFERROR(VLOOKUP($E25,'DADOS_CUSTOM'!$BM$2:$BU$100,6,FALSE),""),$N25),"")</f>
        <v/>
      </c>
      <c r="BS124" s="170">
        <f>IF(AND(AND($B25="Ferramenta amaldiçoada",$T25=TRUE),TRUE),$F25,"")</f>
        <v/>
      </c>
      <c r="BT124" s="170">
        <f>IF(AND(AND($B25="Ferramenta amaldiçoada",$T25=TRUE),TRUE),$L25,"")</f>
        <v/>
      </c>
      <c r="BU124" s="170">
        <f>IF(AND(AND($B25="Ferramenta amaldiçoada",$T25=TRUE),TRUE),$M25,"")</f>
        <v/>
      </c>
      <c r="BV124" s="170" t="inlineStr">
        <is>
          <t>Rapieira</t>
        </is>
      </c>
    </row>
    <row r="125">
      <c r="B125" s="170">
        <f>IF($B$121,INDEX('DADOS_CUSTOM'!$L$2:$L$26,$B$120),"")</f>
        <v/>
      </c>
      <c r="BM125" s="170">
        <f>IF(AND(AND($B26="Ferramenta amaldiçoada",$T26=TRUE),TRUE),$C26,"")</f>
        <v/>
      </c>
      <c r="BN125" s="170">
        <f>IF(AND(AND($B26="Ferramenta amaldiçoada",$T26=TRUE),TRUE),IFERROR(VLOOKUP($E26,'DADOS_CUSTOM'!$BM$2:$BU$100,2,FALSE),""),"")</f>
        <v/>
      </c>
      <c r="BO125" s="170">
        <f>IF(AND(AND($B26="Ferramenta amaldiçoada",$T26=TRUE),TRUE),IFERROR(VLOOKUP($E26,'DADOS_CUSTOM'!$BM$2:$BU$100,3,FALSE),""),"")</f>
        <v/>
      </c>
      <c r="BP125" s="170">
        <f>IF(AND(AND($B26="Ferramenta amaldiçoada",$T26=TRUE),TRUE),IFERROR(VLOOKUP($E26,'DADOS_CUSTOM'!$BM$2:$BU$100,4,FALSE),""),"")</f>
        <v/>
      </c>
      <c r="BQ125" s="170">
        <f>IF(AND(AND($B26="Ferramenta amaldiçoada",$T26=TRUE),TRUE),IFERROR(VLOOKUP($E26,'DADOS_CUSTOM'!$BM$2:$BU$100,5,FALSE),""),"")</f>
        <v/>
      </c>
      <c r="BR125" s="170">
        <f>IF(AND(AND($B26="Ferramenta amaldiçoada",$T26=TRUE),TRUE),IF($N26="",IFERROR(VLOOKUP($E26,'DADOS_CUSTOM'!$BM$2:$BU$100,6,FALSE),""),$N26),"")</f>
        <v/>
      </c>
      <c r="BS125" s="170">
        <f>IF(AND(AND($B26="Ferramenta amaldiçoada",$T26=TRUE),TRUE),$F26,"")</f>
        <v/>
      </c>
      <c r="BT125" s="170">
        <f>IF(AND(AND($B26="Ferramenta amaldiçoada",$T26=TRUE),TRUE),$L26,"")</f>
        <v/>
      </c>
      <c r="BU125" s="170">
        <f>IF(AND(AND($B26="Ferramenta amaldiçoada",$T26=TRUE),TRUE),$M26,"")</f>
        <v/>
      </c>
      <c r="BV125" s="170" t="inlineStr">
        <is>
          <t>Ração de viagem</t>
        </is>
      </c>
    </row>
    <row r="126">
      <c r="BV126" s="170" t="inlineStr">
        <is>
          <t>Receptáculo</t>
        </is>
      </c>
    </row>
    <row r="127">
      <c r="BV127" s="170" t="inlineStr">
        <is>
          <t>Receptáculo · Sem Técnica</t>
        </is>
      </c>
    </row>
    <row r="128">
      <c r="BV128" s="170" t="inlineStr">
        <is>
          <t>Recomposição Precisa</t>
        </is>
      </c>
    </row>
    <row r="129">
      <c r="BV129" s="170" t="inlineStr">
        <is>
          <t>Recuperação Abundante</t>
        </is>
      </c>
    </row>
    <row r="130">
      <c r="BV130" s="170" t="inlineStr">
        <is>
          <t>Redundância</t>
        </is>
      </c>
    </row>
    <row r="131">
      <c r="BV131" s="170" t="inlineStr">
        <is>
          <t>Regeneração Orgânica</t>
        </is>
      </c>
    </row>
    <row r="132">
      <c r="BV132" s="170" t="inlineStr">
        <is>
          <t>Reparo Autônomo</t>
        </is>
      </c>
    </row>
    <row r="133">
      <c r="BV133" s="170" t="inlineStr">
        <is>
          <t>Reserva Condensada</t>
        </is>
      </c>
    </row>
    <row r="134">
      <c r="BV134" s="170" t="inlineStr">
        <is>
          <t>Reserva Excedente</t>
        </is>
      </c>
    </row>
    <row r="135">
      <c r="BV135" s="170" t="inlineStr">
        <is>
          <t>Reserva Orgânica</t>
        </is>
      </c>
    </row>
    <row r="136">
      <c r="BV136" s="170" t="inlineStr">
        <is>
          <t>Reserva Residual</t>
        </is>
      </c>
    </row>
    <row r="137">
      <c r="BV137" s="170" t="inlineStr">
        <is>
          <t>Restrição Celestial · Restrição corporal</t>
        </is>
      </c>
    </row>
    <row r="138">
      <c r="BV138" s="170" t="inlineStr">
        <is>
          <t>Restrição Celestial · Sem Energia</t>
        </is>
      </c>
    </row>
    <row r="139">
      <c r="BV139" s="170" t="inlineStr">
        <is>
          <t>Retomar o Controle</t>
        </is>
      </c>
    </row>
    <row r="140">
      <c r="BV140" s="170" t="inlineStr">
        <is>
          <t>Revestimento 1</t>
        </is>
      </c>
    </row>
    <row r="141">
      <c r="BV141" s="170" t="inlineStr">
        <is>
          <t>Revestimento 2</t>
        </is>
      </c>
    </row>
    <row r="142">
      <c r="BV142" s="170" t="inlineStr">
        <is>
          <t>Revestimento 3</t>
        </is>
      </c>
    </row>
    <row r="143">
      <c r="BV143" s="170" t="inlineStr">
        <is>
          <t>Revólver</t>
        </is>
      </c>
    </row>
    <row r="144">
      <c r="BV144" s="170" t="inlineStr">
        <is>
          <t>Rifle</t>
        </is>
      </c>
    </row>
    <row r="145">
      <c r="BV145" s="170" t="inlineStr">
        <is>
          <t>Rifle de Precisão</t>
        </is>
      </c>
    </row>
    <row r="146">
      <c r="BV146" s="170" t="inlineStr">
        <is>
          <t>Sai</t>
        </is>
      </c>
    </row>
    <row r="147">
      <c r="BV147" s="170" t="inlineStr">
        <is>
          <t>Shuriken</t>
        </is>
      </c>
    </row>
    <row r="148">
      <c r="BV148" s="170" t="inlineStr">
        <is>
          <t>Sobrecarga Deliberada</t>
        </is>
      </c>
    </row>
    <row r="149">
      <c r="BV149" s="170" t="inlineStr">
        <is>
          <t>Soqueira</t>
        </is>
      </c>
    </row>
    <row r="150">
      <c r="BV150" s="170" t="inlineStr">
        <is>
          <t>Submetralhadora</t>
        </is>
      </c>
    </row>
    <row r="151">
      <c r="BV151" s="170" t="inlineStr">
        <is>
          <t>Taco</t>
        </is>
      </c>
    </row>
    <row r="152">
      <c r="BV152" s="170" t="inlineStr">
        <is>
          <t>Tanto</t>
        </is>
      </c>
    </row>
    <row r="153">
      <c r="BV153" s="170" t="inlineStr">
        <is>
          <t>Tekko</t>
        </is>
      </c>
    </row>
    <row r="154">
      <c r="BV154" s="170" t="inlineStr">
        <is>
          <t>Telefone</t>
        </is>
      </c>
    </row>
    <row r="155">
      <c r="BV155" s="170" t="inlineStr">
        <is>
          <t>Tentativa e Erro</t>
        </is>
      </c>
    </row>
    <row r="156">
      <c r="BV156" s="170" t="inlineStr">
        <is>
          <t>Tessen</t>
        </is>
      </c>
    </row>
    <row r="157">
      <c r="BV157" s="170" t="inlineStr">
        <is>
          <t>Tonfa</t>
        </is>
      </c>
    </row>
    <row r="158">
      <c r="BV158" s="170" t="inlineStr">
        <is>
          <t>Torre</t>
        </is>
      </c>
    </row>
    <row r="159">
      <c r="BV159" s="170" t="inlineStr">
        <is>
          <t>Traje 1</t>
        </is>
      </c>
    </row>
    <row r="160">
      <c r="BV160" s="170" t="inlineStr">
        <is>
          <t>Traje 2</t>
        </is>
      </c>
    </row>
    <row r="161">
      <c r="BV161" s="170" t="inlineStr">
        <is>
          <t>Traje 3</t>
        </is>
      </c>
    </row>
    <row r="162">
      <c r="BV162" s="170" t="inlineStr">
        <is>
          <t>Traço Incorporado</t>
        </is>
      </c>
    </row>
    <row r="163">
      <c r="BV163" s="170" t="inlineStr">
        <is>
          <t>Treino de Armas da Casa</t>
        </is>
      </c>
    </row>
    <row r="164">
      <c r="BV164" s="170" t="inlineStr">
        <is>
          <t>Vivência de Outra Era</t>
        </is>
      </c>
    </row>
    <row r="165">
      <c r="BV165" s="170" t="inlineStr">
        <is>
          <t>Vontade de Cárcere</t>
        </is>
      </c>
    </row>
    <row r="166">
      <c r="BV166" s="170" t="inlineStr">
        <is>
          <t>Voz Intrusa</t>
        </is>
      </c>
    </row>
    <row r="167">
      <c r="BV167" s="170" t="inlineStr">
        <is>
          <t>Wakizashi</t>
        </is>
      </c>
    </row>
    <row r="168">
      <c r="BV168" s="170" t="inlineStr">
        <is>
          <t>Yari</t>
        </is>
      </c>
    </row>
    <row r="169">
      <c r="BV169" s="170" t="inlineStr">
        <is>
          <t>Zenin</t>
        </is>
      </c>
    </row>
    <row r="170">
      <c r="BV170" s="170" t="inlineStr">
        <is>
          <t>Último Fôlego de Energia</t>
        </is>
      </c>
    </row>
    <row r="171">
      <c r="BV171" s="170"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730"/>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1" t="n"/>
      <c r="B1" s="171" t="n"/>
      <c r="C1" s="171" t="n"/>
      <c r="D1" s="171" t="n"/>
      <c r="E1" s="171" t="n"/>
      <c r="F1" s="171" t="n"/>
      <c r="G1" s="171" t="n"/>
      <c r="H1" s="171" t="n"/>
      <c r="I1" s="171" t="n"/>
      <c r="J1" s="171" t="n"/>
      <c r="K1" s="171" t="n"/>
      <c r="L1" s="171" t="n"/>
      <c r="M1" s="171" t="n"/>
      <c r="N1" s="171" t="n"/>
      <c r="O1" s="171" t="n"/>
      <c r="P1" s="171" t="n"/>
    </row>
    <row r="2" ht="24" customHeight="1">
      <c r="A2" s="171" t="n"/>
      <c r="B2" s="172" t="inlineStr">
        <is>
          <t>CONFIGURAÇÃO</t>
        </is>
      </c>
      <c r="P2" s="171" t="n"/>
    </row>
    <row r="3" ht="12" customHeight="1">
      <c r="A3" s="171" t="n"/>
      <c r="P3" s="171" t="n"/>
    </row>
    <row r="4" ht="9" customHeight="1">
      <c r="A4" s="171" t="n"/>
      <c r="B4" s="171" t="n"/>
      <c r="C4" s="171" t="n"/>
      <c r="D4" s="171" t="n"/>
      <c r="E4" s="171" t="n"/>
      <c r="F4" s="171" t="n"/>
      <c r="G4" s="171" t="n"/>
      <c r="H4" s="171" t="n"/>
      <c r="I4" s="171" t="n"/>
      <c r="J4" s="171" t="n"/>
      <c r="K4" s="171" t="n"/>
      <c r="L4" s="171" t="n"/>
      <c r="M4" s="171" t="n"/>
      <c r="N4" s="171" t="n"/>
      <c r="O4" s="171" t="n"/>
      <c r="P4" s="171" t="n"/>
    </row>
    <row r="5" ht="18" customHeight="1">
      <c r="A5" s="171" t="n"/>
      <c r="B5" s="173" t="inlineStr">
        <is>
          <t>Somar acumula com a conta e o Buff/Debuff. Trocar por fixa o resultado final, inclusive zero.</t>
        </is>
      </c>
      <c r="H5" s="171" t="n"/>
      <c r="I5" s="171" t="n"/>
      <c r="J5" s="174" t="inlineStr">
        <is>
          <t>CONTEÚDO CUSTOM</t>
        </is>
      </c>
      <c r="P5" s="171" t="n"/>
    </row>
    <row r="6" ht="12" customHeight="1">
      <c r="A6" s="171" t="n"/>
      <c r="H6" s="171" t="n"/>
      <c r="I6" s="171" t="n"/>
      <c r="J6" s="173">
        <f>IF((TEXTJOIN(" · ",TRUE,DADOS_CONFIG!$P$2,DADOS_CONFIG!$T$17,DADOS_CONFIG!$AF$32))="","Livro + custom nos menus. MESTRE VIU é um lembrete; o bot aprova no chat.","⚠ "&amp;(TEXTJOIN(" · ",TRUE,DADOS_CONFIG!$P$2,DADOS_CONFIG!$T$17,DADOS_CONFIG!$AF$32)))</f>
        <v/>
      </c>
      <c r="P6" s="171" t="n"/>
    </row>
    <row r="7" ht="15.75" customHeight="1">
      <c r="A7" s="171" t="n"/>
      <c r="B7" s="173">
        <f>COUNTIFS(B11:B40,TRUE)&amp;" ligados de 30"</f>
        <v/>
      </c>
      <c r="H7" s="171" t="n"/>
      <c r="I7" s="171" t="n"/>
      <c r="P7" s="171" t="n"/>
    </row>
    <row r="8" ht="15.75" customHeight="1">
      <c r="A8" s="171" t="n"/>
      <c r="B8" s="171" t="n"/>
      <c r="C8" s="171" t="n"/>
      <c r="D8" s="171" t="n"/>
      <c r="E8" s="171" t="n"/>
      <c r="F8" s="171" t="n"/>
      <c r="G8" s="171" t="n"/>
      <c r="H8" s="171" t="n"/>
      <c r="I8" s="171" t="n"/>
      <c r="J8" s="171" t="n"/>
      <c r="K8" s="171" t="n"/>
      <c r="L8" s="171" t="n"/>
      <c r="M8" s="171" t="n"/>
      <c r="N8" s="171" t="n"/>
      <c r="O8" s="171" t="n"/>
      <c r="P8" s="171" t="n"/>
    </row>
    <row r="9" ht="18" customHeight="1">
      <c r="A9" s="171" t="n"/>
      <c r="B9" s="174" t="inlineStr">
        <is>
          <t>BÔNUS E MUDANÇAS</t>
        </is>
      </c>
      <c r="H9" s="171" t="n"/>
      <c r="I9" s="171" t="n"/>
      <c r="J9" s="174" t="inlineStr">
        <is>
          <t>CARTÃO 1 · CUSTOM</t>
        </is>
      </c>
      <c r="P9" s="171" t="n"/>
    </row>
    <row r="10" ht="24" customHeight="1">
      <c r="A10" s="171" t="n"/>
      <c r="B10" s="175" t="inlineStr">
        <is>
          <t>LIGADO</t>
        </is>
      </c>
      <c r="C10" s="175" t="inlineStr">
        <is>
          <t>CAIXA</t>
        </is>
      </c>
      <c r="D10" s="175" t="inlineStr">
        <is>
          <t>COMO</t>
        </is>
      </c>
      <c r="E10" s="175" t="inlineStr">
        <is>
          <t>VALOR</t>
        </is>
      </c>
      <c r="F10" s="175" t="inlineStr">
        <is>
          <t>TIPO DE FONTE</t>
        </is>
      </c>
      <c r="G10" s="175" t="inlineStr">
        <is>
          <t>FONTE</t>
        </is>
      </c>
      <c r="H10" s="171" t="n"/>
      <c r="I10" s="171" t="n"/>
      <c r="J10" s="175" t="inlineStr">
        <is>
          <t>TIPO</t>
        </is>
      </c>
      <c r="K10" s="176" t="n"/>
      <c r="L10" s="176" t="n"/>
      <c r="M10" s="177" t="n"/>
      <c r="N10" s="175" t="inlineStr">
        <is>
          <t>MESTRE VIU</t>
        </is>
      </c>
      <c r="O10" s="177" t="n"/>
      <c r="P10" s="171" t="n"/>
    </row>
    <row r="11" ht="31.5" customHeight="1">
      <c r="A11" s="171" t="n"/>
      <c r="B11" s="178" t="b">
        <v>0</v>
      </c>
      <c r="C11" s="179" t="n"/>
      <c r="D11" s="179" t="n"/>
      <c r="E11" s="180" t="n"/>
      <c r="F11" s="179" t="n"/>
      <c r="G11" s="179" t="n"/>
      <c r="H11" s="171" t="n"/>
      <c r="I11" s="171" t="n"/>
      <c r="J11" s="179" t="n"/>
      <c r="K11" s="176" t="n"/>
      <c r="L11" s="176" t="n"/>
      <c r="M11" s="177" t="n"/>
      <c r="N11" s="178" t="b">
        <v>0</v>
      </c>
      <c r="O11" s="177" t="n"/>
      <c r="P11" s="171" t="n"/>
    </row>
    <row r="12" ht="31.5" customHeight="1">
      <c r="A12" s="171" t="n"/>
      <c r="B12" s="178" t="b">
        <v>0</v>
      </c>
      <c r="C12" s="179" t="n"/>
      <c r="D12" s="179" t="n"/>
      <c r="E12" s="180" t="n"/>
      <c r="F12" s="179" t="n"/>
      <c r="G12" s="179" t="n"/>
      <c r="H12" s="171" t="n"/>
      <c r="I12" s="171" t="n"/>
      <c r="J12" s="175" t="inlineStr">
        <is>
          <t>NOME</t>
        </is>
      </c>
      <c r="K12" s="176" t="n"/>
      <c r="L12" s="176" t="n"/>
      <c r="M12" s="176" t="n"/>
      <c r="N12" s="176" t="n"/>
      <c r="O12" s="177" t="n"/>
      <c r="P12" s="171" t="n"/>
    </row>
    <row r="13" ht="31.5" customHeight="1">
      <c r="A13" s="171" t="n"/>
      <c r="B13" s="178" t="b">
        <v>0</v>
      </c>
      <c r="C13" s="179" t="n"/>
      <c r="D13" s="179" t="n"/>
      <c r="E13" s="180" t="n"/>
      <c r="F13" s="179" t="n"/>
      <c r="G13" s="179" t="n"/>
      <c r="H13" s="171" t="n"/>
      <c r="I13" s="171" t="n"/>
      <c r="J13" s="179" t="n"/>
      <c r="K13" s="176" t="n"/>
      <c r="L13" s="176" t="n"/>
      <c r="M13" s="176" t="n"/>
      <c r="N13" s="176" t="n"/>
      <c r="O13" s="177" t="n"/>
      <c r="P13" s="171" t="n"/>
    </row>
    <row r="14" ht="31.5" customHeight="1">
      <c r="A14" s="171" t="n"/>
      <c r="B14" s="178" t="b">
        <v>0</v>
      </c>
      <c r="C14" s="179" t="n"/>
      <c r="D14" s="179" t="n"/>
      <c r="E14" s="180" t="n"/>
      <c r="F14" s="179" t="n"/>
      <c r="G14" s="179" t="n"/>
      <c r="H14" s="171" t="n"/>
      <c r="I14" s="171" t="n"/>
      <c r="J14" s="175">
        <f>SWITCH('CONFIGURAÇÃO'!$J$11,"Origem","PERÍCIA 1","Marcante","ORIGEM","Menor","ORIGEM","Arma","CATEGORIA","Escudo","","Uniforme","GRAU MÍNIMO","Item comum","","Ferramenta amaldiçoada","BASE","")</f>
        <v/>
      </c>
      <c r="K14" s="177" t="n"/>
      <c r="L14" s="179" t="n"/>
      <c r="M14" s="176" t="n"/>
      <c r="N14" s="176" t="n"/>
      <c r="O14" s="177" t="n"/>
      <c r="P14" s="171" t="n"/>
    </row>
    <row r="15" ht="31.5" customHeight="1">
      <c r="A15" s="171" t="n"/>
      <c r="B15" s="178" t="b">
        <v>0</v>
      </c>
      <c r="C15" s="179" t="n"/>
      <c r="D15" s="179" t="n"/>
      <c r="E15" s="180" t="n"/>
      <c r="F15" s="179" t="n"/>
      <c r="G15" s="179" t="n"/>
      <c r="H15" s="171" t="n"/>
      <c r="I15" s="171" t="n"/>
      <c r="J15" s="175">
        <f>SWITCH('CONFIGURAÇÃO'!$J$11,"Origem","PERÍCIA 2","Marcante","","Menor","EXIGE MARCANTE","Arma","MÃO","Escudo","","Uniforme","","Item comum","","Ferramenta amaldiçoada","GRAU","")</f>
        <v/>
      </c>
      <c r="K15" s="177" t="n"/>
      <c r="L15" s="179" t="n"/>
      <c r="M15" s="176" t="n"/>
      <c r="N15" s="176" t="n"/>
      <c r="O15" s="177" t="n"/>
      <c r="P15" s="171" t="n"/>
    </row>
    <row r="16" ht="31.5" customHeight="1">
      <c r="A16" s="171" t="n"/>
      <c r="B16" s="178" t="b">
        <v>0</v>
      </c>
      <c r="C16" s="179" t="n"/>
      <c r="D16" s="179" t="n"/>
      <c r="E16" s="180" t="n"/>
      <c r="F16" s="179" t="n"/>
      <c r="G16" s="179" t="n"/>
      <c r="H16" s="171" t="n"/>
      <c r="I16" s="171" t="n"/>
      <c r="J16" s="175">
        <f>SWITCH('CONFIGURAÇÃO'!$J$11,"Origem","PERÍCIA 3","Marcante","","Menor","","Arma","TIPO DE DANO","Escudo","","Uniforme","","Item comum","","Ferramenta amaldiçoada","","")</f>
        <v/>
      </c>
      <c r="K16" s="177" t="n"/>
      <c r="L16" s="179" t="n"/>
      <c r="M16" s="176" t="n"/>
      <c r="N16" s="176" t="n"/>
      <c r="O16" s="177" t="n"/>
      <c r="P16" s="171" t="n"/>
    </row>
    <row r="17" ht="31.5" customHeight="1">
      <c r="A17" s="171" t="n"/>
      <c r="B17" s="178" t="b">
        <v>0</v>
      </c>
      <c r="C17" s="179" t="n"/>
      <c r="D17" s="179" t="n"/>
      <c r="E17" s="180" t="n"/>
      <c r="F17" s="179" t="n"/>
      <c r="G17" s="179" t="n"/>
      <c r="H17" s="171" t="n"/>
      <c r="I17" s="171" t="n"/>
      <c r="J17" s="175">
        <f>SWITCH('CONFIGURAÇÃO'!$J$11,"Origem","PERÍCIA 4","Marcante","","Menor","","Arma","PROPRIEDADE 1","Escudo","","Uniforme","","Item comum","","Ferramenta amaldiçoada","","")</f>
        <v/>
      </c>
      <c r="K17" s="177" t="n"/>
      <c r="L17" s="179" t="n"/>
      <c r="M17" s="176" t="n"/>
      <c r="N17" s="176" t="n"/>
      <c r="O17" s="177" t="n"/>
      <c r="P17" s="171" t="n"/>
    </row>
    <row r="18" ht="31.5" customHeight="1">
      <c r="A18" s="171" t="n"/>
      <c r="B18" s="178" t="b">
        <v>0</v>
      </c>
      <c r="C18" s="179" t="n"/>
      <c r="D18" s="179" t="n"/>
      <c r="E18" s="180" t="n"/>
      <c r="F18" s="179" t="n"/>
      <c r="G18" s="179" t="n"/>
      <c r="H18" s="171" t="n"/>
      <c r="I18" s="171" t="n"/>
      <c r="J18" s="175">
        <f>SWITCH('CONFIGURAÇÃO'!$J$11,"Origem","ROTA","Marcante","","Menor","","Arma","PROPRIEDADE 2","Escudo","","Uniforme","","Item comum","","Ferramenta amaldiçoada","","")</f>
        <v/>
      </c>
      <c r="K18" s="177" t="n"/>
      <c r="L18" s="179" t="n"/>
      <c r="M18" s="176" t="n"/>
      <c r="N18" s="176" t="n"/>
      <c r="O18" s="177" t="n"/>
      <c r="P18" s="171" t="n"/>
    </row>
    <row r="19" ht="31.5" customHeight="1">
      <c r="A19" s="171" t="n"/>
      <c r="B19" s="178" t="b">
        <v>0</v>
      </c>
      <c r="C19" s="179" t="n"/>
      <c r="D19" s="179" t="n"/>
      <c r="E19" s="180" t="n"/>
      <c r="F19" s="179" t="n"/>
      <c r="G19" s="179" t="n"/>
      <c r="H19" s="171" t="n"/>
      <c r="I19" s="171" t="n"/>
      <c r="J19" s="175">
        <f>SWITCH('CONFIGURAÇÃO'!$J$11,"Origem","BASE DO LIVRO","Marcante","","Menor","","Arma","PROPRIEDADE 3","Escudo","","Uniforme","","Item comum","","Ferramenta amaldiçoada","","")</f>
        <v/>
      </c>
      <c r="K19" s="177" t="n"/>
      <c r="L19" s="179" t="n"/>
      <c r="M19" s="176" t="n"/>
      <c r="N19" s="176" t="n"/>
      <c r="O19" s="177" t="n"/>
      <c r="P19" s="171" t="n"/>
    </row>
    <row r="20" ht="31.5" customHeight="1">
      <c r="A20" s="171" t="n"/>
      <c r="B20" s="178" t="b">
        <v>0</v>
      </c>
      <c r="C20" s="179" t="n"/>
      <c r="D20" s="179" t="n"/>
      <c r="E20" s="180" t="n"/>
      <c r="F20" s="179" t="n"/>
      <c r="G20" s="179" t="n"/>
      <c r="H20" s="171" t="n"/>
      <c r="I20" s="171" t="n"/>
      <c r="J20" s="175">
        <f>SWITCH('CONFIGURAÇÃO'!$J$11,"Origem","OFÍCIO","Marcante","","Menor","","Arma","PROPRIEDADE 4","Escudo","","Uniforme","","Item comum","","Ferramenta amaldiçoada","","")</f>
        <v/>
      </c>
      <c r="K20" s="177" t="n"/>
      <c r="L20" s="179" t="n"/>
      <c r="M20" s="176" t="n"/>
      <c r="N20" s="176" t="n"/>
      <c r="O20" s="177" t="n"/>
      <c r="P20" s="171" t="n"/>
    </row>
    <row r="21" ht="31.5" customHeight="1">
      <c r="A21" s="171" t="n"/>
      <c r="B21" s="178" t="b">
        <v>0</v>
      </c>
      <c r="C21" s="179" t="n"/>
      <c r="D21" s="179" t="n"/>
      <c r="E21" s="180" t="n"/>
      <c r="F21" s="179" t="n"/>
      <c r="G21" s="179" t="n"/>
      <c r="H21" s="171" t="n"/>
      <c r="I21" s="171" t="n"/>
      <c r="J21" s="175">
        <f>SWITCH('CONFIGURAÇÃO'!$J$11,"Origem","TALENTO CE 4","Marcante","FREQUÊNCIA","Menor","FREQUÊNCIA","Arma","DADO","Escudo","PROTEÇÃO","Uniforme","PROTEÇÃO","Item comum","VOLUME","Ferramenta amaldiçoada","ESTIGMA","")</f>
        <v/>
      </c>
      <c r="K21" s="177" t="n"/>
      <c r="L21" s="179" t="n"/>
      <c r="M21" s="176" t="n"/>
      <c r="N21" s="176" t="n"/>
      <c r="O21" s="177" t="n"/>
      <c r="P21" s="171" t="n"/>
    </row>
    <row r="22" ht="31.5" customHeight="1">
      <c r="A22" s="171" t="n"/>
      <c r="B22" s="178" t="b">
        <v>0</v>
      </c>
      <c r="C22" s="179" t="n"/>
      <c r="D22" s="179" t="n"/>
      <c r="E22" s="180" t="n"/>
      <c r="F22" s="179" t="n"/>
      <c r="G22" s="179" t="n"/>
      <c r="H22" s="171" t="n"/>
      <c r="I22" s="171" t="n"/>
      <c r="J22" s="175">
        <f>SWITCH('CONFIGURAÇÃO'!$J$11,"Origem","","Marcante","","Menor","","Arma","FORÇA","Escudo","TETO DE DESTREZA","Uniforme","TETO DE DESTREZA","Item comum","PREÇO","Ferramenta amaldiçoada","DESGASTE","")</f>
        <v/>
      </c>
      <c r="K22" s="177" t="n"/>
      <c r="L22" s="179" t="n"/>
      <c r="M22" s="176" t="n"/>
      <c r="N22" s="176" t="n"/>
      <c r="O22" s="177" t="n"/>
      <c r="P22" s="171" t="n"/>
    </row>
    <row r="23" ht="31.5" customHeight="1">
      <c r="A23" s="171" t="n"/>
      <c r="B23" s="178" t="b">
        <v>0</v>
      </c>
      <c r="C23" s="179" t="n"/>
      <c r="D23" s="179" t="n"/>
      <c r="E23" s="180" t="n"/>
      <c r="F23" s="179" t="n"/>
      <c r="G23" s="179" t="n"/>
      <c r="H23" s="171" t="n"/>
      <c r="I23" s="171" t="n"/>
      <c r="J23" s="175">
        <f>SWITCH('CONFIGURAÇÃO'!$J$11,"Origem","","Marcante","","Menor","","Arma","VOLUME","Escudo","FORÇA","Uniforme","FORÇA","Item comum","","Ferramenta amaldiçoada","VOLUME","")</f>
        <v/>
      </c>
      <c r="K23" s="177" t="n"/>
      <c r="L23" s="179" t="n"/>
      <c r="M23" s="176" t="n"/>
      <c r="N23" s="176" t="n"/>
      <c r="O23" s="177" t="n"/>
      <c r="P23" s="171" t="n"/>
    </row>
    <row r="24" ht="31.5" customHeight="1">
      <c r="A24" s="171" t="n"/>
      <c r="B24" s="178" t="b">
        <v>0</v>
      </c>
      <c r="C24" s="179" t="n"/>
      <c r="D24" s="179" t="n"/>
      <c r="E24" s="180" t="n"/>
      <c r="F24" s="179" t="n"/>
      <c r="G24" s="179" t="n"/>
      <c r="H24" s="171" t="n"/>
      <c r="I24" s="171" t="n"/>
      <c r="J24" s="175">
        <f>SWITCH('CONFIGURAÇÃO'!$J$11,"Origem","","Marcante","","Menor","","Arma","ALCANCE","Escudo","VOLUME","Uniforme","VOLUME","Item comum","","Ferramenta amaldiçoada","PREÇO","")</f>
        <v/>
      </c>
      <c r="K24" s="177" t="n"/>
      <c r="L24" s="179" t="n"/>
      <c r="M24" s="176" t="n"/>
      <c r="N24" s="176" t="n"/>
      <c r="O24" s="177" t="n"/>
      <c r="P24" s="171" t="n"/>
    </row>
    <row r="25" ht="31.5" customHeight="1">
      <c r="A25" s="171" t="n"/>
      <c r="B25" s="178" t="b">
        <v>0</v>
      </c>
      <c r="C25" s="179" t="n"/>
      <c r="D25" s="179" t="n"/>
      <c r="E25" s="180" t="n"/>
      <c r="F25" s="179" t="n"/>
      <c r="G25" s="179" t="n"/>
      <c r="H25" s="171" t="n"/>
      <c r="I25" s="171" t="n"/>
      <c r="J25" s="175">
        <f>SWITCH('CONFIGURAÇÃO'!$J$11,"Origem","","Marcante","","Menor","","Arma","RECARGA","Escudo","PREÇO","Uniforme","PREÇO","Item comum","","Ferramenta amaldiçoada","","")</f>
        <v/>
      </c>
      <c r="K25" s="177" t="n"/>
      <c r="L25" s="179" t="n"/>
      <c r="M25" s="176" t="n"/>
      <c r="N25" s="176" t="n"/>
      <c r="O25" s="177" t="n"/>
      <c r="P25" s="171" t="n"/>
    </row>
    <row r="26" outlineLevel="1" ht="31.5" customHeight="1">
      <c r="A26" s="171" t="n"/>
      <c r="B26" s="178" t="b">
        <v>0</v>
      </c>
      <c r="C26" s="179" t="n"/>
      <c r="D26" s="179" t="n"/>
      <c r="E26" s="180" t="n"/>
      <c r="F26" s="179" t="n"/>
      <c r="G26" s="179" t="n"/>
      <c r="H26" s="171" t="n"/>
      <c r="I26" s="171" t="n"/>
      <c r="J26" s="175">
        <f>SWITCH('CONFIGURAÇÃO'!$J$11,"Origem","","Marcante","","Menor","","Arma","PREÇO","Escudo","","Uniforme","","Item comum","","Ferramenta amaldiçoada","","")</f>
        <v/>
      </c>
      <c r="K26" s="177" t="n"/>
      <c r="L26" s="179" t="n"/>
      <c r="M26" s="176" t="n"/>
      <c r="N26" s="176" t="n"/>
      <c r="O26" s="177" t="n"/>
      <c r="P26" s="171" t="n"/>
    </row>
    <row r="27" outlineLevel="1" ht="31.5" customHeight="1">
      <c r="A27" s="171" t="n"/>
      <c r="B27" s="178" t="b">
        <v>0</v>
      </c>
      <c r="C27" s="179" t="n"/>
      <c r="D27" s="179" t="n"/>
      <c r="E27" s="180" t="n"/>
      <c r="F27" s="179" t="n"/>
      <c r="G27" s="179" t="n"/>
      <c r="H27" s="171" t="n"/>
      <c r="I27" s="171" t="n"/>
      <c r="J27" s="175" t="inlineStr">
        <is>
          <t>EFEITO · DESCRIÇÃO</t>
        </is>
      </c>
      <c r="K27" s="176" t="n"/>
      <c r="L27" s="176" t="n"/>
      <c r="M27" s="176" t="n"/>
      <c r="N27" s="176" t="n"/>
      <c r="O27" s="177" t="n"/>
      <c r="P27" s="171" t="n"/>
    </row>
    <row r="28" outlineLevel="1" ht="31.5" customHeight="1">
      <c r="A28" s="171" t="n"/>
      <c r="B28" s="178" t="b">
        <v>0</v>
      </c>
      <c r="C28" s="179" t="n"/>
      <c r="D28" s="179" t="n"/>
      <c r="E28" s="180" t="n"/>
      <c r="F28" s="179" t="n"/>
      <c r="G28" s="179" t="n"/>
      <c r="H28" s="171" t="n"/>
      <c r="I28" s="171" t="n"/>
      <c r="J28" s="181" t="n"/>
      <c r="K28" s="182" t="n"/>
      <c r="L28" s="182" t="n"/>
      <c r="M28" s="182" t="n"/>
      <c r="N28" s="182" t="n"/>
      <c r="O28" s="183" t="n"/>
      <c r="P28" s="171" t="n"/>
    </row>
    <row r="29" outlineLevel="1" ht="31.5" customHeight="1">
      <c r="A29" s="171" t="n"/>
      <c r="B29" s="178" t="b">
        <v>0</v>
      </c>
      <c r="C29" s="179" t="n"/>
      <c r="D29" s="179" t="n"/>
      <c r="E29" s="180" t="n"/>
      <c r="F29" s="179" t="n"/>
      <c r="G29" s="179" t="n"/>
      <c r="H29" s="171" t="n"/>
      <c r="I29" s="171" t="n"/>
      <c r="J29" s="184" t="n"/>
      <c r="O29" s="185" t="n"/>
      <c r="P29" s="171" t="n"/>
    </row>
    <row r="30" outlineLevel="1" ht="31.5" customHeight="1">
      <c r="A30" s="171" t="n"/>
      <c r="B30" s="178" t="b">
        <v>0</v>
      </c>
      <c r="C30" s="179" t="n"/>
      <c r="D30" s="179" t="n"/>
      <c r="E30" s="180" t="n"/>
      <c r="F30" s="179" t="n"/>
      <c r="G30" s="179" t="n"/>
      <c r="H30" s="171" t="n"/>
      <c r="I30" s="171" t="n"/>
      <c r="J30" s="184" t="n"/>
      <c r="O30" s="185" t="n"/>
      <c r="P30" s="171" t="n"/>
    </row>
    <row r="31" outlineLevel="1" ht="31.5" customHeight="1">
      <c r="A31" s="171" t="n"/>
      <c r="B31" s="178" t="b">
        <v>0</v>
      </c>
      <c r="C31" s="179" t="n"/>
      <c r="D31" s="179" t="n"/>
      <c r="E31" s="180" t="n"/>
      <c r="F31" s="179" t="n"/>
      <c r="G31" s="179" t="n"/>
      <c r="H31" s="171" t="n"/>
      <c r="I31" s="171" t="n"/>
      <c r="J31" s="184" t="n"/>
      <c r="O31" s="185" t="n"/>
      <c r="P31" s="171" t="n"/>
    </row>
    <row r="32" outlineLevel="1" ht="31.5" customHeight="1">
      <c r="A32" s="171" t="n"/>
      <c r="B32" s="178" t="b">
        <v>0</v>
      </c>
      <c r="C32" s="179" t="n"/>
      <c r="D32" s="179" t="n"/>
      <c r="E32" s="180" t="n"/>
      <c r="F32" s="179" t="n"/>
      <c r="G32" s="179" t="n"/>
      <c r="H32" s="171" t="n"/>
      <c r="I32" s="171" t="n"/>
      <c r="J32" s="186" t="n"/>
      <c r="K32" s="187" t="n"/>
      <c r="L32" s="187" t="n"/>
      <c r="M32" s="187" t="n"/>
      <c r="N32" s="187" t="n"/>
      <c r="O32" s="188" t="n"/>
      <c r="P32" s="171" t="n"/>
    </row>
    <row r="33" outlineLevel="1" ht="31.5" customHeight="1">
      <c r="A33" s="171" t="n"/>
      <c r="B33" s="178" t="b">
        <v>0</v>
      </c>
      <c r="C33" s="179" t="n"/>
      <c r="D33" s="179" t="n"/>
      <c r="E33" s="180" t="n"/>
      <c r="F33" s="179" t="n"/>
      <c r="G33" s="179" t="n"/>
      <c r="H33" s="171" t="n"/>
      <c r="I33" s="171" t="n"/>
      <c r="J33" s="173">
        <f>IF('DADOS_CUSTOM'!$S$2="","Revise os valores ao trocar o tipo.","⚠ "&amp;'DADOS_CUSTOM'!$S$2)</f>
        <v/>
      </c>
      <c r="P33" s="171" t="n"/>
    </row>
    <row r="34" outlineLevel="1" ht="31.5" customHeight="1">
      <c r="A34" s="171" t="n"/>
      <c r="B34" s="178" t="b">
        <v>0</v>
      </c>
      <c r="C34" s="179" t="n"/>
      <c r="D34" s="179" t="n"/>
      <c r="E34" s="180" t="n"/>
      <c r="F34" s="179" t="n"/>
      <c r="G34" s="179" t="n"/>
      <c r="H34" s="171" t="n"/>
      <c r="I34" s="171" t="n"/>
      <c r="P34" s="171" t="n"/>
    </row>
    <row r="35" outlineLevel="1" ht="31.5" customHeight="1">
      <c r="A35" s="171" t="n"/>
      <c r="B35" s="178" t="b">
        <v>0</v>
      </c>
      <c r="C35" s="179" t="n"/>
      <c r="D35" s="179" t="n"/>
      <c r="E35" s="180" t="n"/>
      <c r="F35" s="179" t="n"/>
      <c r="G35" s="179" t="n"/>
      <c r="H35" s="171" t="n"/>
      <c r="I35" s="171" t="n"/>
      <c r="J35" s="171" t="n"/>
      <c r="K35" s="171" t="n"/>
      <c r="L35" s="171" t="n"/>
      <c r="M35" s="171" t="n"/>
      <c r="N35" s="171" t="n"/>
      <c r="O35" s="171" t="n"/>
      <c r="P35" s="171" t="n"/>
    </row>
    <row r="36" outlineLevel="1" ht="31.5" customHeight="1">
      <c r="A36" s="171" t="n"/>
      <c r="B36" s="178" t="b">
        <v>0</v>
      </c>
      <c r="C36" s="179" t="n"/>
      <c r="D36" s="179" t="n"/>
      <c r="E36" s="180" t="n"/>
      <c r="F36" s="179" t="n"/>
      <c r="G36" s="179" t="n"/>
      <c r="H36" s="171" t="n"/>
      <c r="I36" s="171" t="n"/>
      <c r="J36" s="171" t="n"/>
      <c r="K36" s="171" t="n"/>
      <c r="L36" s="171" t="n"/>
      <c r="M36" s="171" t="n"/>
      <c r="N36" s="171" t="n"/>
      <c r="O36" s="171" t="n"/>
      <c r="P36" s="171" t="n"/>
    </row>
    <row r="37" outlineLevel="1" ht="31.5" customHeight="1">
      <c r="A37" s="171" t="n"/>
      <c r="B37" s="178" t="b">
        <v>0</v>
      </c>
      <c r="C37" s="179" t="n"/>
      <c r="D37" s="179" t="n"/>
      <c r="E37" s="180" t="n"/>
      <c r="F37" s="179" t="n"/>
      <c r="G37" s="179" t="n"/>
      <c r="H37" s="171" t="n"/>
      <c r="I37" s="171" t="n"/>
      <c r="J37" s="171" t="n"/>
      <c r="K37" s="171" t="n"/>
      <c r="L37" s="171" t="n"/>
      <c r="M37" s="171" t="n"/>
      <c r="N37" s="171" t="n"/>
      <c r="O37" s="171" t="n"/>
      <c r="P37" s="171" t="n"/>
    </row>
    <row r="38" outlineLevel="1" ht="31.5" customHeight="1">
      <c r="A38" s="171" t="n"/>
      <c r="B38" s="178" t="b">
        <v>0</v>
      </c>
      <c r="C38" s="179" t="n"/>
      <c r="D38" s="179" t="n"/>
      <c r="E38" s="180" t="n"/>
      <c r="F38" s="179" t="n"/>
      <c r="G38" s="179" t="n"/>
      <c r="H38" s="171" t="n"/>
      <c r="I38" s="171" t="n"/>
      <c r="J38" s="174" t="inlineStr">
        <is>
          <t>CARTÃO 2 · CUSTOM</t>
        </is>
      </c>
      <c r="P38" s="171" t="n"/>
    </row>
    <row r="39" outlineLevel="1" ht="31.5" customHeight="1">
      <c r="A39" s="171" t="n"/>
      <c r="B39" s="178" t="b">
        <v>0</v>
      </c>
      <c r="C39" s="179" t="n"/>
      <c r="D39" s="179" t="n"/>
      <c r="E39" s="180" t="n"/>
      <c r="F39" s="179" t="n"/>
      <c r="G39" s="179" t="n"/>
      <c r="H39" s="171" t="n"/>
      <c r="I39" s="171" t="n"/>
      <c r="J39" s="175" t="inlineStr">
        <is>
          <t>TIPO</t>
        </is>
      </c>
      <c r="K39" s="176" t="n"/>
      <c r="L39" s="176" t="n"/>
      <c r="M39" s="177" t="n"/>
      <c r="N39" s="175" t="inlineStr">
        <is>
          <t>MESTRE VIU</t>
        </is>
      </c>
      <c r="O39" s="177" t="n"/>
      <c r="P39" s="171" t="n"/>
    </row>
    <row r="40" outlineLevel="1" ht="31.5" customHeight="1">
      <c r="A40" s="171" t="n"/>
      <c r="B40" s="178" t="b">
        <v>0</v>
      </c>
      <c r="C40" s="179" t="n"/>
      <c r="D40" s="179" t="n"/>
      <c r="E40" s="180" t="n"/>
      <c r="F40" s="179" t="n"/>
      <c r="G40" s="179" t="n"/>
      <c r="H40" s="171" t="n"/>
      <c r="I40" s="171" t="n"/>
      <c r="J40" s="179" t="n"/>
      <c r="K40" s="176" t="n"/>
      <c r="L40" s="176" t="n"/>
      <c r="M40" s="177" t="n"/>
      <c r="N40" s="178" t="b">
        <v>0</v>
      </c>
      <c r="O40" s="177" t="n"/>
      <c r="P40" s="171" t="n"/>
    </row>
    <row r="41" ht="31.5" customHeight="1">
      <c r="A41" s="171" t="n"/>
      <c r="B41" s="171" t="n"/>
      <c r="C41" s="171" t="n"/>
      <c r="D41" s="171" t="n"/>
      <c r="E41" s="171" t="n"/>
      <c r="F41" s="171" t="n"/>
      <c r="G41" s="171" t="n"/>
      <c r="H41" s="171" t="n"/>
      <c r="I41" s="171" t="n"/>
      <c r="J41" s="175" t="inlineStr">
        <is>
          <t>NOME</t>
        </is>
      </c>
      <c r="K41" s="176" t="n"/>
      <c r="L41" s="176" t="n"/>
      <c r="M41" s="176" t="n"/>
      <c r="N41" s="176" t="n"/>
      <c r="O41" s="177" t="n"/>
      <c r="P41" s="171" t="n"/>
    </row>
    <row r="42" ht="31.5" customHeight="1">
      <c r="A42" s="171" t="n"/>
      <c r="B42" s="171" t="n"/>
      <c r="C42" s="171" t="n"/>
      <c r="D42" s="171" t="n"/>
      <c r="E42" s="171" t="n"/>
      <c r="F42" s="171" t="n"/>
      <c r="G42" s="171" t="n"/>
      <c r="H42" s="171" t="n"/>
      <c r="I42" s="171" t="n"/>
      <c r="J42" s="179" t="n"/>
      <c r="K42" s="176" t="n"/>
      <c r="L42" s="176" t="n"/>
      <c r="M42" s="176" t="n"/>
      <c r="N42" s="176" t="n"/>
      <c r="O42" s="177" t="n"/>
      <c r="P42" s="171" t="n"/>
    </row>
    <row r="43" ht="22.5" customHeight="1">
      <c r="A43" s="171" t="n"/>
      <c r="B43" s="174" t="inlineStr">
        <is>
          <t>REGRAS DE CAMPANHA</t>
        </is>
      </c>
      <c r="H43" s="171" t="n"/>
      <c r="I43" s="171" t="n"/>
      <c r="J43" s="175">
        <f>SWITCH('CONFIGURAÇÃO'!$J$40,"Origem","PERÍCIA 1","Marcante","ORIGEM","Menor","ORIGEM","Arma","CATEGORIA","Escudo","","Uniforme","GRAU MÍNIMO","Item comum","","Ferramenta amaldiçoada","BASE","")</f>
        <v/>
      </c>
      <c r="K43" s="177" t="n"/>
      <c r="L43" s="179" t="n"/>
      <c r="M43" s="176" t="n"/>
      <c r="N43" s="176" t="n"/>
      <c r="O43" s="177" t="n"/>
      <c r="P43" s="171" t="n"/>
    </row>
    <row r="44" ht="30" customHeight="1">
      <c r="A44" s="171" t="n"/>
      <c r="B44" s="173" t="inlineStr">
        <is>
          <t>CAMPANHA em branco usa o livro. Preencha só o que mudar e registre o motivo.</t>
        </is>
      </c>
      <c r="H44" s="171" t="n"/>
      <c r="I44" s="171" t="n"/>
      <c r="J44" s="175">
        <f>SWITCH('CONFIGURAÇÃO'!$J$40,"Origem","PERÍCIA 2","Marcante","","Menor","EXIGE MARCANTE","Arma","MÃO","Escudo","","Uniforme","","Item comum","","Ferramenta amaldiçoada","GRAU","")</f>
        <v/>
      </c>
      <c r="K44" s="177" t="n"/>
      <c r="L44" s="179" t="n"/>
      <c r="M44" s="176" t="n"/>
      <c r="N44" s="176" t="n"/>
      <c r="O44" s="177" t="n"/>
      <c r="P44" s="171" t="n"/>
    </row>
    <row r="45" ht="24" customHeight="1">
      <c r="A45" s="171" t="n"/>
      <c r="B45" s="175" t="inlineStr">
        <is>
          <t>REGRA</t>
        </is>
      </c>
      <c r="C45" s="177" t="n"/>
      <c r="D45" s="175" t="inlineStr">
        <is>
          <t>LIVRO</t>
        </is>
      </c>
      <c r="E45" s="175" t="inlineStr">
        <is>
          <t>CAMPANHA</t>
        </is>
      </c>
      <c r="F45" s="175" t="inlineStr">
        <is>
          <t>EM USO</t>
        </is>
      </c>
      <c r="G45" s="175" t="inlineStr">
        <is>
          <t>MOTIVO</t>
        </is>
      </c>
      <c r="H45" s="171" t="n"/>
      <c r="I45" s="171" t="n"/>
      <c r="J45" s="175">
        <f>SWITCH('CONFIGURAÇÃO'!$J$40,"Origem","PERÍCIA 3","Marcante","","Menor","","Arma","TIPO DE DANO","Escudo","","Uniforme","","Item comum","","Ferramenta amaldiçoada","","")</f>
        <v/>
      </c>
      <c r="K45" s="177" t="n"/>
      <c r="L45" s="179" t="n"/>
      <c r="M45" s="176" t="n"/>
      <c r="N45" s="176" t="n"/>
      <c r="O45" s="177" t="n"/>
      <c r="P45" s="171" t="n"/>
    </row>
    <row r="46" ht="25.5" customHeight="1">
      <c r="A46" s="171" t="n"/>
      <c r="B46" s="179" t="inlineStr">
        <is>
          <t>Nível inicial</t>
        </is>
      </c>
      <c r="C46" s="177" t="n"/>
      <c r="D46" s="180" t="n">
        <v>2</v>
      </c>
      <c r="E46" s="179" t="n"/>
      <c r="F46" s="180">
        <f>IF(E46="",D46,IF(IFERROR(AND(ISNUMBER(E46),E46&gt;=1,INT(E46)=E46,E46&lt;=30),FALSE),E46,NA()))</f>
        <v/>
      </c>
      <c r="G46" s="179" t="n"/>
      <c r="H46" s="171" t="n"/>
      <c r="I46" s="171" t="n"/>
      <c r="J46" s="175">
        <f>SWITCH('CONFIGURAÇÃO'!$J$40,"Origem","PERÍCIA 4","Marcante","","Menor","","Arma","PROPRIEDADE 1","Escudo","","Uniforme","","Item comum","","Ferramenta amaldiçoada","","")</f>
        <v/>
      </c>
      <c r="K46" s="177" t="n"/>
      <c r="L46" s="179" t="n"/>
      <c r="M46" s="176" t="n"/>
      <c r="N46" s="176" t="n"/>
      <c r="O46" s="177" t="n"/>
      <c r="P46" s="171" t="n"/>
    </row>
    <row r="47" ht="25.5" customHeight="1">
      <c r="A47" s="171" t="n"/>
      <c r="B47" s="179" t="inlineStr">
        <is>
          <t>Pontos de atributo iniciais</t>
        </is>
      </c>
      <c r="C47" s="177" t="n"/>
      <c r="D47" s="180" t="n">
        <v>9</v>
      </c>
      <c r="E47" s="179" t="n"/>
      <c r="F47" s="180">
        <f>IF(E47="",D47,IF(IFERROR(AND(ISNUMBER(E47),E47&gt;=0,INT(E47)=E47),FALSE),E47,NA()))</f>
        <v/>
      </c>
      <c r="G47" s="179" t="n"/>
      <c r="H47" s="171" t="n"/>
      <c r="I47" s="171" t="n"/>
      <c r="J47" s="175">
        <f>SWITCH('CONFIGURAÇÃO'!$J$40,"Origem","ROTA","Marcante","","Menor","","Arma","PROPRIEDADE 2","Escudo","","Uniforme","","Item comum","","Ferramenta amaldiçoada","","")</f>
        <v/>
      </c>
      <c r="K47" s="177" t="n"/>
      <c r="L47" s="179" t="n"/>
      <c r="M47" s="176" t="n"/>
      <c r="N47" s="176" t="n"/>
      <c r="O47" s="177" t="n"/>
      <c r="P47" s="171" t="n"/>
    </row>
    <row r="48" ht="25.5" customHeight="1">
      <c r="A48" s="171" t="n"/>
      <c r="B48" s="179" t="inlineStr">
        <is>
          <t>Teto de atributo · criação</t>
        </is>
      </c>
      <c r="C48" s="177" t="n"/>
      <c r="D48" s="180" t="n">
        <v>3</v>
      </c>
      <c r="E48" s="179" t="n"/>
      <c r="F48" s="180">
        <f>IF(E48="",D48,IF(IFERROR(AND(ISNUMBER(E48),E48&gt;=0,INT(E48)=E48),FALSE),E48,NA()))</f>
        <v/>
      </c>
      <c r="G48" s="179" t="n"/>
      <c r="H48" s="171" t="n"/>
      <c r="I48" s="171" t="n"/>
      <c r="J48" s="175">
        <f>SWITCH('CONFIGURAÇÃO'!$J$40,"Origem","BASE DO LIVRO","Marcante","","Menor","","Arma","PROPRIEDADE 3","Escudo","","Uniforme","","Item comum","","Ferramenta amaldiçoada","","")</f>
        <v/>
      </c>
      <c r="K48" s="177" t="n"/>
      <c r="L48" s="179" t="n"/>
      <c r="M48" s="176" t="n"/>
      <c r="N48" s="176" t="n"/>
      <c r="O48" s="177" t="n"/>
      <c r="P48" s="171" t="n"/>
    </row>
    <row r="49" ht="25.5" customHeight="1">
      <c r="A49" s="171" t="n"/>
      <c r="B49" s="179" t="inlineStr">
        <is>
          <t>Teto de atributo · progressão</t>
        </is>
      </c>
      <c r="C49" s="177" t="n"/>
      <c r="D49" s="180" t="n">
        <v>6</v>
      </c>
      <c r="E49" s="179" t="n"/>
      <c r="F49" s="180">
        <f>IF(E49="",D49,IF(IFERROR(AND(ISNUMBER(E49),E49&gt;=0,INT(E49)=E49),FALSE),E49,NA()))</f>
        <v/>
      </c>
      <c r="G49" s="179" t="n"/>
      <c r="H49" s="171" t="n"/>
      <c r="I49" s="171" t="n"/>
      <c r="J49" s="175">
        <f>SWITCH('CONFIGURAÇÃO'!$J$40,"Origem","OFÍCIO","Marcante","","Menor","","Arma","PROPRIEDADE 4","Escudo","","Uniforme","","Item comum","","Ferramenta amaldiçoada","","")</f>
        <v/>
      </c>
      <c r="K49" s="177" t="n"/>
      <c r="L49" s="179" t="n"/>
      <c r="M49" s="176" t="n"/>
      <c r="N49" s="176" t="n"/>
      <c r="O49" s="177" t="n"/>
      <c r="P49" s="171" t="n"/>
    </row>
    <row r="50" ht="25.5" customHeight="1">
      <c r="A50" s="171" t="n"/>
      <c r="B50" s="179" t="inlineStr">
        <is>
          <t>Perícias · com ofícios</t>
        </is>
      </c>
      <c r="C50" s="177" t="n"/>
      <c r="D50" s="180" t="n">
        <v>9</v>
      </c>
      <c r="E50" s="179" t="n"/>
      <c r="F50" s="180">
        <f>IF(E50="",D50,IF(IFERROR(AND(ISNUMBER(E50),E50&gt;=0,INT(E50)=E50),FALSE),E50,NA()))</f>
        <v/>
      </c>
      <c r="G50" s="179" t="n"/>
      <c r="H50" s="171" t="n"/>
      <c r="I50" s="171" t="n"/>
      <c r="J50" s="175">
        <f>SWITCH('CONFIGURAÇÃO'!$J$40,"Origem","TALENTO CE 4","Marcante","FREQUÊNCIA","Menor","FREQUÊNCIA","Arma","DADO","Escudo","PROTEÇÃO","Uniforme","PROTEÇÃO","Item comum","VOLUME","Ferramenta amaldiçoada","ESTIGMA","")</f>
        <v/>
      </c>
      <c r="K50" s="177" t="n"/>
      <c r="L50" s="179" t="n"/>
      <c r="M50" s="176" t="n"/>
      <c r="N50" s="176" t="n"/>
      <c r="O50" s="177" t="n"/>
      <c r="P50" s="171" t="n"/>
    </row>
    <row r="51" ht="25.5" customHeight="1">
      <c r="A51" s="171" t="n"/>
      <c r="B51" s="179" t="inlineStr">
        <is>
          <t>Ofícios · criação</t>
        </is>
      </c>
      <c r="C51" s="177" t="n"/>
      <c r="D51" s="180" t="n">
        <v>2</v>
      </c>
      <c r="E51" s="179" t="n"/>
      <c r="F51" s="180">
        <f>IF(E51="",D51,IF(IFERROR(AND(ISNUMBER(E51),E51&gt;=0,INT(E51)=E51),FALSE),E51,NA()))</f>
        <v/>
      </c>
      <c r="G51" s="179" t="n"/>
      <c r="H51" s="171" t="n"/>
      <c r="I51" s="171" t="n"/>
      <c r="J51" s="175">
        <f>SWITCH('CONFIGURAÇÃO'!$J$40,"Origem","","Marcante","","Menor","","Arma","FORÇA","Escudo","TETO DE DESTREZA","Uniforme","TETO DE DESTREZA","Item comum","PREÇO","Ferramenta amaldiçoada","DESGASTE","")</f>
        <v/>
      </c>
      <c r="K51" s="177" t="n"/>
      <c r="L51" s="179" t="n"/>
      <c r="M51" s="176" t="n"/>
      <c r="N51" s="176" t="n"/>
      <c r="O51" s="177" t="n"/>
      <c r="P51" s="171" t="n"/>
    </row>
    <row r="52" ht="25.5" customHeight="1">
      <c r="A52" s="171" t="n"/>
      <c r="B52" s="179" t="inlineStr">
        <is>
          <t>Perícias · sem ofícios</t>
        </is>
      </c>
      <c r="C52" s="177" t="n"/>
      <c r="D52" s="180" t="n">
        <v>10</v>
      </c>
      <c r="E52" s="179" t="n"/>
      <c r="F52" s="180">
        <f>IF(E52="",D52,IF(IFERROR(AND(ISNUMBER(E52),E52&gt;=0,INT(E52)=E52),FALSE),E52,NA()))</f>
        <v/>
      </c>
      <c r="G52" s="179" t="n"/>
      <c r="H52" s="171" t="n"/>
      <c r="I52" s="171" t="n"/>
      <c r="J52" s="175">
        <f>SWITCH('CONFIGURAÇÃO'!$J$40,"Origem","","Marcante","","Menor","","Arma","VOLUME","Escudo","FORÇA","Uniforme","FORÇA","Item comum","","Ferramenta amaldiçoada","VOLUME","")</f>
        <v/>
      </c>
      <c r="K52" s="177" t="n"/>
      <c r="L52" s="179" t="n"/>
      <c r="M52" s="176" t="n"/>
      <c r="N52" s="176" t="n"/>
      <c r="O52" s="177" t="n"/>
      <c r="P52" s="171" t="n"/>
    </row>
    <row r="53" ht="25.5" customHeight="1">
      <c r="A53" s="171" t="n"/>
      <c r="B53" s="179" t="inlineStr">
        <is>
          <t>Deslocamento base</t>
        </is>
      </c>
      <c r="C53" s="177" t="n"/>
      <c r="D53" s="189" t="n">
        <v>9</v>
      </c>
      <c r="E53" s="179" t="n"/>
      <c r="F53" s="189">
        <f>IF(E53="",D53,IF(IFERROR(AND(ISNUMBER(E53),E53&gt;=0),FALSE),E53,NA()))</f>
        <v/>
      </c>
      <c r="G53" s="179" t="n"/>
      <c r="H53" s="171" t="n"/>
      <c r="I53" s="171" t="n"/>
      <c r="J53" s="175">
        <f>SWITCH('CONFIGURAÇÃO'!$J$40,"Origem","","Marcante","","Menor","","Arma","ALCANCE","Escudo","VOLUME","Uniforme","VOLUME","Item comum","","Ferramenta amaldiçoada","PREÇO","")</f>
        <v/>
      </c>
      <c r="K53" s="177" t="n"/>
      <c r="L53" s="179" t="n"/>
      <c r="M53" s="176" t="n"/>
      <c r="N53" s="176" t="n"/>
      <c r="O53" s="177" t="n"/>
      <c r="P53" s="171" t="n"/>
    </row>
    <row r="54" ht="25.5" customHeight="1">
      <c r="A54" s="171" t="n"/>
      <c r="B54" s="179" t="inlineStr">
        <is>
          <t>Morrendo · Aguentar</t>
        </is>
      </c>
      <c r="C54" s="177" t="n"/>
      <c r="D54" s="190" t="n">
        <v>0.25</v>
      </c>
      <c r="E54" s="179" t="n"/>
      <c r="F54" s="190">
        <f>IF(E54="",D54,IF(IFERROR(AND(ISNUMBER(E54),E54&gt;=0),FALSE),E54,NA()))</f>
        <v/>
      </c>
      <c r="G54" s="179" t="n"/>
      <c r="H54" s="171" t="n"/>
      <c r="I54" s="171" t="n"/>
      <c r="J54" s="175">
        <f>SWITCH('CONFIGURAÇÃO'!$J$40,"Origem","","Marcante","","Menor","","Arma","RECARGA","Escudo","PREÇO","Uniforme","PREÇO","Item comum","","Ferramenta amaldiçoada","","")</f>
        <v/>
      </c>
      <c r="K54" s="177" t="n"/>
      <c r="L54" s="179" t="n"/>
      <c r="M54" s="176" t="n"/>
      <c r="N54" s="176" t="n"/>
      <c r="O54" s="177" t="n"/>
      <c r="P54" s="171" t="n"/>
    </row>
    <row r="55" ht="25.5" customHeight="1">
      <c r="A55" s="171" t="n"/>
      <c r="B55" s="179" t="inlineStr">
        <is>
          <t>Morrendo · Insistir · 1ª vez</t>
        </is>
      </c>
      <c r="C55" s="177" t="n"/>
      <c r="D55" s="190" t="n">
        <v>0.3333333333333333</v>
      </c>
      <c r="E55" s="179" t="n"/>
      <c r="F55" s="190">
        <f>IF(E55="",D55,IF(IFERROR(AND(ISNUMBER(E55),E55&gt;=0),FALSE),E55,NA()))</f>
        <v/>
      </c>
      <c r="G55" s="179" t="n"/>
      <c r="H55" s="171" t="n"/>
      <c r="I55" s="171" t="n"/>
      <c r="J55" s="175">
        <f>SWITCH('CONFIGURAÇÃO'!$J$40,"Origem","","Marcante","","Menor","","Arma","PREÇO","Escudo","","Uniforme","","Item comum","","Ferramenta amaldiçoada","","")</f>
        <v/>
      </c>
      <c r="K55" s="177" t="n"/>
      <c r="L55" s="179" t="n"/>
      <c r="M55" s="176" t="n"/>
      <c r="N55" s="176" t="n"/>
      <c r="O55" s="177" t="n"/>
      <c r="P55" s="171" t="n"/>
    </row>
    <row r="56" ht="25.5" customHeight="1">
      <c r="A56" s="171" t="n"/>
      <c r="B56" s="179" t="inlineStr">
        <is>
          <t>Morrendo · Insistir · seguintes</t>
        </is>
      </c>
      <c r="C56" s="177" t="n"/>
      <c r="D56" s="190" t="n">
        <v>0.5</v>
      </c>
      <c r="E56" s="179" t="n"/>
      <c r="F56" s="190">
        <f>IF(E56="",D56,IF(IFERROR(AND(ISNUMBER(E56),E56&gt;=0),FALSE),E56,NA()))</f>
        <v/>
      </c>
      <c r="G56" s="179" t="n"/>
      <c r="H56" s="171" t="n"/>
      <c r="I56" s="171" t="n"/>
      <c r="J56" s="175" t="inlineStr">
        <is>
          <t>EFEITO · DESCRIÇÃO</t>
        </is>
      </c>
      <c r="K56" s="176" t="n"/>
      <c r="L56" s="176" t="n"/>
      <c r="M56" s="176" t="n"/>
      <c r="N56" s="176" t="n"/>
      <c r="O56" s="177" t="n"/>
      <c r="P56" s="171" t="n"/>
    </row>
    <row r="57" ht="25.5" customHeight="1">
      <c r="A57" s="171" t="n"/>
      <c r="B57" s="179" t="inlineStr">
        <is>
          <t>Morrendo · teto de Insistir</t>
        </is>
      </c>
      <c r="C57" s="177" t="n"/>
      <c r="D57" s="180" t="n">
        <v>15</v>
      </c>
      <c r="E57" s="179" t="n"/>
      <c r="F57" s="180">
        <f>IF(E57="",D57,IF(IFERROR(AND(ISNUMBER(E57),E57&gt;=0),FALSE),E57,NA()))</f>
        <v/>
      </c>
      <c r="G57" s="179" t="n"/>
      <c r="H57" s="171" t="n"/>
      <c r="I57" s="171" t="n"/>
      <c r="J57" s="181" t="n"/>
      <c r="K57" s="182" t="n"/>
      <c r="L57" s="182" t="n"/>
      <c r="M57" s="182" t="n"/>
      <c r="N57" s="182" t="n"/>
      <c r="O57" s="183" t="n"/>
      <c r="P57" s="171" t="n"/>
    </row>
    <row r="58" ht="25.5" customHeight="1">
      <c r="A58" s="171" t="n"/>
      <c r="B58" s="179" t="inlineStr">
        <is>
          <t>Morrendo · prazo</t>
        </is>
      </c>
      <c r="C58" s="177" t="n"/>
      <c r="D58" s="180" t="n">
        <v>3</v>
      </c>
      <c r="E58" s="179" t="n"/>
      <c r="F58" s="180">
        <f>IF(E58="",D58,IF(IFERROR(AND(ISNUMBER(E58),E58&gt;=0,INT(E58)=E58),FALSE),E58,NA()))</f>
        <v/>
      </c>
      <c r="G58" s="179" t="n"/>
      <c r="H58" s="171" t="n"/>
      <c r="I58" s="171" t="n"/>
      <c r="J58" s="184" t="n"/>
      <c r="O58" s="185" t="n"/>
      <c r="P58" s="171" t="n"/>
    </row>
    <row r="59" ht="25.5" customHeight="1">
      <c r="A59" s="171" t="n"/>
      <c r="B59" s="179" t="inlineStr">
        <is>
          <t>Vida rolada</t>
        </is>
      </c>
      <c r="C59" s="177" t="n"/>
      <c r="D59" s="191" t="inlineStr">
        <is>
          <t>Não</t>
        </is>
      </c>
      <c r="E59" s="179" t="n"/>
      <c r="F59" s="191">
        <f>IF(E59="",D59,IF(IFERROR(OR(E59="Sim",E59="Não"),FALSE),E59,NA()))</f>
        <v/>
      </c>
      <c r="G59" s="179" t="n"/>
      <c r="H59" s="171" t="n"/>
      <c r="I59" s="171" t="n"/>
      <c r="J59" s="184" t="n"/>
      <c r="O59" s="185" t="n"/>
      <c r="P59" s="171" t="n"/>
    </row>
    <row r="60" ht="31.5" customHeight="1">
      <c r="A60" s="171" t="n"/>
      <c r="B60" s="171" t="n"/>
      <c r="C60" s="171" t="n"/>
      <c r="D60" s="171" t="n"/>
      <c r="E60" s="171" t="n"/>
      <c r="F60" s="171" t="n"/>
      <c r="G60" s="171" t="n"/>
      <c r="H60" s="171" t="n"/>
      <c r="I60" s="171" t="n"/>
      <c r="J60" s="184" t="n"/>
      <c r="O60" s="185" t="n"/>
      <c r="P60" s="171" t="n"/>
    </row>
    <row r="61" ht="31.5" customHeight="1">
      <c r="A61" s="171" t="n"/>
      <c r="B61" s="173">
        <f>IF(DADOS_CONFIG!$T$17="","",DADOS_CONFIG!$T$17)</f>
        <v/>
      </c>
      <c r="H61" s="171" t="n"/>
      <c r="I61" s="171" t="n"/>
      <c r="J61" s="186" t="n"/>
      <c r="K61" s="187" t="n"/>
      <c r="L61" s="187" t="n"/>
      <c r="M61" s="187" t="n"/>
      <c r="N61" s="187" t="n"/>
      <c r="O61" s="188" t="n"/>
      <c r="P61" s="171" t="n"/>
    </row>
    <row r="62" ht="22.5" customHeight="1">
      <c r="A62" s="171" t="n"/>
      <c r="B62" s="174" t="inlineStr">
        <is>
          <t>XP · CUSTO POR NÍVEL</t>
        </is>
      </c>
      <c r="H62" s="171" t="n"/>
      <c r="I62" s="171" t="n"/>
      <c r="J62" s="173">
        <f>IF('DADOS_CUSTOM'!$S$3="","Revise os valores ao trocar o tipo.","⚠ "&amp;'DADOS_CUSTOM'!$S$3)</f>
        <v/>
      </c>
      <c r="P62" s="171" t="n"/>
    </row>
    <row r="63" ht="30" customHeight="1">
      <c r="A63" s="171" t="n"/>
      <c r="B63" s="173" t="inlineStr">
        <is>
          <t>Custo para sair do nível indicado. XP acumulado começa em zero no nível inicial da campanha.</t>
        </is>
      </c>
      <c r="H63" s="171" t="n"/>
      <c r="I63" s="171" t="n"/>
      <c r="P63" s="171" t="n"/>
    </row>
    <row r="64" ht="24" customHeight="1">
      <c r="A64" s="171" t="n"/>
      <c r="B64" s="175" t="inlineStr">
        <is>
          <t>NÍVEL</t>
        </is>
      </c>
      <c r="C64" s="177" t="n"/>
      <c r="D64" s="175" t="inlineStr">
        <is>
          <t>LIVRO</t>
        </is>
      </c>
      <c r="E64" s="175" t="inlineStr">
        <is>
          <t>CAMPANHA</t>
        </is>
      </c>
      <c r="F64" s="175" t="inlineStr">
        <is>
          <t>EM USO</t>
        </is>
      </c>
      <c r="G64" s="175" t="inlineStr">
        <is>
          <t>XP ACUMULADO</t>
        </is>
      </c>
      <c r="H64" s="171" t="n"/>
      <c r="I64" s="171" t="n"/>
      <c r="J64" s="171" t="n"/>
      <c r="K64" s="171" t="n"/>
      <c r="L64" s="171" t="n"/>
      <c r="M64" s="171" t="n"/>
      <c r="N64" s="171" t="n"/>
      <c r="O64" s="171" t="n"/>
      <c r="P64" s="171" t="n"/>
    </row>
    <row r="65" outlineLevel="1" ht="21" customHeight="1">
      <c r="A65" s="171" t="n"/>
      <c r="B65" s="180" t="n">
        <v>1</v>
      </c>
      <c r="C65" s="177" t="n"/>
      <c r="D65" s="180" t="n"/>
      <c r="E65" s="179" t="n"/>
      <c r="F65" s="180">
        <f>IF(E65="",IF(D65="","",D65),IF(IFERROR(AND(ISNUMBER(E65),E65&gt;=0,INT(E65)=E65),FALSE),E65,NA()))</f>
        <v/>
      </c>
      <c r="G65" s="180">
        <f>DADOS_CONFIG!Z2</f>
        <v/>
      </c>
      <c r="H65" s="171" t="n"/>
      <c r="I65" s="171" t="n"/>
      <c r="J65" s="171" t="n"/>
      <c r="K65" s="171" t="n"/>
      <c r="L65" s="171" t="n"/>
      <c r="M65" s="171" t="n"/>
      <c r="N65" s="171" t="n"/>
      <c r="O65" s="171" t="n"/>
      <c r="P65" s="171" t="n"/>
    </row>
    <row r="66" outlineLevel="1" ht="21" customHeight="1">
      <c r="A66" s="171" t="n"/>
      <c r="B66" s="180" t="n">
        <v>2</v>
      </c>
      <c r="C66" s="177" t="n"/>
      <c r="D66" s="180" t="n">
        <v>200</v>
      </c>
      <c r="E66" s="179" t="n"/>
      <c r="F66" s="180">
        <f>IF(E66="",IF(D66="","",D66),IF(IFERROR(AND(ISNUMBER(E66),E66&gt;=0,INT(E66)=E66),FALSE),E66,NA()))</f>
        <v/>
      </c>
      <c r="G66" s="180">
        <f>DADOS_CONFIG!Z3</f>
        <v/>
      </c>
      <c r="H66" s="171" t="n"/>
      <c r="I66" s="171" t="n"/>
      <c r="J66" s="171" t="n"/>
      <c r="K66" s="171" t="n"/>
      <c r="L66" s="171" t="n"/>
      <c r="M66" s="171" t="n"/>
      <c r="N66" s="171" t="n"/>
      <c r="O66" s="171" t="n"/>
      <c r="P66" s="171" t="n"/>
    </row>
    <row r="67" outlineLevel="1" ht="21" customHeight="1">
      <c r="A67" s="171" t="n"/>
      <c r="B67" s="180" t="n">
        <v>3</v>
      </c>
      <c r="C67" s="177" t="n"/>
      <c r="D67" s="180" t="n">
        <v>300</v>
      </c>
      <c r="E67" s="179" t="n"/>
      <c r="F67" s="180">
        <f>IF(E67="",IF(D67="","",D67),IF(IFERROR(AND(ISNUMBER(E67),E67&gt;=0,INT(E67)=E67),FALSE),E67,NA()))</f>
        <v/>
      </c>
      <c r="G67" s="180">
        <f>DADOS_CONFIG!Z4</f>
        <v/>
      </c>
      <c r="H67" s="171" t="n"/>
      <c r="I67" s="171" t="n"/>
      <c r="J67" s="174" t="inlineStr">
        <is>
          <t>CARTÃO 3 · CUSTOM</t>
        </is>
      </c>
      <c r="P67" s="171" t="n"/>
    </row>
    <row r="68" outlineLevel="1" ht="21" customHeight="1">
      <c r="A68" s="171" t="n"/>
      <c r="B68" s="180" t="n">
        <v>4</v>
      </c>
      <c r="C68" s="177" t="n"/>
      <c r="D68" s="180" t="n">
        <v>300</v>
      </c>
      <c r="E68" s="179" t="n"/>
      <c r="F68" s="180">
        <f>IF(E68="",IF(D68="","",D68),IF(IFERROR(AND(ISNUMBER(E68),E68&gt;=0,INT(E68)=E68),FALSE),E68,NA()))</f>
        <v/>
      </c>
      <c r="G68" s="180">
        <f>DADOS_CONFIG!Z5</f>
        <v/>
      </c>
      <c r="H68" s="171" t="n"/>
      <c r="I68" s="171" t="n"/>
      <c r="J68" s="175" t="inlineStr">
        <is>
          <t>TIPO</t>
        </is>
      </c>
      <c r="K68" s="176" t="n"/>
      <c r="L68" s="176" t="n"/>
      <c r="M68" s="177" t="n"/>
      <c r="N68" s="175" t="inlineStr">
        <is>
          <t>MESTRE VIU</t>
        </is>
      </c>
      <c r="O68" s="177" t="n"/>
      <c r="P68" s="171" t="n"/>
    </row>
    <row r="69" outlineLevel="1" ht="21" customHeight="1">
      <c r="A69" s="171" t="n"/>
      <c r="B69" s="180" t="n">
        <v>5</v>
      </c>
      <c r="C69" s="177" t="n"/>
      <c r="D69" s="180" t="n">
        <v>500</v>
      </c>
      <c r="E69" s="179" t="n"/>
      <c r="F69" s="180">
        <f>IF(E69="",IF(D69="","",D69),IF(IFERROR(AND(ISNUMBER(E69),E69&gt;=0,INT(E69)=E69),FALSE),E69,NA()))</f>
        <v/>
      </c>
      <c r="G69" s="180">
        <f>DADOS_CONFIG!Z6</f>
        <v/>
      </c>
      <c r="H69" s="171" t="n"/>
      <c r="I69" s="171" t="n"/>
      <c r="J69" s="179" t="n"/>
      <c r="K69" s="176" t="n"/>
      <c r="L69" s="176" t="n"/>
      <c r="M69" s="177" t="n"/>
      <c r="N69" s="178" t="b">
        <v>0</v>
      </c>
      <c r="O69" s="177" t="n"/>
      <c r="P69" s="171" t="n"/>
    </row>
    <row r="70" outlineLevel="1" ht="21" customHeight="1">
      <c r="A70" s="171" t="n"/>
      <c r="B70" s="180" t="n">
        <v>6</v>
      </c>
      <c r="C70" s="177" t="n"/>
      <c r="D70" s="180" t="n">
        <v>500</v>
      </c>
      <c r="E70" s="179" t="n"/>
      <c r="F70" s="180">
        <f>IF(E70="",IF(D70="","",D70),IF(IFERROR(AND(ISNUMBER(E70),E70&gt;=0,INT(E70)=E70),FALSE),E70,NA()))</f>
        <v/>
      </c>
      <c r="G70" s="180">
        <f>DADOS_CONFIG!Z7</f>
        <v/>
      </c>
      <c r="H70" s="171" t="n"/>
      <c r="I70" s="171" t="n"/>
      <c r="J70" s="175" t="inlineStr">
        <is>
          <t>NOME</t>
        </is>
      </c>
      <c r="K70" s="176" t="n"/>
      <c r="L70" s="176" t="n"/>
      <c r="M70" s="176" t="n"/>
      <c r="N70" s="176" t="n"/>
      <c r="O70" s="177" t="n"/>
      <c r="P70" s="171" t="n"/>
    </row>
    <row r="71" outlineLevel="1" ht="21" customHeight="1">
      <c r="A71" s="171" t="n"/>
      <c r="B71" s="180" t="n">
        <v>7</v>
      </c>
      <c r="C71" s="177" t="n"/>
      <c r="D71" s="180" t="n">
        <v>500</v>
      </c>
      <c r="E71" s="179" t="n"/>
      <c r="F71" s="180">
        <f>IF(E71="",IF(D71="","",D71),IF(IFERROR(AND(ISNUMBER(E71),E71&gt;=0,INT(E71)=E71),FALSE),E71,NA()))</f>
        <v/>
      </c>
      <c r="G71" s="180">
        <f>DADOS_CONFIG!Z8</f>
        <v/>
      </c>
      <c r="H71" s="171" t="n"/>
      <c r="I71" s="171" t="n"/>
      <c r="J71" s="179" t="n"/>
      <c r="K71" s="176" t="n"/>
      <c r="L71" s="176" t="n"/>
      <c r="M71" s="176" t="n"/>
      <c r="N71" s="176" t="n"/>
      <c r="O71" s="177" t="n"/>
      <c r="P71" s="171" t="n"/>
    </row>
    <row r="72" outlineLevel="1" ht="21" customHeight="1">
      <c r="A72" s="171" t="n"/>
      <c r="B72" s="180" t="n">
        <v>8</v>
      </c>
      <c r="C72" s="177" t="n"/>
      <c r="D72" s="180" t="n">
        <v>700</v>
      </c>
      <c r="E72" s="179" t="n"/>
      <c r="F72" s="180">
        <f>IF(E72="",IF(D72="","",D72),IF(IFERROR(AND(ISNUMBER(E72),E72&gt;=0,INT(E72)=E72),FALSE),E72,NA()))</f>
        <v/>
      </c>
      <c r="G72" s="180">
        <f>DADOS_CONFIG!Z9</f>
        <v/>
      </c>
      <c r="H72" s="171" t="n"/>
      <c r="I72" s="171" t="n"/>
      <c r="J72" s="175">
        <f>SWITCH('CONFIGURAÇÃO'!$J$69,"Origem","PERÍCIA 1","Marcante","ORIGEM","Menor","ORIGEM","Arma","CATEGORIA","Escudo","","Uniforme","GRAU MÍNIMO","Item comum","","Ferramenta amaldiçoada","BASE","")</f>
        <v/>
      </c>
      <c r="K72" s="177" t="n"/>
      <c r="L72" s="179" t="n"/>
      <c r="M72" s="176" t="n"/>
      <c r="N72" s="176" t="n"/>
      <c r="O72" s="177" t="n"/>
      <c r="P72" s="171" t="n"/>
    </row>
    <row r="73" outlineLevel="1" ht="21" customHeight="1">
      <c r="A73" s="171" t="n"/>
      <c r="B73" s="180" t="n">
        <v>9</v>
      </c>
      <c r="C73" s="177" t="n"/>
      <c r="D73" s="180" t="n">
        <v>700</v>
      </c>
      <c r="E73" s="179" t="n"/>
      <c r="F73" s="180">
        <f>IF(E73="",IF(D73="","",D73),IF(IFERROR(AND(ISNUMBER(E73),E73&gt;=0,INT(E73)=E73),FALSE),E73,NA()))</f>
        <v/>
      </c>
      <c r="G73" s="180">
        <f>DADOS_CONFIG!Z10</f>
        <v/>
      </c>
      <c r="H73" s="171" t="n"/>
      <c r="I73" s="171" t="n"/>
      <c r="J73" s="175">
        <f>SWITCH('CONFIGURAÇÃO'!$J$69,"Origem","PERÍCIA 2","Marcante","","Menor","EXIGE MARCANTE","Arma","MÃO","Escudo","","Uniforme","","Item comum","","Ferramenta amaldiçoada","GRAU","")</f>
        <v/>
      </c>
      <c r="K73" s="177" t="n"/>
      <c r="L73" s="179" t="n"/>
      <c r="M73" s="176" t="n"/>
      <c r="N73" s="176" t="n"/>
      <c r="O73" s="177" t="n"/>
      <c r="P73" s="171" t="n"/>
    </row>
    <row r="74" outlineLevel="1" ht="21" customHeight="1">
      <c r="A74" s="171" t="n"/>
      <c r="B74" s="180" t="n">
        <v>10</v>
      </c>
      <c r="C74" s="177" t="n"/>
      <c r="D74" s="180" t="n">
        <v>700</v>
      </c>
      <c r="E74" s="179" t="n"/>
      <c r="F74" s="180">
        <f>IF(E74="",IF(D74="","",D74),IF(IFERROR(AND(ISNUMBER(E74),E74&gt;=0,INT(E74)=E74),FALSE),E74,NA()))</f>
        <v/>
      </c>
      <c r="G74" s="180">
        <f>DADOS_CONFIG!Z11</f>
        <v/>
      </c>
      <c r="H74" s="171" t="n"/>
      <c r="I74" s="171" t="n"/>
      <c r="J74" s="175">
        <f>SWITCH('CONFIGURAÇÃO'!$J$69,"Origem","PERÍCIA 3","Marcante","","Menor","","Arma","TIPO DE DANO","Escudo","","Uniforme","","Item comum","","Ferramenta amaldiçoada","","")</f>
        <v/>
      </c>
      <c r="K74" s="177" t="n"/>
      <c r="L74" s="179" t="n"/>
      <c r="M74" s="176" t="n"/>
      <c r="N74" s="176" t="n"/>
      <c r="O74" s="177" t="n"/>
      <c r="P74" s="171" t="n"/>
    </row>
    <row r="75" outlineLevel="1" ht="21" customHeight="1">
      <c r="A75" s="171" t="n"/>
      <c r="B75" s="180" t="n">
        <v>11</v>
      </c>
      <c r="C75" s="177" t="n"/>
      <c r="D75" s="180" t="n">
        <v>900</v>
      </c>
      <c r="E75" s="179" t="n"/>
      <c r="F75" s="180">
        <f>IF(E75="",IF(D75="","",D75),IF(IFERROR(AND(ISNUMBER(E75),E75&gt;=0,INT(E75)=E75),FALSE),E75,NA()))</f>
        <v/>
      </c>
      <c r="G75" s="180">
        <f>DADOS_CONFIG!Z12</f>
        <v/>
      </c>
      <c r="H75" s="171" t="n"/>
      <c r="I75" s="171" t="n"/>
      <c r="J75" s="175">
        <f>SWITCH('CONFIGURAÇÃO'!$J$69,"Origem","PERÍCIA 4","Marcante","","Menor","","Arma","PROPRIEDADE 1","Escudo","","Uniforme","","Item comum","","Ferramenta amaldiçoada","","")</f>
        <v/>
      </c>
      <c r="K75" s="177" t="n"/>
      <c r="L75" s="179" t="n"/>
      <c r="M75" s="176" t="n"/>
      <c r="N75" s="176" t="n"/>
      <c r="O75" s="177" t="n"/>
      <c r="P75" s="171" t="n"/>
    </row>
    <row r="76" outlineLevel="1" ht="21" customHeight="1">
      <c r="A76" s="171" t="n"/>
      <c r="B76" s="180" t="n">
        <v>12</v>
      </c>
      <c r="C76" s="177" t="n"/>
      <c r="D76" s="180" t="n">
        <v>900</v>
      </c>
      <c r="E76" s="179" t="n"/>
      <c r="F76" s="180">
        <f>IF(E76="",IF(D76="","",D76),IF(IFERROR(AND(ISNUMBER(E76),E76&gt;=0,INT(E76)=E76),FALSE),E76,NA()))</f>
        <v/>
      </c>
      <c r="G76" s="180">
        <f>DADOS_CONFIG!Z13</f>
        <v/>
      </c>
      <c r="H76" s="171" t="n"/>
      <c r="I76" s="171" t="n"/>
      <c r="J76" s="175">
        <f>SWITCH('CONFIGURAÇÃO'!$J$69,"Origem","ROTA","Marcante","","Menor","","Arma","PROPRIEDADE 2","Escudo","","Uniforme","","Item comum","","Ferramenta amaldiçoada","","")</f>
        <v/>
      </c>
      <c r="K76" s="177" t="n"/>
      <c r="L76" s="179" t="n"/>
      <c r="M76" s="176" t="n"/>
      <c r="N76" s="176" t="n"/>
      <c r="O76" s="177" t="n"/>
      <c r="P76" s="171" t="n"/>
    </row>
    <row r="77" outlineLevel="1" ht="21" customHeight="1">
      <c r="A77" s="171" t="n"/>
      <c r="B77" s="180" t="n">
        <v>13</v>
      </c>
      <c r="C77" s="177" t="n"/>
      <c r="D77" s="180" t="n">
        <v>900</v>
      </c>
      <c r="E77" s="179" t="n"/>
      <c r="F77" s="180">
        <f>IF(E77="",IF(D77="","",D77),IF(IFERROR(AND(ISNUMBER(E77),E77&gt;=0,INT(E77)=E77),FALSE),E77,NA()))</f>
        <v/>
      </c>
      <c r="G77" s="180">
        <f>DADOS_CONFIG!Z14</f>
        <v/>
      </c>
      <c r="H77" s="171" t="n"/>
      <c r="I77" s="171" t="n"/>
      <c r="J77" s="175">
        <f>SWITCH('CONFIGURAÇÃO'!$J$69,"Origem","BASE DO LIVRO","Marcante","","Menor","","Arma","PROPRIEDADE 3","Escudo","","Uniforme","","Item comum","","Ferramenta amaldiçoada","","")</f>
        <v/>
      </c>
      <c r="K77" s="177" t="n"/>
      <c r="L77" s="179" t="n"/>
      <c r="M77" s="176" t="n"/>
      <c r="N77" s="176" t="n"/>
      <c r="O77" s="177" t="n"/>
      <c r="P77" s="171" t="n"/>
    </row>
    <row r="78" outlineLevel="1" ht="21" customHeight="1">
      <c r="A78" s="171" t="n"/>
      <c r="B78" s="180" t="n">
        <v>14</v>
      </c>
      <c r="C78" s="177" t="n"/>
      <c r="D78" s="180" t="n">
        <v>1100</v>
      </c>
      <c r="E78" s="179" t="n"/>
      <c r="F78" s="180">
        <f>IF(E78="",IF(D78="","",D78),IF(IFERROR(AND(ISNUMBER(E78),E78&gt;=0,INT(E78)=E78),FALSE),E78,NA()))</f>
        <v/>
      </c>
      <c r="G78" s="180">
        <f>DADOS_CONFIG!Z15</f>
        <v/>
      </c>
      <c r="H78" s="171" t="n"/>
      <c r="I78" s="171" t="n"/>
      <c r="J78" s="175">
        <f>SWITCH('CONFIGURAÇÃO'!$J$69,"Origem","OFÍCIO","Marcante","","Menor","","Arma","PROPRIEDADE 4","Escudo","","Uniforme","","Item comum","","Ferramenta amaldiçoada","","")</f>
        <v/>
      </c>
      <c r="K78" s="177" t="n"/>
      <c r="L78" s="179" t="n"/>
      <c r="M78" s="176" t="n"/>
      <c r="N78" s="176" t="n"/>
      <c r="O78" s="177" t="n"/>
      <c r="P78" s="171" t="n"/>
    </row>
    <row r="79" outlineLevel="1" ht="21" customHeight="1">
      <c r="A79" s="171" t="n"/>
      <c r="B79" s="180" t="n">
        <v>15</v>
      </c>
      <c r="C79" s="177" t="n"/>
      <c r="D79" s="180" t="n">
        <v>1100</v>
      </c>
      <c r="E79" s="179" t="n"/>
      <c r="F79" s="180">
        <f>IF(E79="",IF(D79="","",D79),IF(IFERROR(AND(ISNUMBER(E79),E79&gt;=0,INT(E79)=E79),FALSE),E79,NA()))</f>
        <v/>
      </c>
      <c r="G79" s="180">
        <f>DADOS_CONFIG!Z16</f>
        <v/>
      </c>
      <c r="H79" s="171" t="n"/>
      <c r="I79" s="171" t="n"/>
      <c r="J79" s="175">
        <f>SWITCH('CONFIGURAÇÃO'!$J$69,"Origem","TALENTO CE 4","Marcante","FREQUÊNCIA","Menor","FREQUÊNCIA","Arma","DADO","Escudo","PROTEÇÃO","Uniforme","PROTEÇÃO","Item comum","VOLUME","Ferramenta amaldiçoada","ESTIGMA","")</f>
        <v/>
      </c>
      <c r="K79" s="177" t="n"/>
      <c r="L79" s="179" t="n"/>
      <c r="M79" s="176" t="n"/>
      <c r="N79" s="176" t="n"/>
      <c r="O79" s="177" t="n"/>
      <c r="P79" s="171" t="n"/>
    </row>
    <row r="80" outlineLevel="1" ht="21" customHeight="1">
      <c r="A80" s="171" t="n"/>
      <c r="B80" s="180" t="n">
        <v>16</v>
      </c>
      <c r="C80" s="177" t="n"/>
      <c r="D80" s="180" t="n">
        <v>1100</v>
      </c>
      <c r="E80" s="179" t="n"/>
      <c r="F80" s="180">
        <f>IF(E80="",IF(D80="","",D80),IF(IFERROR(AND(ISNUMBER(E80),E80&gt;=0,INT(E80)=E80),FALSE),E80,NA()))</f>
        <v/>
      </c>
      <c r="G80" s="180">
        <f>DADOS_CONFIG!Z17</f>
        <v/>
      </c>
      <c r="H80" s="171" t="n"/>
      <c r="I80" s="171" t="n"/>
      <c r="J80" s="175">
        <f>SWITCH('CONFIGURAÇÃO'!$J$69,"Origem","","Marcante","","Menor","","Arma","FORÇA","Escudo","TETO DE DESTREZA","Uniforme","TETO DE DESTREZA","Item comum","PREÇO","Ferramenta amaldiçoada","DESGASTE","")</f>
        <v/>
      </c>
      <c r="K80" s="177" t="n"/>
      <c r="L80" s="179" t="n"/>
      <c r="M80" s="176" t="n"/>
      <c r="N80" s="176" t="n"/>
      <c r="O80" s="177" t="n"/>
      <c r="P80" s="171" t="n"/>
    </row>
    <row r="81" outlineLevel="1" ht="21" customHeight="1">
      <c r="A81" s="171" t="n"/>
      <c r="B81" s="180" t="n">
        <v>17</v>
      </c>
      <c r="C81" s="177" t="n"/>
      <c r="D81" s="180" t="n">
        <v>1300</v>
      </c>
      <c r="E81" s="179" t="n"/>
      <c r="F81" s="180">
        <f>IF(E81="",IF(D81="","",D81),IF(IFERROR(AND(ISNUMBER(E81),E81&gt;=0,INT(E81)=E81),FALSE),E81,NA()))</f>
        <v/>
      </c>
      <c r="G81" s="180">
        <f>DADOS_CONFIG!Z18</f>
        <v/>
      </c>
      <c r="H81" s="171" t="n"/>
      <c r="I81" s="171" t="n"/>
      <c r="J81" s="175">
        <f>SWITCH('CONFIGURAÇÃO'!$J$69,"Origem","","Marcante","","Menor","","Arma","VOLUME","Escudo","FORÇA","Uniforme","FORÇA","Item comum","","Ferramenta amaldiçoada","VOLUME","")</f>
        <v/>
      </c>
      <c r="K81" s="177" t="n"/>
      <c r="L81" s="179" t="n"/>
      <c r="M81" s="176" t="n"/>
      <c r="N81" s="176" t="n"/>
      <c r="O81" s="177" t="n"/>
      <c r="P81" s="171" t="n"/>
    </row>
    <row r="82" outlineLevel="1" ht="21" customHeight="1">
      <c r="A82" s="171" t="n"/>
      <c r="B82" s="180" t="n">
        <v>18</v>
      </c>
      <c r="C82" s="177" t="n"/>
      <c r="D82" s="180" t="n">
        <v>1300</v>
      </c>
      <c r="E82" s="179" t="n"/>
      <c r="F82" s="180">
        <f>IF(E82="",IF(D82="","",D82),IF(IFERROR(AND(ISNUMBER(E82),E82&gt;=0,INT(E82)=E82),FALSE),E82,NA()))</f>
        <v/>
      </c>
      <c r="G82" s="180">
        <f>DADOS_CONFIG!Z19</f>
        <v/>
      </c>
      <c r="H82" s="171" t="n"/>
      <c r="I82" s="171" t="n"/>
      <c r="J82" s="175">
        <f>SWITCH('CONFIGURAÇÃO'!$J$69,"Origem","","Marcante","","Menor","","Arma","ALCANCE","Escudo","VOLUME","Uniforme","VOLUME","Item comum","","Ferramenta amaldiçoada","PREÇO","")</f>
        <v/>
      </c>
      <c r="K82" s="177" t="n"/>
      <c r="L82" s="179" t="n"/>
      <c r="M82" s="176" t="n"/>
      <c r="N82" s="176" t="n"/>
      <c r="O82" s="177" t="n"/>
      <c r="P82" s="171" t="n"/>
    </row>
    <row r="83" outlineLevel="1" ht="21" customHeight="1">
      <c r="A83" s="171" t="n"/>
      <c r="B83" s="180" t="n">
        <v>19</v>
      </c>
      <c r="C83" s="177" t="n"/>
      <c r="D83" s="180" t="n">
        <v>1300</v>
      </c>
      <c r="E83" s="179" t="n"/>
      <c r="F83" s="180">
        <f>IF(E83="",IF(D83="","",D83),IF(IFERROR(AND(ISNUMBER(E83),E83&gt;=0,INT(E83)=E83),FALSE),E83,NA()))</f>
        <v/>
      </c>
      <c r="G83" s="180">
        <f>DADOS_CONFIG!Z20</f>
        <v/>
      </c>
      <c r="H83" s="171" t="n"/>
      <c r="I83" s="171" t="n"/>
      <c r="J83" s="175">
        <f>SWITCH('CONFIGURAÇÃO'!$J$69,"Origem","","Marcante","","Menor","","Arma","RECARGA","Escudo","PREÇO","Uniforme","PREÇO","Item comum","","Ferramenta amaldiçoada","","")</f>
        <v/>
      </c>
      <c r="K83" s="177" t="n"/>
      <c r="L83" s="179" t="n"/>
      <c r="M83" s="176" t="n"/>
      <c r="N83" s="176" t="n"/>
      <c r="O83" s="177" t="n"/>
      <c r="P83" s="171" t="n"/>
    </row>
    <row r="84" outlineLevel="1" ht="21" customHeight="1">
      <c r="A84" s="171" t="n"/>
      <c r="B84" s="180" t="n">
        <v>20</v>
      </c>
      <c r="C84" s="177" t="n"/>
      <c r="D84" s="180" t="n">
        <v>1500</v>
      </c>
      <c r="E84" s="179" t="n"/>
      <c r="F84" s="180">
        <f>IF(E84="",IF(D84="","",D84),IF(IFERROR(AND(ISNUMBER(E84),E84&gt;=0,INT(E84)=E84),FALSE),E84,NA()))</f>
        <v/>
      </c>
      <c r="G84" s="180">
        <f>DADOS_CONFIG!Z21</f>
        <v/>
      </c>
      <c r="H84" s="171" t="n"/>
      <c r="I84" s="171" t="n"/>
      <c r="J84" s="175">
        <f>SWITCH('CONFIGURAÇÃO'!$J$69,"Origem","","Marcante","","Menor","","Arma","PREÇO","Escudo","","Uniforme","","Item comum","","Ferramenta amaldiçoada","","")</f>
        <v/>
      </c>
      <c r="K84" s="177" t="n"/>
      <c r="L84" s="179" t="n"/>
      <c r="M84" s="176" t="n"/>
      <c r="N84" s="176" t="n"/>
      <c r="O84" s="177" t="n"/>
      <c r="P84" s="171" t="n"/>
    </row>
    <row r="85" outlineLevel="1" ht="21" customHeight="1">
      <c r="A85" s="171" t="n"/>
      <c r="B85" s="180" t="n">
        <v>21</v>
      </c>
      <c r="C85" s="177" t="n"/>
      <c r="D85" s="180" t="n">
        <v>1500</v>
      </c>
      <c r="E85" s="179" t="n"/>
      <c r="F85" s="180">
        <f>IF(E85="",IF(D85="","",D85),IF(IFERROR(AND(ISNUMBER(E85),E85&gt;=0,INT(E85)=E85),FALSE),E85,NA()))</f>
        <v/>
      </c>
      <c r="G85" s="180">
        <f>DADOS_CONFIG!Z22</f>
        <v/>
      </c>
      <c r="H85" s="171" t="n"/>
      <c r="I85" s="171" t="n"/>
      <c r="J85" s="175" t="inlineStr">
        <is>
          <t>EFEITO · DESCRIÇÃO</t>
        </is>
      </c>
      <c r="K85" s="176" t="n"/>
      <c r="L85" s="176" t="n"/>
      <c r="M85" s="176" t="n"/>
      <c r="N85" s="176" t="n"/>
      <c r="O85" s="177" t="n"/>
      <c r="P85" s="171" t="n"/>
    </row>
    <row r="86" outlineLevel="1" ht="21" customHeight="1">
      <c r="A86" s="171" t="n"/>
      <c r="B86" s="180" t="n">
        <v>22</v>
      </c>
      <c r="C86" s="177" t="n"/>
      <c r="D86" s="180" t="n">
        <v>1500</v>
      </c>
      <c r="E86" s="179" t="n"/>
      <c r="F86" s="180">
        <f>IF(E86="",IF(D86="","",D86),IF(IFERROR(AND(ISNUMBER(E86),E86&gt;=0,INT(E86)=E86),FALSE),E86,NA()))</f>
        <v/>
      </c>
      <c r="G86" s="180">
        <f>DADOS_CONFIG!Z23</f>
        <v/>
      </c>
      <c r="H86" s="171" t="n"/>
      <c r="I86" s="171" t="n"/>
      <c r="J86" s="181" t="n"/>
      <c r="K86" s="182" t="n"/>
      <c r="L86" s="182" t="n"/>
      <c r="M86" s="182" t="n"/>
      <c r="N86" s="182" t="n"/>
      <c r="O86" s="183" t="n"/>
      <c r="P86" s="171" t="n"/>
    </row>
    <row r="87" outlineLevel="1" ht="21" customHeight="1">
      <c r="A87" s="171" t="n"/>
      <c r="B87" s="180" t="n">
        <v>23</v>
      </c>
      <c r="C87" s="177" t="n"/>
      <c r="D87" s="180" t="n">
        <v>1700</v>
      </c>
      <c r="E87" s="179" t="n"/>
      <c r="F87" s="180">
        <f>IF(E87="",IF(D87="","",D87),IF(IFERROR(AND(ISNUMBER(E87),E87&gt;=0,INT(E87)=E87),FALSE),E87,NA()))</f>
        <v/>
      </c>
      <c r="G87" s="180">
        <f>DADOS_CONFIG!Z24</f>
        <v/>
      </c>
      <c r="H87" s="171" t="n"/>
      <c r="I87" s="171" t="n"/>
      <c r="J87" s="184" t="n"/>
      <c r="O87" s="185" t="n"/>
      <c r="P87" s="171" t="n"/>
    </row>
    <row r="88" outlineLevel="1" ht="21" customHeight="1">
      <c r="A88" s="171" t="n"/>
      <c r="B88" s="180" t="n">
        <v>24</v>
      </c>
      <c r="C88" s="177" t="n"/>
      <c r="D88" s="180" t="n">
        <v>1700</v>
      </c>
      <c r="E88" s="179" t="n"/>
      <c r="F88" s="180">
        <f>IF(E88="",IF(D88="","",D88),IF(IFERROR(AND(ISNUMBER(E88),E88&gt;=0,INT(E88)=E88),FALSE),E88,NA()))</f>
        <v/>
      </c>
      <c r="G88" s="180">
        <f>DADOS_CONFIG!Z25</f>
        <v/>
      </c>
      <c r="H88" s="171" t="n"/>
      <c r="I88" s="171" t="n"/>
      <c r="J88" s="184" t="n"/>
      <c r="O88" s="185" t="n"/>
      <c r="P88" s="171" t="n"/>
    </row>
    <row r="89" outlineLevel="1" ht="21" customHeight="1">
      <c r="A89" s="171" t="n"/>
      <c r="B89" s="180" t="n">
        <v>25</v>
      </c>
      <c r="C89" s="177" t="n"/>
      <c r="D89" s="180" t="n">
        <v>1700</v>
      </c>
      <c r="E89" s="179" t="n"/>
      <c r="F89" s="180">
        <f>IF(E89="",IF(D89="","",D89),IF(IFERROR(AND(ISNUMBER(E89),E89&gt;=0,INT(E89)=E89),FALSE),E89,NA()))</f>
        <v/>
      </c>
      <c r="G89" s="180">
        <f>DADOS_CONFIG!Z26</f>
        <v/>
      </c>
      <c r="H89" s="171" t="n"/>
      <c r="I89" s="171" t="n"/>
      <c r="J89" s="184" t="n"/>
      <c r="O89" s="185" t="n"/>
      <c r="P89" s="171" t="n"/>
    </row>
    <row r="90" outlineLevel="1" ht="21" customHeight="1">
      <c r="A90" s="171" t="n"/>
      <c r="B90" s="180" t="n">
        <v>26</v>
      </c>
      <c r="C90" s="177" t="n"/>
      <c r="D90" s="180" t="n">
        <v>1700</v>
      </c>
      <c r="E90" s="179" t="n"/>
      <c r="F90" s="180">
        <f>IF(E90="",IF(D90="","",D90),IF(IFERROR(AND(ISNUMBER(E90),E90&gt;=0,INT(E90)=E90),FALSE),E90,NA()))</f>
        <v/>
      </c>
      <c r="G90" s="180">
        <f>DADOS_CONFIG!Z27</f>
        <v/>
      </c>
      <c r="H90" s="171" t="n"/>
      <c r="I90" s="171" t="n"/>
      <c r="J90" s="186" t="n"/>
      <c r="K90" s="187" t="n"/>
      <c r="L90" s="187" t="n"/>
      <c r="M90" s="187" t="n"/>
      <c r="N90" s="187" t="n"/>
      <c r="O90" s="188" t="n"/>
      <c r="P90" s="171" t="n"/>
    </row>
    <row r="91" outlineLevel="1" ht="21" customHeight="1">
      <c r="A91" s="171" t="n"/>
      <c r="B91" s="180" t="n">
        <v>27</v>
      </c>
      <c r="C91" s="177" t="n"/>
      <c r="D91" s="180" t="n">
        <v>1700</v>
      </c>
      <c r="E91" s="179" t="n"/>
      <c r="F91" s="180">
        <f>IF(E91="",IF(D91="","",D91),IF(IFERROR(AND(ISNUMBER(E91),E91&gt;=0,INT(E91)=E91),FALSE),E91,NA()))</f>
        <v/>
      </c>
      <c r="G91" s="180">
        <f>DADOS_CONFIG!Z28</f>
        <v/>
      </c>
      <c r="H91" s="171" t="n"/>
      <c r="I91" s="171" t="n"/>
      <c r="J91" s="173">
        <f>IF('DADOS_CUSTOM'!$S$4="","Revise os valores ao trocar o tipo.","⚠ "&amp;'DADOS_CUSTOM'!$S$4)</f>
        <v/>
      </c>
      <c r="P91" s="171" t="n"/>
    </row>
    <row r="92" outlineLevel="1" ht="21" customHeight="1">
      <c r="A92" s="171" t="n"/>
      <c r="B92" s="180" t="n">
        <v>28</v>
      </c>
      <c r="C92" s="177" t="n"/>
      <c r="D92" s="180" t="n">
        <v>1700</v>
      </c>
      <c r="E92" s="179" t="n"/>
      <c r="F92" s="180">
        <f>IF(E92="",IF(D92="","",D92),IF(IFERROR(AND(ISNUMBER(E92),E92&gt;=0,INT(E92)=E92),FALSE),E92,NA()))</f>
        <v/>
      </c>
      <c r="G92" s="180">
        <f>DADOS_CONFIG!Z29</f>
        <v/>
      </c>
      <c r="H92" s="171" t="n"/>
      <c r="I92" s="171" t="n"/>
      <c r="P92" s="171" t="n"/>
    </row>
    <row r="93" outlineLevel="1" ht="21" customHeight="1">
      <c r="A93" s="171" t="n"/>
      <c r="B93" s="180" t="n">
        <v>29</v>
      </c>
      <c r="C93" s="177" t="n"/>
      <c r="D93" s="180" t="n">
        <v>1700</v>
      </c>
      <c r="E93" s="179" t="n"/>
      <c r="F93" s="180">
        <f>IF(E93="",IF(D93="","",D93),IF(IFERROR(AND(ISNUMBER(E93),E93&gt;=0,INT(E93)=E93),FALSE),E93,NA()))</f>
        <v/>
      </c>
      <c r="G93" s="180">
        <f>DADOS_CONFIG!Z30</f>
        <v/>
      </c>
      <c r="H93" s="171" t="n"/>
      <c r="I93" s="171" t="n"/>
      <c r="J93" s="171" t="n"/>
      <c r="K93" s="171" t="n"/>
      <c r="L93" s="171" t="n"/>
      <c r="M93" s="171" t="n"/>
      <c r="N93" s="171" t="n"/>
      <c r="O93" s="171" t="n"/>
      <c r="P93" s="171" t="n"/>
    </row>
    <row r="94" outlineLevel="1" ht="21" customHeight="1">
      <c r="A94" s="171" t="n"/>
      <c r="B94" s="180" t="n">
        <v>30</v>
      </c>
      <c r="C94" s="177" t="n"/>
      <c r="D94" s="180" t="n"/>
      <c r="E94" s="179" t="n"/>
      <c r="F94" s="180" t="inlineStr">
        <is>
          <t>—</t>
        </is>
      </c>
      <c r="G94" s="180">
        <f>DADOS_CONFIG!Z31</f>
        <v/>
      </c>
      <c r="H94" s="171" t="n"/>
      <c r="I94" s="171" t="n"/>
      <c r="J94" s="171" t="n"/>
      <c r="K94" s="171" t="n"/>
      <c r="L94" s="171" t="n"/>
      <c r="M94" s="171" t="n"/>
      <c r="N94" s="171" t="n"/>
      <c r="O94" s="171" t="n"/>
      <c r="P94" s="171" t="n"/>
    </row>
    <row r="95" ht="21" customHeight="1">
      <c r="A95" s="171" t="n"/>
      <c r="B95" s="171" t="n"/>
      <c r="C95" s="171" t="n"/>
      <c r="D95" s="171" t="n"/>
      <c r="E95" s="171" t="n"/>
      <c r="F95" s="171" t="n"/>
      <c r="G95" s="171" t="n"/>
      <c r="H95" s="171" t="n"/>
      <c r="I95" s="171" t="n"/>
      <c r="J95" s="171" t="n"/>
      <c r="K95" s="171" t="n"/>
      <c r="L95" s="171" t="n"/>
      <c r="M95" s="171" t="n"/>
      <c r="N95" s="171" t="n"/>
      <c r="O95" s="171" t="n"/>
      <c r="P95" s="171" t="n"/>
    </row>
    <row r="96" ht="21" customHeight="1">
      <c r="A96" s="171" t="n"/>
      <c r="B96" s="171" t="n"/>
      <c r="C96" s="171" t="n"/>
      <c r="D96" s="171" t="n"/>
      <c r="E96" s="171" t="n"/>
      <c r="F96" s="171" t="n"/>
      <c r="G96" s="171" t="n"/>
      <c r="H96" s="171" t="n"/>
      <c r="I96" s="171" t="n"/>
      <c r="J96" s="174" t="inlineStr">
        <is>
          <t>CARTÃO 4 · CUSTOM</t>
        </is>
      </c>
      <c r="P96" s="171" t="n"/>
    </row>
    <row r="97" ht="22.5" customHeight="1">
      <c r="A97" s="171" t="n"/>
      <c r="B97" s="174" t="inlineStr">
        <is>
          <t>VIDA ROLADA · REGISTRO</t>
        </is>
      </c>
      <c r="H97" s="171" t="n"/>
      <c r="I97" s="171" t="n"/>
      <c r="J97" s="175" t="inlineStr">
        <is>
          <t>TIPO</t>
        </is>
      </c>
      <c r="K97" s="176" t="n"/>
      <c r="L97" s="176" t="n"/>
      <c r="M97" s="177" t="n"/>
      <c r="N97" s="175" t="inlineStr">
        <is>
          <t>MESTRE VIU</t>
        </is>
      </c>
      <c r="O97" s="177" t="n"/>
      <c r="P97" s="171" t="n"/>
    </row>
    <row r="98" ht="30" customHeight="1">
      <c r="A98" s="171" t="n"/>
      <c r="B98" s="173" t="inlineStr">
        <is>
          <t>Primeiro nível usa a vida inicial fixa. Registre o resultado do dado nos níveis seguintes; Constituição entra normalmente.</t>
        </is>
      </c>
      <c r="H98" s="171" t="n"/>
      <c r="I98" s="171" t="n"/>
      <c r="J98" s="179" t="n"/>
      <c r="K98" s="176" t="n"/>
      <c r="L98" s="176" t="n"/>
      <c r="M98" s="177" t="n"/>
      <c r="N98" s="178" t="b">
        <v>0</v>
      </c>
      <c r="O98" s="177" t="n"/>
      <c r="P98" s="171" t="n"/>
    </row>
    <row r="99" ht="24" customHeight="1">
      <c r="A99" s="171" t="n"/>
      <c r="B99" s="175" t="inlineStr">
        <is>
          <t>NÍVEL</t>
        </is>
      </c>
      <c r="C99" s="177" t="n"/>
      <c r="D99" s="175" t="inlineStr">
        <is>
          <t>DADO</t>
        </is>
      </c>
      <c r="E99" s="175" t="inlineStr">
        <is>
          <t>ROLAGEM</t>
        </is>
      </c>
      <c r="F99" s="175" t="inlineStr">
        <is>
          <t>GANHO</t>
        </is>
      </c>
      <c r="G99" s="175" t="inlineStr">
        <is>
          <t>MOTIVO</t>
        </is>
      </c>
      <c r="H99" s="171" t="n"/>
      <c r="I99" s="171" t="n"/>
      <c r="J99" s="175" t="inlineStr">
        <is>
          <t>NOME</t>
        </is>
      </c>
      <c r="K99" s="176" t="n"/>
      <c r="L99" s="176" t="n"/>
      <c r="M99" s="176" t="n"/>
      <c r="N99" s="176" t="n"/>
      <c r="O99" s="177" t="n"/>
      <c r="P99" s="171" t="n"/>
    </row>
    <row r="100" outlineLevel="1" ht="21" customHeight="1">
      <c r="A100" s="171" t="n"/>
      <c r="B100" s="180" t="n">
        <v>1</v>
      </c>
      <c r="C100" s="177" t="n"/>
      <c r="D100" s="191" t="inlineStr">
        <is>
          <t>Inicial fixa</t>
        </is>
      </c>
      <c r="E100" s="180" t="inlineStr">
        <is>
          <t>—</t>
        </is>
      </c>
      <c r="F100" s="180">
        <f>IF(DADOS_CONFIG!$S$15="Não","",IF(1&gt;'FICHA'!$AH$11,"",DADOS_CONFIG!AF2))</f>
        <v/>
      </c>
      <c r="G100" s="171" t="n"/>
      <c r="H100" s="171" t="n"/>
      <c r="I100" s="171" t="n"/>
      <c r="J100" s="179" t="n"/>
      <c r="K100" s="176" t="n"/>
      <c r="L100" s="176" t="n"/>
      <c r="M100" s="176" t="n"/>
      <c r="N100" s="176" t="n"/>
      <c r="O100" s="177" t="n"/>
      <c r="P100" s="171" t="n"/>
    </row>
    <row r="101" outlineLevel="1" ht="21" customHeight="1">
      <c r="A101" s="171" t="n"/>
      <c r="B101" s="180" t="n">
        <v>2</v>
      </c>
      <c r="C101" s="177" t="n"/>
      <c r="D101" s="191">
        <f>IF(DADOS_CONFIG!$AI$10="","","d"&amp;DADOS_CONFIG!$AI$10)</f>
        <v/>
      </c>
      <c r="E101" s="180" t="n"/>
      <c r="F101" s="180">
        <f>IF(DADOS_CONFIG!$S$15="Não","",IF(2&gt;'FICHA'!$AH$11,"",DADOS_CONFIG!AF3))</f>
        <v/>
      </c>
      <c r="G101" s="171" t="n"/>
      <c r="H101" s="171" t="n"/>
      <c r="I101" s="171" t="n"/>
      <c r="J101" s="175">
        <f>SWITCH('CONFIGURAÇÃO'!$J$98,"Origem","PERÍCIA 1","Marcante","ORIGEM","Menor","ORIGEM","Arma","CATEGORIA","Escudo","","Uniforme","GRAU MÍNIMO","Item comum","","Ferramenta amaldiçoada","BASE","")</f>
        <v/>
      </c>
      <c r="K101" s="177" t="n"/>
      <c r="L101" s="179" t="n"/>
      <c r="M101" s="176" t="n"/>
      <c r="N101" s="176" t="n"/>
      <c r="O101" s="177" t="n"/>
      <c r="P101" s="171" t="n"/>
    </row>
    <row r="102" outlineLevel="1" ht="21" customHeight="1">
      <c r="A102" s="171" t="n"/>
      <c r="B102" s="180" t="n">
        <v>3</v>
      </c>
      <c r="C102" s="177" t="n"/>
      <c r="D102" s="191">
        <f>IF(DADOS_CONFIG!$AI$10="","","d"&amp;DADOS_CONFIG!$AI$10)</f>
        <v/>
      </c>
      <c r="E102" s="180" t="n"/>
      <c r="F102" s="180">
        <f>IF(DADOS_CONFIG!$S$15="Não","",IF(3&gt;'FICHA'!$AH$11,"",DADOS_CONFIG!AF4))</f>
        <v/>
      </c>
      <c r="G102" s="171" t="n"/>
      <c r="H102" s="171" t="n"/>
      <c r="I102" s="171" t="n"/>
      <c r="J102" s="175">
        <f>SWITCH('CONFIGURAÇÃO'!$J$98,"Origem","PERÍCIA 2","Marcante","","Menor","EXIGE MARCANTE","Arma","MÃO","Escudo","","Uniforme","","Item comum","","Ferramenta amaldiçoada","GRAU","")</f>
        <v/>
      </c>
      <c r="K102" s="177" t="n"/>
      <c r="L102" s="179" t="n"/>
      <c r="M102" s="176" t="n"/>
      <c r="N102" s="176" t="n"/>
      <c r="O102" s="177" t="n"/>
      <c r="P102" s="171" t="n"/>
    </row>
    <row r="103" outlineLevel="1" ht="21" customHeight="1">
      <c r="A103" s="171" t="n"/>
      <c r="B103" s="180" t="n">
        <v>4</v>
      </c>
      <c r="C103" s="177" t="n"/>
      <c r="D103" s="191">
        <f>IF(DADOS_CONFIG!$AI$10="","","d"&amp;DADOS_CONFIG!$AI$10)</f>
        <v/>
      </c>
      <c r="E103" s="180" t="n"/>
      <c r="F103" s="180">
        <f>IF(DADOS_CONFIG!$S$15="Não","",IF(4&gt;'FICHA'!$AH$11,"",DADOS_CONFIG!AF5))</f>
        <v/>
      </c>
      <c r="G103" s="171" t="n"/>
      <c r="H103" s="171" t="n"/>
      <c r="I103" s="171" t="n"/>
      <c r="J103" s="175">
        <f>SWITCH('CONFIGURAÇÃO'!$J$98,"Origem","PERÍCIA 3","Marcante","","Menor","","Arma","TIPO DE DANO","Escudo","","Uniforme","","Item comum","","Ferramenta amaldiçoada","","")</f>
        <v/>
      </c>
      <c r="K103" s="177" t="n"/>
      <c r="L103" s="179" t="n"/>
      <c r="M103" s="176" t="n"/>
      <c r="N103" s="176" t="n"/>
      <c r="O103" s="177" t="n"/>
      <c r="P103" s="171" t="n"/>
    </row>
    <row r="104" outlineLevel="1" ht="21" customHeight="1">
      <c r="A104" s="171" t="n"/>
      <c r="B104" s="180" t="n">
        <v>5</v>
      </c>
      <c r="C104" s="177" t="n"/>
      <c r="D104" s="191">
        <f>IF(DADOS_CONFIG!$AI$10="","","d"&amp;DADOS_CONFIG!$AI$10)</f>
        <v/>
      </c>
      <c r="E104" s="180" t="n"/>
      <c r="F104" s="180">
        <f>IF(DADOS_CONFIG!$S$15="Não","",IF(5&gt;'FICHA'!$AH$11,"",DADOS_CONFIG!AF6))</f>
        <v/>
      </c>
      <c r="G104" s="171" t="n"/>
      <c r="H104" s="171" t="n"/>
      <c r="I104" s="171" t="n"/>
      <c r="J104" s="175">
        <f>SWITCH('CONFIGURAÇÃO'!$J$98,"Origem","PERÍCIA 4","Marcante","","Menor","","Arma","PROPRIEDADE 1","Escudo","","Uniforme","","Item comum","","Ferramenta amaldiçoada","","")</f>
        <v/>
      </c>
      <c r="K104" s="177" t="n"/>
      <c r="L104" s="179" t="n"/>
      <c r="M104" s="176" t="n"/>
      <c r="N104" s="176" t="n"/>
      <c r="O104" s="177" t="n"/>
      <c r="P104" s="171" t="n"/>
    </row>
    <row r="105" outlineLevel="1" ht="21" customHeight="1">
      <c r="A105" s="171" t="n"/>
      <c r="B105" s="180" t="n">
        <v>6</v>
      </c>
      <c r="C105" s="177" t="n"/>
      <c r="D105" s="191">
        <f>IF(DADOS_CONFIG!$AI$10="","","d"&amp;DADOS_CONFIG!$AI$10)</f>
        <v/>
      </c>
      <c r="E105" s="180" t="n"/>
      <c r="F105" s="180">
        <f>IF(DADOS_CONFIG!$S$15="Não","",IF(6&gt;'FICHA'!$AH$11,"",DADOS_CONFIG!AF7))</f>
        <v/>
      </c>
      <c r="G105" s="171" t="n"/>
      <c r="H105" s="171" t="n"/>
      <c r="I105" s="171" t="n"/>
      <c r="J105" s="175">
        <f>SWITCH('CONFIGURAÇÃO'!$J$98,"Origem","ROTA","Marcante","","Menor","","Arma","PROPRIEDADE 2","Escudo","","Uniforme","","Item comum","","Ferramenta amaldiçoada","","")</f>
        <v/>
      </c>
      <c r="K105" s="177" t="n"/>
      <c r="L105" s="179" t="n"/>
      <c r="M105" s="176" t="n"/>
      <c r="N105" s="176" t="n"/>
      <c r="O105" s="177" t="n"/>
      <c r="P105" s="171" t="n"/>
    </row>
    <row r="106" outlineLevel="1" ht="21" customHeight="1">
      <c r="A106" s="171" t="n"/>
      <c r="B106" s="180" t="n">
        <v>7</v>
      </c>
      <c r="C106" s="177" t="n"/>
      <c r="D106" s="191">
        <f>IF(DADOS_CONFIG!$AI$10="","","d"&amp;DADOS_CONFIG!$AI$10)</f>
        <v/>
      </c>
      <c r="E106" s="180" t="n"/>
      <c r="F106" s="180">
        <f>IF(DADOS_CONFIG!$S$15="Não","",IF(7&gt;'FICHA'!$AH$11,"",DADOS_CONFIG!AF8))</f>
        <v/>
      </c>
      <c r="G106" s="171" t="n"/>
      <c r="H106" s="171" t="n"/>
      <c r="I106" s="171" t="n"/>
      <c r="J106" s="175">
        <f>SWITCH('CONFIGURAÇÃO'!$J$98,"Origem","BASE DO LIVRO","Marcante","","Menor","","Arma","PROPRIEDADE 3","Escudo","","Uniforme","","Item comum","","Ferramenta amaldiçoada","","")</f>
        <v/>
      </c>
      <c r="K106" s="177" t="n"/>
      <c r="L106" s="179" t="n"/>
      <c r="M106" s="176" t="n"/>
      <c r="N106" s="176" t="n"/>
      <c r="O106" s="177" t="n"/>
      <c r="P106" s="171" t="n"/>
    </row>
    <row r="107" outlineLevel="1" ht="21" customHeight="1">
      <c r="A107" s="171" t="n"/>
      <c r="B107" s="180" t="n">
        <v>8</v>
      </c>
      <c r="C107" s="177" t="n"/>
      <c r="D107" s="191">
        <f>IF(DADOS_CONFIG!$AI$10="","","d"&amp;DADOS_CONFIG!$AI$10)</f>
        <v/>
      </c>
      <c r="E107" s="180" t="n"/>
      <c r="F107" s="180">
        <f>IF(DADOS_CONFIG!$S$15="Não","",IF(8&gt;'FICHA'!$AH$11,"",DADOS_CONFIG!AF9))</f>
        <v/>
      </c>
      <c r="G107" s="171" t="n"/>
      <c r="H107" s="171" t="n"/>
      <c r="I107" s="171" t="n"/>
      <c r="J107" s="175">
        <f>SWITCH('CONFIGURAÇÃO'!$J$98,"Origem","OFÍCIO","Marcante","","Menor","","Arma","PROPRIEDADE 4","Escudo","","Uniforme","","Item comum","","Ferramenta amaldiçoada","","")</f>
        <v/>
      </c>
      <c r="K107" s="177" t="n"/>
      <c r="L107" s="179" t="n"/>
      <c r="M107" s="176" t="n"/>
      <c r="N107" s="176" t="n"/>
      <c r="O107" s="177" t="n"/>
      <c r="P107" s="171" t="n"/>
    </row>
    <row r="108" outlineLevel="1" ht="21" customHeight="1">
      <c r="A108" s="171" t="n"/>
      <c r="B108" s="180" t="n">
        <v>9</v>
      </c>
      <c r="C108" s="177" t="n"/>
      <c r="D108" s="191">
        <f>IF(DADOS_CONFIG!$AI$10="","","d"&amp;DADOS_CONFIG!$AI$10)</f>
        <v/>
      </c>
      <c r="E108" s="180" t="n"/>
      <c r="F108" s="180">
        <f>IF(DADOS_CONFIG!$S$15="Não","",IF(9&gt;'FICHA'!$AH$11,"",DADOS_CONFIG!AF10))</f>
        <v/>
      </c>
      <c r="G108" s="171" t="n"/>
      <c r="H108" s="171" t="n"/>
      <c r="I108" s="171" t="n"/>
      <c r="J108" s="175">
        <f>SWITCH('CONFIGURAÇÃO'!$J$98,"Origem","TALENTO CE 4","Marcante","FREQUÊNCIA","Menor","FREQUÊNCIA","Arma","DADO","Escudo","PROTEÇÃO","Uniforme","PROTEÇÃO","Item comum","VOLUME","Ferramenta amaldiçoada","ESTIGMA","")</f>
        <v/>
      </c>
      <c r="K108" s="177" t="n"/>
      <c r="L108" s="179" t="n"/>
      <c r="M108" s="176" t="n"/>
      <c r="N108" s="176" t="n"/>
      <c r="O108" s="177" t="n"/>
      <c r="P108" s="171" t="n"/>
    </row>
    <row r="109" outlineLevel="1" ht="21" customHeight="1">
      <c r="A109" s="171" t="n"/>
      <c r="B109" s="180" t="n">
        <v>10</v>
      </c>
      <c r="C109" s="177" t="n"/>
      <c r="D109" s="191">
        <f>IF(DADOS_CONFIG!$AI$10="","","d"&amp;DADOS_CONFIG!$AI$10)</f>
        <v/>
      </c>
      <c r="E109" s="180" t="n"/>
      <c r="F109" s="180">
        <f>IF(DADOS_CONFIG!$S$15="Não","",IF(10&gt;'FICHA'!$AH$11,"",DADOS_CONFIG!AF11))</f>
        <v/>
      </c>
      <c r="G109" s="171" t="n"/>
      <c r="H109" s="171" t="n"/>
      <c r="I109" s="171" t="n"/>
      <c r="J109" s="175">
        <f>SWITCH('CONFIGURAÇÃO'!$J$98,"Origem","","Marcante","","Menor","","Arma","FORÇA","Escudo","TETO DE DESTREZA","Uniforme","TETO DE DESTREZA","Item comum","PREÇO","Ferramenta amaldiçoada","DESGASTE","")</f>
        <v/>
      </c>
      <c r="K109" s="177" t="n"/>
      <c r="L109" s="179" t="n"/>
      <c r="M109" s="176" t="n"/>
      <c r="N109" s="176" t="n"/>
      <c r="O109" s="177" t="n"/>
      <c r="P109" s="171" t="n"/>
    </row>
    <row r="110" outlineLevel="1" ht="21" customHeight="1">
      <c r="A110" s="171" t="n"/>
      <c r="B110" s="180" t="n">
        <v>11</v>
      </c>
      <c r="C110" s="177" t="n"/>
      <c r="D110" s="191">
        <f>IF(DADOS_CONFIG!$AI$10="","","d"&amp;DADOS_CONFIG!$AI$10)</f>
        <v/>
      </c>
      <c r="E110" s="180" t="n"/>
      <c r="F110" s="180">
        <f>IF(DADOS_CONFIG!$S$15="Não","",IF(11&gt;'FICHA'!$AH$11,"",DADOS_CONFIG!AF12))</f>
        <v/>
      </c>
      <c r="G110" s="171" t="n"/>
      <c r="H110" s="171" t="n"/>
      <c r="I110" s="171" t="n"/>
      <c r="J110" s="175">
        <f>SWITCH('CONFIGURAÇÃO'!$J$98,"Origem","","Marcante","","Menor","","Arma","VOLUME","Escudo","FORÇA","Uniforme","FORÇA","Item comum","","Ferramenta amaldiçoada","VOLUME","")</f>
        <v/>
      </c>
      <c r="K110" s="177" t="n"/>
      <c r="L110" s="179" t="n"/>
      <c r="M110" s="176" t="n"/>
      <c r="N110" s="176" t="n"/>
      <c r="O110" s="177" t="n"/>
      <c r="P110" s="171" t="n"/>
    </row>
    <row r="111" outlineLevel="1" ht="21" customHeight="1">
      <c r="A111" s="171" t="n"/>
      <c r="B111" s="180" t="n">
        <v>12</v>
      </c>
      <c r="C111" s="177" t="n"/>
      <c r="D111" s="191">
        <f>IF(DADOS_CONFIG!$AI$10="","","d"&amp;DADOS_CONFIG!$AI$10)</f>
        <v/>
      </c>
      <c r="E111" s="180" t="n"/>
      <c r="F111" s="180">
        <f>IF(DADOS_CONFIG!$S$15="Não","",IF(12&gt;'FICHA'!$AH$11,"",DADOS_CONFIG!AF13))</f>
        <v/>
      </c>
      <c r="G111" s="171" t="n"/>
      <c r="H111" s="171" t="n"/>
      <c r="I111" s="171" t="n"/>
      <c r="J111" s="175">
        <f>SWITCH('CONFIGURAÇÃO'!$J$98,"Origem","","Marcante","","Menor","","Arma","ALCANCE","Escudo","VOLUME","Uniforme","VOLUME","Item comum","","Ferramenta amaldiçoada","PREÇO","")</f>
        <v/>
      </c>
      <c r="K111" s="177" t="n"/>
      <c r="L111" s="179" t="n"/>
      <c r="M111" s="176" t="n"/>
      <c r="N111" s="176" t="n"/>
      <c r="O111" s="177" t="n"/>
      <c r="P111" s="171" t="n"/>
    </row>
    <row r="112" outlineLevel="1" ht="21" customHeight="1">
      <c r="A112" s="171" t="n"/>
      <c r="B112" s="180" t="n">
        <v>13</v>
      </c>
      <c r="C112" s="177" t="n"/>
      <c r="D112" s="191">
        <f>IF(DADOS_CONFIG!$AI$10="","","d"&amp;DADOS_CONFIG!$AI$10)</f>
        <v/>
      </c>
      <c r="E112" s="180" t="n"/>
      <c r="F112" s="180">
        <f>IF(DADOS_CONFIG!$S$15="Não","",IF(13&gt;'FICHA'!$AH$11,"",DADOS_CONFIG!AF14))</f>
        <v/>
      </c>
      <c r="G112" s="171" t="n"/>
      <c r="H112" s="171" t="n"/>
      <c r="I112" s="171" t="n"/>
      <c r="J112" s="175">
        <f>SWITCH('CONFIGURAÇÃO'!$J$98,"Origem","","Marcante","","Menor","","Arma","RECARGA","Escudo","PREÇO","Uniforme","PREÇO","Item comum","","Ferramenta amaldiçoada","","")</f>
        <v/>
      </c>
      <c r="K112" s="177" t="n"/>
      <c r="L112" s="179" t="n"/>
      <c r="M112" s="176" t="n"/>
      <c r="N112" s="176" t="n"/>
      <c r="O112" s="177" t="n"/>
      <c r="P112" s="171" t="n"/>
    </row>
    <row r="113" outlineLevel="1" ht="21" customHeight="1">
      <c r="A113" s="171" t="n"/>
      <c r="B113" s="180" t="n">
        <v>14</v>
      </c>
      <c r="C113" s="177" t="n"/>
      <c r="D113" s="191">
        <f>IF(DADOS_CONFIG!$AI$10="","","d"&amp;DADOS_CONFIG!$AI$10)</f>
        <v/>
      </c>
      <c r="E113" s="180" t="n"/>
      <c r="F113" s="180">
        <f>IF(DADOS_CONFIG!$S$15="Não","",IF(14&gt;'FICHA'!$AH$11,"",DADOS_CONFIG!AF15))</f>
        <v/>
      </c>
      <c r="G113" s="171" t="n"/>
      <c r="H113" s="171" t="n"/>
      <c r="I113" s="171" t="n"/>
      <c r="J113" s="175">
        <f>SWITCH('CONFIGURAÇÃO'!$J$98,"Origem","","Marcante","","Menor","","Arma","PREÇO","Escudo","","Uniforme","","Item comum","","Ferramenta amaldiçoada","","")</f>
        <v/>
      </c>
      <c r="K113" s="177" t="n"/>
      <c r="L113" s="179" t="n"/>
      <c r="M113" s="176" t="n"/>
      <c r="N113" s="176" t="n"/>
      <c r="O113" s="177" t="n"/>
      <c r="P113" s="171" t="n"/>
    </row>
    <row r="114" outlineLevel="1" ht="21" customHeight="1">
      <c r="A114" s="171" t="n"/>
      <c r="B114" s="180" t="n">
        <v>15</v>
      </c>
      <c r="C114" s="177" t="n"/>
      <c r="D114" s="191">
        <f>IF(DADOS_CONFIG!$AI$10="","","d"&amp;DADOS_CONFIG!$AI$10)</f>
        <v/>
      </c>
      <c r="E114" s="180" t="n"/>
      <c r="F114" s="180">
        <f>IF(DADOS_CONFIG!$S$15="Não","",IF(15&gt;'FICHA'!$AH$11,"",DADOS_CONFIG!AF16))</f>
        <v/>
      </c>
      <c r="G114" s="171" t="n"/>
      <c r="H114" s="171" t="n"/>
      <c r="I114" s="171" t="n"/>
      <c r="J114" s="175" t="inlineStr">
        <is>
          <t>EFEITO · DESCRIÇÃO</t>
        </is>
      </c>
      <c r="K114" s="176" t="n"/>
      <c r="L114" s="176" t="n"/>
      <c r="M114" s="176" t="n"/>
      <c r="N114" s="176" t="n"/>
      <c r="O114" s="177" t="n"/>
      <c r="P114" s="171" t="n"/>
    </row>
    <row r="115" outlineLevel="1" ht="21" customHeight="1">
      <c r="A115" s="171" t="n"/>
      <c r="B115" s="180" t="n">
        <v>16</v>
      </c>
      <c r="C115" s="177" t="n"/>
      <c r="D115" s="191">
        <f>IF(DADOS_CONFIG!$AI$10="","","d"&amp;DADOS_CONFIG!$AI$10)</f>
        <v/>
      </c>
      <c r="E115" s="180" t="n"/>
      <c r="F115" s="180">
        <f>IF(DADOS_CONFIG!$S$15="Não","",IF(16&gt;'FICHA'!$AH$11,"",DADOS_CONFIG!AF17))</f>
        <v/>
      </c>
      <c r="G115" s="171" t="n"/>
      <c r="H115" s="171" t="n"/>
      <c r="I115" s="171" t="n"/>
      <c r="J115" s="181" t="n"/>
      <c r="K115" s="182" t="n"/>
      <c r="L115" s="182" t="n"/>
      <c r="M115" s="182" t="n"/>
      <c r="N115" s="182" t="n"/>
      <c r="O115" s="183" t="n"/>
      <c r="P115" s="171" t="n"/>
    </row>
    <row r="116" outlineLevel="1" ht="21" customHeight="1">
      <c r="A116" s="171" t="n"/>
      <c r="B116" s="180" t="n">
        <v>17</v>
      </c>
      <c r="C116" s="177" t="n"/>
      <c r="D116" s="191">
        <f>IF(DADOS_CONFIG!$AI$10="","","d"&amp;DADOS_CONFIG!$AI$10)</f>
        <v/>
      </c>
      <c r="E116" s="180" t="n"/>
      <c r="F116" s="180">
        <f>IF(DADOS_CONFIG!$S$15="Não","",IF(17&gt;'FICHA'!$AH$11,"",DADOS_CONFIG!AF18))</f>
        <v/>
      </c>
      <c r="G116" s="171" t="n"/>
      <c r="H116" s="171" t="n"/>
      <c r="I116" s="171" t="n"/>
      <c r="J116" s="184" t="n"/>
      <c r="O116" s="185" t="n"/>
      <c r="P116" s="171" t="n"/>
    </row>
    <row r="117" outlineLevel="1" ht="21" customHeight="1">
      <c r="A117" s="171" t="n"/>
      <c r="B117" s="180" t="n">
        <v>18</v>
      </c>
      <c r="C117" s="177" t="n"/>
      <c r="D117" s="191">
        <f>IF(DADOS_CONFIG!$AI$10="","","d"&amp;DADOS_CONFIG!$AI$10)</f>
        <v/>
      </c>
      <c r="E117" s="180" t="n"/>
      <c r="F117" s="180">
        <f>IF(DADOS_CONFIG!$S$15="Não","",IF(18&gt;'FICHA'!$AH$11,"",DADOS_CONFIG!AF19))</f>
        <v/>
      </c>
      <c r="G117" s="171" t="n"/>
      <c r="H117" s="171" t="n"/>
      <c r="I117" s="171" t="n"/>
      <c r="J117" s="184" t="n"/>
      <c r="O117" s="185" t="n"/>
      <c r="P117" s="171" t="n"/>
    </row>
    <row r="118" outlineLevel="1" ht="21" customHeight="1">
      <c r="A118" s="171" t="n"/>
      <c r="B118" s="180" t="n">
        <v>19</v>
      </c>
      <c r="C118" s="177" t="n"/>
      <c r="D118" s="191">
        <f>IF(DADOS_CONFIG!$AI$10="","","d"&amp;DADOS_CONFIG!$AI$10)</f>
        <v/>
      </c>
      <c r="E118" s="180" t="n"/>
      <c r="F118" s="180">
        <f>IF(DADOS_CONFIG!$S$15="Não","",IF(19&gt;'FICHA'!$AH$11,"",DADOS_CONFIG!AF20))</f>
        <v/>
      </c>
      <c r="G118" s="171" t="n"/>
      <c r="H118" s="171" t="n"/>
      <c r="I118" s="171" t="n"/>
      <c r="J118" s="184" t="n"/>
      <c r="O118" s="185" t="n"/>
      <c r="P118" s="171" t="n"/>
    </row>
    <row r="119" outlineLevel="1" ht="21" customHeight="1">
      <c r="A119" s="171" t="n"/>
      <c r="B119" s="180" t="n">
        <v>20</v>
      </c>
      <c r="C119" s="177" t="n"/>
      <c r="D119" s="191">
        <f>IF(DADOS_CONFIG!$AI$10="","","d"&amp;DADOS_CONFIG!$AI$10)</f>
        <v/>
      </c>
      <c r="E119" s="180" t="n"/>
      <c r="F119" s="180">
        <f>IF(DADOS_CONFIG!$S$15="Não","",IF(20&gt;'FICHA'!$AH$11,"",DADOS_CONFIG!AF21))</f>
        <v/>
      </c>
      <c r="G119" s="171" t="n"/>
      <c r="H119" s="171" t="n"/>
      <c r="I119" s="171" t="n"/>
      <c r="J119" s="186" t="n"/>
      <c r="K119" s="187" t="n"/>
      <c r="L119" s="187" t="n"/>
      <c r="M119" s="187" t="n"/>
      <c r="N119" s="187" t="n"/>
      <c r="O119" s="188" t="n"/>
      <c r="P119" s="171" t="n"/>
    </row>
    <row r="120" outlineLevel="1" ht="21" customHeight="1">
      <c r="A120" s="171" t="n"/>
      <c r="B120" s="180" t="n">
        <v>21</v>
      </c>
      <c r="C120" s="177" t="n"/>
      <c r="D120" s="191">
        <f>IF(DADOS_CONFIG!$AI$10="","","d"&amp;DADOS_CONFIG!$AI$10)</f>
        <v/>
      </c>
      <c r="E120" s="180" t="n"/>
      <c r="F120" s="180">
        <f>IF(DADOS_CONFIG!$S$15="Não","",IF(21&gt;'FICHA'!$AH$11,"",DADOS_CONFIG!AF22))</f>
        <v/>
      </c>
      <c r="G120" s="171" t="n"/>
      <c r="H120" s="171" t="n"/>
      <c r="I120" s="171" t="n"/>
      <c r="J120" s="173">
        <f>IF('DADOS_CUSTOM'!$S$5="","Revise os valores ao trocar o tipo.","⚠ "&amp;'DADOS_CUSTOM'!$S$5)</f>
        <v/>
      </c>
      <c r="P120" s="171" t="n"/>
    </row>
    <row r="121" outlineLevel="1" ht="21" customHeight="1">
      <c r="A121" s="171" t="n"/>
      <c r="B121" s="180" t="n">
        <v>22</v>
      </c>
      <c r="C121" s="177" t="n"/>
      <c r="D121" s="191">
        <f>IF(DADOS_CONFIG!$AI$10="","","d"&amp;DADOS_CONFIG!$AI$10)</f>
        <v/>
      </c>
      <c r="E121" s="180" t="n"/>
      <c r="F121" s="180">
        <f>IF(DADOS_CONFIG!$S$15="Não","",IF(22&gt;'FICHA'!$AH$11,"",DADOS_CONFIG!AF23))</f>
        <v/>
      </c>
      <c r="G121" s="171" t="n"/>
      <c r="H121" s="171" t="n"/>
      <c r="I121" s="171" t="n"/>
      <c r="P121" s="171" t="n"/>
    </row>
    <row r="122" outlineLevel="1" ht="21" customHeight="1">
      <c r="A122" s="171" t="n"/>
      <c r="B122" s="180" t="n">
        <v>23</v>
      </c>
      <c r="C122" s="177" t="n"/>
      <c r="D122" s="191">
        <f>IF(DADOS_CONFIG!$AI$10="","","d"&amp;DADOS_CONFIG!$AI$10)</f>
        <v/>
      </c>
      <c r="E122" s="180" t="n"/>
      <c r="F122" s="180">
        <f>IF(DADOS_CONFIG!$S$15="Não","",IF(23&gt;'FICHA'!$AH$11,"",DADOS_CONFIG!AF24))</f>
        <v/>
      </c>
      <c r="G122" s="171" t="n"/>
      <c r="H122" s="171" t="n"/>
      <c r="I122" s="171" t="n"/>
      <c r="J122" s="171" t="n"/>
      <c r="K122" s="171" t="n"/>
      <c r="L122" s="171" t="n"/>
      <c r="M122" s="171" t="n"/>
      <c r="N122" s="171" t="n"/>
      <c r="O122" s="171" t="n"/>
      <c r="P122" s="171" t="n"/>
    </row>
    <row r="123" outlineLevel="1" ht="21" customHeight="1">
      <c r="A123" s="171" t="n"/>
      <c r="B123" s="180" t="n">
        <v>24</v>
      </c>
      <c r="C123" s="177" t="n"/>
      <c r="D123" s="191">
        <f>IF(DADOS_CONFIG!$AI$10="","","d"&amp;DADOS_CONFIG!$AI$10)</f>
        <v/>
      </c>
      <c r="E123" s="180" t="n"/>
      <c r="F123" s="180">
        <f>IF(DADOS_CONFIG!$S$15="Não","",IF(24&gt;'FICHA'!$AH$11,"",DADOS_CONFIG!AF25))</f>
        <v/>
      </c>
      <c r="G123" s="171" t="n"/>
      <c r="H123" s="171" t="n"/>
      <c r="I123" s="171" t="n"/>
      <c r="J123" s="171" t="n"/>
      <c r="K123" s="171" t="n"/>
      <c r="L123" s="171" t="n"/>
      <c r="M123" s="171" t="n"/>
      <c r="N123" s="171" t="n"/>
      <c r="O123" s="171" t="n"/>
      <c r="P123" s="171" t="n"/>
    </row>
    <row r="124" outlineLevel="1" ht="21" customHeight="1">
      <c r="A124" s="171" t="n"/>
      <c r="B124" s="180" t="n">
        <v>25</v>
      </c>
      <c r="C124" s="177" t="n"/>
      <c r="D124" s="191">
        <f>IF(DADOS_CONFIG!$AI$10="","","d"&amp;DADOS_CONFIG!$AI$10)</f>
        <v/>
      </c>
      <c r="E124" s="180" t="n"/>
      <c r="F124" s="180">
        <f>IF(DADOS_CONFIG!$S$15="Não","",IF(25&gt;'FICHA'!$AH$11,"",DADOS_CONFIG!AF26))</f>
        <v/>
      </c>
      <c r="G124" s="171" t="n"/>
      <c r="H124" s="171" t="n"/>
      <c r="I124" s="171" t="n"/>
      <c r="J124" s="171" t="n"/>
      <c r="K124" s="171" t="n"/>
      <c r="L124" s="171" t="n"/>
      <c r="M124" s="171" t="n"/>
      <c r="N124" s="171" t="n"/>
      <c r="O124" s="171" t="n"/>
      <c r="P124" s="171" t="n"/>
    </row>
    <row r="125" outlineLevel="1" ht="21" customHeight="1">
      <c r="A125" s="171" t="n"/>
      <c r="B125" s="180" t="n">
        <v>26</v>
      </c>
      <c r="C125" s="177" t="n"/>
      <c r="D125" s="191">
        <f>IF(DADOS_CONFIG!$AI$10="","","d"&amp;DADOS_CONFIG!$AI$10)</f>
        <v/>
      </c>
      <c r="E125" s="180" t="n"/>
      <c r="F125" s="180">
        <f>IF(DADOS_CONFIG!$S$15="Não","",IF(26&gt;'FICHA'!$AH$11,"",DADOS_CONFIG!AF27))</f>
        <v/>
      </c>
      <c r="G125" s="171" t="n"/>
      <c r="H125" s="171" t="n"/>
      <c r="I125" s="171" t="n"/>
      <c r="J125" s="174" t="inlineStr">
        <is>
          <t>CARTÃO 5 · CUSTOM</t>
        </is>
      </c>
      <c r="P125" s="171" t="n"/>
    </row>
    <row r="126" outlineLevel="1" ht="21" customHeight="1">
      <c r="A126" s="171" t="n"/>
      <c r="B126" s="180" t="n">
        <v>27</v>
      </c>
      <c r="C126" s="177" t="n"/>
      <c r="D126" s="191">
        <f>IF(DADOS_CONFIG!$AI$10="","","d"&amp;DADOS_CONFIG!$AI$10)</f>
        <v/>
      </c>
      <c r="E126" s="180" t="n"/>
      <c r="F126" s="180">
        <f>IF(DADOS_CONFIG!$S$15="Não","",IF(27&gt;'FICHA'!$AH$11,"",DADOS_CONFIG!AF28))</f>
        <v/>
      </c>
      <c r="G126" s="171" t="n"/>
      <c r="H126" s="171" t="n"/>
      <c r="I126" s="171" t="n"/>
      <c r="J126" s="175" t="inlineStr">
        <is>
          <t>TIPO</t>
        </is>
      </c>
      <c r="K126" s="176" t="n"/>
      <c r="L126" s="176" t="n"/>
      <c r="M126" s="177" t="n"/>
      <c r="N126" s="175" t="inlineStr">
        <is>
          <t>MESTRE VIU</t>
        </is>
      </c>
      <c r="O126" s="177" t="n"/>
      <c r="P126" s="171" t="n"/>
    </row>
    <row r="127" outlineLevel="1" ht="21" customHeight="1">
      <c r="A127" s="171" t="n"/>
      <c r="B127" s="180" t="n">
        <v>28</v>
      </c>
      <c r="C127" s="177" t="n"/>
      <c r="D127" s="191">
        <f>IF(DADOS_CONFIG!$AI$10="","","d"&amp;DADOS_CONFIG!$AI$10)</f>
        <v/>
      </c>
      <c r="E127" s="180" t="n"/>
      <c r="F127" s="180">
        <f>IF(DADOS_CONFIG!$S$15="Não","",IF(28&gt;'FICHA'!$AH$11,"",DADOS_CONFIG!AF29))</f>
        <v/>
      </c>
      <c r="G127" s="171" t="n"/>
      <c r="H127" s="171" t="n"/>
      <c r="I127" s="171" t="n"/>
      <c r="J127" s="179" t="n"/>
      <c r="K127" s="176" t="n"/>
      <c r="L127" s="176" t="n"/>
      <c r="M127" s="177" t="n"/>
      <c r="N127" s="178" t="b">
        <v>0</v>
      </c>
      <c r="O127" s="177" t="n"/>
      <c r="P127" s="171" t="n"/>
    </row>
    <row r="128" outlineLevel="1" ht="21" customHeight="1">
      <c r="A128" s="171" t="n"/>
      <c r="B128" s="180" t="n">
        <v>29</v>
      </c>
      <c r="C128" s="177" t="n"/>
      <c r="D128" s="191">
        <f>IF(DADOS_CONFIG!$AI$10="","","d"&amp;DADOS_CONFIG!$AI$10)</f>
        <v/>
      </c>
      <c r="E128" s="180" t="n"/>
      <c r="F128" s="180">
        <f>IF(DADOS_CONFIG!$S$15="Não","",IF(29&gt;'FICHA'!$AH$11,"",DADOS_CONFIG!AF30))</f>
        <v/>
      </c>
      <c r="G128" s="171" t="n"/>
      <c r="H128" s="171" t="n"/>
      <c r="I128" s="171" t="n"/>
      <c r="J128" s="175" t="inlineStr">
        <is>
          <t>NOME</t>
        </is>
      </c>
      <c r="K128" s="176" t="n"/>
      <c r="L128" s="176" t="n"/>
      <c r="M128" s="176" t="n"/>
      <c r="N128" s="176" t="n"/>
      <c r="O128" s="177" t="n"/>
      <c r="P128" s="171" t="n"/>
    </row>
    <row r="129" outlineLevel="1" ht="21" customHeight="1">
      <c r="A129" s="171" t="n"/>
      <c r="B129" s="180" t="n">
        <v>30</v>
      </c>
      <c r="C129" s="177" t="n"/>
      <c r="D129" s="191">
        <f>IF(DADOS_CONFIG!$AI$10="","","d"&amp;DADOS_CONFIG!$AI$10)</f>
        <v/>
      </c>
      <c r="E129" s="180" t="n"/>
      <c r="F129" s="180">
        <f>IF(DADOS_CONFIG!$S$15="Não","",IF(30&gt;'FICHA'!$AH$11,"",DADOS_CONFIG!AF31))</f>
        <v/>
      </c>
      <c r="G129" s="171" t="n"/>
      <c r="H129" s="171" t="n"/>
      <c r="I129" s="171" t="n"/>
      <c r="J129" s="179" t="n"/>
      <c r="K129" s="176" t="n"/>
      <c r="L129" s="176" t="n"/>
      <c r="M129" s="176" t="n"/>
      <c r="N129" s="176" t="n"/>
      <c r="O129" s="177" t="n"/>
      <c r="P129" s="171" t="n"/>
    </row>
    <row r="130">
      <c r="A130" s="171" t="n"/>
      <c r="B130" s="173">
        <f>DADOS_CONFIG!$AF$32</f>
        <v/>
      </c>
      <c r="H130" s="171" t="n"/>
      <c r="I130" s="171" t="n"/>
      <c r="J130" s="175">
        <f>SWITCH('CONFIGURAÇÃO'!$J$127,"Origem","PERÍCIA 1","Marcante","ORIGEM","Menor","ORIGEM","Arma","CATEGORIA","Escudo","","Uniforme","GRAU MÍNIMO","Item comum","","Ferramenta amaldiçoada","BASE","")</f>
        <v/>
      </c>
      <c r="K130" s="177" t="n"/>
      <c r="L130" s="179" t="n"/>
      <c r="M130" s="176" t="n"/>
      <c r="N130" s="176" t="n"/>
      <c r="O130" s="177" t="n"/>
      <c r="P130" s="171" t="n"/>
    </row>
    <row r="131">
      <c r="A131" s="171" t="n"/>
      <c r="B131" s="171" t="n"/>
      <c r="C131" s="171" t="n"/>
      <c r="D131" s="171" t="n"/>
      <c r="E131" s="171" t="n"/>
      <c r="F131" s="171" t="n"/>
      <c r="G131" s="171" t="n"/>
      <c r="H131" s="171" t="n"/>
      <c r="I131" s="171" t="n"/>
      <c r="J131" s="175">
        <f>SWITCH('CONFIGURAÇÃO'!$J$127,"Origem","PERÍCIA 2","Marcante","","Menor","EXIGE MARCANTE","Arma","MÃO","Escudo","","Uniforme","","Item comum","","Ferramenta amaldiçoada","GRAU","")</f>
        <v/>
      </c>
      <c r="K131" s="177" t="n"/>
      <c r="L131" s="179" t="n"/>
      <c r="M131" s="176" t="n"/>
      <c r="N131" s="176" t="n"/>
      <c r="O131" s="177" t="n"/>
      <c r="P131" s="171" t="n"/>
    </row>
    <row r="132">
      <c r="A132" s="171" t="n"/>
      <c r="B132" s="171" t="n"/>
      <c r="C132" s="171" t="n"/>
      <c r="D132" s="171" t="n"/>
      <c r="E132" s="171" t="n"/>
      <c r="F132" s="171" t="n"/>
      <c r="G132" s="171" t="n"/>
      <c r="H132" s="171" t="n"/>
      <c r="I132" s="171" t="n"/>
      <c r="J132" s="175">
        <f>SWITCH('CONFIGURAÇÃO'!$J$127,"Origem","PERÍCIA 3","Marcante","","Menor","","Arma","TIPO DE DANO","Escudo","","Uniforme","","Item comum","","Ferramenta amaldiçoada","","")</f>
        <v/>
      </c>
      <c r="K132" s="177" t="n"/>
      <c r="L132" s="179" t="n"/>
      <c r="M132" s="176" t="n"/>
      <c r="N132" s="176" t="n"/>
      <c r="O132" s="177" t="n"/>
      <c r="P132" s="171" t="n"/>
    </row>
    <row r="133" ht="18.75" customHeight="1">
      <c r="A133" s="171" t="n"/>
      <c r="B133" s="171" t="n"/>
      <c r="C133" s="171" t="n"/>
      <c r="D133" s="171" t="n"/>
      <c r="E133" s="171" t="n"/>
      <c r="F133" s="171" t="n"/>
      <c r="G133" s="171" t="n"/>
      <c r="H133" s="171" t="n"/>
      <c r="I133" s="171" t="n"/>
      <c r="J133" s="175">
        <f>SWITCH('CONFIGURAÇÃO'!$J$127,"Origem","PERÍCIA 4","Marcante","","Menor","","Arma","PROPRIEDADE 1","Escudo","","Uniforme","","Item comum","","Ferramenta amaldiçoada","","")</f>
        <v/>
      </c>
      <c r="K133" s="177" t="n"/>
      <c r="L133" s="179" t="n"/>
      <c r="M133" s="176" t="n"/>
      <c r="N133" s="176" t="n"/>
      <c r="O133" s="177" t="n"/>
      <c r="P133" s="171" t="n"/>
    </row>
    <row r="134" ht="18.75" customHeight="1">
      <c r="A134" s="171" t="n"/>
      <c r="B134" s="171" t="n"/>
      <c r="C134" s="171" t="n"/>
      <c r="D134" s="171" t="n"/>
      <c r="E134" s="171" t="n"/>
      <c r="F134" s="171" t="n"/>
      <c r="G134" s="171" t="n"/>
      <c r="H134" s="171" t="n"/>
      <c r="I134" s="171" t="n"/>
      <c r="J134" s="175">
        <f>SWITCH('CONFIGURAÇÃO'!$J$127,"Origem","ROTA","Marcante","","Menor","","Arma","PROPRIEDADE 2","Escudo","","Uniforme","","Item comum","","Ferramenta amaldiçoada","","")</f>
        <v/>
      </c>
      <c r="K134" s="177" t="n"/>
      <c r="L134" s="179" t="n"/>
      <c r="M134" s="176" t="n"/>
      <c r="N134" s="176" t="n"/>
      <c r="O134" s="177" t="n"/>
      <c r="P134" s="171" t="n"/>
    </row>
    <row r="135" ht="18.75" customHeight="1">
      <c r="A135" s="171" t="n"/>
      <c r="B135" s="171" t="n"/>
      <c r="C135" s="171" t="n"/>
      <c r="D135" s="171" t="n"/>
      <c r="E135" s="171" t="n"/>
      <c r="F135" s="171" t="n"/>
      <c r="G135" s="171" t="n"/>
      <c r="H135" s="171" t="n"/>
      <c r="I135" s="171" t="n"/>
      <c r="J135" s="175">
        <f>SWITCH('CONFIGURAÇÃO'!$J$127,"Origem","BASE DO LIVRO","Marcante","","Menor","","Arma","PROPRIEDADE 3","Escudo","","Uniforme","","Item comum","","Ferramenta amaldiçoada","","")</f>
        <v/>
      </c>
      <c r="K135" s="177" t="n"/>
      <c r="L135" s="179" t="n"/>
      <c r="M135" s="176" t="n"/>
      <c r="N135" s="176" t="n"/>
      <c r="O135" s="177" t="n"/>
      <c r="P135" s="171" t="n"/>
    </row>
    <row r="136" ht="18.75" customHeight="1">
      <c r="A136" s="171" t="n"/>
      <c r="B136" s="171" t="n"/>
      <c r="C136" s="171" t="n"/>
      <c r="D136" s="171" t="n"/>
      <c r="E136" s="171" t="n"/>
      <c r="F136" s="171" t="n"/>
      <c r="G136" s="171" t="n"/>
      <c r="H136" s="171" t="n"/>
      <c r="I136" s="171" t="n"/>
      <c r="J136" s="175">
        <f>SWITCH('CONFIGURAÇÃO'!$J$127,"Origem","OFÍCIO","Marcante","","Menor","","Arma","PROPRIEDADE 4","Escudo","","Uniforme","","Item comum","","Ferramenta amaldiçoada","","")</f>
        <v/>
      </c>
      <c r="K136" s="177" t="n"/>
      <c r="L136" s="179" t="n"/>
      <c r="M136" s="176" t="n"/>
      <c r="N136" s="176" t="n"/>
      <c r="O136" s="177" t="n"/>
      <c r="P136" s="171" t="n"/>
    </row>
    <row r="137" ht="18.75" customHeight="1">
      <c r="A137" s="171" t="n"/>
      <c r="B137" s="171" t="n"/>
      <c r="C137" s="171" t="n"/>
      <c r="D137" s="171" t="n"/>
      <c r="E137" s="171" t="n"/>
      <c r="F137" s="171" t="n"/>
      <c r="G137" s="171" t="n"/>
      <c r="H137" s="171" t="n"/>
      <c r="I137" s="171" t="n"/>
      <c r="J137" s="175">
        <f>SWITCH('CONFIGURAÇÃO'!$J$127,"Origem","TALENTO CE 4","Marcante","FREQUÊNCIA","Menor","FREQUÊNCIA","Arma","DADO","Escudo","PROTEÇÃO","Uniforme","PROTEÇÃO","Item comum","VOLUME","Ferramenta amaldiçoada","ESTIGMA","")</f>
        <v/>
      </c>
      <c r="K137" s="177" t="n"/>
      <c r="L137" s="179" t="n"/>
      <c r="M137" s="176" t="n"/>
      <c r="N137" s="176" t="n"/>
      <c r="O137" s="177" t="n"/>
      <c r="P137" s="171" t="n"/>
    </row>
    <row r="138" ht="18.75" customHeight="1">
      <c r="A138" s="171" t="n"/>
      <c r="B138" s="171" t="n"/>
      <c r="C138" s="171" t="n"/>
      <c r="D138" s="171" t="n"/>
      <c r="E138" s="171" t="n"/>
      <c r="F138" s="171" t="n"/>
      <c r="G138" s="171" t="n"/>
      <c r="H138" s="171" t="n"/>
      <c r="I138" s="171" t="n"/>
      <c r="J138" s="175">
        <f>SWITCH('CONFIGURAÇÃO'!$J$127,"Origem","","Marcante","","Menor","","Arma","FORÇA","Escudo","TETO DE DESTREZA","Uniforme","TETO DE DESTREZA","Item comum","PREÇO","Ferramenta amaldiçoada","DESGASTE","")</f>
        <v/>
      </c>
      <c r="K138" s="177" t="n"/>
      <c r="L138" s="179" t="n"/>
      <c r="M138" s="176" t="n"/>
      <c r="N138" s="176" t="n"/>
      <c r="O138" s="177" t="n"/>
      <c r="P138" s="171" t="n"/>
    </row>
    <row r="139" ht="18.75" customHeight="1">
      <c r="A139" s="171" t="n"/>
      <c r="B139" s="171" t="n"/>
      <c r="C139" s="171" t="n"/>
      <c r="D139" s="171" t="n"/>
      <c r="E139" s="171" t="n"/>
      <c r="F139" s="171" t="n"/>
      <c r="G139" s="171" t="n"/>
      <c r="H139" s="171" t="n"/>
      <c r="I139" s="171" t="n"/>
      <c r="J139" s="175">
        <f>SWITCH('CONFIGURAÇÃO'!$J$127,"Origem","","Marcante","","Menor","","Arma","VOLUME","Escudo","FORÇA","Uniforme","FORÇA","Item comum","","Ferramenta amaldiçoada","VOLUME","")</f>
        <v/>
      </c>
      <c r="K139" s="177" t="n"/>
      <c r="L139" s="179" t="n"/>
      <c r="M139" s="176" t="n"/>
      <c r="N139" s="176" t="n"/>
      <c r="O139" s="177" t="n"/>
      <c r="P139" s="171" t="n"/>
    </row>
    <row r="140" ht="18.75" customHeight="1">
      <c r="A140" s="171" t="n"/>
      <c r="B140" s="171" t="n"/>
      <c r="C140" s="171" t="n"/>
      <c r="D140" s="171" t="n"/>
      <c r="E140" s="171" t="n"/>
      <c r="F140" s="171" t="n"/>
      <c r="G140" s="171" t="n"/>
      <c r="H140" s="171" t="n"/>
      <c r="I140" s="171" t="n"/>
      <c r="J140" s="175">
        <f>SWITCH('CONFIGURAÇÃO'!$J$127,"Origem","","Marcante","","Menor","","Arma","ALCANCE","Escudo","VOLUME","Uniforme","VOLUME","Item comum","","Ferramenta amaldiçoada","PREÇO","")</f>
        <v/>
      </c>
      <c r="K140" s="177" t="n"/>
      <c r="L140" s="179" t="n"/>
      <c r="M140" s="176" t="n"/>
      <c r="N140" s="176" t="n"/>
      <c r="O140" s="177" t="n"/>
      <c r="P140" s="171" t="n"/>
    </row>
    <row r="141" ht="18.75" customHeight="1">
      <c r="A141" s="171" t="n"/>
      <c r="B141" s="171" t="n"/>
      <c r="C141" s="171" t="n"/>
      <c r="D141" s="171" t="n"/>
      <c r="E141" s="171" t="n"/>
      <c r="F141" s="171" t="n"/>
      <c r="G141" s="171" t="n"/>
      <c r="H141" s="171" t="n"/>
      <c r="I141" s="171" t="n"/>
      <c r="J141" s="175">
        <f>SWITCH('CONFIGURAÇÃO'!$J$127,"Origem","","Marcante","","Menor","","Arma","RECARGA","Escudo","PREÇO","Uniforme","PREÇO","Item comum","","Ferramenta amaldiçoada","","")</f>
        <v/>
      </c>
      <c r="K141" s="177" t="n"/>
      <c r="L141" s="179" t="n"/>
      <c r="M141" s="176" t="n"/>
      <c r="N141" s="176" t="n"/>
      <c r="O141" s="177" t="n"/>
      <c r="P141" s="171" t="n"/>
    </row>
    <row r="142" ht="18.75" customHeight="1">
      <c r="A142" s="171" t="n"/>
      <c r="B142" s="171" t="n"/>
      <c r="C142" s="171" t="n"/>
      <c r="D142" s="171" t="n"/>
      <c r="E142" s="171" t="n"/>
      <c r="F142" s="171" t="n"/>
      <c r="G142" s="171" t="n"/>
      <c r="H142" s="171" t="n"/>
      <c r="I142" s="171" t="n"/>
      <c r="J142" s="175">
        <f>SWITCH('CONFIGURAÇÃO'!$J$127,"Origem","","Marcante","","Menor","","Arma","PREÇO","Escudo","","Uniforme","","Item comum","","Ferramenta amaldiçoada","","")</f>
        <v/>
      </c>
      <c r="K142" s="177" t="n"/>
      <c r="L142" s="179" t="n"/>
      <c r="M142" s="176" t="n"/>
      <c r="N142" s="176" t="n"/>
      <c r="O142" s="177" t="n"/>
      <c r="P142" s="171" t="n"/>
    </row>
    <row r="143" ht="18.75" customHeight="1">
      <c r="A143" s="171" t="n"/>
      <c r="B143" s="171" t="n"/>
      <c r="C143" s="171" t="n"/>
      <c r="D143" s="171" t="n"/>
      <c r="E143" s="171" t="n"/>
      <c r="F143" s="171" t="n"/>
      <c r="G143" s="171" t="n"/>
      <c r="H143" s="171" t="n"/>
      <c r="I143" s="171" t="n"/>
      <c r="J143" s="175" t="inlineStr">
        <is>
          <t>EFEITO · DESCRIÇÃO</t>
        </is>
      </c>
      <c r="K143" s="176" t="n"/>
      <c r="L143" s="176" t="n"/>
      <c r="M143" s="176" t="n"/>
      <c r="N143" s="176" t="n"/>
      <c r="O143" s="177" t="n"/>
      <c r="P143" s="171" t="n"/>
    </row>
    <row r="144" ht="18.75" customHeight="1">
      <c r="A144" s="171" t="n"/>
      <c r="B144" s="171" t="n"/>
      <c r="C144" s="171" t="n"/>
      <c r="D144" s="171" t="n"/>
      <c r="E144" s="171" t="n"/>
      <c r="F144" s="171" t="n"/>
      <c r="G144" s="171" t="n"/>
      <c r="H144" s="171" t="n"/>
      <c r="I144" s="171" t="n"/>
      <c r="J144" s="181" t="n"/>
      <c r="K144" s="182" t="n"/>
      <c r="L144" s="182" t="n"/>
      <c r="M144" s="182" t="n"/>
      <c r="N144" s="182" t="n"/>
      <c r="O144" s="183" t="n"/>
      <c r="P144" s="171" t="n"/>
    </row>
    <row r="145" ht="18.75" customHeight="1">
      <c r="A145" s="171" t="n"/>
      <c r="B145" s="171" t="n"/>
      <c r="C145" s="171" t="n"/>
      <c r="D145" s="171" t="n"/>
      <c r="E145" s="171" t="n"/>
      <c r="F145" s="171" t="n"/>
      <c r="G145" s="171" t="n"/>
      <c r="H145" s="171" t="n"/>
      <c r="I145" s="171" t="n"/>
      <c r="J145" s="184" t="n"/>
      <c r="O145" s="185" t="n"/>
      <c r="P145" s="171" t="n"/>
    </row>
    <row r="146" ht="18.75" customHeight="1">
      <c r="A146" s="171" t="n"/>
      <c r="B146" s="171" t="n"/>
      <c r="C146" s="171" t="n"/>
      <c r="D146" s="171" t="n"/>
      <c r="E146" s="171" t="n"/>
      <c r="F146" s="171" t="n"/>
      <c r="G146" s="171" t="n"/>
      <c r="H146" s="171" t="n"/>
      <c r="I146" s="171" t="n"/>
      <c r="J146" s="184" t="n"/>
      <c r="O146" s="185" t="n"/>
      <c r="P146" s="171" t="n"/>
    </row>
    <row r="147" ht="18.75" customHeight="1">
      <c r="A147" s="171" t="n"/>
      <c r="B147" s="171" t="n"/>
      <c r="C147" s="171" t="n"/>
      <c r="D147" s="171" t="n"/>
      <c r="E147" s="171" t="n"/>
      <c r="F147" s="171" t="n"/>
      <c r="G147" s="171" t="n"/>
      <c r="H147" s="171" t="n"/>
      <c r="I147" s="171" t="n"/>
      <c r="J147" s="184" t="n"/>
      <c r="O147" s="185" t="n"/>
      <c r="P147" s="171" t="n"/>
    </row>
    <row r="148" ht="18.75" customHeight="1">
      <c r="A148" s="171" t="n"/>
      <c r="B148" s="171" t="n"/>
      <c r="C148" s="171" t="n"/>
      <c r="D148" s="171" t="n"/>
      <c r="E148" s="171" t="n"/>
      <c r="F148" s="171" t="n"/>
      <c r="G148" s="171" t="n"/>
      <c r="H148" s="171" t="n"/>
      <c r="I148" s="171" t="n"/>
      <c r="J148" s="186" t="n"/>
      <c r="K148" s="187" t="n"/>
      <c r="L148" s="187" t="n"/>
      <c r="M148" s="187" t="n"/>
      <c r="N148" s="187" t="n"/>
      <c r="O148" s="188" t="n"/>
      <c r="P148" s="171" t="n"/>
    </row>
    <row r="149" ht="18.75" customHeight="1">
      <c r="A149" s="171" t="n"/>
      <c r="B149" s="171" t="n"/>
      <c r="C149" s="171" t="n"/>
      <c r="D149" s="171" t="n"/>
      <c r="E149" s="171" t="n"/>
      <c r="F149" s="171" t="n"/>
      <c r="G149" s="171" t="n"/>
      <c r="H149" s="171" t="n"/>
      <c r="I149" s="171" t="n"/>
      <c r="J149" s="173">
        <f>IF('DADOS_CUSTOM'!$S$6="","Revise os valores ao trocar o tipo.","⚠ "&amp;'DADOS_CUSTOM'!$S$6)</f>
        <v/>
      </c>
      <c r="P149" s="171" t="n"/>
    </row>
    <row r="150" ht="18.75" customHeight="1">
      <c r="A150" s="171" t="n"/>
      <c r="B150" s="171" t="n"/>
      <c r="C150" s="171" t="n"/>
      <c r="D150" s="171" t="n"/>
      <c r="E150" s="171" t="n"/>
      <c r="F150" s="171" t="n"/>
      <c r="G150" s="171" t="n"/>
      <c r="H150" s="171" t="n"/>
      <c r="I150" s="171" t="n"/>
      <c r="P150" s="171" t="n"/>
    </row>
    <row r="151" ht="18.75" customHeight="1">
      <c r="A151" s="171" t="n"/>
      <c r="B151" s="171" t="n"/>
      <c r="C151" s="171" t="n"/>
      <c r="D151" s="171" t="n"/>
      <c r="E151" s="171" t="n"/>
      <c r="F151" s="171" t="n"/>
      <c r="G151" s="171" t="n"/>
      <c r="H151" s="171" t="n"/>
      <c r="I151" s="171" t="n"/>
      <c r="J151" s="171" t="n"/>
      <c r="K151" s="171" t="n"/>
      <c r="L151" s="171" t="n"/>
      <c r="M151" s="171" t="n"/>
      <c r="N151" s="171" t="n"/>
      <c r="O151" s="171" t="n"/>
      <c r="P151" s="171" t="n"/>
    </row>
    <row r="152" ht="18.75" customHeight="1">
      <c r="A152" s="171" t="n"/>
      <c r="B152" s="171" t="n"/>
      <c r="C152" s="171" t="n"/>
      <c r="D152" s="171" t="n"/>
      <c r="E152" s="171" t="n"/>
      <c r="F152" s="171" t="n"/>
      <c r="G152" s="171" t="n"/>
      <c r="H152" s="171" t="n"/>
      <c r="I152" s="171" t="n"/>
      <c r="J152" s="171" t="n"/>
      <c r="K152" s="171" t="n"/>
      <c r="L152" s="171" t="n"/>
      <c r="M152" s="171" t="n"/>
      <c r="N152" s="171" t="n"/>
      <c r="O152" s="171" t="n"/>
      <c r="P152" s="171" t="n"/>
    </row>
    <row r="153" ht="18.75" customHeight="1">
      <c r="A153" s="171" t="n"/>
      <c r="B153" s="171" t="n"/>
      <c r="C153" s="171" t="n"/>
      <c r="D153" s="171" t="n"/>
      <c r="E153" s="171" t="n"/>
      <c r="F153" s="171" t="n"/>
      <c r="G153" s="171" t="n"/>
      <c r="H153" s="171" t="n"/>
      <c r="I153" s="171" t="n"/>
      <c r="J153" s="171" t="n"/>
      <c r="K153" s="171" t="n"/>
      <c r="L153" s="171" t="n"/>
      <c r="M153" s="171" t="n"/>
      <c r="N153" s="171" t="n"/>
      <c r="O153" s="171" t="n"/>
      <c r="P153" s="171" t="n"/>
    </row>
    <row r="154" ht="18.75" customHeight="1">
      <c r="A154" s="171" t="n"/>
      <c r="B154" s="171" t="n"/>
      <c r="C154" s="171" t="n"/>
      <c r="D154" s="171" t="n"/>
      <c r="E154" s="171" t="n"/>
      <c r="F154" s="171" t="n"/>
      <c r="G154" s="171" t="n"/>
      <c r="H154" s="171" t="n"/>
      <c r="I154" s="171" t="n"/>
      <c r="J154" s="174" t="inlineStr">
        <is>
          <t>CARTÃO 6 · CUSTOM</t>
        </is>
      </c>
      <c r="P154" s="171" t="n"/>
    </row>
    <row r="155" ht="18.75" customHeight="1">
      <c r="A155" s="171" t="n"/>
      <c r="B155" s="171" t="n"/>
      <c r="C155" s="171" t="n"/>
      <c r="D155" s="171" t="n"/>
      <c r="E155" s="171" t="n"/>
      <c r="F155" s="171" t="n"/>
      <c r="G155" s="171" t="n"/>
      <c r="H155" s="171" t="n"/>
      <c r="I155" s="171" t="n"/>
      <c r="J155" s="175" t="inlineStr">
        <is>
          <t>TIPO</t>
        </is>
      </c>
      <c r="K155" s="176" t="n"/>
      <c r="L155" s="176" t="n"/>
      <c r="M155" s="177" t="n"/>
      <c r="N155" s="175" t="inlineStr">
        <is>
          <t>MESTRE VIU</t>
        </is>
      </c>
      <c r="O155" s="177" t="n"/>
      <c r="P155" s="171" t="n"/>
    </row>
    <row r="156" ht="18.75" customHeight="1">
      <c r="A156" s="171" t="n"/>
      <c r="B156" s="171" t="n"/>
      <c r="C156" s="171" t="n"/>
      <c r="D156" s="171" t="n"/>
      <c r="E156" s="171" t="n"/>
      <c r="F156" s="171" t="n"/>
      <c r="G156" s="171" t="n"/>
      <c r="H156" s="171" t="n"/>
      <c r="I156" s="171" t="n"/>
      <c r="J156" s="179" t="n"/>
      <c r="K156" s="176" t="n"/>
      <c r="L156" s="176" t="n"/>
      <c r="M156" s="177" t="n"/>
      <c r="N156" s="178" t="b">
        <v>0</v>
      </c>
      <c r="O156" s="177" t="n"/>
      <c r="P156" s="171" t="n"/>
    </row>
    <row r="157" ht="18.75" customHeight="1">
      <c r="A157" s="171" t="n"/>
      <c r="B157" s="171" t="n"/>
      <c r="C157" s="171" t="n"/>
      <c r="D157" s="171" t="n"/>
      <c r="E157" s="171" t="n"/>
      <c r="F157" s="171" t="n"/>
      <c r="G157" s="171" t="n"/>
      <c r="H157" s="171" t="n"/>
      <c r="I157" s="171" t="n"/>
      <c r="J157" s="175" t="inlineStr">
        <is>
          <t>NOME</t>
        </is>
      </c>
      <c r="K157" s="176" t="n"/>
      <c r="L157" s="176" t="n"/>
      <c r="M157" s="176" t="n"/>
      <c r="N157" s="176" t="n"/>
      <c r="O157" s="177" t="n"/>
      <c r="P157" s="171" t="n"/>
    </row>
    <row r="158" ht="18.75" customHeight="1">
      <c r="A158" s="171" t="n"/>
      <c r="B158" s="171" t="n"/>
      <c r="C158" s="171" t="n"/>
      <c r="D158" s="171" t="n"/>
      <c r="E158" s="171" t="n"/>
      <c r="F158" s="171" t="n"/>
      <c r="G158" s="171" t="n"/>
      <c r="H158" s="171" t="n"/>
      <c r="I158" s="171" t="n"/>
      <c r="J158" s="179" t="n"/>
      <c r="K158" s="176" t="n"/>
      <c r="L158" s="176" t="n"/>
      <c r="M158" s="176" t="n"/>
      <c r="N158" s="176" t="n"/>
      <c r="O158" s="177" t="n"/>
      <c r="P158" s="171" t="n"/>
    </row>
    <row r="159" ht="18.75" customHeight="1">
      <c r="A159" s="171" t="n"/>
      <c r="B159" s="171" t="n"/>
      <c r="C159" s="171" t="n"/>
      <c r="D159" s="171" t="n"/>
      <c r="E159" s="171" t="n"/>
      <c r="F159" s="171" t="n"/>
      <c r="G159" s="171" t="n"/>
      <c r="H159" s="171" t="n"/>
      <c r="I159" s="171" t="n"/>
      <c r="J159" s="175">
        <f>SWITCH('CONFIGURAÇÃO'!$J$156,"Origem","PERÍCIA 1","Marcante","ORIGEM","Menor","ORIGEM","Arma","CATEGORIA","Escudo","","Uniforme","GRAU MÍNIMO","Item comum","","Ferramenta amaldiçoada","BASE","")</f>
        <v/>
      </c>
      <c r="K159" s="177" t="n"/>
      <c r="L159" s="179" t="n"/>
      <c r="M159" s="176" t="n"/>
      <c r="N159" s="176" t="n"/>
      <c r="O159" s="177" t="n"/>
      <c r="P159" s="171" t="n"/>
    </row>
    <row r="160" ht="18.75" customHeight="1">
      <c r="A160" s="171" t="n"/>
      <c r="B160" s="171" t="n"/>
      <c r="C160" s="171" t="n"/>
      <c r="D160" s="171" t="n"/>
      <c r="E160" s="171" t="n"/>
      <c r="F160" s="171" t="n"/>
      <c r="G160" s="171" t="n"/>
      <c r="H160" s="171" t="n"/>
      <c r="I160" s="171" t="n"/>
      <c r="J160" s="175">
        <f>SWITCH('CONFIGURAÇÃO'!$J$156,"Origem","PERÍCIA 2","Marcante","","Menor","EXIGE MARCANTE","Arma","MÃO","Escudo","","Uniforme","","Item comum","","Ferramenta amaldiçoada","GRAU","")</f>
        <v/>
      </c>
      <c r="K160" s="177" t="n"/>
      <c r="L160" s="179" t="n"/>
      <c r="M160" s="176" t="n"/>
      <c r="N160" s="176" t="n"/>
      <c r="O160" s="177" t="n"/>
      <c r="P160" s="171" t="n"/>
    </row>
    <row r="161" ht="18.75" customHeight="1">
      <c r="A161" s="171" t="n"/>
      <c r="B161" s="171" t="n"/>
      <c r="C161" s="171" t="n"/>
      <c r="D161" s="171" t="n"/>
      <c r="E161" s="171" t="n"/>
      <c r="F161" s="171" t="n"/>
      <c r="G161" s="171" t="n"/>
      <c r="H161" s="171" t="n"/>
      <c r="I161" s="171" t="n"/>
      <c r="J161" s="175">
        <f>SWITCH('CONFIGURAÇÃO'!$J$156,"Origem","PERÍCIA 3","Marcante","","Menor","","Arma","TIPO DE DANO","Escudo","","Uniforme","","Item comum","","Ferramenta amaldiçoada","","")</f>
        <v/>
      </c>
      <c r="K161" s="177" t="n"/>
      <c r="L161" s="179" t="n"/>
      <c r="M161" s="176" t="n"/>
      <c r="N161" s="176" t="n"/>
      <c r="O161" s="177" t="n"/>
      <c r="P161" s="171" t="n"/>
    </row>
    <row r="162" ht="18.75" customHeight="1">
      <c r="A162" s="171" t="n"/>
      <c r="B162" s="171" t="n"/>
      <c r="C162" s="171" t="n"/>
      <c r="D162" s="171" t="n"/>
      <c r="E162" s="171" t="n"/>
      <c r="F162" s="171" t="n"/>
      <c r="G162" s="171" t="n"/>
      <c r="H162" s="171" t="n"/>
      <c r="I162" s="171" t="n"/>
      <c r="J162" s="175">
        <f>SWITCH('CONFIGURAÇÃO'!$J$156,"Origem","PERÍCIA 4","Marcante","","Menor","","Arma","PROPRIEDADE 1","Escudo","","Uniforme","","Item comum","","Ferramenta amaldiçoada","","")</f>
        <v/>
      </c>
      <c r="K162" s="177" t="n"/>
      <c r="L162" s="179" t="n"/>
      <c r="M162" s="176" t="n"/>
      <c r="N162" s="176" t="n"/>
      <c r="O162" s="177" t="n"/>
      <c r="P162" s="171" t="n"/>
    </row>
    <row r="163" ht="18.75" customHeight="1">
      <c r="A163" s="171" t="n"/>
      <c r="B163" s="171" t="n"/>
      <c r="C163" s="171" t="n"/>
      <c r="D163" s="171" t="n"/>
      <c r="E163" s="171" t="n"/>
      <c r="F163" s="171" t="n"/>
      <c r="G163" s="171" t="n"/>
      <c r="H163" s="171" t="n"/>
      <c r="I163" s="171" t="n"/>
      <c r="J163" s="175">
        <f>SWITCH('CONFIGURAÇÃO'!$J$156,"Origem","ROTA","Marcante","","Menor","","Arma","PROPRIEDADE 2","Escudo","","Uniforme","","Item comum","","Ferramenta amaldiçoada","","")</f>
        <v/>
      </c>
      <c r="K163" s="177" t="n"/>
      <c r="L163" s="179" t="n"/>
      <c r="M163" s="176" t="n"/>
      <c r="N163" s="176" t="n"/>
      <c r="O163" s="177" t="n"/>
      <c r="P163" s="171" t="n"/>
    </row>
    <row r="164" ht="18.75" customHeight="1">
      <c r="A164" s="171" t="n"/>
      <c r="B164" s="171" t="n"/>
      <c r="C164" s="171" t="n"/>
      <c r="D164" s="171" t="n"/>
      <c r="E164" s="171" t="n"/>
      <c r="F164" s="171" t="n"/>
      <c r="G164" s="171" t="n"/>
      <c r="H164" s="171" t="n"/>
      <c r="I164" s="171" t="n"/>
      <c r="J164" s="175">
        <f>SWITCH('CONFIGURAÇÃO'!$J$156,"Origem","BASE DO LIVRO","Marcante","","Menor","","Arma","PROPRIEDADE 3","Escudo","","Uniforme","","Item comum","","Ferramenta amaldiçoada","","")</f>
        <v/>
      </c>
      <c r="K164" s="177" t="n"/>
      <c r="L164" s="179" t="n"/>
      <c r="M164" s="176" t="n"/>
      <c r="N164" s="176" t="n"/>
      <c r="O164" s="177" t="n"/>
      <c r="P164" s="171" t="n"/>
    </row>
    <row r="165" ht="18.75" customHeight="1">
      <c r="A165" s="171" t="n"/>
      <c r="B165" s="171" t="n"/>
      <c r="C165" s="171" t="n"/>
      <c r="D165" s="171" t="n"/>
      <c r="E165" s="171" t="n"/>
      <c r="F165" s="171" t="n"/>
      <c r="G165" s="171" t="n"/>
      <c r="H165" s="171" t="n"/>
      <c r="I165" s="171" t="n"/>
      <c r="J165" s="175">
        <f>SWITCH('CONFIGURAÇÃO'!$J$156,"Origem","OFÍCIO","Marcante","","Menor","","Arma","PROPRIEDADE 4","Escudo","","Uniforme","","Item comum","","Ferramenta amaldiçoada","","")</f>
        <v/>
      </c>
      <c r="K165" s="177" t="n"/>
      <c r="L165" s="179" t="n"/>
      <c r="M165" s="176" t="n"/>
      <c r="N165" s="176" t="n"/>
      <c r="O165" s="177" t="n"/>
      <c r="P165" s="171" t="n"/>
    </row>
    <row r="166" ht="18.75" customHeight="1">
      <c r="A166" s="171" t="n"/>
      <c r="B166" s="171" t="n"/>
      <c r="C166" s="171" t="n"/>
      <c r="D166" s="171" t="n"/>
      <c r="E166" s="171" t="n"/>
      <c r="F166" s="171" t="n"/>
      <c r="G166" s="171" t="n"/>
      <c r="H166" s="171" t="n"/>
      <c r="I166" s="171" t="n"/>
      <c r="J166" s="175">
        <f>SWITCH('CONFIGURAÇÃO'!$J$156,"Origem","TALENTO CE 4","Marcante","FREQUÊNCIA","Menor","FREQUÊNCIA","Arma","DADO","Escudo","PROTEÇÃO","Uniforme","PROTEÇÃO","Item comum","VOLUME","Ferramenta amaldiçoada","ESTIGMA","")</f>
        <v/>
      </c>
      <c r="K166" s="177" t="n"/>
      <c r="L166" s="179" t="n"/>
      <c r="M166" s="176" t="n"/>
      <c r="N166" s="176" t="n"/>
      <c r="O166" s="177" t="n"/>
      <c r="P166" s="171" t="n"/>
    </row>
    <row r="167" ht="18.75" customHeight="1">
      <c r="A167" s="171" t="n"/>
      <c r="B167" s="171" t="n"/>
      <c r="C167" s="171" t="n"/>
      <c r="D167" s="171" t="n"/>
      <c r="E167" s="171" t="n"/>
      <c r="F167" s="171" t="n"/>
      <c r="G167" s="171" t="n"/>
      <c r="H167" s="171" t="n"/>
      <c r="I167" s="171" t="n"/>
      <c r="J167" s="175">
        <f>SWITCH('CONFIGURAÇÃO'!$J$156,"Origem","","Marcante","","Menor","","Arma","FORÇA","Escudo","TETO DE DESTREZA","Uniforme","TETO DE DESTREZA","Item comum","PREÇO","Ferramenta amaldiçoada","DESGASTE","")</f>
        <v/>
      </c>
      <c r="K167" s="177" t="n"/>
      <c r="L167" s="179" t="n"/>
      <c r="M167" s="176" t="n"/>
      <c r="N167" s="176" t="n"/>
      <c r="O167" s="177" t="n"/>
      <c r="P167" s="171" t="n"/>
    </row>
    <row r="168" ht="18.75" customHeight="1">
      <c r="A168" s="171" t="n"/>
      <c r="B168" s="171" t="n"/>
      <c r="C168" s="171" t="n"/>
      <c r="D168" s="171" t="n"/>
      <c r="E168" s="171" t="n"/>
      <c r="F168" s="171" t="n"/>
      <c r="G168" s="171" t="n"/>
      <c r="H168" s="171" t="n"/>
      <c r="I168" s="171" t="n"/>
      <c r="J168" s="175">
        <f>SWITCH('CONFIGURAÇÃO'!$J$156,"Origem","","Marcante","","Menor","","Arma","VOLUME","Escudo","FORÇA","Uniforme","FORÇA","Item comum","","Ferramenta amaldiçoada","VOLUME","")</f>
        <v/>
      </c>
      <c r="K168" s="177" t="n"/>
      <c r="L168" s="179" t="n"/>
      <c r="M168" s="176" t="n"/>
      <c r="N168" s="176" t="n"/>
      <c r="O168" s="177" t="n"/>
      <c r="P168" s="171" t="n"/>
    </row>
    <row r="169" ht="18.75" customHeight="1">
      <c r="A169" s="171" t="n"/>
      <c r="B169" s="171" t="n"/>
      <c r="C169" s="171" t="n"/>
      <c r="D169" s="171" t="n"/>
      <c r="E169" s="171" t="n"/>
      <c r="F169" s="171" t="n"/>
      <c r="G169" s="171" t="n"/>
      <c r="H169" s="171" t="n"/>
      <c r="I169" s="171" t="n"/>
      <c r="J169" s="175">
        <f>SWITCH('CONFIGURAÇÃO'!$J$156,"Origem","","Marcante","","Menor","","Arma","ALCANCE","Escudo","VOLUME","Uniforme","VOLUME","Item comum","","Ferramenta amaldiçoada","PREÇO","")</f>
        <v/>
      </c>
      <c r="K169" s="177" t="n"/>
      <c r="L169" s="179" t="n"/>
      <c r="M169" s="176" t="n"/>
      <c r="N169" s="176" t="n"/>
      <c r="O169" s="177" t="n"/>
      <c r="P169" s="171" t="n"/>
    </row>
    <row r="170" ht="18.75" customHeight="1">
      <c r="A170" s="171" t="n"/>
      <c r="B170" s="171" t="n"/>
      <c r="C170" s="171" t="n"/>
      <c r="D170" s="171" t="n"/>
      <c r="E170" s="171" t="n"/>
      <c r="F170" s="171" t="n"/>
      <c r="G170" s="171" t="n"/>
      <c r="H170" s="171" t="n"/>
      <c r="I170" s="171" t="n"/>
      <c r="J170" s="175">
        <f>SWITCH('CONFIGURAÇÃO'!$J$156,"Origem","","Marcante","","Menor","","Arma","RECARGA","Escudo","PREÇO","Uniforme","PREÇO","Item comum","","Ferramenta amaldiçoada","","")</f>
        <v/>
      </c>
      <c r="K170" s="177" t="n"/>
      <c r="L170" s="179" t="n"/>
      <c r="M170" s="176" t="n"/>
      <c r="N170" s="176" t="n"/>
      <c r="O170" s="177" t="n"/>
      <c r="P170" s="171" t="n"/>
    </row>
    <row r="171" ht="18.75" customHeight="1">
      <c r="A171" s="171" t="n"/>
      <c r="B171" s="171" t="n"/>
      <c r="C171" s="171" t="n"/>
      <c r="D171" s="171" t="n"/>
      <c r="E171" s="171" t="n"/>
      <c r="F171" s="171" t="n"/>
      <c r="G171" s="171" t="n"/>
      <c r="H171" s="171" t="n"/>
      <c r="I171" s="171" t="n"/>
      <c r="J171" s="175">
        <f>SWITCH('CONFIGURAÇÃO'!$J$156,"Origem","","Marcante","","Menor","","Arma","PREÇO","Escudo","","Uniforme","","Item comum","","Ferramenta amaldiçoada","","")</f>
        <v/>
      </c>
      <c r="K171" s="177" t="n"/>
      <c r="L171" s="179" t="n"/>
      <c r="M171" s="176" t="n"/>
      <c r="N171" s="176" t="n"/>
      <c r="O171" s="177" t="n"/>
      <c r="P171" s="171" t="n"/>
    </row>
    <row r="172" ht="18.75" customHeight="1">
      <c r="A172" s="171" t="n"/>
      <c r="B172" s="171" t="n"/>
      <c r="C172" s="171" t="n"/>
      <c r="D172" s="171" t="n"/>
      <c r="E172" s="171" t="n"/>
      <c r="F172" s="171" t="n"/>
      <c r="G172" s="171" t="n"/>
      <c r="H172" s="171" t="n"/>
      <c r="I172" s="171" t="n"/>
      <c r="J172" s="175" t="inlineStr">
        <is>
          <t>EFEITO · DESCRIÇÃO</t>
        </is>
      </c>
      <c r="K172" s="176" t="n"/>
      <c r="L172" s="176" t="n"/>
      <c r="M172" s="176" t="n"/>
      <c r="N172" s="176" t="n"/>
      <c r="O172" s="177" t="n"/>
      <c r="P172" s="171" t="n"/>
    </row>
    <row r="173" ht="18.75" customHeight="1">
      <c r="A173" s="171" t="n"/>
      <c r="B173" s="171" t="n"/>
      <c r="C173" s="171" t="n"/>
      <c r="D173" s="171" t="n"/>
      <c r="E173" s="171" t="n"/>
      <c r="F173" s="171" t="n"/>
      <c r="G173" s="171" t="n"/>
      <c r="H173" s="171" t="n"/>
      <c r="I173" s="171" t="n"/>
      <c r="J173" s="181" t="n"/>
      <c r="K173" s="182" t="n"/>
      <c r="L173" s="182" t="n"/>
      <c r="M173" s="182" t="n"/>
      <c r="N173" s="182" t="n"/>
      <c r="O173" s="183" t="n"/>
      <c r="P173" s="171" t="n"/>
    </row>
    <row r="174" ht="18.75" customHeight="1">
      <c r="A174" s="171" t="n"/>
      <c r="B174" s="171" t="n"/>
      <c r="C174" s="171" t="n"/>
      <c r="D174" s="171" t="n"/>
      <c r="E174" s="171" t="n"/>
      <c r="F174" s="171" t="n"/>
      <c r="G174" s="171" t="n"/>
      <c r="H174" s="171" t="n"/>
      <c r="I174" s="171" t="n"/>
      <c r="J174" s="184" t="n"/>
      <c r="O174" s="185" t="n"/>
      <c r="P174" s="171" t="n"/>
    </row>
    <row r="175" ht="18.75" customHeight="1">
      <c r="A175" s="171" t="n"/>
      <c r="B175" s="171" t="n"/>
      <c r="C175" s="171" t="n"/>
      <c r="D175" s="171" t="n"/>
      <c r="E175" s="171" t="n"/>
      <c r="F175" s="171" t="n"/>
      <c r="G175" s="171" t="n"/>
      <c r="H175" s="171" t="n"/>
      <c r="I175" s="171" t="n"/>
      <c r="J175" s="184" t="n"/>
      <c r="O175" s="185" t="n"/>
      <c r="P175" s="171" t="n"/>
    </row>
    <row r="176" ht="18.75" customHeight="1">
      <c r="A176" s="171" t="n"/>
      <c r="B176" s="171" t="n"/>
      <c r="C176" s="171" t="n"/>
      <c r="D176" s="171" t="n"/>
      <c r="E176" s="171" t="n"/>
      <c r="F176" s="171" t="n"/>
      <c r="G176" s="171" t="n"/>
      <c r="H176" s="171" t="n"/>
      <c r="I176" s="171" t="n"/>
      <c r="J176" s="184" t="n"/>
      <c r="O176" s="185" t="n"/>
      <c r="P176" s="171" t="n"/>
    </row>
    <row r="177" ht="18.75" customHeight="1">
      <c r="A177" s="171" t="n"/>
      <c r="B177" s="171" t="n"/>
      <c r="C177" s="171" t="n"/>
      <c r="D177" s="171" t="n"/>
      <c r="E177" s="171" t="n"/>
      <c r="F177" s="171" t="n"/>
      <c r="G177" s="171" t="n"/>
      <c r="H177" s="171" t="n"/>
      <c r="I177" s="171" t="n"/>
      <c r="J177" s="186" t="n"/>
      <c r="K177" s="187" t="n"/>
      <c r="L177" s="187" t="n"/>
      <c r="M177" s="187" t="n"/>
      <c r="N177" s="187" t="n"/>
      <c r="O177" s="188" t="n"/>
      <c r="P177" s="171" t="n"/>
    </row>
    <row r="178" ht="18.75" customHeight="1">
      <c r="A178" s="171" t="n"/>
      <c r="B178" s="171" t="n"/>
      <c r="C178" s="171" t="n"/>
      <c r="D178" s="171" t="n"/>
      <c r="E178" s="171" t="n"/>
      <c r="F178" s="171" t="n"/>
      <c r="G178" s="171" t="n"/>
      <c r="H178" s="171" t="n"/>
      <c r="I178" s="171" t="n"/>
      <c r="J178" s="173">
        <f>IF('DADOS_CUSTOM'!$S$7="","Revise os valores ao trocar o tipo.","⚠ "&amp;'DADOS_CUSTOM'!$S$7)</f>
        <v/>
      </c>
      <c r="P178" s="171" t="n"/>
    </row>
    <row r="179" ht="18.75" customHeight="1">
      <c r="A179" s="171" t="n"/>
      <c r="B179" s="171" t="n"/>
      <c r="C179" s="171" t="n"/>
      <c r="D179" s="171" t="n"/>
      <c r="E179" s="171" t="n"/>
      <c r="F179" s="171" t="n"/>
      <c r="G179" s="171" t="n"/>
      <c r="H179" s="171" t="n"/>
      <c r="I179" s="171" t="n"/>
      <c r="P179" s="171" t="n"/>
    </row>
    <row r="180" ht="18.75" customHeight="1">
      <c r="A180" s="171" t="n"/>
      <c r="B180" s="171" t="n"/>
      <c r="C180" s="171" t="n"/>
      <c r="D180" s="171" t="n"/>
      <c r="E180" s="171" t="n"/>
      <c r="F180" s="171" t="n"/>
      <c r="G180" s="171" t="n"/>
      <c r="H180" s="171" t="n"/>
      <c r="I180" s="171" t="n"/>
      <c r="J180" s="171" t="n"/>
      <c r="K180" s="171" t="n"/>
      <c r="L180" s="171" t="n"/>
      <c r="M180" s="171" t="n"/>
      <c r="N180" s="171" t="n"/>
      <c r="O180" s="171" t="n"/>
      <c r="P180" s="171" t="n"/>
    </row>
    <row r="181" ht="18.75" customHeight="1">
      <c r="A181" s="171" t="n"/>
      <c r="B181" s="171" t="n"/>
      <c r="C181" s="171" t="n"/>
      <c r="D181" s="171" t="n"/>
      <c r="E181" s="171" t="n"/>
      <c r="F181" s="171" t="n"/>
      <c r="G181" s="171" t="n"/>
      <c r="H181" s="171" t="n"/>
      <c r="I181" s="171" t="n"/>
      <c r="J181" s="171" t="n"/>
      <c r="K181" s="171" t="n"/>
      <c r="L181" s="171" t="n"/>
      <c r="M181" s="171" t="n"/>
      <c r="N181" s="171" t="n"/>
      <c r="O181" s="171" t="n"/>
      <c r="P181" s="171" t="n"/>
    </row>
    <row r="182" ht="18.75" customHeight="1">
      <c r="A182" s="171" t="n"/>
      <c r="B182" s="171" t="n"/>
      <c r="C182" s="171" t="n"/>
      <c r="D182" s="171" t="n"/>
      <c r="E182" s="171" t="n"/>
      <c r="F182" s="171" t="n"/>
      <c r="G182" s="171" t="n"/>
      <c r="H182" s="171" t="n"/>
      <c r="I182" s="171" t="n"/>
      <c r="J182" s="171" t="n"/>
      <c r="K182" s="171" t="n"/>
      <c r="L182" s="171" t="n"/>
      <c r="M182" s="171" t="n"/>
      <c r="N182" s="171" t="n"/>
      <c r="O182" s="171" t="n"/>
      <c r="P182" s="171" t="n"/>
    </row>
    <row r="183" ht="18.75" customHeight="1">
      <c r="A183" s="171" t="n"/>
      <c r="B183" s="171" t="n"/>
      <c r="C183" s="171" t="n"/>
      <c r="D183" s="171" t="n"/>
      <c r="E183" s="171" t="n"/>
      <c r="F183" s="171" t="n"/>
      <c r="G183" s="171" t="n"/>
      <c r="H183" s="171" t="n"/>
      <c r="I183" s="171" t="n"/>
      <c r="J183" s="174" t="inlineStr">
        <is>
          <t>CARTÃO 7 · CUSTOM</t>
        </is>
      </c>
      <c r="P183" s="171" t="n"/>
    </row>
    <row r="184" ht="18.75" customHeight="1">
      <c r="A184" s="171" t="n"/>
      <c r="B184" s="171" t="n"/>
      <c r="C184" s="171" t="n"/>
      <c r="D184" s="171" t="n"/>
      <c r="E184" s="171" t="n"/>
      <c r="F184" s="171" t="n"/>
      <c r="G184" s="171" t="n"/>
      <c r="H184" s="171" t="n"/>
      <c r="I184" s="171" t="n"/>
      <c r="J184" s="175" t="inlineStr">
        <is>
          <t>TIPO</t>
        </is>
      </c>
      <c r="K184" s="176" t="n"/>
      <c r="L184" s="176" t="n"/>
      <c r="M184" s="177" t="n"/>
      <c r="N184" s="175" t="inlineStr">
        <is>
          <t>MESTRE VIU</t>
        </is>
      </c>
      <c r="O184" s="177" t="n"/>
      <c r="P184" s="171" t="n"/>
    </row>
    <row r="185" ht="18.75" customHeight="1">
      <c r="A185" s="171" t="n"/>
      <c r="B185" s="171" t="n"/>
      <c r="C185" s="171" t="n"/>
      <c r="D185" s="171" t="n"/>
      <c r="E185" s="171" t="n"/>
      <c r="F185" s="171" t="n"/>
      <c r="G185" s="171" t="n"/>
      <c r="H185" s="171" t="n"/>
      <c r="I185" s="171" t="n"/>
      <c r="J185" s="179" t="n"/>
      <c r="K185" s="176" t="n"/>
      <c r="L185" s="176" t="n"/>
      <c r="M185" s="177" t="n"/>
      <c r="N185" s="178" t="b">
        <v>0</v>
      </c>
      <c r="O185" s="177" t="n"/>
      <c r="P185" s="171" t="n"/>
    </row>
    <row r="186" ht="18.75" customHeight="1">
      <c r="A186" s="171" t="n"/>
      <c r="B186" s="171" t="n"/>
      <c r="C186" s="171" t="n"/>
      <c r="D186" s="171" t="n"/>
      <c r="E186" s="171" t="n"/>
      <c r="F186" s="171" t="n"/>
      <c r="G186" s="171" t="n"/>
      <c r="H186" s="171" t="n"/>
      <c r="I186" s="171" t="n"/>
      <c r="J186" s="175" t="inlineStr">
        <is>
          <t>NOME</t>
        </is>
      </c>
      <c r="K186" s="176" t="n"/>
      <c r="L186" s="176" t="n"/>
      <c r="M186" s="176" t="n"/>
      <c r="N186" s="176" t="n"/>
      <c r="O186" s="177" t="n"/>
      <c r="P186" s="171" t="n"/>
    </row>
    <row r="187" ht="18.75" customHeight="1">
      <c r="A187" s="171" t="n"/>
      <c r="B187" s="171" t="n"/>
      <c r="C187" s="171" t="n"/>
      <c r="D187" s="171" t="n"/>
      <c r="E187" s="171" t="n"/>
      <c r="F187" s="171" t="n"/>
      <c r="G187" s="171" t="n"/>
      <c r="H187" s="171" t="n"/>
      <c r="I187" s="171" t="n"/>
      <c r="J187" s="179" t="n"/>
      <c r="K187" s="176" t="n"/>
      <c r="L187" s="176" t="n"/>
      <c r="M187" s="176" t="n"/>
      <c r="N187" s="176" t="n"/>
      <c r="O187" s="177" t="n"/>
      <c r="P187" s="171" t="n"/>
    </row>
    <row r="188" ht="18.75" customHeight="1">
      <c r="A188" s="171" t="n"/>
      <c r="B188" s="171" t="n"/>
      <c r="C188" s="171" t="n"/>
      <c r="D188" s="171" t="n"/>
      <c r="E188" s="171" t="n"/>
      <c r="F188" s="171" t="n"/>
      <c r="G188" s="171" t="n"/>
      <c r="H188" s="171" t="n"/>
      <c r="I188" s="171" t="n"/>
      <c r="J188" s="175">
        <f>SWITCH('CONFIGURAÇÃO'!$J$185,"Origem","PERÍCIA 1","Marcante","ORIGEM","Menor","ORIGEM","Arma","CATEGORIA","Escudo","","Uniforme","GRAU MÍNIMO","Item comum","","Ferramenta amaldiçoada","BASE","")</f>
        <v/>
      </c>
      <c r="K188" s="177" t="n"/>
      <c r="L188" s="179" t="n"/>
      <c r="M188" s="176" t="n"/>
      <c r="N188" s="176" t="n"/>
      <c r="O188" s="177" t="n"/>
      <c r="P188" s="171" t="n"/>
    </row>
    <row r="189" ht="18.75" customHeight="1">
      <c r="A189" s="171" t="n"/>
      <c r="B189" s="171" t="n"/>
      <c r="C189" s="171" t="n"/>
      <c r="D189" s="171" t="n"/>
      <c r="E189" s="171" t="n"/>
      <c r="F189" s="171" t="n"/>
      <c r="G189" s="171" t="n"/>
      <c r="H189" s="171" t="n"/>
      <c r="I189" s="171" t="n"/>
      <c r="J189" s="175">
        <f>SWITCH('CONFIGURAÇÃO'!$J$185,"Origem","PERÍCIA 2","Marcante","","Menor","EXIGE MARCANTE","Arma","MÃO","Escudo","","Uniforme","","Item comum","","Ferramenta amaldiçoada","GRAU","")</f>
        <v/>
      </c>
      <c r="K189" s="177" t="n"/>
      <c r="L189" s="179" t="n"/>
      <c r="M189" s="176" t="n"/>
      <c r="N189" s="176" t="n"/>
      <c r="O189" s="177" t="n"/>
      <c r="P189" s="171" t="n"/>
    </row>
    <row r="190" ht="18.75" customHeight="1">
      <c r="A190" s="171" t="n"/>
      <c r="B190" s="171" t="n"/>
      <c r="C190" s="171" t="n"/>
      <c r="D190" s="171" t="n"/>
      <c r="E190" s="171" t="n"/>
      <c r="F190" s="171" t="n"/>
      <c r="G190" s="171" t="n"/>
      <c r="H190" s="171" t="n"/>
      <c r="I190" s="171" t="n"/>
      <c r="J190" s="175">
        <f>SWITCH('CONFIGURAÇÃO'!$J$185,"Origem","PERÍCIA 3","Marcante","","Menor","","Arma","TIPO DE DANO","Escudo","","Uniforme","","Item comum","","Ferramenta amaldiçoada","","")</f>
        <v/>
      </c>
      <c r="K190" s="177" t="n"/>
      <c r="L190" s="179" t="n"/>
      <c r="M190" s="176" t="n"/>
      <c r="N190" s="176" t="n"/>
      <c r="O190" s="177" t="n"/>
      <c r="P190" s="171" t="n"/>
    </row>
    <row r="191" ht="18.75" customHeight="1">
      <c r="A191" s="171" t="n"/>
      <c r="B191" s="171" t="n"/>
      <c r="C191" s="171" t="n"/>
      <c r="D191" s="171" t="n"/>
      <c r="E191" s="171" t="n"/>
      <c r="F191" s="171" t="n"/>
      <c r="G191" s="171" t="n"/>
      <c r="H191" s="171" t="n"/>
      <c r="I191" s="171" t="n"/>
      <c r="J191" s="175">
        <f>SWITCH('CONFIGURAÇÃO'!$J$185,"Origem","PERÍCIA 4","Marcante","","Menor","","Arma","PROPRIEDADE 1","Escudo","","Uniforme","","Item comum","","Ferramenta amaldiçoada","","")</f>
        <v/>
      </c>
      <c r="K191" s="177" t="n"/>
      <c r="L191" s="179" t="n"/>
      <c r="M191" s="176" t="n"/>
      <c r="N191" s="176" t="n"/>
      <c r="O191" s="177" t="n"/>
      <c r="P191" s="171" t="n"/>
    </row>
    <row r="192" ht="18.75" customHeight="1">
      <c r="A192" s="171" t="n"/>
      <c r="B192" s="171" t="n"/>
      <c r="C192" s="171" t="n"/>
      <c r="D192" s="171" t="n"/>
      <c r="E192" s="171" t="n"/>
      <c r="F192" s="171" t="n"/>
      <c r="G192" s="171" t="n"/>
      <c r="H192" s="171" t="n"/>
      <c r="I192" s="171" t="n"/>
      <c r="J192" s="175">
        <f>SWITCH('CONFIGURAÇÃO'!$J$185,"Origem","ROTA","Marcante","","Menor","","Arma","PROPRIEDADE 2","Escudo","","Uniforme","","Item comum","","Ferramenta amaldiçoada","","")</f>
        <v/>
      </c>
      <c r="K192" s="177" t="n"/>
      <c r="L192" s="179" t="n"/>
      <c r="M192" s="176" t="n"/>
      <c r="N192" s="176" t="n"/>
      <c r="O192" s="177" t="n"/>
      <c r="P192" s="171" t="n"/>
    </row>
    <row r="193" ht="18.75" customHeight="1">
      <c r="A193" s="171" t="n"/>
      <c r="B193" s="171" t="n"/>
      <c r="C193" s="171" t="n"/>
      <c r="D193" s="171" t="n"/>
      <c r="E193" s="171" t="n"/>
      <c r="F193" s="171" t="n"/>
      <c r="G193" s="171" t="n"/>
      <c r="H193" s="171" t="n"/>
      <c r="I193" s="171" t="n"/>
      <c r="J193" s="175">
        <f>SWITCH('CONFIGURAÇÃO'!$J$185,"Origem","BASE DO LIVRO","Marcante","","Menor","","Arma","PROPRIEDADE 3","Escudo","","Uniforme","","Item comum","","Ferramenta amaldiçoada","","")</f>
        <v/>
      </c>
      <c r="K193" s="177" t="n"/>
      <c r="L193" s="179" t="n"/>
      <c r="M193" s="176" t="n"/>
      <c r="N193" s="176" t="n"/>
      <c r="O193" s="177" t="n"/>
      <c r="P193" s="171" t="n"/>
    </row>
    <row r="194" ht="18.75" customHeight="1">
      <c r="A194" s="171" t="n"/>
      <c r="B194" s="171" t="n"/>
      <c r="C194" s="171" t="n"/>
      <c r="D194" s="171" t="n"/>
      <c r="E194" s="171" t="n"/>
      <c r="F194" s="171" t="n"/>
      <c r="G194" s="171" t="n"/>
      <c r="H194" s="171" t="n"/>
      <c r="I194" s="171" t="n"/>
      <c r="J194" s="175">
        <f>SWITCH('CONFIGURAÇÃO'!$J$185,"Origem","OFÍCIO","Marcante","","Menor","","Arma","PROPRIEDADE 4","Escudo","","Uniforme","","Item comum","","Ferramenta amaldiçoada","","")</f>
        <v/>
      </c>
      <c r="K194" s="177" t="n"/>
      <c r="L194" s="179" t="n"/>
      <c r="M194" s="176" t="n"/>
      <c r="N194" s="176" t="n"/>
      <c r="O194" s="177" t="n"/>
      <c r="P194" s="171" t="n"/>
    </row>
    <row r="195" ht="18.75" customHeight="1">
      <c r="A195" s="171" t="n"/>
      <c r="B195" s="171" t="n"/>
      <c r="C195" s="171" t="n"/>
      <c r="D195" s="171" t="n"/>
      <c r="E195" s="171" t="n"/>
      <c r="F195" s="171" t="n"/>
      <c r="G195" s="171" t="n"/>
      <c r="H195" s="171" t="n"/>
      <c r="I195" s="171" t="n"/>
      <c r="J195" s="175">
        <f>SWITCH('CONFIGURAÇÃO'!$J$185,"Origem","TALENTO CE 4","Marcante","FREQUÊNCIA","Menor","FREQUÊNCIA","Arma","DADO","Escudo","PROTEÇÃO","Uniforme","PROTEÇÃO","Item comum","VOLUME","Ferramenta amaldiçoada","ESTIGMA","")</f>
        <v/>
      </c>
      <c r="K195" s="177" t="n"/>
      <c r="L195" s="179" t="n"/>
      <c r="M195" s="176" t="n"/>
      <c r="N195" s="176" t="n"/>
      <c r="O195" s="177" t="n"/>
      <c r="P195" s="171" t="n"/>
    </row>
    <row r="196" ht="18.75" customHeight="1">
      <c r="A196" s="171" t="n"/>
      <c r="B196" s="171" t="n"/>
      <c r="C196" s="171" t="n"/>
      <c r="D196" s="171" t="n"/>
      <c r="E196" s="171" t="n"/>
      <c r="F196" s="171" t="n"/>
      <c r="G196" s="171" t="n"/>
      <c r="H196" s="171" t="n"/>
      <c r="I196" s="171" t="n"/>
      <c r="J196" s="175">
        <f>SWITCH('CONFIGURAÇÃO'!$J$185,"Origem","","Marcante","","Menor","","Arma","FORÇA","Escudo","TETO DE DESTREZA","Uniforme","TETO DE DESTREZA","Item comum","PREÇO","Ferramenta amaldiçoada","DESGASTE","")</f>
        <v/>
      </c>
      <c r="K196" s="177" t="n"/>
      <c r="L196" s="179" t="n"/>
      <c r="M196" s="176" t="n"/>
      <c r="N196" s="176" t="n"/>
      <c r="O196" s="177" t="n"/>
      <c r="P196" s="171" t="n"/>
    </row>
    <row r="197" ht="18.75" customHeight="1">
      <c r="A197" s="171" t="n"/>
      <c r="B197" s="171" t="n"/>
      <c r="C197" s="171" t="n"/>
      <c r="D197" s="171" t="n"/>
      <c r="E197" s="171" t="n"/>
      <c r="F197" s="171" t="n"/>
      <c r="G197" s="171" t="n"/>
      <c r="H197" s="171" t="n"/>
      <c r="I197" s="171" t="n"/>
      <c r="J197" s="175">
        <f>SWITCH('CONFIGURAÇÃO'!$J$185,"Origem","","Marcante","","Menor","","Arma","VOLUME","Escudo","FORÇA","Uniforme","FORÇA","Item comum","","Ferramenta amaldiçoada","VOLUME","")</f>
        <v/>
      </c>
      <c r="K197" s="177" t="n"/>
      <c r="L197" s="179" t="n"/>
      <c r="M197" s="176" t="n"/>
      <c r="N197" s="176" t="n"/>
      <c r="O197" s="177" t="n"/>
      <c r="P197" s="171" t="n"/>
    </row>
    <row r="198" ht="18.75" customHeight="1">
      <c r="A198" s="171" t="n"/>
      <c r="B198" s="171" t="n"/>
      <c r="C198" s="171" t="n"/>
      <c r="D198" s="171" t="n"/>
      <c r="E198" s="171" t="n"/>
      <c r="F198" s="171" t="n"/>
      <c r="G198" s="171" t="n"/>
      <c r="H198" s="171" t="n"/>
      <c r="I198" s="171" t="n"/>
      <c r="J198" s="175">
        <f>SWITCH('CONFIGURAÇÃO'!$J$185,"Origem","","Marcante","","Menor","","Arma","ALCANCE","Escudo","VOLUME","Uniforme","VOLUME","Item comum","","Ferramenta amaldiçoada","PREÇO","")</f>
        <v/>
      </c>
      <c r="K198" s="177" t="n"/>
      <c r="L198" s="179" t="n"/>
      <c r="M198" s="176" t="n"/>
      <c r="N198" s="176" t="n"/>
      <c r="O198" s="177" t="n"/>
      <c r="P198" s="171" t="n"/>
    </row>
    <row r="199" ht="18.75" customHeight="1">
      <c r="A199" s="171" t="n"/>
      <c r="B199" s="171" t="n"/>
      <c r="C199" s="171" t="n"/>
      <c r="D199" s="171" t="n"/>
      <c r="E199" s="171" t="n"/>
      <c r="F199" s="171" t="n"/>
      <c r="G199" s="171" t="n"/>
      <c r="H199" s="171" t="n"/>
      <c r="I199" s="171" t="n"/>
      <c r="J199" s="175">
        <f>SWITCH('CONFIGURAÇÃO'!$J$185,"Origem","","Marcante","","Menor","","Arma","RECARGA","Escudo","PREÇO","Uniforme","PREÇO","Item comum","","Ferramenta amaldiçoada","","")</f>
        <v/>
      </c>
      <c r="K199" s="177" t="n"/>
      <c r="L199" s="179" t="n"/>
      <c r="M199" s="176" t="n"/>
      <c r="N199" s="176" t="n"/>
      <c r="O199" s="177" t="n"/>
      <c r="P199" s="171" t="n"/>
    </row>
    <row r="200" ht="18.75" customHeight="1">
      <c r="A200" s="171" t="n"/>
      <c r="B200" s="171" t="n"/>
      <c r="C200" s="171" t="n"/>
      <c r="D200" s="171" t="n"/>
      <c r="E200" s="171" t="n"/>
      <c r="F200" s="171" t="n"/>
      <c r="G200" s="171" t="n"/>
      <c r="H200" s="171" t="n"/>
      <c r="I200" s="171" t="n"/>
      <c r="J200" s="175">
        <f>SWITCH('CONFIGURAÇÃO'!$J$185,"Origem","","Marcante","","Menor","","Arma","PREÇO","Escudo","","Uniforme","","Item comum","","Ferramenta amaldiçoada","","")</f>
        <v/>
      </c>
      <c r="K200" s="177" t="n"/>
      <c r="L200" s="179" t="n"/>
      <c r="M200" s="176" t="n"/>
      <c r="N200" s="176" t="n"/>
      <c r="O200" s="177" t="n"/>
      <c r="P200" s="171" t="n"/>
    </row>
    <row r="201" ht="18.75" customHeight="1">
      <c r="A201" s="171" t="n"/>
      <c r="B201" s="171" t="n"/>
      <c r="C201" s="171" t="n"/>
      <c r="D201" s="171" t="n"/>
      <c r="E201" s="171" t="n"/>
      <c r="F201" s="171" t="n"/>
      <c r="G201" s="171" t="n"/>
      <c r="H201" s="171" t="n"/>
      <c r="I201" s="171" t="n"/>
      <c r="J201" s="175" t="inlineStr">
        <is>
          <t>EFEITO · DESCRIÇÃO</t>
        </is>
      </c>
      <c r="K201" s="176" t="n"/>
      <c r="L201" s="176" t="n"/>
      <c r="M201" s="176" t="n"/>
      <c r="N201" s="176" t="n"/>
      <c r="O201" s="177" t="n"/>
      <c r="P201" s="171" t="n"/>
    </row>
    <row r="202" ht="18.75" customHeight="1">
      <c r="A202" s="171" t="n"/>
      <c r="B202" s="171" t="n"/>
      <c r="C202" s="171" t="n"/>
      <c r="D202" s="171" t="n"/>
      <c r="E202" s="171" t="n"/>
      <c r="F202" s="171" t="n"/>
      <c r="G202" s="171" t="n"/>
      <c r="H202" s="171" t="n"/>
      <c r="I202" s="171" t="n"/>
      <c r="J202" s="181" t="n"/>
      <c r="K202" s="182" t="n"/>
      <c r="L202" s="182" t="n"/>
      <c r="M202" s="182" t="n"/>
      <c r="N202" s="182" t="n"/>
      <c r="O202" s="183" t="n"/>
      <c r="P202" s="171" t="n"/>
    </row>
    <row r="203" ht="18.75" customHeight="1">
      <c r="A203" s="171" t="n"/>
      <c r="B203" s="171" t="n"/>
      <c r="C203" s="171" t="n"/>
      <c r="D203" s="171" t="n"/>
      <c r="E203" s="171" t="n"/>
      <c r="F203" s="171" t="n"/>
      <c r="G203" s="171" t="n"/>
      <c r="H203" s="171" t="n"/>
      <c r="I203" s="171" t="n"/>
      <c r="J203" s="184" t="n"/>
      <c r="O203" s="185" t="n"/>
      <c r="P203" s="171" t="n"/>
    </row>
    <row r="204" ht="18.75" customHeight="1">
      <c r="A204" s="171" t="n"/>
      <c r="B204" s="171" t="n"/>
      <c r="C204" s="171" t="n"/>
      <c r="D204" s="171" t="n"/>
      <c r="E204" s="171" t="n"/>
      <c r="F204" s="171" t="n"/>
      <c r="G204" s="171" t="n"/>
      <c r="H204" s="171" t="n"/>
      <c r="I204" s="171" t="n"/>
      <c r="J204" s="184" t="n"/>
      <c r="O204" s="185" t="n"/>
      <c r="P204" s="171" t="n"/>
    </row>
    <row r="205" ht="18.75" customHeight="1">
      <c r="A205" s="171" t="n"/>
      <c r="B205" s="171" t="n"/>
      <c r="C205" s="171" t="n"/>
      <c r="D205" s="171" t="n"/>
      <c r="E205" s="171" t="n"/>
      <c r="F205" s="171" t="n"/>
      <c r="G205" s="171" t="n"/>
      <c r="H205" s="171" t="n"/>
      <c r="I205" s="171" t="n"/>
      <c r="J205" s="184" t="n"/>
      <c r="O205" s="185" t="n"/>
      <c r="P205" s="171" t="n"/>
    </row>
    <row r="206" ht="18.75" customHeight="1">
      <c r="A206" s="171" t="n"/>
      <c r="B206" s="171" t="n"/>
      <c r="C206" s="171" t="n"/>
      <c r="D206" s="171" t="n"/>
      <c r="E206" s="171" t="n"/>
      <c r="F206" s="171" t="n"/>
      <c r="G206" s="171" t="n"/>
      <c r="H206" s="171" t="n"/>
      <c r="I206" s="171" t="n"/>
      <c r="J206" s="186" t="n"/>
      <c r="K206" s="187" t="n"/>
      <c r="L206" s="187" t="n"/>
      <c r="M206" s="187" t="n"/>
      <c r="N206" s="187" t="n"/>
      <c r="O206" s="188" t="n"/>
      <c r="P206" s="171" t="n"/>
    </row>
    <row r="207" ht="18.75" customHeight="1">
      <c r="A207" s="171" t="n"/>
      <c r="B207" s="171" t="n"/>
      <c r="C207" s="171" t="n"/>
      <c r="D207" s="171" t="n"/>
      <c r="E207" s="171" t="n"/>
      <c r="F207" s="171" t="n"/>
      <c r="G207" s="171" t="n"/>
      <c r="H207" s="171" t="n"/>
      <c r="I207" s="171" t="n"/>
      <c r="J207" s="173">
        <f>IF('DADOS_CUSTOM'!$S$8="","Revise os valores ao trocar o tipo.","⚠ "&amp;'DADOS_CUSTOM'!$S$8)</f>
        <v/>
      </c>
      <c r="P207" s="171" t="n"/>
    </row>
    <row r="208" ht="18.75" customHeight="1">
      <c r="A208" s="171" t="n"/>
      <c r="B208" s="171" t="n"/>
      <c r="C208" s="171" t="n"/>
      <c r="D208" s="171" t="n"/>
      <c r="E208" s="171" t="n"/>
      <c r="F208" s="171" t="n"/>
      <c r="G208" s="171" t="n"/>
      <c r="H208" s="171" t="n"/>
      <c r="I208" s="171" t="n"/>
      <c r="P208" s="171" t="n"/>
    </row>
    <row r="209" ht="18.75" customHeight="1">
      <c r="A209" s="171" t="n"/>
      <c r="B209" s="171" t="n"/>
      <c r="C209" s="171" t="n"/>
      <c r="D209" s="171" t="n"/>
      <c r="E209" s="171" t="n"/>
      <c r="F209" s="171" t="n"/>
      <c r="G209" s="171" t="n"/>
      <c r="H209" s="171" t="n"/>
      <c r="I209" s="171" t="n"/>
      <c r="J209" s="171" t="n"/>
      <c r="K209" s="171" t="n"/>
      <c r="L209" s="171" t="n"/>
      <c r="M209" s="171" t="n"/>
      <c r="N209" s="171" t="n"/>
      <c r="O209" s="171" t="n"/>
      <c r="P209" s="171" t="n"/>
    </row>
    <row r="210" ht="18.75" customHeight="1">
      <c r="A210" s="171" t="n"/>
      <c r="B210" s="171" t="n"/>
      <c r="C210" s="171" t="n"/>
      <c r="D210" s="171" t="n"/>
      <c r="E210" s="171" t="n"/>
      <c r="F210" s="171" t="n"/>
      <c r="G210" s="171" t="n"/>
      <c r="H210" s="171" t="n"/>
      <c r="I210" s="171" t="n"/>
      <c r="J210" s="171" t="n"/>
      <c r="K210" s="171" t="n"/>
      <c r="L210" s="171" t="n"/>
      <c r="M210" s="171" t="n"/>
      <c r="N210" s="171" t="n"/>
      <c r="O210" s="171" t="n"/>
      <c r="P210" s="171" t="n"/>
    </row>
    <row r="211" ht="18.75" customHeight="1">
      <c r="A211" s="171" t="n"/>
      <c r="B211" s="171" t="n"/>
      <c r="C211" s="171" t="n"/>
      <c r="D211" s="171" t="n"/>
      <c r="E211" s="171" t="n"/>
      <c r="F211" s="171" t="n"/>
      <c r="G211" s="171" t="n"/>
      <c r="H211" s="171" t="n"/>
      <c r="I211" s="171" t="n"/>
      <c r="J211" s="171" t="n"/>
      <c r="K211" s="171" t="n"/>
      <c r="L211" s="171" t="n"/>
      <c r="M211" s="171" t="n"/>
      <c r="N211" s="171" t="n"/>
      <c r="O211" s="171" t="n"/>
      <c r="P211" s="171" t="n"/>
    </row>
    <row r="212" ht="18.75" customHeight="1">
      <c r="A212" s="171" t="n"/>
      <c r="B212" s="171" t="n"/>
      <c r="C212" s="171" t="n"/>
      <c r="D212" s="171" t="n"/>
      <c r="E212" s="171" t="n"/>
      <c r="F212" s="171" t="n"/>
      <c r="G212" s="171" t="n"/>
      <c r="H212" s="171" t="n"/>
      <c r="I212" s="171" t="n"/>
      <c r="J212" s="174" t="inlineStr">
        <is>
          <t>CARTÃO 8 · CUSTOM</t>
        </is>
      </c>
      <c r="P212" s="171" t="n"/>
    </row>
    <row r="213" ht="18.75" customHeight="1">
      <c r="A213" s="171" t="n"/>
      <c r="B213" s="171" t="n"/>
      <c r="C213" s="171" t="n"/>
      <c r="D213" s="171" t="n"/>
      <c r="E213" s="171" t="n"/>
      <c r="F213" s="171" t="n"/>
      <c r="G213" s="171" t="n"/>
      <c r="H213" s="171" t="n"/>
      <c r="I213" s="171" t="n"/>
      <c r="J213" s="175" t="inlineStr">
        <is>
          <t>TIPO</t>
        </is>
      </c>
      <c r="K213" s="176" t="n"/>
      <c r="L213" s="176" t="n"/>
      <c r="M213" s="177" t="n"/>
      <c r="N213" s="175" t="inlineStr">
        <is>
          <t>MESTRE VIU</t>
        </is>
      </c>
      <c r="O213" s="177" t="n"/>
      <c r="P213" s="171" t="n"/>
    </row>
    <row r="214" ht="18.75" customHeight="1">
      <c r="A214" s="171" t="n"/>
      <c r="B214" s="171" t="n"/>
      <c r="C214" s="171" t="n"/>
      <c r="D214" s="171" t="n"/>
      <c r="E214" s="171" t="n"/>
      <c r="F214" s="171" t="n"/>
      <c r="G214" s="171" t="n"/>
      <c r="H214" s="171" t="n"/>
      <c r="I214" s="171" t="n"/>
      <c r="J214" s="179" t="n"/>
      <c r="K214" s="176" t="n"/>
      <c r="L214" s="176" t="n"/>
      <c r="M214" s="177" t="n"/>
      <c r="N214" s="178" t="b">
        <v>0</v>
      </c>
      <c r="O214" s="177" t="n"/>
      <c r="P214" s="171" t="n"/>
    </row>
    <row r="215" ht="18.75" customHeight="1">
      <c r="A215" s="171" t="n"/>
      <c r="B215" s="171" t="n"/>
      <c r="C215" s="171" t="n"/>
      <c r="D215" s="171" t="n"/>
      <c r="E215" s="171" t="n"/>
      <c r="F215" s="171" t="n"/>
      <c r="G215" s="171" t="n"/>
      <c r="H215" s="171" t="n"/>
      <c r="I215" s="171" t="n"/>
      <c r="J215" s="175" t="inlineStr">
        <is>
          <t>NOME</t>
        </is>
      </c>
      <c r="K215" s="176" t="n"/>
      <c r="L215" s="176" t="n"/>
      <c r="M215" s="176" t="n"/>
      <c r="N215" s="176" t="n"/>
      <c r="O215" s="177" t="n"/>
      <c r="P215" s="171" t="n"/>
    </row>
    <row r="216" ht="18.75" customHeight="1">
      <c r="A216" s="171" t="n"/>
      <c r="B216" s="171" t="n"/>
      <c r="C216" s="171" t="n"/>
      <c r="D216" s="171" t="n"/>
      <c r="E216" s="171" t="n"/>
      <c r="F216" s="171" t="n"/>
      <c r="G216" s="171" t="n"/>
      <c r="H216" s="171" t="n"/>
      <c r="I216" s="171" t="n"/>
      <c r="J216" s="179" t="n"/>
      <c r="K216" s="176" t="n"/>
      <c r="L216" s="176" t="n"/>
      <c r="M216" s="176" t="n"/>
      <c r="N216" s="176" t="n"/>
      <c r="O216" s="177" t="n"/>
      <c r="P216" s="171" t="n"/>
    </row>
    <row r="217" ht="18.75" customHeight="1">
      <c r="A217" s="171" t="n"/>
      <c r="B217" s="171" t="n"/>
      <c r="C217" s="171" t="n"/>
      <c r="D217" s="171" t="n"/>
      <c r="E217" s="171" t="n"/>
      <c r="F217" s="171" t="n"/>
      <c r="G217" s="171" t="n"/>
      <c r="H217" s="171" t="n"/>
      <c r="I217" s="171" t="n"/>
      <c r="J217" s="175">
        <f>SWITCH('CONFIGURAÇÃO'!$J$214,"Origem","PERÍCIA 1","Marcante","ORIGEM","Menor","ORIGEM","Arma","CATEGORIA","Escudo","","Uniforme","GRAU MÍNIMO","Item comum","","Ferramenta amaldiçoada","BASE","")</f>
        <v/>
      </c>
      <c r="K217" s="177" t="n"/>
      <c r="L217" s="179" t="n"/>
      <c r="M217" s="176" t="n"/>
      <c r="N217" s="176" t="n"/>
      <c r="O217" s="177" t="n"/>
      <c r="P217" s="171" t="n"/>
    </row>
    <row r="218" ht="18.75" customHeight="1">
      <c r="A218" s="171" t="n"/>
      <c r="B218" s="171" t="n"/>
      <c r="C218" s="171" t="n"/>
      <c r="D218" s="171" t="n"/>
      <c r="E218" s="171" t="n"/>
      <c r="F218" s="171" t="n"/>
      <c r="G218" s="171" t="n"/>
      <c r="H218" s="171" t="n"/>
      <c r="I218" s="171" t="n"/>
      <c r="J218" s="175">
        <f>SWITCH('CONFIGURAÇÃO'!$J$214,"Origem","PERÍCIA 2","Marcante","","Menor","EXIGE MARCANTE","Arma","MÃO","Escudo","","Uniforme","","Item comum","","Ferramenta amaldiçoada","GRAU","")</f>
        <v/>
      </c>
      <c r="K218" s="177" t="n"/>
      <c r="L218" s="179" t="n"/>
      <c r="M218" s="176" t="n"/>
      <c r="N218" s="176" t="n"/>
      <c r="O218" s="177" t="n"/>
      <c r="P218" s="171" t="n"/>
    </row>
    <row r="219" ht="18.75" customHeight="1">
      <c r="A219" s="171" t="n"/>
      <c r="B219" s="171" t="n"/>
      <c r="C219" s="171" t="n"/>
      <c r="D219" s="171" t="n"/>
      <c r="E219" s="171" t="n"/>
      <c r="F219" s="171" t="n"/>
      <c r="G219" s="171" t="n"/>
      <c r="H219" s="171" t="n"/>
      <c r="I219" s="171" t="n"/>
      <c r="J219" s="175">
        <f>SWITCH('CONFIGURAÇÃO'!$J$214,"Origem","PERÍCIA 3","Marcante","","Menor","","Arma","TIPO DE DANO","Escudo","","Uniforme","","Item comum","","Ferramenta amaldiçoada","","")</f>
        <v/>
      </c>
      <c r="K219" s="177" t="n"/>
      <c r="L219" s="179" t="n"/>
      <c r="M219" s="176" t="n"/>
      <c r="N219" s="176" t="n"/>
      <c r="O219" s="177" t="n"/>
      <c r="P219" s="171" t="n"/>
    </row>
    <row r="220" ht="18.75" customHeight="1">
      <c r="A220" s="171" t="n"/>
      <c r="B220" s="171" t="n"/>
      <c r="C220" s="171" t="n"/>
      <c r="D220" s="171" t="n"/>
      <c r="E220" s="171" t="n"/>
      <c r="F220" s="171" t="n"/>
      <c r="G220" s="171" t="n"/>
      <c r="H220" s="171" t="n"/>
      <c r="I220" s="171" t="n"/>
      <c r="J220" s="175">
        <f>SWITCH('CONFIGURAÇÃO'!$J$214,"Origem","PERÍCIA 4","Marcante","","Menor","","Arma","PROPRIEDADE 1","Escudo","","Uniforme","","Item comum","","Ferramenta amaldiçoada","","")</f>
        <v/>
      </c>
      <c r="K220" s="177" t="n"/>
      <c r="L220" s="179" t="n"/>
      <c r="M220" s="176" t="n"/>
      <c r="N220" s="176" t="n"/>
      <c r="O220" s="177" t="n"/>
      <c r="P220" s="171" t="n"/>
    </row>
    <row r="221" ht="18.75" customHeight="1">
      <c r="A221" s="171" t="n"/>
      <c r="B221" s="171" t="n"/>
      <c r="C221" s="171" t="n"/>
      <c r="D221" s="171" t="n"/>
      <c r="E221" s="171" t="n"/>
      <c r="F221" s="171" t="n"/>
      <c r="G221" s="171" t="n"/>
      <c r="H221" s="171" t="n"/>
      <c r="I221" s="171" t="n"/>
      <c r="J221" s="175">
        <f>SWITCH('CONFIGURAÇÃO'!$J$214,"Origem","ROTA","Marcante","","Menor","","Arma","PROPRIEDADE 2","Escudo","","Uniforme","","Item comum","","Ferramenta amaldiçoada","","")</f>
        <v/>
      </c>
      <c r="K221" s="177" t="n"/>
      <c r="L221" s="179" t="n"/>
      <c r="M221" s="176" t="n"/>
      <c r="N221" s="176" t="n"/>
      <c r="O221" s="177" t="n"/>
      <c r="P221" s="171" t="n"/>
    </row>
    <row r="222" ht="18.75" customHeight="1">
      <c r="A222" s="171" t="n"/>
      <c r="B222" s="171" t="n"/>
      <c r="C222" s="171" t="n"/>
      <c r="D222" s="171" t="n"/>
      <c r="E222" s="171" t="n"/>
      <c r="F222" s="171" t="n"/>
      <c r="G222" s="171" t="n"/>
      <c r="H222" s="171" t="n"/>
      <c r="I222" s="171" t="n"/>
      <c r="J222" s="175">
        <f>SWITCH('CONFIGURAÇÃO'!$J$214,"Origem","BASE DO LIVRO","Marcante","","Menor","","Arma","PROPRIEDADE 3","Escudo","","Uniforme","","Item comum","","Ferramenta amaldiçoada","","")</f>
        <v/>
      </c>
      <c r="K222" s="177" t="n"/>
      <c r="L222" s="179" t="n"/>
      <c r="M222" s="176" t="n"/>
      <c r="N222" s="176" t="n"/>
      <c r="O222" s="177" t="n"/>
      <c r="P222" s="171" t="n"/>
    </row>
    <row r="223" ht="18.75" customHeight="1">
      <c r="A223" s="171" t="n"/>
      <c r="B223" s="171" t="n"/>
      <c r="C223" s="171" t="n"/>
      <c r="D223" s="171" t="n"/>
      <c r="E223" s="171" t="n"/>
      <c r="F223" s="171" t="n"/>
      <c r="G223" s="171" t="n"/>
      <c r="H223" s="171" t="n"/>
      <c r="I223" s="171" t="n"/>
      <c r="J223" s="175">
        <f>SWITCH('CONFIGURAÇÃO'!$J$214,"Origem","OFÍCIO","Marcante","","Menor","","Arma","PROPRIEDADE 4","Escudo","","Uniforme","","Item comum","","Ferramenta amaldiçoada","","")</f>
        <v/>
      </c>
      <c r="K223" s="177" t="n"/>
      <c r="L223" s="179" t="n"/>
      <c r="M223" s="176" t="n"/>
      <c r="N223" s="176" t="n"/>
      <c r="O223" s="177" t="n"/>
      <c r="P223" s="171" t="n"/>
    </row>
    <row r="224" ht="18.75" customHeight="1">
      <c r="A224" s="171" t="n"/>
      <c r="B224" s="171" t="n"/>
      <c r="C224" s="171" t="n"/>
      <c r="D224" s="171" t="n"/>
      <c r="E224" s="171" t="n"/>
      <c r="F224" s="171" t="n"/>
      <c r="G224" s="171" t="n"/>
      <c r="H224" s="171" t="n"/>
      <c r="I224" s="171" t="n"/>
      <c r="J224" s="175">
        <f>SWITCH('CONFIGURAÇÃO'!$J$214,"Origem","TALENTO CE 4","Marcante","FREQUÊNCIA","Menor","FREQUÊNCIA","Arma","DADO","Escudo","PROTEÇÃO","Uniforme","PROTEÇÃO","Item comum","VOLUME","Ferramenta amaldiçoada","ESTIGMA","")</f>
        <v/>
      </c>
      <c r="K224" s="177" t="n"/>
      <c r="L224" s="179" t="n"/>
      <c r="M224" s="176" t="n"/>
      <c r="N224" s="176" t="n"/>
      <c r="O224" s="177" t="n"/>
      <c r="P224" s="171" t="n"/>
    </row>
    <row r="225" ht="18.75" customHeight="1">
      <c r="A225" s="171" t="n"/>
      <c r="B225" s="171" t="n"/>
      <c r="C225" s="171" t="n"/>
      <c r="D225" s="171" t="n"/>
      <c r="E225" s="171" t="n"/>
      <c r="F225" s="171" t="n"/>
      <c r="G225" s="171" t="n"/>
      <c r="H225" s="171" t="n"/>
      <c r="I225" s="171" t="n"/>
      <c r="J225" s="175">
        <f>SWITCH('CONFIGURAÇÃO'!$J$214,"Origem","","Marcante","","Menor","","Arma","FORÇA","Escudo","TETO DE DESTREZA","Uniforme","TETO DE DESTREZA","Item comum","PREÇO","Ferramenta amaldiçoada","DESGASTE","")</f>
        <v/>
      </c>
      <c r="K225" s="177" t="n"/>
      <c r="L225" s="179" t="n"/>
      <c r="M225" s="176" t="n"/>
      <c r="N225" s="176" t="n"/>
      <c r="O225" s="177" t="n"/>
      <c r="P225" s="171" t="n"/>
    </row>
    <row r="226" ht="18.75" customHeight="1">
      <c r="A226" s="171" t="n"/>
      <c r="B226" s="171" t="n"/>
      <c r="C226" s="171" t="n"/>
      <c r="D226" s="171" t="n"/>
      <c r="E226" s="171" t="n"/>
      <c r="F226" s="171" t="n"/>
      <c r="G226" s="171" t="n"/>
      <c r="H226" s="171" t="n"/>
      <c r="I226" s="171" t="n"/>
      <c r="J226" s="175">
        <f>SWITCH('CONFIGURAÇÃO'!$J$214,"Origem","","Marcante","","Menor","","Arma","VOLUME","Escudo","FORÇA","Uniforme","FORÇA","Item comum","","Ferramenta amaldiçoada","VOLUME","")</f>
        <v/>
      </c>
      <c r="K226" s="177" t="n"/>
      <c r="L226" s="179" t="n"/>
      <c r="M226" s="176" t="n"/>
      <c r="N226" s="176" t="n"/>
      <c r="O226" s="177" t="n"/>
      <c r="P226" s="171" t="n"/>
    </row>
    <row r="227" ht="18.75" customHeight="1">
      <c r="A227" s="171" t="n"/>
      <c r="B227" s="171" t="n"/>
      <c r="C227" s="171" t="n"/>
      <c r="D227" s="171" t="n"/>
      <c r="E227" s="171" t="n"/>
      <c r="F227" s="171" t="n"/>
      <c r="G227" s="171" t="n"/>
      <c r="H227" s="171" t="n"/>
      <c r="I227" s="171" t="n"/>
      <c r="J227" s="175">
        <f>SWITCH('CONFIGURAÇÃO'!$J$214,"Origem","","Marcante","","Menor","","Arma","ALCANCE","Escudo","VOLUME","Uniforme","VOLUME","Item comum","","Ferramenta amaldiçoada","PREÇO","")</f>
        <v/>
      </c>
      <c r="K227" s="177" t="n"/>
      <c r="L227" s="179" t="n"/>
      <c r="M227" s="176" t="n"/>
      <c r="N227" s="176" t="n"/>
      <c r="O227" s="177" t="n"/>
      <c r="P227" s="171" t="n"/>
    </row>
    <row r="228" ht="18.75" customHeight="1">
      <c r="A228" s="171" t="n"/>
      <c r="B228" s="171" t="n"/>
      <c r="C228" s="171" t="n"/>
      <c r="D228" s="171" t="n"/>
      <c r="E228" s="171" t="n"/>
      <c r="F228" s="171" t="n"/>
      <c r="G228" s="171" t="n"/>
      <c r="H228" s="171" t="n"/>
      <c r="I228" s="171" t="n"/>
      <c r="J228" s="175">
        <f>SWITCH('CONFIGURAÇÃO'!$J$214,"Origem","","Marcante","","Menor","","Arma","RECARGA","Escudo","PREÇO","Uniforme","PREÇO","Item comum","","Ferramenta amaldiçoada","","")</f>
        <v/>
      </c>
      <c r="K228" s="177" t="n"/>
      <c r="L228" s="179" t="n"/>
      <c r="M228" s="176" t="n"/>
      <c r="N228" s="176" t="n"/>
      <c r="O228" s="177" t="n"/>
      <c r="P228" s="171" t="n"/>
    </row>
    <row r="229" ht="18.75" customHeight="1">
      <c r="A229" s="171" t="n"/>
      <c r="B229" s="171" t="n"/>
      <c r="C229" s="171" t="n"/>
      <c r="D229" s="171" t="n"/>
      <c r="E229" s="171" t="n"/>
      <c r="F229" s="171" t="n"/>
      <c r="G229" s="171" t="n"/>
      <c r="H229" s="171" t="n"/>
      <c r="I229" s="171" t="n"/>
      <c r="J229" s="175">
        <f>SWITCH('CONFIGURAÇÃO'!$J$214,"Origem","","Marcante","","Menor","","Arma","PREÇO","Escudo","","Uniforme","","Item comum","","Ferramenta amaldiçoada","","")</f>
        <v/>
      </c>
      <c r="K229" s="177" t="n"/>
      <c r="L229" s="179" t="n"/>
      <c r="M229" s="176" t="n"/>
      <c r="N229" s="176" t="n"/>
      <c r="O229" s="177" t="n"/>
      <c r="P229" s="171" t="n"/>
    </row>
    <row r="230" ht="18.75" customHeight="1">
      <c r="A230" s="171" t="n"/>
      <c r="B230" s="171" t="n"/>
      <c r="C230" s="171" t="n"/>
      <c r="D230" s="171" t="n"/>
      <c r="E230" s="171" t="n"/>
      <c r="F230" s="171" t="n"/>
      <c r="G230" s="171" t="n"/>
      <c r="H230" s="171" t="n"/>
      <c r="I230" s="171" t="n"/>
      <c r="J230" s="175" t="inlineStr">
        <is>
          <t>EFEITO · DESCRIÇÃO</t>
        </is>
      </c>
      <c r="K230" s="176" t="n"/>
      <c r="L230" s="176" t="n"/>
      <c r="M230" s="176" t="n"/>
      <c r="N230" s="176" t="n"/>
      <c r="O230" s="177" t="n"/>
      <c r="P230" s="171" t="n"/>
    </row>
    <row r="231" ht="18.75" customHeight="1">
      <c r="A231" s="171" t="n"/>
      <c r="B231" s="171" t="n"/>
      <c r="C231" s="171" t="n"/>
      <c r="D231" s="171" t="n"/>
      <c r="E231" s="171" t="n"/>
      <c r="F231" s="171" t="n"/>
      <c r="G231" s="171" t="n"/>
      <c r="H231" s="171" t="n"/>
      <c r="I231" s="171" t="n"/>
      <c r="J231" s="181" t="n"/>
      <c r="K231" s="182" t="n"/>
      <c r="L231" s="182" t="n"/>
      <c r="M231" s="182" t="n"/>
      <c r="N231" s="182" t="n"/>
      <c r="O231" s="183" t="n"/>
      <c r="P231" s="171" t="n"/>
    </row>
    <row r="232" ht="18.75" customHeight="1">
      <c r="A232" s="171" t="n"/>
      <c r="B232" s="171" t="n"/>
      <c r="C232" s="171" t="n"/>
      <c r="D232" s="171" t="n"/>
      <c r="E232" s="171" t="n"/>
      <c r="F232" s="171" t="n"/>
      <c r="G232" s="171" t="n"/>
      <c r="H232" s="171" t="n"/>
      <c r="I232" s="171" t="n"/>
      <c r="J232" s="184" t="n"/>
      <c r="O232" s="185" t="n"/>
      <c r="P232" s="171" t="n"/>
    </row>
    <row r="233" ht="18.75" customHeight="1">
      <c r="A233" s="171" t="n"/>
      <c r="B233" s="171" t="n"/>
      <c r="C233" s="171" t="n"/>
      <c r="D233" s="171" t="n"/>
      <c r="E233" s="171" t="n"/>
      <c r="F233" s="171" t="n"/>
      <c r="G233" s="171" t="n"/>
      <c r="H233" s="171" t="n"/>
      <c r="I233" s="171" t="n"/>
      <c r="J233" s="184" t="n"/>
      <c r="O233" s="185" t="n"/>
      <c r="P233" s="171" t="n"/>
    </row>
    <row r="234" ht="18.75" customHeight="1">
      <c r="A234" s="171" t="n"/>
      <c r="B234" s="171" t="n"/>
      <c r="C234" s="171" t="n"/>
      <c r="D234" s="171" t="n"/>
      <c r="E234" s="171" t="n"/>
      <c r="F234" s="171" t="n"/>
      <c r="G234" s="171" t="n"/>
      <c r="H234" s="171" t="n"/>
      <c r="I234" s="171" t="n"/>
      <c r="J234" s="184" t="n"/>
      <c r="O234" s="185" t="n"/>
      <c r="P234" s="171" t="n"/>
    </row>
    <row r="235" ht="18.75" customHeight="1">
      <c r="A235" s="171" t="n"/>
      <c r="B235" s="171" t="n"/>
      <c r="C235" s="171" t="n"/>
      <c r="D235" s="171" t="n"/>
      <c r="E235" s="171" t="n"/>
      <c r="F235" s="171" t="n"/>
      <c r="G235" s="171" t="n"/>
      <c r="H235" s="171" t="n"/>
      <c r="I235" s="171" t="n"/>
      <c r="J235" s="186" t="n"/>
      <c r="K235" s="187" t="n"/>
      <c r="L235" s="187" t="n"/>
      <c r="M235" s="187" t="n"/>
      <c r="N235" s="187" t="n"/>
      <c r="O235" s="188" t="n"/>
      <c r="P235" s="171" t="n"/>
    </row>
    <row r="236" ht="18.75" customHeight="1">
      <c r="A236" s="171" t="n"/>
      <c r="B236" s="171" t="n"/>
      <c r="C236" s="171" t="n"/>
      <c r="D236" s="171" t="n"/>
      <c r="E236" s="171" t="n"/>
      <c r="F236" s="171" t="n"/>
      <c r="G236" s="171" t="n"/>
      <c r="H236" s="171" t="n"/>
      <c r="I236" s="171" t="n"/>
      <c r="J236" s="173">
        <f>IF('DADOS_CUSTOM'!$S$9="","Revise os valores ao trocar o tipo.","⚠ "&amp;'DADOS_CUSTOM'!$S$9)</f>
        <v/>
      </c>
      <c r="P236" s="171" t="n"/>
    </row>
    <row r="237" ht="18.75" customHeight="1">
      <c r="A237" s="171" t="n"/>
      <c r="B237" s="171" t="n"/>
      <c r="C237" s="171" t="n"/>
      <c r="D237" s="171" t="n"/>
      <c r="E237" s="171" t="n"/>
      <c r="F237" s="171" t="n"/>
      <c r="G237" s="171" t="n"/>
      <c r="H237" s="171" t="n"/>
      <c r="I237" s="171" t="n"/>
      <c r="P237" s="171" t="n"/>
    </row>
    <row r="238" ht="18.75" customHeight="1">
      <c r="A238" s="171" t="n"/>
      <c r="B238" s="171" t="n"/>
      <c r="C238" s="171" t="n"/>
      <c r="D238" s="171" t="n"/>
      <c r="E238" s="171" t="n"/>
      <c r="F238" s="171" t="n"/>
      <c r="G238" s="171" t="n"/>
      <c r="H238" s="171" t="n"/>
      <c r="I238" s="171" t="n"/>
      <c r="J238" s="171" t="n"/>
      <c r="K238" s="171" t="n"/>
      <c r="L238" s="171" t="n"/>
      <c r="M238" s="171" t="n"/>
      <c r="N238" s="171" t="n"/>
      <c r="O238" s="171" t="n"/>
      <c r="P238" s="171" t="n"/>
    </row>
    <row r="239" ht="18.75" customHeight="1">
      <c r="A239" s="171" t="n"/>
      <c r="B239" s="171" t="n"/>
      <c r="C239" s="171" t="n"/>
      <c r="D239" s="171" t="n"/>
      <c r="E239" s="171" t="n"/>
      <c r="F239" s="171" t="n"/>
      <c r="G239" s="171" t="n"/>
      <c r="H239" s="171" t="n"/>
      <c r="I239" s="171" t="n"/>
      <c r="J239" s="171" t="n"/>
      <c r="K239" s="171" t="n"/>
      <c r="L239" s="171" t="n"/>
      <c r="M239" s="171" t="n"/>
      <c r="N239" s="171" t="n"/>
      <c r="O239" s="171" t="n"/>
      <c r="P239" s="171" t="n"/>
    </row>
    <row r="240" ht="18.75" customHeight="1">
      <c r="A240" s="171" t="n"/>
      <c r="B240" s="171" t="n"/>
      <c r="C240" s="171" t="n"/>
      <c r="D240" s="171" t="n"/>
      <c r="E240" s="171" t="n"/>
      <c r="F240" s="171" t="n"/>
      <c r="G240" s="171" t="n"/>
      <c r="H240" s="171" t="n"/>
      <c r="I240" s="171" t="n"/>
      <c r="J240" s="171" t="n"/>
      <c r="K240" s="171" t="n"/>
      <c r="L240" s="171" t="n"/>
      <c r="M240" s="171" t="n"/>
      <c r="N240" s="171" t="n"/>
      <c r="O240" s="171" t="n"/>
      <c r="P240" s="171" t="n"/>
    </row>
    <row r="241" ht="18.75" customHeight="1">
      <c r="A241" s="171" t="n"/>
      <c r="B241" s="171" t="n"/>
      <c r="C241" s="171" t="n"/>
      <c r="D241" s="171" t="n"/>
      <c r="E241" s="171" t="n"/>
      <c r="F241" s="171" t="n"/>
      <c r="G241" s="171" t="n"/>
      <c r="H241" s="171" t="n"/>
      <c r="I241" s="171" t="n"/>
      <c r="J241" s="174" t="inlineStr">
        <is>
          <t>CARTÃO 9 · CUSTOM</t>
        </is>
      </c>
      <c r="P241" s="171" t="n"/>
    </row>
    <row r="242" ht="18.75" customHeight="1">
      <c r="A242" s="171" t="n"/>
      <c r="B242" s="171" t="n"/>
      <c r="C242" s="171" t="n"/>
      <c r="D242" s="171" t="n"/>
      <c r="E242" s="171" t="n"/>
      <c r="F242" s="171" t="n"/>
      <c r="G242" s="171" t="n"/>
      <c r="H242" s="171" t="n"/>
      <c r="I242" s="171" t="n"/>
      <c r="J242" s="175" t="inlineStr">
        <is>
          <t>TIPO</t>
        </is>
      </c>
      <c r="K242" s="176" t="n"/>
      <c r="L242" s="176" t="n"/>
      <c r="M242" s="177" t="n"/>
      <c r="N242" s="175" t="inlineStr">
        <is>
          <t>MESTRE VIU</t>
        </is>
      </c>
      <c r="O242" s="177" t="n"/>
      <c r="P242" s="171" t="n"/>
    </row>
    <row r="243" ht="18.75" customHeight="1">
      <c r="A243" s="171" t="n"/>
      <c r="B243" s="171" t="n"/>
      <c r="C243" s="171" t="n"/>
      <c r="D243" s="171" t="n"/>
      <c r="E243" s="171" t="n"/>
      <c r="F243" s="171" t="n"/>
      <c r="G243" s="171" t="n"/>
      <c r="H243" s="171" t="n"/>
      <c r="I243" s="171" t="n"/>
      <c r="J243" s="179" t="n"/>
      <c r="K243" s="176" t="n"/>
      <c r="L243" s="176" t="n"/>
      <c r="M243" s="177" t="n"/>
      <c r="N243" s="178" t="b">
        <v>0</v>
      </c>
      <c r="O243" s="177" t="n"/>
      <c r="P243" s="171" t="n"/>
    </row>
    <row r="244" ht="18.75" customHeight="1">
      <c r="A244" s="171" t="n"/>
      <c r="B244" s="171" t="n"/>
      <c r="C244" s="171" t="n"/>
      <c r="D244" s="171" t="n"/>
      <c r="E244" s="171" t="n"/>
      <c r="F244" s="171" t="n"/>
      <c r="G244" s="171" t="n"/>
      <c r="H244" s="171" t="n"/>
      <c r="I244" s="171" t="n"/>
      <c r="J244" s="175" t="inlineStr">
        <is>
          <t>NOME</t>
        </is>
      </c>
      <c r="K244" s="176" t="n"/>
      <c r="L244" s="176" t="n"/>
      <c r="M244" s="176" t="n"/>
      <c r="N244" s="176" t="n"/>
      <c r="O244" s="177" t="n"/>
      <c r="P244" s="171" t="n"/>
    </row>
    <row r="245" ht="18.75" customHeight="1">
      <c r="A245" s="171" t="n"/>
      <c r="B245" s="171" t="n"/>
      <c r="C245" s="171" t="n"/>
      <c r="D245" s="171" t="n"/>
      <c r="E245" s="171" t="n"/>
      <c r="F245" s="171" t="n"/>
      <c r="G245" s="171" t="n"/>
      <c r="H245" s="171" t="n"/>
      <c r="I245" s="171" t="n"/>
      <c r="J245" s="179" t="n"/>
      <c r="K245" s="176" t="n"/>
      <c r="L245" s="176" t="n"/>
      <c r="M245" s="176" t="n"/>
      <c r="N245" s="176" t="n"/>
      <c r="O245" s="177" t="n"/>
      <c r="P245" s="171" t="n"/>
    </row>
    <row r="246" ht="18.75" customHeight="1">
      <c r="A246" s="171" t="n"/>
      <c r="B246" s="171" t="n"/>
      <c r="C246" s="171" t="n"/>
      <c r="D246" s="171" t="n"/>
      <c r="E246" s="171" t="n"/>
      <c r="F246" s="171" t="n"/>
      <c r="G246" s="171" t="n"/>
      <c r="H246" s="171" t="n"/>
      <c r="I246" s="171" t="n"/>
      <c r="J246" s="175">
        <f>SWITCH('CONFIGURAÇÃO'!$J$243,"Origem","PERÍCIA 1","Marcante","ORIGEM","Menor","ORIGEM","Arma","CATEGORIA","Escudo","","Uniforme","GRAU MÍNIMO","Item comum","","Ferramenta amaldiçoada","BASE","")</f>
        <v/>
      </c>
      <c r="K246" s="177" t="n"/>
      <c r="L246" s="179" t="n"/>
      <c r="M246" s="176" t="n"/>
      <c r="N246" s="176" t="n"/>
      <c r="O246" s="177" t="n"/>
      <c r="P246" s="171" t="n"/>
    </row>
    <row r="247" ht="18.75" customHeight="1">
      <c r="A247" s="171" t="n"/>
      <c r="B247" s="171" t="n"/>
      <c r="C247" s="171" t="n"/>
      <c r="D247" s="171" t="n"/>
      <c r="E247" s="171" t="n"/>
      <c r="F247" s="171" t="n"/>
      <c r="G247" s="171" t="n"/>
      <c r="H247" s="171" t="n"/>
      <c r="I247" s="171" t="n"/>
      <c r="J247" s="175">
        <f>SWITCH('CONFIGURAÇÃO'!$J$243,"Origem","PERÍCIA 2","Marcante","","Menor","EXIGE MARCANTE","Arma","MÃO","Escudo","","Uniforme","","Item comum","","Ferramenta amaldiçoada","GRAU","")</f>
        <v/>
      </c>
      <c r="K247" s="177" t="n"/>
      <c r="L247" s="179" t="n"/>
      <c r="M247" s="176" t="n"/>
      <c r="N247" s="176" t="n"/>
      <c r="O247" s="177" t="n"/>
      <c r="P247" s="171" t="n"/>
    </row>
    <row r="248" ht="18.75" customHeight="1">
      <c r="A248" s="171" t="n"/>
      <c r="B248" s="171" t="n"/>
      <c r="C248" s="171" t="n"/>
      <c r="D248" s="171" t="n"/>
      <c r="E248" s="171" t="n"/>
      <c r="F248" s="171" t="n"/>
      <c r="G248" s="171" t="n"/>
      <c r="H248" s="171" t="n"/>
      <c r="I248" s="171" t="n"/>
      <c r="J248" s="175">
        <f>SWITCH('CONFIGURAÇÃO'!$J$243,"Origem","PERÍCIA 3","Marcante","","Menor","","Arma","TIPO DE DANO","Escudo","","Uniforme","","Item comum","","Ferramenta amaldiçoada","","")</f>
        <v/>
      </c>
      <c r="K248" s="177" t="n"/>
      <c r="L248" s="179" t="n"/>
      <c r="M248" s="176" t="n"/>
      <c r="N248" s="176" t="n"/>
      <c r="O248" s="177" t="n"/>
      <c r="P248" s="171" t="n"/>
    </row>
    <row r="249" ht="18.75" customHeight="1">
      <c r="A249" s="171" t="n"/>
      <c r="B249" s="171" t="n"/>
      <c r="C249" s="171" t="n"/>
      <c r="D249" s="171" t="n"/>
      <c r="E249" s="171" t="n"/>
      <c r="F249" s="171" t="n"/>
      <c r="G249" s="171" t="n"/>
      <c r="H249" s="171" t="n"/>
      <c r="I249" s="171" t="n"/>
      <c r="J249" s="175">
        <f>SWITCH('CONFIGURAÇÃO'!$J$243,"Origem","PERÍCIA 4","Marcante","","Menor","","Arma","PROPRIEDADE 1","Escudo","","Uniforme","","Item comum","","Ferramenta amaldiçoada","","")</f>
        <v/>
      </c>
      <c r="K249" s="177" t="n"/>
      <c r="L249" s="179" t="n"/>
      <c r="M249" s="176" t="n"/>
      <c r="N249" s="176" t="n"/>
      <c r="O249" s="177" t="n"/>
      <c r="P249" s="171" t="n"/>
    </row>
    <row r="250" ht="18.75" customHeight="1">
      <c r="A250" s="171" t="n"/>
      <c r="B250" s="171" t="n"/>
      <c r="C250" s="171" t="n"/>
      <c r="D250" s="171" t="n"/>
      <c r="E250" s="171" t="n"/>
      <c r="F250" s="171" t="n"/>
      <c r="G250" s="171" t="n"/>
      <c r="H250" s="171" t="n"/>
      <c r="I250" s="171" t="n"/>
      <c r="J250" s="175">
        <f>SWITCH('CONFIGURAÇÃO'!$J$243,"Origem","ROTA","Marcante","","Menor","","Arma","PROPRIEDADE 2","Escudo","","Uniforme","","Item comum","","Ferramenta amaldiçoada","","")</f>
        <v/>
      </c>
      <c r="K250" s="177" t="n"/>
      <c r="L250" s="179" t="n"/>
      <c r="M250" s="176" t="n"/>
      <c r="N250" s="176" t="n"/>
      <c r="O250" s="177" t="n"/>
      <c r="P250" s="171" t="n"/>
    </row>
    <row r="251" ht="18.75" customHeight="1">
      <c r="A251" s="171" t="n"/>
      <c r="B251" s="171" t="n"/>
      <c r="C251" s="171" t="n"/>
      <c r="D251" s="171" t="n"/>
      <c r="E251" s="171" t="n"/>
      <c r="F251" s="171" t="n"/>
      <c r="G251" s="171" t="n"/>
      <c r="H251" s="171" t="n"/>
      <c r="I251" s="171" t="n"/>
      <c r="J251" s="175">
        <f>SWITCH('CONFIGURAÇÃO'!$J$243,"Origem","BASE DO LIVRO","Marcante","","Menor","","Arma","PROPRIEDADE 3","Escudo","","Uniforme","","Item comum","","Ferramenta amaldiçoada","","")</f>
        <v/>
      </c>
      <c r="K251" s="177" t="n"/>
      <c r="L251" s="179" t="n"/>
      <c r="M251" s="176" t="n"/>
      <c r="N251" s="176" t="n"/>
      <c r="O251" s="177" t="n"/>
      <c r="P251" s="171" t="n"/>
    </row>
    <row r="252" ht="18.75" customHeight="1">
      <c r="A252" s="171" t="n"/>
      <c r="B252" s="171" t="n"/>
      <c r="C252" s="171" t="n"/>
      <c r="D252" s="171" t="n"/>
      <c r="E252" s="171" t="n"/>
      <c r="F252" s="171" t="n"/>
      <c r="G252" s="171" t="n"/>
      <c r="H252" s="171" t="n"/>
      <c r="I252" s="171" t="n"/>
      <c r="J252" s="175">
        <f>SWITCH('CONFIGURAÇÃO'!$J$243,"Origem","OFÍCIO","Marcante","","Menor","","Arma","PROPRIEDADE 4","Escudo","","Uniforme","","Item comum","","Ferramenta amaldiçoada","","")</f>
        <v/>
      </c>
      <c r="K252" s="177" t="n"/>
      <c r="L252" s="179" t="n"/>
      <c r="M252" s="176" t="n"/>
      <c r="N252" s="176" t="n"/>
      <c r="O252" s="177" t="n"/>
      <c r="P252" s="171" t="n"/>
    </row>
    <row r="253" ht="18.75" customHeight="1">
      <c r="A253" s="171" t="n"/>
      <c r="B253" s="171" t="n"/>
      <c r="C253" s="171" t="n"/>
      <c r="D253" s="171" t="n"/>
      <c r="E253" s="171" t="n"/>
      <c r="F253" s="171" t="n"/>
      <c r="G253" s="171" t="n"/>
      <c r="H253" s="171" t="n"/>
      <c r="I253" s="171" t="n"/>
      <c r="J253" s="175">
        <f>SWITCH('CONFIGURAÇÃO'!$J$243,"Origem","TALENTO CE 4","Marcante","FREQUÊNCIA","Menor","FREQUÊNCIA","Arma","DADO","Escudo","PROTEÇÃO","Uniforme","PROTEÇÃO","Item comum","VOLUME","Ferramenta amaldiçoada","ESTIGMA","")</f>
        <v/>
      </c>
      <c r="K253" s="177" t="n"/>
      <c r="L253" s="179" t="n"/>
      <c r="M253" s="176" t="n"/>
      <c r="N253" s="176" t="n"/>
      <c r="O253" s="177" t="n"/>
      <c r="P253" s="171" t="n"/>
    </row>
    <row r="254" ht="18.75" customHeight="1">
      <c r="A254" s="171" t="n"/>
      <c r="B254" s="171" t="n"/>
      <c r="C254" s="171" t="n"/>
      <c r="D254" s="171" t="n"/>
      <c r="E254" s="171" t="n"/>
      <c r="F254" s="171" t="n"/>
      <c r="G254" s="171" t="n"/>
      <c r="H254" s="171" t="n"/>
      <c r="I254" s="171" t="n"/>
      <c r="J254" s="175">
        <f>SWITCH('CONFIGURAÇÃO'!$J$243,"Origem","","Marcante","","Menor","","Arma","FORÇA","Escudo","TETO DE DESTREZA","Uniforme","TETO DE DESTREZA","Item comum","PREÇO","Ferramenta amaldiçoada","DESGASTE","")</f>
        <v/>
      </c>
      <c r="K254" s="177" t="n"/>
      <c r="L254" s="179" t="n"/>
      <c r="M254" s="176" t="n"/>
      <c r="N254" s="176" t="n"/>
      <c r="O254" s="177" t="n"/>
      <c r="P254" s="171" t="n"/>
    </row>
    <row r="255" ht="18.75" customHeight="1">
      <c r="A255" s="171" t="n"/>
      <c r="B255" s="171" t="n"/>
      <c r="C255" s="171" t="n"/>
      <c r="D255" s="171" t="n"/>
      <c r="E255" s="171" t="n"/>
      <c r="F255" s="171" t="n"/>
      <c r="G255" s="171" t="n"/>
      <c r="H255" s="171" t="n"/>
      <c r="I255" s="171" t="n"/>
      <c r="J255" s="175">
        <f>SWITCH('CONFIGURAÇÃO'!$J$243,"Origem","","Marcante","","Menor","","Arma","VOLUME","Escudo","FORÇA","Uniforme","FORÇA","Item comum","","Ferramenta amaldiçoada","VOLUME","")</f>
        <v/>
      </c>
      <c r="K255" s="177" t="n"/>
      <c r="L255" s="179" t="n"/>
      <c r="M255" s="176" t="n"/>
      <c r="N255" s="176" t="n"/>
      <c r="O255" s="177" t="n"/>
      <c r="P255" s="171" t="n"/>
    </row>
    <row r="256" ht="18.75" customHeight="1">
      <c r="A256" s="171" t="n"/>
      <c r="B256" s="171" t="n"/>
      <c r="C256" s="171" t="n"/>
      <c r="D256" s="171" t="n"/>
      <c r="E256" s="171" t="n"/>
      <c r="F256" s="171" t="n"/>
      <c r="G256" s="171" t="n"/>
      <c r="H256" s="171" t="n"/>
      <c r="I256" s="171" t="n"/>
      <c r="J256" s="175">
        <f>SWITCH('CONFIGURAÇÃO'!$J$243,"Origem","","Marcante","","Menor","","Arma","ALCANCE","Escudo","VOLUME","Uniforme","VOLUME","Item comum","","Ferramenta amaldiçoada","PREÇO","")</f>
        <v/>
      </c>
      <c r="K256" s="177" t="n"/>
      <c r="L256" s="179" t="n"/>
      <c r="M256" s="176" t="n"/>
      <c r="N256" s="176" t="n"/>
      <c r="O256" s="177" t="n"/>
      <c r="P256" s="171" t="n"/>
    </row>
    <row r="257" ht="18.75" customHeight="1">
      <c r="A257" s="171" t="n"/>
      <c r="B257" s="171" t="n"/>
      <c r="C257" s="171" t="n"/>
      <c r="D257" s="171" t="n"/>
      <c r="E257" s="171" t="n"/>
      <c r="F257" s="171" t="n"/>
      <c r="G257" s="171" t="n"/>
      <c r="H257" s="171" t="n"/>
      <c r="I257" s="171" t="n"/>
      <c r="J257" s="175">
        <f>SWITCH('CONFIGURAÇÃO'!$J$243,"Origem","","Marcante","","Menor","","Arma","RECARGA","Escudo","PREÇO","Uniforme","PREÇO","Item comum","","Ferramenta amaldiçoada","","")</f>
        <v/>
      </c>
      <c r="K257" s="177" t="n"/>
      <c r="L257" s="179" t="n"/>
      <c r="M257" s="176" t="n"/>
      <c r="N257" s="176" t="n"/>
      <c r="O257" s="177" t="n"/>
      <c r="P257" s="171" t="n"/>
    </row>
    <row r="258" ht="18.75" customHeight="1">
      <c r="A258" s="171" t="n"/>
      <c r="B258" s="171" t="n"/>
      <c r="C258" s="171" t="n"/>
      <c r="D258" s="171" t="n"/>
      <c r="E258" s="171" t="n"/>
      <c r="F258" s="171" t="n"/>
      <c r="G258" s="171" t="n"/>
      <c r="H258" s="171" t="n"/>
      <c r="I258" s="171" t="n"/>
      <c r="J258" s="175">
        <f>SWITCH('CONFIGURAÇÃO'!$J$243,"Origem","","Marcante","","Menor","","Arma","PREÇO","Escudo","","Uniforme","","Item comum","","Ferramenta amaldiçoada","","")</f>
        <v/>
      </c>
      <c r="K258" s="177" t="n"/>
      <c r="L258" s="179" t="n"/>
      <c r="M258" s="176" t="n"/>
      <c r="N258" s="176" t="n"/>
      <c r="O258" s="177" t="n"/>
      <c r="P258" s="171" t="n"/>
    </row>
    <row r="259" ht="18.75" customHeight="1">
      <c r="A259" s="171" t="n"/>
      <c r="B259" s="171" t="n"/>
      <c r="C259" s="171" t="n"/>
      <c r="D259" s="171" t="n"/>
      <c r="E259" s="171" t="n"/>
      <c r="F259" s="171" t="n"/>
      <c r="G259" s="171" t="n"/>
      <c r="H259" s="171" t="n"/>
      <c r="I259" s="171" t="n"/>
      <c r="J259" s="175" t="inlineStr">
        <is>
          <t>EFEITO · DESCRIÇÃO</t>
        </is>
      </c>
      <c r="K259" s="176" t="n"/>
      <c r="L259" s="176" t="n"/>
      <c r="M259" s="176" t="n"/>
      <c r="N259" s="176" t="n"/>
      <c r="O259" s="177" t="n"/>
      <c r="P259" s="171" t="n"/>
    </row>
    <row r="260" ht="18.75" customHeight="1">
      <c r="A260" s="171" t="n"/>
      <c r="B260" s="171" t="n"/>
      <c r="C260" s="171" t="n"/>
      <c r="D260" s="171" t="n"/>
      <c r="E260" s="171" t="n"/>
      <c r="F260" s="171" t="n"/>
      <c r="G260" s="171" t="n"/>
      <c r="H260" s="171" t="n"/>
      <c r="I260" s="171" t="n"/>
      <c r="J260" s="181" t="n"/>
      <c r="K260" s="182" t="n"/>
      <c r="L260" s="182" t="n"/>
      <c r="M260" s="182" t="n"/>
      <c r="N260" s="182" t="n"/>
      <c r="O260" s="183" t="n"/>
      <c r="P260" s="171" t="n"/>
    </row>
    <row r="261" ht="18.75" customHeight="1">
      <c r="A261" s="171" t="n"/>
      <c r="B261" s="171" t="n"/>
      <c r="C261" s="171" t="n"/>
      <c r="D261" s="171" t="n"/>
      <c r="E261" s="171" t="n"/>
      <c r="F261" s="171" t="n"/>
      <c r="G261" s="171" t="n"/>
      <c r="H261" s="171" t="n"/>
      <c r="I261" s="171" t="n"/>
      <c r="J261" s="184" t="n"/>
      <c r="O261" s="185" t="n"/>
      <c r="P261" s="171" t="n"/>
    </row>
    <row r="262" ht="18.75" customHeight="1">
      <c r="A262" s="171" t="n"/>
      <c r="B262" s="171" t="n"/>
      <c r="C262" s="171" t="n"/>
      <c r="D262" s="171" t="n"/>
      <c r="E262" s="171" t="n"/>
      <c r="F262" s="171" t="n"/>
      <c r="G262" s="171" t="n"/>
      <c r="H262" s="171" t="n"/>
      <c r="I262" s="171" t="n"/>
      <c r="J262" s="184" t="n"/>
      <c r="O262" s="185" t="n"/>
      <c r="P262" s="171" t="n"/>
    </row>
    <row r="263" ht="18.75" customHeight="1">
      <c r="A263" s="171" t="n"/>
      <c r="B263" s="171" t="n"/>
      <c r="C263" s="171" t="n"/>
      <c r="D263" s="171" t="n"/>
      <c r="E263" s="171" t="n"/>
      <c r="F263" s="171" t="n"/>
      <c r="G263" s="171" t="n"/>
      <c r="H263" s="171" t="n"/>
      <c r="I263" s="171" t="n"/>
      <c r="J263" s="184" t="n"/>
      <c r="O263" s="185" t="n"/>
      <c r="P263" s="171" t="n"/>
    </row>
    <row r="264" ht="18.75" customHeight="1">
      <c r="A264" s="171" t="n"/>
      <c r="B264" s="171" t="n"/>
      <c r="C264" s="171" t="n"/>
      <c r="D264" s="171" t="n"/>
      <c r="E264" s="171" t="n"/>
      <c r="F264" s="171" t="n"/>
      <c r="G264" s="171" t="n"/>
      <c r="H264" s="171" t="n"/>
      <c r="I264" s="171" t="n"/>
      <c r="J264" s="186" t="n"/>
      <c r="K264" s="187" t="n"/>
      <c r="L264" s="187" t="n"/>
      <c r="M264" s="187" t="n"/>
      <c r="N264" s="187" t="n"/>
      <c r="O264" s="188" t="n"/>
      <c r="P264" s="171" t="n"/>
    </row>
    <row r="265" ht="18.75" customHeight="1">
      <c r="A265" s="171" t="n"/>
      <c r="B265" s="171" t="n"/>
      <c r="C265" s="171" t="n"/>
      <c r="D265" s="171" t="n"/>
      <c r="E265" s="171" t="n"/>
      <c r="F265" s="171" t="n"/>
      <c r="G265" s="171" t="n"/>
      <c r="H265" s="171" t="n"/>
      <c r="I265" s="171" t="n"/>
      <c r="J265" s="173">
        <f>IF('DADOS_CUSTOM'!$S$10="","Revise os valores ao trocar o tipo.","⚠ "&amp;'DADOS_CUSTOM'!$S$10)</f>
        <v/>
      </c>
      <c r="P265" s="171" t="n"/>
    </row>
    <row r="266" ht="18.75" customHeight="1">
      <c r="A266" s="171" t="n"/>
      <c r="B266" s="171" t="n"/>
      <c r="C266" s="171" t="n"/>
      <c r="D266" s="171" t="n"/>
      <c r="E266" s="171" t="n"/>
      <c r="F266" s="171" t="n"/>
      <c r="G266" s="171" t="n"/>
      <c r="H266" s="171" t="n"/>
      <c r="I266" s="171" t="n"/>
      <c r="P266" s="171" t="n"/>
    </row>
    <row r="267" ht="18.75" customHeight="1">
      <c r="A267" s="171" t="n"/>
      <c r="B267" s="171" t="n"/>
      <c r="C267" s="171" t="n"/>
      <c r="D267" s="171" t="n"/>
      <c r="E267" s="171" t="n"/>
      <c r="F267" s="171" t="n"/>
      <c r="G267" s="171" t="n"/>
      <c r="H267" s="171" t="n"/>
      <c r="I267" s="171" t="n"/>
      <c r="J267" s="171" t="n"/>
      <c r="K267" s="171" t="n"/>
      <c r="L267" s="171" t="n"/>
      <c r="M267" s="171" t="n"/>
      <c r="N267" s="171" t="n"/>
      <c r="O267" s="171" t="n"/>
      <c r="P267" s="171" t="n"/>
    </row>
    <row r="268" ht="18.75" customHeight="1">
      <c r="A268" s="171" t="n"/>
      <c r="B268" s="171" t="n"/>
      <c r="C268" s="171" t="n"/>
      <c r="D268" s="171" t="n"/>
      <c r="E268" s="171" t="n"/>
      <c r="F268" s="171" t="n"/>
      <c r="G268" s="171" t="n"/>
      <c r="H268" s="171" t="n"/>
      <c r="I268" s="171" t="n"/>
      <c r="J268" s="171" t="n"/>
      <c r="K268" s="171" t="n"/>
      <c r="L268" s="171" t="n"/>
      <c r="M268" s="171" t="n"/>
      <c r="N268" s="171" t="n"/>
      <c r="O268" s="171" t="n"/>
      <c r="P268" s="171" t="n"/>
    </row>
    <row r="269" ht="18.75" customHeight="1">
      <c r="A269" s="171" t="n"/>
      <c r="B269" s="171" t="n"/>
      <c r="C269" s="171" t="n"/>
      <c r="D269" s="171" t="n"/>
      <c r="E269" s="171" t="n"/>
      <c r="F269" s="171" t="n"/>
      <c r="G269" s="171" t="n"/>
      <c r="H269" s="171" t="n"/>
      <c r="I269" s="171" t="n"/>
      <c r="J269" s="171" t="n"/>
      <c r="K269" s="171" t="n"/>
      <c r="L269" s="171" t="n"/>
      <c r="M269" s="171" t="n"/>
      <c r="N269" s="171" t="n"/>
      <c r="O269" s="171" t="n"/>
      <c r="P269" s="171" t="n"/>
    </row>
    <row r="270" ht="18.75" customHeight="1">
      <c r="A270" s="171" t="n"/>
      <c r="B270" s="171" t="n"/>
      <c r="C270" s="171" t="n"/>
      <c r="D270" s="171" t="n"/>
      <c r="E270" s="171" t="n"/>
      <c r="F270" s="171" t="n"/>
      <c r="G270" s="171" t="n"/>
      <c r="H270" s="171" t="n"/>
      <c r="I270" s="171" t="n"/>
      <c r="J270" s="174" t="inlineStr">
        <is>
          <t>CARTÃO 10 · CUSTOM</t>
        </is>
      </c>
      <c r="P270" s="171" t="n"/>
    </row>
    <row r="271" ht="18.75" customHeight="1">
      <c r="A271" s="171" t="n"/>
      <c r="B271" s="171" t="n"/>
      <c r="C271" s="171" t="n"/>
      <c r="D271" s="171" t="n"/>
      <c r="E271" s="171" t="n"/>
      <c r="F271" s="171" t="n"/>
      <c r="G271" s="171" t="n"/>
      <c r="H271" s="171" t="n"/>
      <c r="I271" s="171" t="n"/>
      <c r="J271" s="175" t="inlineStr">
        <is>
          <t>TIPO</t>
        </is>
      </c>
      <c r="K271" s="176" t="n"/>
      <c r="L271" s="176" t="n"/>
      <c r="M271" s="177" t="n"/>
      <c r="N271" s="175" t="inlineStr">
        <is>
          <t>MESTRE VIU</t>
        </is>
      </c>
      <c r="O271" s="177" t="n"/>
      <c r="P271" s="171" t="n"/>
    </row>
    <row r="272" ht="18.75" customHeight="1">
      <c r="A272" s="171" t="n"/>
      <c r="B272" s="171" t="n"/>
      <c r="C272" s="171" t="n"/>
      <c r="D272" s="171" t="n"/>
      <c r="E272" s="171" t="n"/>
      <c r="F272" s="171" t="n"/>
      <c r="G272" s="171" t="n"/>
      <c r="H272" s="171" t="n"/>
      <c r="I272" s="171" t="n"/>
      <c r="J272" s="179" t="n"/>
      <c r="K272" s="176" t="n"/>
      <c r="L272" s="176" t="n"/>
      <c r="M272" s="177" t="n"/>
      <c r="N272" s="178" t="b">
        <v>0</v>
      </c>
      <c r="O272" s="177" t="n"/>
      <c r="P272" s="171" t="n"/>
    </row>
    <row r="273" ht="18.75" customHeight="1">
      <c r="A273" s="171" t="n"/>
      <c r="B273" s="171" t="n"/>
      <c r="C273" s="171" t="n"/>
      <c r="D273" s="171" t="n"/>
      <c r="E273" s="171" t="n"/>
      <c r="F273" s="171" t="n"/>
      <c r="G273" s="171" t="n"/>
      <c r="H273" s="171" t="n"/>
      <c r="I273" s="171" t="n"/>
      <c r="J273" s="175" t="inlineStr">
        <is>
          <t>NOME</t>
        </is>
      </c>
      <c r="K273" s="176" t="n"/>
      <c r="L273" s="176" t="n"/>
      <c r="M273" s="176" t="n"/>
      <c r="N273" s="176" t="n"/>
      <c r="O273" s="177" t="n"/>
      <c r="P273" s="171" t="n"/>
    </row>
    <row r="274" ht="18.75" customHeight="1">
      <c r="A274" s="171" t="n"/>
      <c r="B274" s="171" t="n"/>
      <c r="C274" s="171" t="n"/>
      <c r="D274" s="171" t="n"/>
      <c r="E274" s="171" t="n"/>
      <c r="F274" s="171" t="n"/>
      <c r="G274" s="171" t="n"/>
      <c r="H274" s="171" t="n"/>
      <c r="I274" s="171" t="n"/>
      <c r="J274" s="179" t="n"/>
      <c r="K274" s="176" t="n"/>
      <c r="L274" s="176" t="n"/>
      <c r="M274" s="176" t="n"/>
      <c r="N274" s="176" t="n"/>
      <c r="O274" s="177" t="n"/>
      <c r="P274" s="171" t="n"/>
    </row>
    <row r="275" ht="18.75" customHeight="1">
      <c r="A275" s="171" t="n"/>
      <c r="B275" s="171" t="n"/>
      <c r="C275" s="171" t="n"/>
      <c r="D275" s="171" t="n"/>
      <c r="E275" s="171" t="n"/>
      <c r="F275" s="171" t="n"/>
      <c r="G275" s="171" t="n"/>
      <c r="H275" s="171" t="n"/>
      <c r="I275" s="171" t="n"/>
      <c r="J275" s="175">
        <f>SWITCH('CONFIGURAÇÃO'!$J$272,"Origem","PERÍCIA 1","Marcante","ORIGEM","Menor","ORIGEM","Arma","CATEGORIA","Escudo","","Uniforme","GRAU MÍNIMO","Item comum","","Ferramenta amaldiçoada","BASE","")</f>
        <v/>
      </c>
      <c r="K275" s="177" t="n"/>
      <c r="L275" s="179" t="n"/>
      <c r="M275" s="176" t="n"/>
      <c r="N275" s="176" t="n"/>
      <c r="O275" s="177" t="n"/>
      <c r="P275" s="171" t="n"/>
    </row>
    <row r="276" ht="18.75" customHeight="1">
      <c r="A276" s="171" t="n"/>
      <c r="B276" s="171" t="n"/>
      <c r="C276" s="171" t="n"/>
      <c r="D276" s="171" t="n"/>
      <c r="E276" s="171" t="n"/>
      <c r="F276" s="171" t="n"/>
      <c r="G276" s="171" t="n"/>
      <c r="H276" s="171" t="n"/>
      <c r="I276" s="171" t="n"/>
      <c r="J276" s="175">
        <f>SWITCH('CONFIGURAÇÃO'!$J$272,"Origem","PERÍCIA 2","Marcante","","Menor","EXIGE MARCANTE","Arma","MÃO","Escudo","","Uniforme","","Item comum","","Ferramenta amaldiçoada","GRAU","")</f>
        <v/>
      </c>
      <c r="K276" s="177" t="n"/>
      <c r="L276" s="179" t="n"/>
      <c r="M276" s="176" t="n"/>
      <c r="N276" s="176" t="n"/>
      <c r="O276" s="177" t="n"/>
      <c r="P276" s="171" t="n"/>
    </row>
    <row r="277" ht="18.75" customHeight="1">
      <c r="A277" s="171" t="n"/>
      <c r="B277" s="171" t="n"/>
      <c r="C277" s="171" t="n"/>
      <c r="D277" s="171" t="n"/>
      <c r="E277" s="171" t="n"/>
      <c r="F277" s="171" t="n"/>
      <c r="G277" s="171" t="n"/>
      <c r="H277" s="171" t="n"/>
      <c r="I277" s="171" t="n"/>
      <c r="J277" s="175">
        <f>SWITCH('CONFIGURAÇÃO'!$J$272,"Origem","PERÍCIA 3","Marcante","","Menor","","Arma","TIPO DE DANO","Escudo","","Uniforme","","Item comum","","Ferramenta amaldiçoada","","")</f>
        <v/>
      </c>
      <c r="K277" s="177" t="n"/>
      <c r="L277" s="179" t="n"/>
      <c r="M277" s="176" t="n"/>
      <c r="N277" s="176" t="n"/>
      <c r="O277" s="177" t="n"/>
      <c r="P277" s="171" t="n"/>
    </row>
    <row r="278" ht="18.75" customHeight="1">
      <c r="A278" s="171" t="n"/>
      <c r="B278" s="171" t="n"/>
      <c r="C278" s="171" t="n"/>
      <c r="D278" s="171" t="n"/>
      <c r="E278" s="171" t="n"/>
      <c r="F278" s="171" t="n"/>
      <c r="G278" s="171" t="n"/>
      <c r="H278" s="171" t="n"/>
      <c r="I278" s="171" t="n"/>
      <c r="J278" s="175">
        <f>SWITCH('CONFIGURAÇÃO'!$J$272,"Origem","PERÍCIA 4","Marcante","","Menor","","Arma","PROPRIEDADE 1","Escudo","","Uniforme","","Item comum","","Ferramenta amaldiçoada","","")</f>
        <v/>
      </c>
      <c r="K278" s="177" t="n"/>
      <c r="L278" s="179" t="n"/>
      <c r="M278" s="176" t="n"/>
      <c r="N278" s="176" t="n"/>
      <c r="O278" s="177" t="n"/>
      <c r="P278" s="171" t="n"/>
    </row>
    <row r="279" ht="18.75" customHeight="1">
      <c r="A279" s="171" t="n"/>
      <c r="B279" s="171" t="n"/>
      <c r="C279" s="171" t="n"/>
      <c r="D279" s="171" t="n"/>
      <c r="E279" s="171" t="n"/>
      <c r="F279" s="171" t="n"/>
      <c r="G279" s="171" t="n"/>
      <c r="H279" s="171" t="n"/>
      <c r="I279" s="171" t="n"/>
      <c r="J279" s="175">
        <f>SWITCH('CONFIGURAÇÃO'!$J$272,"Origem","ROTA","Marcante","","Menor","","Arma","PROPRIEDADE 2","Escudo","","Uniforme","","Item comum","","Ferramenta amaldiçoada","","")</f>
        <v/>
      </c>
      <c r="K279" s="177" t="n"/>
      <c r="L279" s="179" t="n"/>
      <c r="M279" s="176" t="n"/>
      <c r="N279" s="176" t="n"/>
      <c r="O279" s="177" t="n"/>
      <c r="P279" s="171" t="n"/>
    </row>
    <row r="280" ht="18.75" customHeight="1">
      <c r="A280" s="171" t="n"/>
      <c r="B280" s="171" t="n"/>
      <c r="C280" s="171" t="n"/>
      <c r="D280" s="171" t="n"/>
      <c r="E280" s="171" t="n"/>
      <c r="F280" s="171" t="n"/>
      <c r="G280" s="171" t="n"/>
      <c r="H280" s="171" t="n"/>
      <c r="I280" s="171" t="n"/>
      <c r="J280" s="175">
        <f>SWITCH('CONFIGURAÇÃO'!$J$272,"Origem","BASE DO LIVRO","Marcante","","Menor","","Arma","PROPRIEDADE 3","Escudo","","Uniforme","","Item comum","","Ferramenta amaldiçoada","","")</f>
        <v/>
      </c>
      <c r="K280" s="177" t="n"/>
      <c r="L280" s="179" t="n"/>
      <c r="M280" s="176" t="n"/>
      <c r="N280" s="176" t="n"/>
      <c r="O280" s="177" t="n"/>
      <c r="P280" s="171" t="n"/>
    </row>
    <row r="281" ht="18.75" customHeight="1">
      <c r="A281" s="171" t="n"/>
      <c r="B281" s="171" t="n"/>
      <c r="C281" s="171" t="n"/>
      <c r="D281" s="171" t="n"/>
      <c r="E281" s="171" t="n"/>
      <c r="F281" s="171" t="n"/>
      <c r="G281" s="171" t="n"/>
      <c r="H281" s="171" t="n"/>
      <c r="I281" s="171" t="n"/>
      <c r="J281" s="175">
        <f>SWITCH('CONFIGURAÇÃO'!$J$272,"Origem","OFÍCIO","Marcante","","Menor","","Arma","PROPRIEDADE 4","Escudo","","Uniforme","","Item comum","","Ferramenta amaldiçoada","","")</f>
        <v/>
      </c>
      <c r="K281" s="177" t="n"/>
      <c r="L281" s="179" t="n"/>
      <c r="M281" s="176" t="n"/>
      <c r="N281" s="176" t="n"/>
      <c r="O281" s="177" t="n"/>
      <c r="P281" s="171" t="n"/>
    </row>
    <row r="282" ht="18.75" customHeight="1">
      <c r="A282" s="171" t="n"/>
      <c r="B282" s="171" t="n"/>
      <c r="C282" s="171" t="n"/>
      <c r="D282" s="171" t="n"/>
      <c r="E282" s="171" t="n"/>
      <c r="F282" s="171" t="n"/>
      <c r="G282" s="171" t="n"/>
      <c r="H282" s="171" t="n"/>
      <c r="I282" s="171" t="n"/>
      <c r="J282" s="175">
        <f>SWITCH('CONFIGURAÇÃO'!$J$272,"Origem","TALENTO CE 4","Marcante","FREQUÊNCIA","Menor","FREQUÊNCIA","Arma","DADO","Escudo","PROTEÇÃO","Uniforme","PROTEÇÃO","Item comum","VOLUME","Ferramenta amaldiçoada","ESTIGMA","")</f>
        <v/>
      </c>
      <c r="K282" s="177" t="n"/>
      <c r="L282" s="179" t="n"/>
      <c r="M282" s="176" t="n"/>
      <c r="N282" s="176" t="n"/>
      <c r="O282" s="177" t="n"/>
      <c r="P282" s="171" t="n"/>
    </row>
    <row r="283" ht="18.75" customHeight="1">
      <c r="A283" s="171" t="n"/>
      <c r="B283" s="171" t="n"/>
      <c r="C283" s="171" t="n"/>
      <c r="D283" s="171" t="n"/>
      <c r="E283" s="171" t="n"/>
      <c r="F283" s="171" t="n"/>
      <c r="G283" s="171" t="n"/>
      <c r="H283" s="171" t="n"/>
      <c r="I283" s="171" t="n"/>
      <c r="J283" s="175">
        <f>SWITCH('CONFIGURAÇÃO'!$J$272,"Origem","","Marcante","","Menor","","Arma","FORÇA","Escudo","TETO DE DESTREZA","Uniforme","TETO DE DESTREZA","Item comum","PREÇO","Ferramenta amaldiçoada","DESGASTE","")</f>
        <v/>
      </c>
      <c r="K283" s="177" t="n"/>
      <c r="L283" s="179" t="n"/>
      <c r="M283" s="176" t="n"/>
      <c r="N283" s="176" t="n"/>
      <c r="O283" s="177" t="n"/>
      <c r="P283" s="171" t="n"/>
    </row>
    <row r="284" ht="18.75" customHeight="1">
      <c r="A284" s="171" t="n"/>
      <c r="B284" s="171" t="n"/>
      <c r="C284" s="171" t="n"/>
      <c r="D284" s="171" t="n"/>
      <c r="E284" s="171" t="n"/>
      <c r="F284" s="171" t="n"/>
      <c r="G284" s="171" t="n"/>
      <c r="H284" s="171" t="n"/>
      <c r="I284" s="171" t="n"/>
      <c r="J284" s="175">
        <f>SWITCH('CONFIGURAÇÃO'!$J$272,"Origem","","Marcante","","Menor","","Arma","VOLUME","Escudo","FORÇA","Uniforme","FORÇA","Item comum","","Ferramenta amaldiçoada","VOLUME","")</f>
        <v/>
      </c>
      <c r="K284" s="177" t="n"/>
      <c r="L284" s="179" t="n"/>
      <c r="M284" s="176" t="n"/>
      <c r="N284" s="176" t="n"/>
      <c r="O284" s="177" t="n"/>
      <c r="P284" s="171" t="n"/>
    </row>
    <row r="285" ht="18.75" customHeight="1">
      <c r="A285" s="171" t="n"/>
      <c r="B285" s="171" t="n"/>
      <c r="C285" s="171" t="n"/>
      <c r="D285" s="171" t="n"/>
      <c r="E285" s="171" t="n"/>
      <c r="F285" s="171" t="n"/>
      <c r="G285" s="171" t="n"/>
      <c r="H285" s="171" t="n"/>
      <c r="I285" s="171" t="n"/>
      <c r="J285" s="175">
        <f>SWITCH('CONFIGURAÇÃO'!$J$272,"Origem","","Marcante","","Menor","","Arma","ALCANCE","Escudo","VOLUME","Uniforme","VOLUME","Item comum","","Ferramenta amaldiçoada","PREÇO","")</f>
        <v/>
      </c>
      <c r="K285" s="177" t="n"/>
      <c r="L285" s="179" t="n"/>
      <c r="M285" s="176" t="n"/>
      <c r="N285" s="176" t="n"/>
      <c r="O285" s="177" t="n"/>
      <c r="P285" s="171" t="n"/>
    </row>
    <row r="286" ht="18.75" customHeight="1">
      <c r="A286" s="171" t="n"/>
      <c r="B286" s="171" t="n"/>
      <c r="C286" s="171" t="n"/>
      <c r="D286" s="171" t="n"/>
      <c r="E286" s="171" t="n"/>
      <c r="F286" s="171" t="n"/>
      <c r="G286" s="171" t="n"/>
      <c r="H286" s="171" t="n"/>
      <c r="I286" s="171" t="n"/>
      <c r="J286" s="175">
        <f>SWITCH('CONFIGURAÇÃO'!$J$272,"Origem","","Marcante","","Menor","","Arma","RECARGA","Escudo","PREÇO","Uniforme","PREÇO","Item comum","","Ferramenta amaldiçoada","","")</f>
        <v/>
      </c>
      <c r="K286" s="177" t="n"/>
      <c r="L286" s="179" t="n"/>
      <c r="M286" s="176" t="n"/>
      <c r="N286" s="176" t="n"/>
      <c r="O286" s="177" t="n"/>
      <c r="P286" s="171" t="n"/>
    </row>
    <row r="287" ht="18.75" customHeight="1">
      <c r="A287" s="171" t="n"/>
      <c r="B287" s="171" t="n"/>
      <c r="C287" s="171" t="n"/>
      <c r="D287" s="171" t="n"/>
      <c r="E287" s="171" t="n"/>
      <c r="F287" s="171" t="n"/>
      <c r="G287" s="171" t="n"/>
      <c r="H287" s="171" t="n"/>
      <c r="I287" s="171" t="n"/>
      <c r="J287" s="175">
        <f>SWITCH('CONFIGURAÇÃO'!$J$272,"Origem","","Marcante","","Menor","","Arma","PREÇO","Escudo","","Uniforme","","Item comum","","Ferramenta amaldiçoada","","")</f>
        <v/>
      </c>
      <c r="K287" s="177" t="n"/>
      <c r="L287" s="179" t="n"/>
      <c r="M287" s="176" t="n"/>
      <c r="N287" s="176" t="n"/>
      <c r="O287" s="177" t="n"/>
      <c r="P287" s="171" t="n"/>
    </row>
    <row r="288" ht="18.75" customHeight="1">
      <c r="A288" s="171" t="n"/>
      <c r="B288" s="171" t="n"/>
      <c r="C288" s="171" t="n"/>
      <c r="D288" s="171" t="n"/>
      <c r="E288" s="171" t="n"/>
      <c r="F288" s="171" t="n"/>
      <c r="G288" s="171" t="n"/>
      <c r="H288" s="171" t="n"/>
      <c r="I288" s="171" t="n"/>
      <c r="J288" s="175" t="inlineStr">
        <is>
          <t>EFEITO · DESCRIÇÃO</t>
        </is>
      </c>
      <c r="K288" s="176" t="n"/>
      <c r="L288" s="176" t="n"/>
      <c r="M288" s="176" t="n"/>
      <c r="N288" s="176" t="n"/>
      <c r="O288" s="177" t="n"/>
      <c r="P288" s="171" t="n"/>
    </row>
    <row r="289" ht="18.75" customHeight="1">
      <c r="A289" s="171" t="n"/>
      <c r="B289" s="171" t="n"/>
      <c r="C289" s="171" t="n"/>
      <c r="D289" s="171" t="n"/>
      <c r="E289" s="171" t="n"/>
      <c r="F289" s="171" t="n"/>
      <c r="G289" s="171" t="n"/>
      <c r="H289" s="171" t="n"/>
      <c r="I289" s="171" t="n"/>
      <c r="J289" s="181" t="n"/>
      <c r="K289" s="182" t="n"/>
      <c r="L289" s="182" t="n"/>
      <c r="M289" s="182" t="n"/>
      <c r="N289" s="182" t="n"/>
      <c r="O289" s="183" t="n"/>
      <c r="P289" s="171" t="n"/>
    </row>
    <row r="290" ht="18.75" customHeight="1">
      <c r="A290" s="171" t="n"/>
      <c r="B290" s="171" t="n"/>
      <c r="C290" s="171" t="n"/>
      <c r="D290" s="171" t="n"/>
      <c r="E290" s="171" t="n"/>
      <c r="F290" s="171" t="n"/>
      <c r="G290" s="171" t="n"/>
      <c r="H290" s="171" t="n"/>
      <c r="I290" s="171" t="n"/>
      <c r="J290" s="184" t="n"/>
      <c r="O290" s="185" t="n"/>
      <c r="P290" s="171" t="n"/>
    </row>
    <row r="291" ht="18.75" customHeight="1">
      <c r="A291" s="171" t="n"/>
      <c r="B291" s="171" t="n"/>
      <c r="C291" s="171" t="n"/>
      <c r="D291" s="171" t="n"/>
      <c r="E291" s="171" t="n"/>
      <c r="F291" s="171" t="n"/>
      <c r="G291" s="171" t="n"/>
      <c r="H291" s="171" t="n"/>
      <c r="I291" s="171" t="n"/>
      <c r="J291" s="184" t="n"/>
      <c r="O291" s="185" t="n"/>
      <c r="P291" s="171" t="n"/>
    </row>
    <row r="292" ht="18.75" customHeight="1">
      <c r="A292" s="171" t="n"/>
      <c r="B292" s="171" t="n"/>
      <c r="C292" s="171" t="n"/>
      <c r="D292" s="171" t="n"/>
      <c r="E292" s="171" t="n"/>
      <c r="F292" s="171" t="n"/>
      <c r="G292" s="171" t="n"/>
      <c r="H292" s="171" t="n"/>
      <c r="I292" s="171" t="n"/>
      <c r="J292" s="184" t="n"/>
      <c r="O292" s="185" t="n"/>
      <c r="P292" s="171" t="n"/>
    </row>
    <row r="293" ht="18.75" customHeight="1">
      <c r="A293" s="171" t="n"/>
      <c r="B293" s="171" t="n"/>
      <c r="C293" s="171" t="n"/>
      <c r="D293" s="171" t="n"/>
      <c r="E293" s="171" t="n"/>
      <c r="F293" s="171" t="n"/>
      <c r="G293" s="171" t="n"/>
      <c r="H293" s="171" t="n"/>
      <c r="I293" s="171" t="n"/>
      <c r="J293" s="186" t="n"/>
      <c r="K293" s="187" t="n"/>
      <c r="L293" s="187" t="n"/>
      <c r="M293" s="187" t="n"/>
      <c r="N293" s="187" t="n"/>
      <c r="O293" s="188" t="n"/>
      <c r="P293" s="171" t="n"/>
    </row>
    <row r="294" ht="18.75" customHeight="1">
      <c r="A294" s="171" t="n"/>
      <c r="B294" s="171" t="n"/>
      <c r="C294" s="171" t="n"/>
      <c r="D294" s="171" t="n"/>
      <c r="E294" s="171" t="n"/>
      <c r="F294" s="171" t="n"/>
      <c r="G294" s="171" t="n"/>
      <c r="H294" s="171" t="n"/>
      <c r="I294" s="171" t="n"/>
      <c r="J294" s="173">
        <f>IF('DADOS_CUSTOM'!$S$11="","Revise os valores ao trocar o tipo.","⚠ "&amp;'DADOS_CUSTOM'!$S$11)</f>
        <v/>
      </c>
      <c r="P294" s="171" t="n"/>
    </row>
    <row r="295" ht="18.75" customHeight="1">
      <c r="A295" s="171" t="n"/>
      <c r="B295" s="171" t="n"/>
      <c r="C295" s="171" t="n"/>
      <c r="D295" s="171" t="n"/>
      <c r="E295" s="171" t="n"/>
      <c r="F295" s="171" t="n"/>
      <c r="G295" s="171" t="n"/>
      <c r="H295" s="171" t="n"/>
      <c r="I295" s="171" t="n"/>
      <c r="P295" s="171" t="n"/>
    </row>
    <row r="296" ht="18.75" customHeight="1">
      <c r="A296" s="171" t="n"/>
      <c r="B296" s="171" t="n"/>
      <c r="C296" s="171" t="n"/>
      <c r="D296" s="171" t="n"/>
      <c r="E296" s="171" t="n"/>
      <c r="F296" s="171" t="n"/>
      <c r="G296" s="171" t="n"/>
      <c r="H296" s="171" t="n"/>
      <c r="I296" s="171" t="n"/>
      <c r="J296" s="171" t="n"/>
      <c r="K296" s="171" t="n"/>
      <c r="L296" s="171" t="n"/>
      <c r="M296" s="171" t="n"/>
      <c r="N296" s="171" t="n"/>
      <c r="O296" s="171" t="n"/>
      <c r="P296" s="171" t="n"/>
    </row>
    <row r="297" ht="18.75" customHeight="1">
      <c r="A297" s="171" t="n"/>
      <c r="B297" s="171" t="n"/>
      <c r="C297" s="171" t="n"/>
      <c r="D297" s="171" t="n"/>
      <c r="E297" s="171" t="n"/>
      <c r="F297" s="171" t="n"/>
      <c r="G297" s="171" t="n"/>
      <c r="H297" s="171" t="n"/>
      <c r="I297" s="171" t="n"/>
      <c r="J297" s="171" t="n"/>
      <c r="K297" s="171" t="n"/>
      <c r="L297" s="171" t="n"/>
      <c r="M297" s="171" t="n"/>
      <c r="N297" s="171" t="n"/>
      <c r="O297" s="171" t="n"/>
      <c r="P297" s="171" t="n"/>
    </row>
    <row r="298" ht="18.75" customHeight="1">
      <c r="A298" s="171" t="n"/>
      <c r="B298" s="171" t="n"/>
      <c r="C298" s="171" t="n"/>
      <c r="D298" s="171" t="n"/>
      <c r="E298" s="171" t="n"/>
      <c r="F298" s="171" t="n"/>
      <c r="G298" s="171" t="n"/>
      <c r="H298" s="171" t="n"/>
      <c r="I298" s="171" t="n"/>
      <c r="J298" s="171" t="n"/>
      <c r="K298" s="171" t="n"/>
      <c r="L298" s="171" t="n"/>
      <c r="M298" s="171" t="n"/>
      <c r="N298" s="171" t="n"/>
      <c r="O298" s="171" t="n"/>
      <c r="P298" s="171" t="n"/>
    </row>
    <row r="299" ht="18.75" customHeight="1">
      <c r="A299" s="171" t="n"/>
      <c r="B299" s="171" t="n"/>
      <c r="C299" s="171" t="n"/>
      <c r="D299" s="171" t="n"/>
      <c r="E299" s="171" t="n"/>
      <c r="F299" s="171" t="n"/>
      <c r="G299" s="171" t="n"/>
      <c r="H299" s="171" t="n"/>
      <c r="I299" s="171" t="n"/>
      <c r="J299" s="174" t="inlineStr">
        <is>
          <t>CARTÃO 11 · CUSTOM</t>
        </is>
      </c>
      <c r="P299" s="171" t="n"/>
    </row>
    <row r="300" ht="18.75" customHeight="1">
      <c r="A300" s="171" t="n"/>
      <c r="B300" s="171" t="n"/>
      <c r="C300" s="171" t="n"/>
      <c r="D300" s="171" t="n"/>
      <c r="E300" s="171" t="n"/>
      <c r="F300" s="171" t="n"/>
      <c r="G300" s="171" t="n"/>
      <c r="H300" s="171" t="n"/>
      <c r="I300" s="171" t="n"/>
      <c r="J300" s="175" t="inlineStr">
        <is>
          <t>TIPO</t>
        </is>
      </c>
      <c r="K300" s="176" t="n"/>
      <c r="L300" s="176" t="n"/>
      <c r="M300" s="177" t="n"/>
      <c r="N300" s="175" t="inlineStr">
        <is>
          <t>MESTRE VIU</t>
        </is>
      </c>
      <c r="O300" s="177" t="n"/>
      <c r="P300" s="171" t="n"/>
    </row>
    <row r="301" ht="18.75" customHeight="1">
      <c r="A301" s="171" t="n"/>
      <c r="B301" s="171" t="n"/>
      <c r="C301" s="171" t="n"/>
      <c r="D301" s="171" t="n"/>
      <c r="E301" s="171" t="n"/>
      <c r="F301" s="171" t="n"/>
      <c r="G301" s="171" t="n"/>
      <c r="H301" s="171" t="n"/>
      <c r="I301" s="171" t="n"/>
      <c r="J301" s="179" t="n"/>
      <c r="K301" s="176" t="n"/>
      <c r="L301" s="176" t="n"/>
      <c r="M301" s="177" t="n"/>
      <c r="N301" s="178" t="b">
        <v>0</v>
      </c>
      <c r="O301" s="177" t="n"/>
      <c r="P301" s="171" t="n"/>
    </row>
    <row r="302" ht="18.75" customHeight="1">
      <c r="A302" s="171" t="n"/>
      <c r="B302" s="171" t="n"/>
      <c r="C302" s="171" t="n"/>
      <c r="D302" s="171" t="n"/>
      <c r="E302" s="171" t="n"/>
      <c r="F302" s="171" t="n"/>
      <c r="G302" s="171" t="n"/>
      <c r="H302" s="171" t="n"/>
      <c r="I302" s="171" t="n"/>
      <c r="J302" s="175" t="inlineStr">
        <is>
          <t>NOME</t>
        </is>
      </c>
      <c r="K302" s="176" t="n"/>
      <c r="L302" s="176" t="n"/>
      <c r="M302" s="176" t="n"/>
      <c r="N302" s="176" t="n"/>
      <c r="O302" s="177" t="n"/>
      <c r="P302" s="171" t="n"/>
    </row>
    <row r="303" ht="18.75" customHeight="1">
      <c r="A303" s="171" t="n"/>
      <c r="B303" s="171" t="n"/>
      <c r="C303" s="171" t="n"/>
      <c r="D303" s="171" t="n"/>
      <c r="E303" s="171" t="n"/>
      <c r="F303" s="171" t="n"/>
      <c r="G303" s="171" t="n"/>
      <c r="H303" s="171" t="n"/>
      <c r="I303" s="171" t="n"/>
      <c r="J303" s="179" t="n"/>
      <c r="K303" s="176" t="n"/>
      <c r="L303" s="176" t="n"/>
      <c r="M303" s="176" t="n"/>
      <c r="N303" s="176" t="n"/>
      <c r="O303" s="177" t="n"/>
      <c r="P303" s="171" t="n"/>
    </row>
    <row r="304" ht="18.75" customHeight="1">
      <c r="A304" s="171" t="n"/>
      <c r="B304" s="171" t="n"/>
      <c r="C304" s="171" t="n"/>
      <c r="D304" s="171" t="n"/>
      <c r="E304" s="171" t="n"/>
      <c r="F304" s="171" t="n"/>
      <c r="G304" s="171" t="n"/>
      <c r="H304" s="171" t="n"/>
      <c r="I304" s="171" t="n"/>
      <c r="J304" s="175">
        <f>SWITCH('CONFIGURAÇÃO'!$J$301,"Origem","PERÍCIA 1","Marcante","ORIGEM","Menor","ORIGEM","Arma","CATEGORIA","Escudo","","Uniforme","GRAU MÍNIMO","Item comum","","Ferramenta amaldiçoada","BASE","")</f>
        <v/>
      </c>
      <c r="K304" s="177" t="n"/>
      <c r="L304" s="179" t="n"/>
      <c r="M304" s="176" t="n"/>
      <c r="N304" s="176" t="n"/>
      <c r="O304" s="177" t="n"/>
      <c r="P304" s="171" t="n"/>
    </row>
    <row r="305" ht="18.75" customHeight="1">
      <c r="A305" s="171" t="n"/>
      <c r="B305" s="171" t="n"/>
      <c r="C305" s="171" t="n"/>
      <c r="D305" s="171" t="n"/>
      <c r="E305" s="171" t="n"/>
      <c r="F305" s="171" t="n"/>
      <c r="G305" s="171" t="n"/>
      <c r="H305" s="171" t="n"/>
      <c r="I305" s="171" t="n"/>
      <c r="J305" s="175">
        <f>SWITCH('CONFIGURAÇÃO'!$J$301,"Origem","PERÍCIA 2","Marcante","","Menor","EXIGE MARCANTE","Arma","MÃO","Escudo","","Uniforme","","Item comum","","Ferramenta amaldiçoada","GRAU","")</f>
        <v/>
      </c>
      <c r="K305" s="177" t="n"/>
      <c r="L305" s="179" t="n"/>
      <c r="M305" s="176" t="n"/>
      <c r="N305" s="176" t="n"/>
      <c r="O305" s="177" t="n"/>
      <c r="P305" s="171" t="n"/>
    </row>
    <row r="306" ht="18.75" customHeight="1">
      <c r="A306" s="171" t="n"/>
      <c r="B306" s="171" t="n"/>
      <c r="C306" s="171" t="n"/>
      <c r="D306" s="171" t="n"/>
      <c r="E306" s="171" t="n"/>
      <c r="F306" s="171" t="n"/>
      <c r="G306" s="171" t="n"/>
      <c r="H306" s="171" t="n"/>
      <c r="I306" s="171" t="n"/>
      <c r="J306" s="175">
        <f>SWITCH('CONFIGURAÇÃO'!$J$301,"Origem","PERÍCIA 3","Marcante","","Menor","","Arma","TIPO DE DANO","Escudo","","Uniforme","","Item comum","","Ferramenta amaldiçoada","","")</f>
        <v/>
      </c>
      <c r="K306" s="177" t="n"/>
      <c r="L306" s="179" t="n"/>
      <c r="M306" s="176" t="n"/>
      <c r="N306" s="176" t="n"/>
      <c r="O306" s="177" t="n"/>
      <c r="P306" s="171" t="n"/>
    </row>
    <row r="307" ht="18.75" customHeight="1">
      <c r="A307" s="171" t="n"/>
      <c r="B307" s="171" t="n"/>
      <c r="C307" s="171" t="n"/>
      <c r="D307" s="171" t="n"/>
      <c r="E307" s="171" t="n"/>
      <c r="F307" s="171" t="n"/>
      <c r="G307" s="171" t="n"/>
      <c r="H307" s="171" t="n"/>
      <c r="I307" s="171" t="n"/>
      <c r="J307" s="175">
        <f>SWITCH('CONFIGURAÇÃO'!$J$301,"Origem","PERÍCIA 4","Marcante","","Menor","","Arma","PROPRIEDADE 1","Escudo","","Uniforme","","Item comum","","Ferramenta amaldiçoada","","")</f>
        <v/>
      </c>
      <c r="K307" s="177" t="n"/>
      <c r="L307" s="179" t="n"/>
      <c r="M307" s="176" t="n"/>
      <c r="N307" s="176" t="n"/>
      <c r="O307" s="177" t="n"/>
      <c r="P307" s="171" t="n"/>
    </row>
    <row r="308" ht="18.75" customHeight="1">
      <c r="A308" s="171" t="n"/>
      <c r="B308" s="171" t="n"/>
      <c r="C308" s="171" t="n"/>
      <c r="D308" s="171" t="n"/>
      <c r="E308" s="171" t="n"/>
      <c r="F308" s="171" t="n"/>
      <c r="G308" s="171" t="n"/>
      <c r="H308" s="171" t="n"/>
      <c r="I308" s="171" t="n"/>
      <c r="J308" s="175">
        <f>SWITCH('CONFIGURAÇÃO'!$J$301,"Origem","ROTA","Marcante","","Menor","","Arma","PROPRIEDADE 2","Escudo","","Uniforme","","Item comum","","Ferramenta amaldiçoada","","")</f>
        <v/>
      </c>
      <c r="K308" s="177" t="n"/>
      <c r="L308" s="179" t="n"/>
      <c r="M308" s="176" t="n"/>
      <c r="N308" s="176" t="n"/>
      <c r="O308" s="177" t="n"/>
      <c r="P308" s="171" t="n"/>
    </row>
    <row r="309" ht="18.75" customHeight="1">
      <c r="A309" s="171" t="n"/>
      <c r="B309" s="171" t="n"/>
      <c r="C309" s="171" t="n"/>
      <c r="D309" s="171" t="n"/>
      <c r="E309" s="171" t="n"/>
      <c r="F309" s="171" t="n"/>
      <c r="G309" s="171" t="n"/>
      <c r="H309" s="171" t="n"/>
      <c r="I309" s="171" t="n"/>
      <c r="J309" s="175">
        <f>SWITCH('CONFIGURAÇÃO'!$J$301,"Origem","BASE DO LIVRO","Marcante","","Menor","","Arma","PROPRIEDADE 3","Escudo","","Uniforme","","Item comum","","Ferramenta amaldiçoada","","")</f>
        <v/>
      </c>
      <c r="K309" s="177" t="n"/>
      <c r="L309" s="179" t="n"/>
      <c r="M309" s="176" t="n"/>
      <c r="N309" s="176" t="n"/>
      <c r="O309" s="177" t="n"/>
      <c r="P309" s="171" t="n"/>
    </row>
    <row r="310" ht="18.75" customHeight="1">
      <c r="A310" s="171" t="n"/>
      <c r="B310" s="171" t="n"/>
      <c r="C310" s="171" t="n"/>
      <c r="D310" s="171" t="n"/>
      <c r="E310" s="171" t="n"/>
      <c r="F310" s="171" t="n"/>
      <c r="G310" s="171" t="n"/>
      <c r="H310" s="171" t="n"/>
      <c r="I310" s="171" t="n"/>
      <c r="J310" s="175">
        <f>SWITCH('CONFIGURAÇÃO'!$J$301,"Origem","OFÍCIO","Marcante","","Menor","","Arma","PROPRIEDADE 4","Escudo","","Uniforme","","Item comum","","Ferramenta amaldiçoada","","")</f>
        <v/>
      </c>
      <c r="K310" s="177" t="n"/>
      <c r="L310" s="179" t="n"/>
      <c r="M310" s="176" t="n"/>
      <c r="N310" s="176" t="n"/>
      <c r="O310" s="177" t="n"/>
      <c r="P310" s="171" t="n"/>
    </row>
    <row r="311" ht="18.75" customHeight="1">
      <c r="A311" s="171" t="n"/>
      <c r="B311" s="171" t="n"/>
      <c r="C311" s="171" t="n"/>
      <c r="D311" s="171" t="n"/>
      <c r="E311" s="171" t="n"/>
      <c r="F311" s="171" t="n"/>
      <c r="G311" s="171" t="n"/>
      <c r="H311" s="171" t="n"/>
      <c r="I311" s="171" t="n"/>
      <c r="J311" s="175">
        <f>SWITCH('CONFIGURAÇÃO'!$J$301,"Origem","TALENTO CE 4","Marcante","FREQUÊNCIA","Menor","FREQUÊNCIA","Arma","DADO","Escudo","PROTEÇÃO","Uniforme","PROTEÇÃO","Item comum","VOLUME","Ferramenta amaldiçoada","ESTIGMA","")</f>
        <v/>
      </c>
      <c r="K311" s="177" t="n"/>
      <c r="L311" s="179" t="n"/>
      <c r="M311" s="176" t="n"/>
      <c r="N311" s="176" t="n"/>
      <c r="O311" s="177" t="n"/>
      <c r="P311" s="171" t="n"/>
    </row>
    <row r="312" ht="18.75" customHeight="1">
      <c r="A312" s="171" t="n"/>
      <c r="B312" s="171" t="n"/>
      <c r="C312" s="171" t="n"/>
      <c r="D312" s="171" t="n"/>
      <c r="E312" s="171" t="n"/>
      <c r="F312" s="171" t="n"/>
      <c r="G312" s="171" t="n"/>
      <c r="H312" s="171" t="n"/>
      <c r="I312" s="171" t="n"/>
      <c r="J312" s="175">
        <f>SWITCH('CONFIGURAÇÃO'!$J$301,"Origem","","Marcante","","Menor","","Arma","FORÇA","Escudo","TETO DE DESTREZA","Uniforme","TETO DE DESTREZA","Item comum","PREÇO","Ferramenta amaldiçoada","DESGASTE","")</f>
        <v/>
      </c>
      <c r="K312" s="177" t="n"/>
      <c r="L312" s="179" t="n"/>
      <c r="M312" s="176" t="n"/>
      <c r="N312" s="176" t="n"/>
      <c r="O312" s="177" t="n"/>
      <c r="P312" s="171" t="n"/>
    </row>
    <row r="313" ht="18.75" customHeight="1">
      <c r="A313" s="171" t="n"/>
      <c r="B313" s="171" t="n"/>
      <c r="C313" s="171" t="n"/>
      <c r="D313" s="171" t="n"/>
      <c r="E313" s="171" t="n"/>
      <c r="F313" s="171" t="n"/>
      <c r="G313" s="171" t="n"/>
      <c r="H313" s="171" t="n"/>
      <c r="I313" s="171" t="n"/>
      <c r="J313" s="175">
        <f>SWITCH('CONFIGURAÇÃO'!$J$301,"Origem","","Marcante","","Menor","","Arma","VOLUME","Escudo","FORÇA","Uniforme","FORÇA","Item comum","","Ferramenta amaldiçoada","VOLUME","")</f>
        <v/>
      </c>
      <c r="K313" s="177" t="n"/>
      <c r="L313" s="179" t="n"/>
      <c r="M313" s="176" t="n"/>
      <c r="N313" s="176" t="n"/>
      <c r="O313" s="177" t="n"/>
      <c r="P313" s="171" t="n"/>
    </row>
    <row r="314" ht="18.75" customHeight="1">
      <c r="A314" s="171" t="n"/>
      <c r="B314" s="171" t="n"/>
      <c r="C314" s="171" t="n"/>
      <c r="D314" s="171" t="n"/>
      <c r="E314" s="171" t="n"/>
      <c r="F314" s="171" t="n"/>
      <c r="G314" s="171" t="n"/>
      <c r="H314" s="171" t="n"/>
      <c r="I314" s="171" t="n"/>
      <c r="J314" s="175">
        <f>SWITCH('CONFIGURAÇÃO'!$J$301,"Origem","","Marcante","","Menor","","Arma","ALCANCE","Escudo","VOLUME","Uniforme","VOLUME","Item comum","","Ferramenta amaldiçoada","PREÇO","")</f>
        <v/>
      </c>
      <c r="K314" s="177" t="n"/>
      <c r="L314" s="179" t="n"/>
      <c r="M314" s="176" t="n"/>
      <c r="N314" s="176" t="n"/>
      <c r="O314" s="177" t="n"/>
      <c r="P314" s="171" t="n"/>
    </row>
    <row r="315" ht="18.75" customHeight="1">
      <c r="A315" s="171" t="n"/>
      <c r="B315" s="171" t="n"/>
      <c r="C315" s="171" t="n"/>
      <c r="D315" s="171" t="n"/>
      <c r="E315" s="171" t="n"/>
      <c r="F315" s="171" t="n"/>
      <c r="G315" s="171" t="n"/>
      <c r="H315" s="171" t="n"/>
      <c r="I315" s="171" t="n"/>
      <c r="J315" s="175">
        <f>SWITCH('CONFIGURAÇÃO'!$J$301,"Origem","","Marcante","","Menor","","Arma","RECARGA","Escudo","PREÇO","Uniforme","PREÇO","Item comum","","Ferramenta amaldiçoada","","")</f>
        <v/>
      </c>
      <c r="K315" s="177" t="n"/>
      <c r="L315" s="179" t="n"/>
      <c r="M315" s="176" t="n"/>
      <c r="N315" s="176" t="n"/>
      <c r="O315" s="177" t="n"/>
      <c r="P315" s="171" t="n"/>
    </row>
    <row r="316" ht="18.75" customHeight="1">
      <c r="A316" s="171" t="n"/>
      <c r="B316" s="171" t="n"/>
      <c r="C316" s="171" t="n"/>
      <c r="D316" s="171" t="n"/>
      <c r="E316" s="171" t="n"/>
      <c r="F316" s="171" t="n"/>
      <c r="G316" s="171" t="n"/>
      <c r="H316" s="171" t="n"/>
      <c r="I316" s="171" t="n"/>
      <c r="J316" s="175">
        <f>SWITCH('CONFIGURAÇÃO'!$J$301,"Origem","","Marcante","","Menor","","Arma","PREÇO","Escudo","","Uniforme","","Item comum","","Ferramenta amaldiçoada","","")</f>
        <v/>
      </c>
      <c r="K316" s="177" t="n"/>
      <c r="L316" s="179" t="n"/>
      <c r="M316" s="176" t="n"/>
      <c r="N316" s="176" t="n"/>
      <c r="O316" s="177" t="n"/>
      <c r="P316" s="171" t="n"/>
    </row>
    <row r="317" ht="18.75" customHeight="1">
      <c r="A317" s="171" t="n"/>
      <c r="B317" s="171" t="n"/>
      <c r="C317" s="171" t="n"/>
      <c r="D317" s="171" t="n"/>
      <c r="E317" s="171" t="n"/>
      <c r="F317" s="171" t="n"/>
      <c r="G317" s="171" t="n"/>
      <c r="H317" s="171" t="n"/>
      <c r="I317" s="171" t="n"/>
      <c r="J317" s="175" t="inlineStr">
        <is>
          <t>EFEITO · DESCRIÇÃO</t>
        </is>
      </c>
      <c r="K317" s="176" t="n"/>
      <c r="L317" s="176" t="n"/>
      <c r="M317" s="176" t="n"/>
      <c r="N317" s="176" t="n"/>
      <c r="O317" s="177" t="n"/>
      <c r="P317" s="171" t="n"/>
    </row>
    <row r="318" ht="18.75" customHeight="1">
      <c r="A318" s="171" t="n"/>
      <c r="B318" s="171" t="n"/>
      <c r="C318" s="171" t="n"/>
      <c r="D318" s="171" t="n"/>
      <c r="E318" s="171" t="n"/>
      <c r="F318" s="171" t="n"/>
      <c r="G318" s="171" t="n"/>
      <c r="H318" s="171" t="n"/>
      <c r="I318" s="171" t="n"/>
      <c r="J318" s="181" t="n"/>
      <c r="K318" s="182" t="n"/>
      <c r="L318" s="182" t="n"/>
      <c r="M318" s="182" t="n"/>
      <c r="N318" s="182" t="n"/>
      <c r="O318" s="183" t="n"/>
      <c r="P318" s="171" t="n"/>
    </row>
    <row r="319" ht="18.75" customHeight="1">
      <c r="A319" s="171" t="n"/>
      <c r="B319" s="171" t="n"/>
      <c r="C319" s="171" t="n"/>
      <c r="D319" s="171" t="n"/>
      <c r="E319" s="171" t="n"/>
      <c r="F319" s="171" t="n"/>
      <c r="G319" s="171" t="n"/>
      <c r="H319" s="171" t="n"/>
      <c r="I319" s="171" t="n"/>
      <c r="J319" s="184" t="n"/>
      <c r="O319" s="185" t="n"/>
      <c r="P319" s="171" t="n"/>
    </row>
    <row r="320" ht="18.75" customHeight="1">
      <c r="A320" s="171" t="n"/>
      <c r="B320" s="171" t="n"/>
      <c r="C320" s="171" t="n"/>
      <c r="D320" s="171" t="n"/>
      <c r="E320" s="171" t="n"/>
      <c r="F320" s="171" t="n"/>
      <c r="G320" s="171" t="n"/>
      <c r="H320" s="171" t="n"/>
      <c r="I320" s="171" t="n"/>
      <c r="J320" s="184" t="n"/>
      <c r="O320" s="185" t="n"/>
      <c r="P320" s="171" t="n"/>
    </row>
    <row r="321" ht="18.75" customHeight="1">
      <c r="A321" s="171" t="n"/>
      <c r="B321" s="171" t="n"/>
      <c r="C321" s="171" t="n"/>
      <c r="D321" s="171" t="n"/>
      <c r="E321" s="171" t="n"/>
      <c r="F321" s="171" t="n"/>
      <c r="G321" s="171" t="n"/>
      <c r="H321" s="171" t="n"/>
      <c r="I321" s="171" t="n"/>
      <c r="J321" s="184" t="n"/>
      <c r="O321" s="185" t="n"/>
      <c r="P321" s="171" t="n"/>
    </row>
    <row r="322" ht="18.75" customHeight="1">
      <c r="A322" s="171" t="n"/>
      <c r="B322" s="171" t="n"/>
      <c r="C322" s="171" t="n"/>
      <c r="D322" s="171" t="n"/>
      <c r="E322" s="171" t="n"/>
      <c r="F322" s="171" t="n"/>
      <c r="G322" s="171" t="n"/>
      <c r="H322" s="171" t="n"/>
      <c r="I322" s="171" t="n"/>
      <c r="J322" s="186" t="n"/>
      <c r="K322" s="187" t="n"/>
      <c r="L322" s="187" t="n"/>
      <c r="M322" s="187" t="n"/>
      <c r="N322" s="187" t="n"/>
      <c r="O322" s="188" t="n"/>
      <c r="P322" s="171" t="n"/>
    </row>
    <row r="323" ht="18.75" customHeight="1">
      <c r="A323" s="171" t="n"/>
      <c r="B323" s="171" t="n"/>
      <c r="C323" s="171" t="n"/>
      <c r="D323" s="171" t="n"/>
      <c r="E323" s="171" t="n"/>
      <c r="F323" s="171" t="n"/>
      <c r="G323" s="171" t="n"/>
      <c r="H323" s="171" t="n"/>
      <c r="I323" s="171" t="n"/>
      <c r="J323" s="173">
        <f>IF('DADOS_CUSTOM'!$S$12="","Revise os valores ao trocar o tipo.","⚠ "&amp;'DADOS_CUSTOM'!$S$12)</f>
        <v/>
      </c>
      <c r="P323" s="171" t="n"/>
    </row>
    <row r="324" ht="18.75" customHeight="1">
      <c r="A324" s="171" t="n"/>
      <c r="B324" s="171" t="n"/>
      <c r="C324" s="171" t="n"/>
      <c r="D324" s="171" t="n"/>
      <c r="E324" s="171" t="n"/>
      <c r="F324" s="171" t="n"/>
      <c r="G324" s="171" t="n"/>
      <c r="H324" s="171" t="n"/>
      <c r="I324" s="171" t="n"/>
      <c r="P324" s="171" t="n"/>
    </row>
    <row r="325" ht="18.75" customHeight="1">
      <c r="A325" s="171" t="n"/>
      <c r="B325" s="171" t="n"/>
      <c r="C325" s="171" t="n"/>
      <c r="D325" s="171" t="n"/>
      <c r="E325" s="171" t="n"/>
      <c r="F325" s="171" t="n"/>
      <c r="G325" s="171" t="n"/>
      <c r="H325" s="171" t="n"/>
      <c r="I325" s="171" t="n"/>
      <c r="J325" s="171" t="n"/>
      <c r="K325" s="171" t="n"/>
      <c r="L325" s="171" t="n"/>
      <c r="M325" s="171" t="n"/>
      <c r="N325" s="171" t="n"/>
      <c r="O325" s="171" t="n"/>
      <c r="P325" s="171" t="n"/>
    </row>
    <row r="326" ht="18.75" customHeight="1">
      <c r="A326" s="171" t="n"/>
      <c r="B326" s="171" t="n"/>
      <c r="C326" s="171" t="n"/>
      <c r="D326" s="171" t="n"/>
      <c r="E326" s="171" t="n"/>
      <c r="F326" s="171" t="n"/>
      <c r="G326" s="171" t="n"/>
      <c r="H326" s="171" t="n"/>
      <c r="I326" s="171" t="n"/>
      <c r="J326" s="171" t="n"/>
      <c r="K326" s="171" t="n"/>
      <c r="L326" s="171" t="n"/>
      <c r="M326" s="171" t="n"/>
      <c r="N326" s="171" t="n"/>
      <c r="O326" s="171" t="n"/>
      <c r="P326" s="171" t="n"/>
    </row>
    <row r="327" ht="18.75" customHeight="1">
      <c r="A327" s="171" t="n"/>
      <c r="B327" s="171" t="n"/>
      <c r="C327" s="171" t="n"/>
      <c r="D327" s="171" t="n"/>
      <c r="E327" s="171" t="n"/>
      <c r="F327" s="171" t="n"/>
      <c r="G327" s="171" t="n"/>
      <c r="H327" s="171" t="n"/>
      <c r="I327" s="171" t="n"/>
      <c r="J327" s="171" t="n"/>
      <c r="K327" s="171" t="n"/>
      <c r="L327" s="171" t="n"/>
      <c r="M327" s="171" t="n"/>
      <c r="N327" s="171" t="n"/>
      <c r="O327" s="171" t="n"/>
      <c r="P327" s="171" t="n"/>
    </row>
    <row r="328" ht="18.75" customHeight="1">
      <c r="A328" s="171" t="n"/>
      <c r="B328" s="171" t="n"/>
      <c r="C328" s="171" t="n"/>
      <c r="D328" s="171" t="n"/>
      <c r="E328" s="171" t="n"/>
      <c r="F328" s="171" t="n"/>
      <c r="G328" s="171" t="n"/>
      <c r="H328" s="171" t="n"/>
      <c r="I328" s="171" t="n"/>
      <c r="J328" s="174" t="inlineStr">
        <is>
          <t>CARTÃO 12 · CUSTOM</t>
        </is>
      </c>
      <c r="P328" s="171" t="n"/>
    </row>
    <row r="329" ht="18.75" customHeight="1">
      <c r="A329" s="171" t="n"/>
      <c r="B329" s="171" t="n"/>
      <c r="C329" s="171" t="n"/>
      <c r="D329" s="171" t="n"/>
      <c r="E329" s="171" t="n"/>
      <c r="F329" s="171" t="n"/>
      <c r="G329" s="171" t="n"/>
      <c r="H329" s="171" t="n"/>
      <c r="I329" s="171" t="n"/>
      <c r="J329" s="175" t="inlineStr">
        <is>
          <t>TIPO</t>
        </is>
      </c>
      <c r="K329" s="176" t="n"/>
      <c r="L329" s="176" t="n"/>
      <c r="M329" s="177" t="n"/>
      <c r="N329" s="175" t="inlineStr">
        <is>
          <t>MESTRE VIU</t>
        </is>
      </c>
      <c r="O329" s="177" t="n"/>
      <c r="P329" s="171" t="n"/>
    </row>
    <row r="330" ht="18.75" customHeight="1">
      <c r="A330" s="171" t="n"/>
      <c r="B330" s="171" t="n"/>
      <c r="C330" s="171" t="n"/>
      <c r="D330" s="171" t="n"/>
      <c r="E330" s="171" t="n"/>
      <c r="F330" s="171" t="n"/>
      <c r="G330" s="171" t="n"/>
      <c r="H330" s="171" t="n"/>
      <c r="I330" s="171" t="n"/>
      <c r="J330" s="179" t="n"/>
      <c r="K330" s="176" t="n"/>
      <c r="L330" s="176" t="n"/>
      <c r="M330" s="177" t="n"/>
      <c r="N330" s="178" t="b">
        <v>0</v>
      </c>
      <c r="O330" s="177" t="n"/>
      <c r="P330" s="171" t="n"/>
    </row>
    <row r="331" ht="18.75" customHeight="1">
      <c r="A331" s="171" t="n"/>
      <c r="B331" s="171" t="n"/>
      <c r="C331" s="171" t="n"/>
      <c r="D331" s="171" t="n"/>
      <c r="E331" s="171" t="n"/>
      <c r="F331" s="171" t="n"/>
      <c r="G331" s="171" t="n"/>
      <c r="H331" s="171" t="n"/>
      <c r="I331" s="171" t="n"/>
      <c r="J331" s="175" t="inlineStr">
        <is>
          <t>NOME</t>
        </is>
      </c>
      <c r="K331" s="176" t="n"/>
      <c r="L331" s="176" t="n"/>
      <c r="M331" s="176" t="n"/>
      <c r="N331" s="176" t="n"/>
      <c r="O331" s="177" t="n"/>
      <c r="P331" s="171" t="n"/>
    </row>
    <row r="332" ht="18.75" customHeight="1">
      <c r="A332" s="171" t="n"/>
      <c r="B332" s="171" t="n"/>
      <c r="C332" s="171" t="n"/>
      <c r="D332" s="171" t="n"/>
      <c r="E332" s="171" t="n"/>
      <c r="F332" s="171" t="n"/>
      <c r="G332" s="171" t="n"/>
      <c r="H332" s="171" t="n"/>
      <c r="I332" s="171" t="n"/>
      <c r="J332" s="179" t="n"/>
      <c r="K332" s="176" t="n"/>
      <c r="L332" s="176" t="n"/>
      <c r="M332" s="176" t="n"/>
      <c r="N332" s="176" t="n"/>
      <c r="O332" s="177" t="n"/>
      <c r="P332" s="171" t="n"/>
    </row>
    <row r="333" ht="18.75" customHeight="1">
      <c r="A333" s="171" t="n"/>
      <c r="B333" s="171" t="n"/>
      <c r="C333" s="171" t="n"/>
      <c r="D333" s="171" t="n"/>
      <c r="E333" s="171" t="n"/>
      <c r="F333" s="171" t="n"/>
      <c r="G333" s="171" t="n"/>
      <c r="H333" s="171" t="n"/>
      <c r="I333" s="171" t="n"/>
      <c r="J333" s="175">
        <f>SWITCH('CONFIGURAÇÃO'!$J$330,"Origem","PERÍCIA 1","Marcante","ORIGEM","Menor","ORIGEM","Arma","CATEGORIA","Escudo","","Uniforme","GRAU MÍNIMO","Item comum","","Ferramenta amaldiçoada","BASE","")</f>
        <v/>
      </c>
      <c r="K333" s="177" t="n"/>
      <c r="L333" s="179" t="n"/>
      <c r="M333" s="176" t="n"/>
      <c r="N333" s="176" t="n"/>
      <c r="O333" s="177" t="n"/>
      <c r="P333" s="171" t="n"/>
    </row>
    <row r="334" ht="18.75" customHeight="1">
      <c r="A334" s="171" t="n"/>
      <c r="B334" s="171" t="n"/>
      <c r="C334" s="171" t="n"/>
      <c r="D334" s="171" t="n"/>
      <c r="E334" s="171" t="n"/>
      <c r="F334" s="171" t="n"/>
      <c r="G334" s="171" t="n"/>
      <c r="H334" s="171" t="n"/>
      <c r="I334" s="171" t="n"/>
      <c r="J334" s="175">
        <f>SWITCH('CONFIGURAÇÃO'!$J$330,"Origem","PERÍCIA 2","Marcante","","Menor","EXIGE MARCANTE","Arma","MÃO","Escudo","","Uniforme","","Item comum","","Ferramenta amaldiçoada","GRAU","")</f>
        <v/>
      </c>
      <c r="K334" s="177" t="n"/>
      <c r="L334" s="179" t="n"/>
      <c r="M334" s="176" t="n"/>
      <c r="N334" s="176" t="n"/>
      <c r="O334" s="177" t="n"/>
      <c r="P334" s="171" t="n"/>
    </row>
    <row r="335" ht="18.75" customHeight="1">
      <c r="A335" s="171" t="n"/>
      <c r="B335" s="171" t="n"/>
      <c r="C335" s="171" t="n"/>
      <c r="D335" s="171" t="n"/>
      <c r="E335" s="171" t="n"/>
      <c r="F335" s="171" t="n"/>
      <c r="G335" s="171" t="n"/>
      <c r="H335" s="171" t="n"/>
      <c r="I335" s="171" t="n"/>
      <c r="J335" s="175">
        <f>SWITCH('CONFIGURAÇÃO'!$J$330,"Origem","PERÍCIA 3","Marcante","","Menor","","Arma","TIPO DE DANO","Escudo","","Uniforme","","Item comum","","Ferramenta amaldiçoada","","")</f>
        <v/>
      </c>
      <c r="K335" s="177" t="n"/>
      <c r="L335" s="179" t="n"/>
      <c r="M335" s="176" t="n"/>
      <c r="N335" s="176" t="n"/>
      <c r="O335" s="177" t="n"/>
      <c r="P335" s="171" t="n"/>
    </row>
    <row r="336" ht="18.75" customHeight="1">
      <c r="A336" s="171" t="n"/>
      <c r="B336" s="171" t="n"/>
      <c r="C336" s="171" t="n"/>
      <c r="D336" s="171" t="n"/>
      <c r="E336" s="171" t="n"/>
      <c r="F336" s="171" t="n"/>
      <c r="G336" s="171" t="n"/>
      <c r="H336" s="171" t="n"/>
      <c r="I336" s="171" t="n"/>
      <c r="J336" s="175">
        <f>SWITCH('CONFIGURAÇÃO'!$J$330,"Origem","PERÍCIA 4","Marcante","","Menor","","Arma","PROPRIEDADE 1","Escudo","","Uniforme","","Item comum","","Ferramenta amaldiçoada","","")</f>
        <v/>
      </c>
      <c r="K336" s="177" t="n"/>
      <c r="L336" s="179" t="n"/>
      <c r="M336" s="176" t="n"/>
      <c r="N336" s="176" t="n"/>
      <c r="O336" s="177" t="n"/>
      <c r="P336" s="171" t="n"/>
    </row>
    <row r="337" ht="18.75" customHeight="1">
      <c r="A337" s="171" t="n"/>
      <c r="B337" s="171" t="n"/>
      <c r="C337" s="171" t="n"/>
      <c r="D337" s="171" t="n"/>
      <c r="E337" s="171" t="n"/>
      <c r="F337" s="171" t="n"/>
      <c r="G337" s="171" t="n"/>
      <c r="H337" s="171" t="n"/>
      <c r="I337" s="171" t="n"/>
      <c r="J337" s="175">
        <f>SWITCH('CONFIGURAÇÃO'!$J$330,"Origem","ROTA","Marcante","","Menor","","Arma","PROPRIEDADE 2","Escudo","","Uniforme","","Item comum","","Ferramenta amaldiçoada","","")</f>
        <v/>
      </c>
      <c r="K337" s="177" t="n"/>
      <c r="L337" s="179" t="n"/>
      <c r="M337" s="176" t="n"/>
      <c r="N337" s="176" t="n"/>
      <c r="O337" s="177" t="n"/>
      <c r="P337" s="171" t="n"/>
    </row>
    <row r="338" ht="18.75" customHeight="1">
      <c r="A338" s="171" t="n"/>
      <c r="B338" s="171" t="n"/>
      <c r="C338" s="171" t="n"/>
      <c r="D338" s="171" t="n"/>
      <c r="E338" s="171" t="n"/>
      <c r="F338" s="171" t="n"/>
      <c r="G338" s="171" t="n"/>
      <c r="H338" s="171" t="n"/>
      <c r="I338" s="171" t="n"/>
      <c r="J338" s="175">
        <f>SWITCH('CONFIGURAÇÃO'!$J$330,"Origem","BASE DO LIVRO","Marcante","","Menor","","Arma","PROPRIEDADE 3","Escudo","","Uniforme","","Item comum","","Ferramenta amaldiçoada","","")</f>
        <v/>
      </c>
      <c r="K338" s="177" t="n"/>
      <c r="L338" s="179" t="n"/>
      <c r="M338" s="176" t="n"/>
      <c r="N338" s="176" t="n"/>
      <c r="O338" s="177" t="n"/>
      <c r="P338" s="171" t="n"/>
    </row>
    <row r="339" ht="18.75" customHeight="1">
      <c r="A339" s="171" t="n"/>
      <c r="B339" s="171" t="n"/>
      <c r="C339" s="171" t="n"/>
      <c r="D339" s="171" t="n"/>
      <c r="E339" s="171" t="n"/>
      <c r="F339" s="171" t="n"/>
      <c r="G339" s="171" t="n"/>
      <c r="H339" s="171" t="n"/>
      <c r="I339" s="171" t="n"/>
      <c r="J339" s="175">
        <f>SWITCH('CONFIGURAÇÃO'!$J$330,"Origem","OFÍCIO","Marcante","","Menor","","Arma","PROPRIEDADE 4","Escudo","","Uniforme","","Item comum","","Ferramenta amaldiçoada","","")</f>
        <v/>
      </c>
      <c r="K339" s="177" t="n"/>
      <c r="L339" s="179" t="n"/>
      <c r="M339" s="176" t="n"/>
      <c r="N339" s="176" t="n"/>
      <c r="O339" s="177" t="n"/>
      <c r="P339" s="171" t="n"/>
    </row>
    <row r="340" ht="18.75" customHeight="1">
      <c r="A340" s="171" t="n"/>
      <c r="B340" s="171" t="n"/>
      <c r="C340" s="171" t="n"/>
      <c r="D340" s="171" t="n"/>
      <c r="E340" s="171" t="n"/>
      <c r="F340" s="171" t="n"/>
      <c r="G340" s="171" t="n"/>
      <c r="H340" s="171" t="n"/>
      <c r="I340" s="171" t="n"/>
      <c r="J340" s="175">
        <f>SWITCH('CONFIGURAÇÃO'!$J$330,"Origem","TALENTO CE 4","Marcante","FREQUÊNCIA","Menor","FREQUÊNCIA","Arma","DADO","Escudo","PROTEÇÃO","Uniforme","PROTEÇÃO","Item comum","VOLUME","Ferramenta amaldiçoada","ESTIGMA","")</f>
        <v/>
      </c>
      <c r="K340" s="177" t="n"/>
      <c r="L340" s="179" t="n"/>
      <c r="M340" s="176" t="n"/>
      <c r="N340" s="176" t="n"/>
      <c r="O340" s="177" t="n"/>
      <c r="P340" s="171" t="n"/>
    </row>
    <row r="341" ht="18.75" customHeight="1">
      <c r="A341" s="171" t="n"/>
      <c r="B341" s="171" t="n"/>
      <c r="C341" s="171" t="n"/>
      <c r="D341" s="171" t="n"/>
      <c r="E341" s="171" t="n"/>
      <c r="F341" s="171" t="n"/>
      <c r="G341" s="171" t="n"/>
      <c r="H341" s="171" t="n"/>
      <c r="I341" s="171" t="n"/>
      <c r="J341" s="175">
        <f>SWITCH('CONFIGURAÇÃO'!$J$330,"Origem","","Marcante","","Menor","","Arma","FORÇA","Escudo","TETO DE DESTREZA","Uniforme","TETO DE DESTREZA","Item comum","PREÇO","Ferramenta amaldiçoada","DESGASTE","")</f>
        <v/>
      </c>
      <c r="K341" s="177" t="n"/>
      <c r="L341" s="179" t="n"/>
      <c r="M341" s="176" t="n"/>
      <c r="N341" s="176" t="n"/>
      <c r="O341" s="177" t="n"/>
      <c r="P341" s="171" t="n"/>
    </row>
    <row r="342" ht="18.75" customHeight="1">
      <c r="A342" s="171" t="n"/>
      <c r="B342" s="171" t="n"/>
      <c r="C342" s="171" t="n"/>
      <c r="D342" s="171" t="n"/>
      <c r="E342" s="171" t="n"/>
      <c r="F342" s="171" t="n"/>
      <c r="G342" s="171" t="n"/>
      <c r="H342" s="171" t="n"/>
      <c r="I342" s="171" t="n"/>
      <c r="J342" s="175">
        <f>SWITCH('CONFIGURAÇÃO'!$J$330,"Origem","","Marcante","","Menor","","Arma","VOLUME","Escudo","FORÇA","Uniforme","FORÇA","Item comum","","Ferramenta amaldiçoada","VOLUME","")</f>
        <v/>
      </c>
      <c r="K342" s="177" t="n"/>
      <c r="L342" s="179" t="n"/>
      <c r="M342" s="176" t="n"/>
      <c r="N342" s="176" t="n"/>
      <c r="O342" s="177" t="n"/>
      <c r="P342" s="171" t="n"/>
    </row>
    <row r="343" ht="18.75" customHeight="1">
      <c r="A343" s="171" t="n"/>
      <c r="B343" s="171" t="n"/>
      <c r="C343" s="171" t="n"/>
      <c r="D343" s="171" t="n"/>
      <c r="E343" s="171" t="n"/>
      <c r="F343" s="171" t="n"/>
      <c r="G343" s="171" t="n"/>
      <c r="H343" s="171" t="n"/>
      <c r="I343" s="171" t="n"/>
      <c r="J343" s="175">
        <f>SWITCH('CONFIGURAÇÃO'!$J$330,"Origem","","Marcante","","Menor","","Arma","ALCANCE","Escudo","VOLUME","Uniforme","VOLUME","Item comum","","Ferramenta amaldiçoada","PREÇO","")</f>
        <v/>
      </c>
      <c r="K343" s="177" t="n"/>
      <c r="L343" s="179" t="n"/>
      <c r="M343" s="176" t="n"/>
      <c r="N343" s="176" t="n"/>
      <c r="O343" s="177" t="n"/>
      <c r="P343" s="171" t="n"/>
    </row>
    <row r="344" ht="18.75" customHeight="1">
      <c r="A344" s="171" t="n"/>
      <c r="B344" s="171" t="n"/>
      <c r="C344" s="171" t="n"/>
      <c r="D344" s="171" t="n"/>
      <c r="E344" s="171" t="n"/>
      <c r="F344" s="171" t="n"/>
      <c r="G344" s="171" t="n"/>
      <c r="H344" s="171" t="n"/>
      <c r="I344" s="171" t="n"/>
      <c r="J344" s="175">
        <f>SWITCH('CONFIGURAÇÃO'!$J$330,"Origem","","Marcante","","Menor","","Arma","RECARGA","Escudo","PREÇO","Uniforme","PREÇO","Item comum","","Ferramenta amaldiçoada","","")</f>
        <v/>
      </c>
      <c r="K344" s="177" t="n"/>
      <c r="L344" s="179" t="n"/>
      <c r="M344" s="176" t="n"/>
      <c r="N344" s="176" t="n"/>
      <c r="O344" s="177" t="n"/>
      <c r="P344" s="171" t="n"/>
    </row>
    <row r="345" ht="18.75" customHeight="1">
      <c r="A345" s="171" t="n"/>
      <c r="B345" s="171" t="n"/>
      <c r="C345" s="171" t="n"/>
      <c r="D345" s="171" t="n"/>
      <c r="E345" s="171" t="n"/>
      <c r="F345" s="171" t="n"/>
      <c r="G345" s="171" t="n"/>
      <c r="H345" s="171" t="n"/>
      <c r="I345" s="171" t="n"/>
      <c r="J345" s="175">
        <f>SWITCH('CONFIGURAÇÃO'!$J$330,"Origem","","Marcante","","Menor","","Arma","PREÇO","Escudo","","Uniforme","","Item comum","","Ferramenta amaldiçoada","","")</f>
        <v/>
      </c>
      <c r="K345" s="177" t="n"/>
      <c r="L345" s="179" t="n"/>
      <c r="M345" s="176" t="n"/>
      <c r="N345" s="176" t="n"/>
      <c r="O345" s="177" t="n"/>
      <c r="P345" s="171" t="n"/>
    </row>
    <row r="346" ht="18.75" customHeight="1">
      <c r="A346" s="171" t="n"/>
      <c r="B346" s="171" t="n"/>
      <c r="C346" s="171" t="n"/>
      <c r="D346" s="171" t="n"/>
      <c r="E346" s="171" t="n"/>
      <c r="F346" s="171" t="n"/>
      <c r="G346" s="171" t="n"/>
      <c r="H346" s="171" t="n"/>
      <c r="I346" s="171" t="n"/>
      <c r="J346" s="175" t="inlineStr">
        <is>
          <t>EFEITO · DESCRIÇÃO</t>
        </is>
      </c>
      <c r="K346" s="176" t="n"/>
      <c r="L346" s="176" t="n"/>
      <c r="M346" s="176" t="n"/>
      <c r="N346" s="176" t="n"/>
      <c r="O346" s="177" t="n"/>
      <c r="P346" s="171" t="n"/>
    </row>
    <row r="347" ht="18.75" customHeight="1">
      <c r="A347" s="171" t="n"/>
      <c r="B347" s="171" t="n"/>
      <c r="C347" s="171" t="n"/>
      <c r="D347" s="171" t="n"/>
      <c r="E347" s="171" t="n"/>
      <c r="F347" s="171" t="n"/>
      <c r="G347" s="171" t="n"/>
      <c r="H347" s="171" t="n"/>
      <c r="I347" s="171" t="n"/>
      <c r="J347" s="181" t="n"/>
      <c r="K347" s="182" t="n"/>
      <c r="L347" s="182" t="n"/>
      <c r="M347" s="182" t="n"/>
      <c r="N347" s="182" t="n"/>
      <c r="O347" s="183" t="n"/>
      <c r="P347" s="171" t="n"/>
    </row>
    <row r="348" ht="18.75" customHeight="1">
      <c r="A348" s="171" t="n"/>
      <c r="B348" s="171" t="n"/>
      <c r="C348" s="171" t="n"/>
      <c r="D348" s="171" t="n"/>
      <c r="E348" s="171" t="n"/>
      <c r="F348" s="171" t="n"/>
      <c r="G348" s="171" t="n"/>
      <c r="H348" s="171" t="n"/>
      <c r="I348" s="171" t="n"/>
      <c r="J348" s="184" t="n"/>
      <c r="O348" s="185" t="n"/>
      <c r="P348" s="171" t="n"/>
    </row>
    <row r="349" ht="18.75" customHeight="1">
      <c r="A349" s="171" t="n"/>
      <c r="B349" s="171" t="n"/>
      <c r="C349" s="171" t="n"/>
      <c r="D349" s="171" t="n"/>
      <c r="E349" s="171" t="n"/>
      <c r="F349" s="171" t="n"/>
      <c r="G349" s="171" t="n"/>
      <c r="H349" s="171" t="n"/>
      <c r="I349" s="171" t="n"/>
      <c r="J349" s="184" t="n"/>
      <c r="O349" s="185" t="n"/>
      <c r="P349" s="171" t="n"/>
    </row>
    <row r="350" ht="18.75" customHeight="1">
      <c r="A350" s="171" t="n"/>
      <c r="B350" s="171" t="n"/>
      <c r="C350" s="171" t="n"/>
      <c r="D350" s="171" t="n"/>
      <c r="E350" s="171" t="n"/>
      <c r="F350" s="171" t="n"/>
      <c r="G350" s="171" t="n"/>
      <c r="H350" s="171" t="n"/>
      <c r="I350" s="171" t="n"/>
      <c r="J350" s="184" t="n"/>
      <c r="O350" s="185" t="n"/>
      <c r="P350" s="171" t="n"/>
    </row>
    <row r="351" ht="18.75" customHeight="1">
      <c r="A351" s="171" t="n"/>
      <c r="B351" s="171" t="n"/>
      <c r="C351" s="171" t="n"/>
      <c r="D351" s="171" t="n"/>
      <c r="E351" s="171" t="n"/>
      <c r="F351" s="171" t="n"/>
      <c r="G351" s="171" t="n"/>
      <c r="H351" s="171" t="n"/>
      <c r="I351" s="171" t="n"/>
      <c r="J351" s="186" t="n"/>
      <c r="K351" s="187" t="n"/>
      <c r="L351" s="187" t="n"/>
      <c r="M351" s="187" t="n"/>
      <c r="N351" s="187" t="n"/>
      <c r="O351" s="188" t="n"/>
      <c r="P351" s="171" t="n"/>
    </row>
    <row r="352" ht="18.75" customHeight="1">
      <c r="A352" s="171" t="n"/>
      <c r="B352" s="171" t="n"/>
      <c r="C352" s="171" t="n"/>
      <c r="D352" s="171" t="n"/>
      <c r="E352" s="171" t="n"/>
      <c r="F352" s="171" t="n"/>
      <c r="G352" s="171" t="n"/>
      <c r="H352" s="171" t="n"/>
      <c r="I352" s="171" t="n"/>
      <c r="J352" s="173">
        <f>IF('DADOS_CUSTOM'!$S$13="","Revise os valores ao trocar o tipo.","⚠ "&amp;'DADOS_CUSTOM'!$S$13)</f>
        <v/>
      </c>
      <c r="P352" s="171" t="n"/>
    </row>
    <row r="353" ht="18.75" customHeight="1">
      <c r="A353" s="171" t="n"/>
      <c r="B353" s="171" t="n"/>
      <c r="C353" s="171" t="n"/>
      <c r="D353" s="171" t="n"/>
      <c r="E353" s="171" t="n"/>
      <c r="F353" s="171" t="n"/>
      <c r="G353" s="171" t="n"/>
      <c r="H353" s="171" t="n"/>
      <c r="I353" s="171" t="n"/>
      <c r="P353" s="171" t="n"/>
    </row>
    <row r="354" ht="18.75" customHeight="1">
      <c r="A354" s="171" t="n"/>
      <c r="B354" s="171" t="n"/>
      <c r="C354" s="171" t="n"/>
      <c r="D354" s="171" t="n"/>
      <c r="E354" s="171" t="n"/>
      <c r="F354" s="171" t="n"/>
      <c r="G354" s="171" t="n"/>
      <c r="H354" s="171" t="n"/>
      <c r="I354" s="171" t="n"/>
      <c r="J354" s="171" t="n"/>
      <c r="K354" s="171" t="n"/>
      <c r="L354" s="171" t="n"/>
      <c r="M354" s="171" t="n"/>
      <c r="N354" s="171" t="n"/>
      <c r="O354" s="171" t="n"/>
      <c r="P354" s="171" t="n"/>
    </row>
    <row r="355" ht="18.75" customHeight="1">
      <c r="A355" s="171" t="n"/>
      <c r="B355" s="171" t="n"/>
      <c r="C355" s="171" t="n"/>
      <c r="D355" s="171" t="n"/>
      <c r="E355" s="171" t="n"/>
      <c r="F355" s="171" t="n"/>
      <c r="G355" s="171" t="n"/>
      <c r="H355" s="171" t="n"/>
      <c r="I355" s="171" t="n"/>
      <c r="J355" s="171" t="n"/>
      <c r="K355" s="171" t="n"/>
      <c r="L355" s="171" t="n"/>
      <c r="M355" s="171" t="n"/>
      <c r="N355" s="171" t="n"/>
      <c r="O355" s="171" t="n"/>
      <c r="P355" s="171" t="n"/>
    </row>
    <row r="356" ht="18.75" customHeight="1">
      <c r="A356" s="171" t="n"/>
      <c r="B356" s="171" t="n"/>
      <c r="C356" s="171" t="n"/>
      <c r="D356" s="171" t="n"/>
      <c r="E356" s="171" t="n"/>
      <c r="F356" s="171" t="n"/>
      <c r="G356" s="171" t="n"/>
      <c r="H356" s="171" t="n"/>
      <c r="I356" s="171" t="n"/>
      <c r="J356" s="171" t="n"/>
      <c r="K356" s="171" t="n"/>
      <c r="L356" s="171" t="n"/>
      <c r="M356" s="171" t="n"/>
      <c r="N356" s="171" t="n"/>
      <c r="O356" s="171" t="n"/>
      <c r="P356" s="171" t="n"/>
    </row>
    <row r="357" ht="18.75" customHeight="1">
      <c r="A357" s="171" t="n"/>
      <c r="B357" s="171" t="n"/>
      <c r="C357" s="171" t="n"/>
      <c r="D357" s="171" t="n"/>
      <c r="E357" s="171" t="n"/>
      <c r="F357" s="171" t="n"/>
      <c r="G357" s="171" t="n"/>
      <c r="H357" s="171" t="n"/>
      <c r="I357" s="171" t="n"/>
      <c r="J357" s="174" t="inlineStr">
        <is>
          <t>CARTÃO 13 · CUSTOM</t>
        </is>
      </c>
      <c r="P357" s="171" t="n"/>
    </row>
    <row r="358" ht="18.75" customHeight="1">
      <c r="A358" s="171" t="n"/>
      <c r="B358" s="171" t="n"/>
      <c r="C358" s="171" t="n"/>
      <c r="D358" s="171" t="n"/>
      <c r="E358" s="171" t="n"/>
      <c r="F358" s="171" t="n"/>
      <c r="G358" s="171" t="n"/>
      <c r="H358" s="171" t="n"/>
      <c r="I358" s="171" t="n"/>
      <c r="J358" s="175" t="inlineStr">
        <is>
          <t>TIPO</t>
        </is>
      </c>
      <c r="K358" s="176" t="n"/>
      <c r="L358" s="176" t="n"/>
      <c r="M358" s="177" t="n"/>
      <c r="N358" s="175" t="inlineStr">
        <is>
          <t>MESTRE VIU</t>
        </is>
      </c>
      <c r="O358" s="177" t="n"/>
      <c r="P358" s="171" t="n"/>
    </row>
    <row r="359" ht="18.75" customHeight="1">
      <c r="A359" s="171" t="n"/>
      <c r="B359" s="171" t="n"/>
      <c r="C359" s="171" t="n"/>
      <c r="D359" s="171" t="n"/>
      <c r="E359" s="171" t="n"/>
      <c r="F359" s="171" t="n"/>
      <c r="G359" s="171" t="n"/>
      <c r="H359" s="171" t="n"/>
      <c r="I359" s="171" t="n"/>
      <c r="J359" s="179" t="n"/>
      <c r="K359" s="176" t="n"/>
      <c r="L359" s="176" t="n"/>
      <c r="M359" s="177" t="n"/>
      <c r="N359" s="178" t="b">
        <v>0</v>
      </c>
      <c r="O359" s="177" t="n"/>
      <c r="P359" s="171" t="n"/>
    </row>
    <row r="360" ht="18.75" customHeight="1">
      <c r="A360" s="171" t="n"/>
      <c r="B360" s="171" t="n"/>
      <c r="C360" s="171" t="n"/>
      <c r="D360" s="171" t="n"/>
      <c r="E360" s="171" t="n"/>
      <c r="F360" s="171" t="n"/>
      <c r="G360" s="171" t="n"/>
      <c r="H360" s="171" t="n"/>
      <c r="I360" s="171" t="n"/>
      <c r="J360" s="175" t="inlineStr">
        <is>
          <t>NOME</t>
        </is>
      </c>
      <c r="K360" s="176" t="n"/>
      <c r="L360" s="176" t="n"/>
      <c r="M360" s="176" t="n"/>
      <c r="N360" s="176" t="n"/>
      <c r="O360" s="177" t="n"/>
      <c r="P360" s="171" t="n"/>
    </row>
    <row r="361" ht="18.75" customHeight="1">
      <c r="A361" s="171" t="n"/>
      <c r="B361" s="171" t="n"/>
      <c r="C361" s="171" t="n"/>
      <c r="D361" s="171" t="n"/>
      <c r="E361" s="171" t="n"/>
      <c r="F361" s="171" t="n"/>
      <c r="G361" s="171" t="n"/>
      <c r="H361" s="171" t="n"/>
      <c r="I361" s="171" t="n"/>
      <c r="J361" s="179" t="n"/>
      <c r="K361" s="176" t="n"/>
      <c r="L361" s="176" t="n"/>
      <c r="M361" s="176" t="n"/>
      <c r="N361" s="176" t="n"/>
      <c r="O361" s="177" t="n"/>
      <c r="P361" s="171" t="n"/>
    </row>
    <row r="362" ht="18.75" customHeight="1">
      <c r="A362" s="171" t="n"/>
      <c r="B362" s="171" t="n"/>
      <c r="C362" s="171" t="n"/>
      <c r="D362" s="171" t="n"/>
      <c r="E362" s="171" t="n"/>
      <c r="F362" s="171" t="n"/>
      <c r="G362" s="171" t="n"/>
      <c r="H362" s="171" t="n"/>
      <c r="I362" s="171" t="n"/>
      <c r="J362" s="175">
        <f>SWITCH('CONFIGURAÇÃO'!$J$359,"Origem","PERÍCIA 1","Marcante","ORIGEM","Menor","ORIGEM","Arma","CATEGORIA","Escudo","","Uniforme","GRAU MÍNIMO","Item comum","","Ferramenta amaldiçoada","BASE","")</f>
        <v/>
      </c>
      <c r="K362" s="177" t="n"/>
      <c r="L362" s="179" t="n"/>
      <c r="M362" s="176" t="n"/>
      <c r="N362" s="176" t="n"/>
      <c r="O362" s="177" t="n"/>
      <c r="P362" s="171" t="n"/>
    </row>
    <row r="363" ht="18.75" customHeight="1">
      <c r="A363" s="171" t="n"/>
      <c r="B363" s="171" t="n"/>
      <c r="C363" s="171" t="n"/>
      <c r="D363" s="171" t="n"/>
      <c r="E363" s="171" t="n"/>
      <c r="F363" s="171" t="n"/>
      <c r="G363" s="171" t="n"/>
      <c r="H363" s="171" t="n"/>
      <c r="I363" s="171" t="n"/>
      <c r="J363" s="175">
        <f>SWITCH('CONFIGURAÇÃO'!$J$359,"Origem","PERÍCIA 2","Marcante","","Menor","EXIGE MARCANTE","Arma","MÃO","Escudo","","Uniforme","","Item comum","","Ferramenta amaldiçoada","GRAU","")</f>
        <v/>
      </c>
      <c r="K363" s="177" t="n"/>
      <c r="L363" s="179" t="n"/>
      <c r="M363" s="176" t="n"/>
      <c r="N363" s="176" t="n"/>
      <c r="O363" s="177" t="n"/>
      <c r="P363" s="171" t="n"/>
    </row>
    <row r="364" ht="18.75" customHeight="1">
      <c r="A364" s="171" t="n"/>
      <c r="B364" s="171" t="n"/>
      <c r="C364" s="171" t="n"/>
      <c r="D364" s="171" t="n"/>
      <c r="E364" s="171" t="n"/>
      <c r="F364" s="171" t="n"/>
      <c r="G364" s="171" t="n"/>
      <c r="H364" s="171" t="n"/>
      <c r="I364" s="171" t="n"/>
      <c r="J364" s="175">
        <f>SWITCH('CONFIGURAÇÃO'!$J$359,"Origem","PERÍCIA 3","Marcante","","Menor","","Arma","TIPO DE DANO","Escudo","","Uniforme","","Item comum","","Ferramenta amaldiçoada","","")</f>
        <v/>
      </c>
      <c r="K364" s="177" t="n"/>
      <c r="L364" s="179" t="n"/>
      <c r="M364" s="176" t="n"/>
      <c r="N364" s="176" t="n"/>
      <c r="O364" s="177" t="n"/>
      <c r="P364" s="171" t="n"/>
    </row>
    <row r="365" ht="18.75" customHeight="1">
      <c r="A365" s="171" t="n"/>
      <c r="B365" s="171" t="n"/>
      <c r="C365" s="171" t="n"/>
      <c r="D365" s="171" t="n"/>
      <c r="E365" s="171" t="n"/>
      <c r="F365" s="171" t="n"/>
      <c r="G365" s="171" t="n"/>
      <c r="H365" s="171" t="n"/>
      <c r="I365" s="171" t="n"/>
      <c r="J365" s="175">
        <f>SWITCH('CONFIGURAÇÃO'!$J$359,"Origem","PERÍCIA 4","Marcante","","Menor","","Arma","PROPRIEDADE 1","Escudo","","Uniforme","","Item comum","","Ferramenta amaldiçoada","","")</f>
        <v/>
      </c>
      <c r="K365" s="177" t="n"/>
      <c r="L365" s="179" t="n"/>
      <c r="M365" s="176" t="n"/>
      <c r="N365" s="176" t="n"/>
      <c r="O365" s="177" t="n"/>
      <c r="P365" s="171" t="n"/>
    </row>
    <row r="366" ht="18.75" customHeight="1">
      <c r="A366" s="171" t="n"/>
      <c r="B366" s="171" t="n"/>
      <c r="C366" s="171" t="n"/>
      <c r="D366" s="171" t="n"/>
      <c r="E366" s="171" t="n"/>
      <c r="F366" s="171" t="n"/>
      <c r="G366" s="171" t="n"/>
      <c r="H366" s="171" t="n"/>
      <c r="I366" s="171" t="n"/>
      <c r="J366" s="175">
        <f>SWITCH('CONFIGURAÇÃO'!$J$359,"Origem","ROTA","Marcante","","Menor","","Arma","PROPRIEDADE 2","Escudo","","Uniforme","","Item comum","","Ferramenta amaldiçoada","","")</f>
        <v/>
      </c>
      <c r="K366" s="177" t="n"/>
      <c r="L366" s="179" t="n"/>
      <c r="M366" s="176" t="n"/>
      <c r="N366" s="176" t="n"/>
      <c r="O366" s="177" t="n"/>
      <c r="P366" s="171" t="n"/>
    </row>
    <row r="367" ht="18.75" customHeight="1">
      <c r="A367" s="171" t="n"/>
      <c r="B367" s="171" t="n"/>
      <c r="C367" s="171" t="n"/>
      <c r="D367" s="171" t="n"/>
      <c r="E367" s="171" t="n"/>
      <c r="F367" s="171" t="n"/>
      <c r="G367" s="171" t="n"/>
      <c r="H367" s="171" t="n"/>
      <c r="I367" s="171" t="n"/>
      <c r="J367" s="175">
        <f>SWITCH('CONFIGURAÇÃO'!$J$359,"Origem","BASE DO LIVRO","Marcante","","Menor","","Arma","PROPRIEDADE 3","Escudo","","Uniforme","","Item comum","","Ferramenta amaldiçoada","","")</f>
        <v/>
      </c>
      <c r="K367" s="177" t="n"/>
      <c r="L367" s="179" t="n"/>
      <c r="M367" s="176" t="n"/>
      <c r="N367" s="176" t="n"/>
      <c r="O367" s="177" t="n"/>
      <c r="P367" s="171" t="n"/>
    </row>
    <row r="368" ht="18.75" customHeight="1">
      <c r="A368" s="171" t="n"/>
      <c r="B368" s="171" t="n"/>
      <c r="C368" s="171" t="n"/>
      <c r="D368" s="171" t="n"/>
      <c r="E368" s="171" t="n"/>
      <c r="F368" s="171" t="n"/>
      <c r="G368" s="171" t="n"/>
      <c r="H368" s="171" t="n"/>
      <c r="I368" s="171" t="n"/>
      <c r="J368" s="175">
        <f>SWITCH('CONFIGURAÇÃO'!$J$359,"Origem","OFÍCIO","Marcante","","Menor","","Arma","PROPRIEDADE 4","Escudo","","Uniforme","","Item comum","","Ferramenta amaldiçoada","","")</f>
        <v/>
      </c>
      <c r="K368" s="177" t="n"/>
      <c r="L368" s="179" t="n"/>
      <c r="M368" s="176" t="n"/>
      <c r="N368" s="176" t="n"/>
      <c r="O368" s="177" t="n"/>
      <c r="P368" s="171" t="n"/>
    </row>
    <row r="369" ht="18.75" customHeight="1">
      <c r="A369" s="171" t="n"/>
      <c r="B369" s="171" t="n"/>
      <c r="C369" s="171" t="n"/>
      <c r="D369" s="171" t="n"/>
      <c r="E369" s="171" t="n"/>
      <c r="F369" s="171" t="n"/>
      <c r="G369" s="171" t="n"/>
      <c r="H369" s="171" t="n"/>
      <c r="I369" s="171" t="n"/>
      <c r="J369" s="175">
        <f>SWITCH('CONFIGURAÇÃO'!$J$359,"Origem","TALENTO CE 4","Marcante","FREQUÊNCIA","Menor","FREQUÊNCIA","Arma","DADO","Escudo","PROTEÇÃO","Uniforme","PROTEÇÃO","Item comum","VOLUME","Ferramenta amaldiçoada","ESTIGMA","")</f>
        <v/>
      </c>
      <c r="K369" s="177" t="n"/>
      <c r="L369" s="179" t="n"/>
      <c r="M369" s="176" t="n"/>
      <c r="N369" s="176" t="n"/>
      <c r="O369" s="177" t="n"/>
      <c r="P369" s="171" t="n"/>
    </row>
    <row r="370" ht="18.75" customHeight="1">
      <c r="A370" s="171" t="n"/>
      <c r="B370" s="171" t="n"/>
      <c r="C370" s="171" t="n"/>
      <c r="D370" s="171" t="n"/>
      <c r="E370" s="171" t="n"/>
      <c r="F370" s="171" t="n"/>
      <c r="G370" s="171" t="n"/>
      <c r="H370" s="171" t="n"/>
      <c r="I370" s="171" t="n"/>
      <c r="J370" s="175">
        <f>SWITCH('CONFIGURAÇÃO'!$J$359,"Origem","","Marcante","","Menor","","Arma","FORÇA","Escudo","TETO DE DESTREZA","Uniforme","TETO DE DESTREZA","Item comum","PREÇO","Ferramenta amaldiçoada","DESGASTE","")</f>
        <v/>
      </c>
      <c r="K370" s="177" t="n"/>
      <c r="L370" s="179" t="n"/>
      <c r="M370" s="176" t="n"/>
      <c r="N370" s="176" t="n"/>
      <c r="O370" s="177" t="n"/>
      <c r="P370" s="171" t="n"/>
    </row>
    <row r="371" ht="18.75" customHeight="1">
      <c r="A371" s="171" t="n"/>
      <c r="B371" s="171" t="n"/>
      <c r="C371" s="171" t="n"/>
      <c r="D371" s="171" t="n"/>
      <c r="E371" s="171" t="n"/>
      <c r="F371" s="171" t="n"/>
      <c r="G371" s="171" t="n"/>
      <c r="H371" s="171" t="n"/>
      <c r="I371" s="171" t="n"/>
      <c r="J371" s="175">
        <f>SWITCH('CONFIGURAÇÃO'!$J$359,"Origem","","Marcante","","Menor","","Arma","VOLUME","Escudo","FORÇA","Uniforme","FORÇA","Item comum","","Ferramenta amaldiçoada","VOLUME","")</f>
        <v/>
      </c>
      <c r="K371" s="177" t="n"/>
      <c r="L371" s="179" t="n"/>
      <c r="M371" s="176" t="n"/>
      <c r="N371" s="176" t="n"/>
      <c r="O371" s="177" t="n"/>
      <c r="P371" s="171" t="n"/>
    </row>
    <row r="372" ht="18.75" customHeight="1">
      <c r="A372" s="171" t="n"/>
      <c r="B372" s="171" t="n"/>
      <c r="C372" s="171" t="n"/>
      <c r="D372" s="171" t="n"/>
      <c r="E372" s="171" t="n"/>
      <c r="F372" s="171" t="n"/>
      <c r="G372" s="171" t="n"/>
      <c r="H372" s="171" t="n"/>
      <c r="I372" s="171" t="n"/>
      <c r="J372" s="175">
        <f>SWITCH('CONFIGURAÇÃO'!$J$359,"Origem","","Marcante","","Menor","","Arma","ALCANCE","Escudo","VOLUME","Uniforme","VOLUME","Item comum","","Ferramenta amaldiçoada","PREÇO","")</f>
        <v/>
      </c>
      <c r="K372" s="177" t="n"/>
      <c r="L372" s="179" t="n"/>
      <c r="M372" s="176" t="n"/>
      <c r="N372" s="176" t="n"/>
      <c r="O372" s="177" t="n"/>
      <c r="P372" s="171" t="n"/>
    </row>
    <row r="373" ht="18.75" customHeight="1">
      <c r="A373" s="171" t="n"/>
      <c r="B373" s="171" t="n"/>
      <c r="C373" s="171" t="n"/>
      <c r="D373" s="171" t="n"/>
      <c r="E373" s="171" t="n"/>
      <c r="F373" s="171" t="n"/>
      <c r="G373" s="171" t="n"/>
      <c r="H373" s="171" t="n"/>
      <c r="I373" s="171" t="n"/>
      <c r="J373" s="175">
        <f>SWITCH('CONFIGURAÇÃO'!$J$359,"Origem","","Marcante","","Menor","","Arma","RECARGA","Escudo","PREÇO","Uniforme","PREÇO","Item comum","","Ferramenta amaldiçoada","","")</f>
        <v/>
      </c>
      <c r="K373" s="177" t="n"/>
      <c r="L373" s="179" t="n"/>
      <c r="M373" s="176" t="n"/>
      <c r="N373" s="176" t="n"/>
      <c r="O373" s="177" t="n"/>
      <c r="P373" s="171" t="n"/>
    </row>
    <row r="374" ht="18.75" customHeight="1">
      <c r="A374" s="171" t="n"/>
      <c r="B374" s="171" t="n"/>
      <c r="C374" s="171" t="n"/>
      <c r="D374" s="171" t="n"/>
      <c r="E374" s="171" t="n"/>
      <c r="F374" s="171" t="n"/>
      <c r="G374" s="171" t="n"/>
      <c r="H374" s="171" t="n"/>
      <c r="I374" s="171" t="n"/>
      <c r="J374" s="175">
        <f>SWITCH('CONFIGURAÇÃO'!$J$359,"Origem","","Marcante","","Menor","","Arma","PREÇO","Escudo","","Uniforme","","Item comum","","Ferramenta amaldiçoada","","")</f>
        <v/>
      </c>
      <c r="K374" s="177" t="n"/>
      <c r="L374" s="179" t="n"/>
      <c r="M374" s="176" t="n"/>
      <c r="N374" s="176" t="n"/>
      <c r="O374" s="177" t="n"/>
      <c r="P374" s="171" t="n"/>
    </row>
    <row r="375" ht="18.75" customHeight="1">
      <c r="A375" s="171" t="n"/>
      <c r="B375" s="171" t="n"/>
      <c r="C375" s="171" t="n"/>
      <c r="D375" s="171" t="n"/>
      <c r="E375" s="171" t="n"/>
      <c r="F375" s="171" t="n"/>
      <c r="G375" s="171" t="n"/>
      <c r="H375" s="171" t="n"/>
      <c r="I375" s="171" t="n"/>
      <c r="J375" s="175" t="inlineStr">
        <is>
          <t>EFEITO · DESCRIÇÃO</t>
        </is>
      </c>
      <c r="K375" s="176" t="n"/>
      <c r="L375" s="176" t="n"/>
      <c r="M375" s="176" t="n"/>
      <c r="N375" s="176" t="n"/>
      <c r="O375" s="177" t="n"/>
      <c r="P375" s="171" t="n"/>
    </row>
    <row r="376" ht="18.75" customHeight="1">
      <c r="A376" s="171" t="n"/>
      <c r="B376" s="171" t="n"/>
      <c r="C376" s="171" t="n"/>
      <c r="D376" s="171" t="n"/>
      <c r="E376" s="171" t="n"/>
      <c r="F376" s="171" t="n"/>
      <c r="G376" s="171" t="n"/>
      <c r="H376" s="171" t="n"/>
      <c r="I376" s="171" t="n"/>
      <c r="J376" s="181" t="n"/>
      <c r="K376" s="182" t="n"/>
      <c r="L376" s="182" t="n"/>
      <c r="M376" s="182" t="n"/>
      <c r="N376" s="182" t="n"/>
      <c r="O376" s="183" t="n"/>
      <c r="P376" s="171" t="n"/>
    </row>
    <row r="377" ht="18.75" customHeight="1">
      <c r="A377" s="171" t="n"/>
      <c r="B377" s="171" t="n"/>
      <c r="C377" s="171" t="n"/>
      <c r="D377" s="171" t="n"/>
      <c r="E377" s="171" t="n"/>
      <c r="F377" s="171" t="n"/>
      <c r="G377" s="171" t="n"/>
      <c r="H377" s="171" t="n"/>
      <c r="I377" s="171" t="n"/>
      <c r="J377" s="184" t="n"/>
      <c r="O377" s="185" t="n"/>
      <c r="P377" s="171" t="n"/>
    </row>
    <row r="378" ht="18.75" customHeight="1">
      <c r="A378" s="171" t="n"/>
      <c r="B378" s="171" t="n"/>
      <c r="C378" s="171" t="n"/>
      <c r="D378" s="171" t="n"/>
      <c r="E378" s="171" t="n"/>
      <c r="F378" s="171" t="n"/>
      <c r="G378" s="171" t="n"/>
      <c r="H378" s="171" t="n"/>
      <c r="I378" s="171" t="n"/>
      <c r="J378" s="184" t="n"/>
      <c r="O378" s="185" t="n"/>
      <c r="P378" s="171" t="n"/>
    </row>
    <row r="379" ht="18.75" customHeight="1">
      <c r="A379" s="171" t="n"/>
      <c r="B379" s="171" t="n"/>
      <c r="C379" s="171" t="n"/>
      <c r="D379" s="171" t="n"/>
      <c r="E379" s="171" t="n"/>
      <c r="F379" s="171" t="n"/>
      <c r="G379" s="171" t="n"/>
      <c r="H379" s="171" t="n"/>
      <c r="I379" s="171" t="n"/>
      <c r="J379" s="184" t="n"/>
      <c r="O379" s="185" t="n"/>
      <c r="P379" s="171" t="n"/>
    </row>
    <row r="380" ht="18.75" customHeight="1">
      <c r="A380" s="171" t="n"/>
      <c r="B380" s="171" t="n"/>
      <c r="C380" s="171" t="n"/>
      <c r="D380" s="171" t="n"/>
      <c r="E380" s="171" t="n"/>
      <c r="F380" s="171" t="n"/>
      <c r="G380" s="171" t="n"/>
      <c r="H380" s="171" t="n"/>
      <c r="I380" s="171" t="n"/>
      <c r="J380" s="186" t="n"/>
      <c r="K380" s="187" t="n"/>
      <c r="L380" s="187" t="n"/>
      <c r="M380" s="187" t="n"/>
      <c r="N380" s="187" t="n"/>
      <c r="O380" s="188" t="n"/>
      <c r="P380" s="171" t="n"/>
    </row>
    <row r="381" ht="18.75" customHeight="1">
      <c r="A381" s="171" t="n"/>
      <c r="B381" s="171" t="n"/>
      <c r="C381" s="171" t="n"/>
      <c r="D381" s="171" t="n"/>
      <c r="E381" s="171" t="n"/>
      <c r="F381" s="171" t="n"/>
      <c r="G381" s="171" t="n"/>
      <c r="H381" s="171" t="n"/>
      <c r="I381" s="171" t="n"/>
      <c r="J381" s="173">
        <f>IF('DADOS_CUSTOM'!$S$14="","Revise os valores ao trocar o tipo.","⚠ "&amp;'DADOS_CUSTOM'!$S$14)</f>
        <v/>
      </c>
      <c r="P381" s="171" t="n"/>
    </row>
    <row r="382" ht="18.75" customHeight="1">
      <c r="A382" s="171" t="n"/>
      <c r="B382" s="171" t="n"/>
      <c r="C382" s="171" t="n"/>
      <c r="D382" s="171" t="n"/>
      <c r="E382" s="171" t="n"/>
      <c r="F382" s="171" t="n"/>
      <c r="G382" s="171" t="n"/>
      <c r="H382" s="171" t="n"/>
      <c r="I382" s="171" t="n"/>
      <c r="P382" s="171" t="n"/>
    </row>
    <row r="383" ht="18.75" customHeight="1">
      <c r="A383" s="171" t="n"/>
      <c r="B383" s="171" t="n"/>
      <c r="C383" s="171" t="n"/>
      <c r="D383" s="171" t="n"/>
      <c r="E383" s="171" t="n"/>
      <c r="F383" s="171" t="n"/>
      <c r="G383" s="171" t="n"/>
      <c r="H383" s="171" t="n"/>
      <c r="I383" s="171" t="n"/>
      <c r="J383" s="171" t="n"/>
      <c r="K383" s="171" t="n"/>
      <c r="L383" s="171" t="n"/>
      <c r="M383" s="171" t="n"/>
      <c r="N383" s="171" t="n"/>
      <c r="O383" s="171" t="n"/>
      <c r="P383" s="171" t="n"/>
    </row>
    <row r="384" ht="18.75" customHeight="1">
      <c r="A384" s="171" t="n"/>
      <c r="B384" s="171" t="n"/>
      <c r="C384" s="171" t="n"/>
      <c r="D384" s="171" t="n"/>
      <c r="E384" s="171" t="n"/>
      <c r="F384" s="171" t="n"/>
      <c r="G384" s="171" t="n"/>
      <c r="H384" s="171" t="n"/>
      <c r="I384" s="171" t="n"/>
      <c r="J384" s="171" t="n"/>
      <c r="K384" s="171" t="n"/>
      <c r="L384" s="171" t="n"/>
      <c r="M384" s="171" t="n"/>
      <c r="N384" s="171" t="n"/>
      <c r="O384" s="171" t="n"/>
      <c r="P384" s="171" t="n"/>
    </row>
    <row r="385" ht="18.75" customHeight="1">
      <c r="A385" s="171" t="n"/>
      <c r="B385" s="171" t="n"/>
      <c r="C385" s="171" t="n"/>
      <c r="D385" s="171" t="n"/>
      <c r="E385" s="171" t="n"/>
      <c r="F385" s="171" t="n"/>
      <c r="G385" s="171" t="n"/>
      <c r="H385" s="171" t="n"/>
      <c r="I385" s="171" t="n"/>
      <c r="J385" s="171" t="n"/>
      <c r="K385" s="171" t="n"/>
      <c r="L385" s="171" t="n"/>
      <c r="M385" s="171" t="n"/>
      <c r="N385" s="171" t="n"/>
      <c r="O385" s="171" t="n"/>
      <c r="P385" s="171" t="n"/>
    </row>
    <row r="386" ht="18.75" customHeight="1">
      <c r="A386" s="171" t="n"/>
      <c r="B386" s="171" t="n"/>
      <c r="C386" s="171" t="n"/>
      <c r="D386" s="171" t="n"/>
      <c r="E386" s="171" t="n"/>
      <c r="F386" s="171" t="n"/>
      <c r="G386" s="171" t="n"/>
      <c r="H386" s="171" t="n"/>
      <c r="I386" s="171" t="n"/>
      <c r="J386" s="174" t="inlineStr">
        <is>
          <t>CARTÃO 14 · CUSTOM</t>
        </is>
      </c>
      <c r="P386" s="171" t="n"/>
    </row>
    <row r="387" ht="18.75" customHeight="1">
      <c r="A387" s="171" t="n"/>
      <c r="B387" s="171" t="n"/>
      <c r="C387" s="171" t="n"/>
      <c r="D387" s="171" t="n"/>
      <c r="E387" s="171" t="n"/>
      <c r="F387" s="171" t="n"/>
      <c r="G387" s="171" t="n"/>
      <c r="H387" s="171" t="n"/>
      <c r="I387" s="171" t="n"/>
      <c r="J387" s="175" t="inlineStr">
        <is>
          <t>TIPO</t>
        </is>
      </c>
      <c r="K387" s="176" t="n"/>
      <c r="L387" s="176" t="n"/>
      <c r="M387" s="177" t="n"/>
      <c r="N387" s="175" t="inlineStr">
        <is>
          <t>MESTRE VIU</t>
        </is>
      </c>
      <c r="O387" s="177" t="n"/>
      <c r="P387" s="171" t="n"/>
    </row>
    <row r="388" ht="18.75" customHeight="1">
      <c r="A388" s="171" t="n"/>
      <c r="B388" s="171" t="n"/>
      <c r="C388" s="171" t="n"/>
      <c r="D388" s="171" t="n"/>
      <c r="E388" s="171" t="n"/>
      <c r="F388" s="171" t="n"/>
      <c r="G388" s="171" t="n"/>
      <c r="H388" s="171" t="n"/>
      <c r="I388" s="171" t="n"/>
      <c r="J388" s="179" t="n"/>
      <c r="K388" s="176" t="n"/>
      <c r="L388" s="176" t="n"/>
      <c r="M388" s="177" t="n"/>
      <c r="N388" s="178" t="b">
        <v>0</v>
      </c>
      <c r="O388" s="177" t="n"/>
      <c r="P388" s="171" t="n"/>
    </row>
    <row r="389" ht="18.75" customHeight="1">
      <c r="A389" s="171" t="n"/>
      <c r="B389" s="171" t="n"/>
      <c r="C389" s="171" t="n"/>
      <c r="D389" s="171" t="n"/>
      <c r="E389" s="171" t="n"/>
      <c r="F389" s="171" t="n"/>
      <c r="G389" s="171" t="n"/>
      <c r="H389" s="171" t="n"/>
      <c r="I389" s="171" t="n"/>
      <c r="J389" s="175" t="inlineStr">
        <is>
          <t>NOME</t>
        </is>
      </c>
      <c r="K389" s="176" t="n"/>
      <c r="L389" s="176" t="n"/>
      <c r="M389" s="176" t="n"/>
      <c r="N389" s="176" t="n"/>
      <c r="O389" s="177" t="n"/>
      <c r="P389" s="171" t="n"/>
    </row>
    <row r="390" ht="18.75" customHeight="1">
      <c r="A390" s="171" t="n"/>
      <c r="B390" s="171" t="n"/>
      <c r="C390" s="171" t="n"/>
      <c r="D390" s="171" t="n"/>
      <c r="E390" s="171" t="n"/>
      <c r="F390" s="171" t="n"/>
      <c r="G390" s="171" t="n"/>
      <c r="H390" s="171" t="n"/>
      <c r="I390" s="171" t="n"/>
      <c r="J390" s="179" t="n"/>
      <c r="K390" s="176" t="n"/>
      <c r="L390" s="176" t="n"/>
      <c r="M390" s="176" t="n"/>
      <c r="N390" s="176" t="n"/>
      <c r="O390" s="177" t="n"/>
      <c r="P390" s="171" t="n"/>
    </row>
    <row r="391" ht="18.75" customHeight="1">
      <c r="A391" s="171" t="n"/>
      <c r="B391" s="171" t="n"/>
      <c r="C391" s="171" t="n"/>
      <c r="D391" s="171" t="n"/>
      <c r="E391" s="171" t="n"/>
      <c r="F391" s="171" t="n"/>
      <c r="G391" s="171" t="n"/>
      <c r="H391" s="171" t="n"/>
      <c r="I391" s="171" t="n"/>
      <c r="J391" s="175">
        <f>SWITCH('CONFIGURAÇÃO'!$J$388,"Origem","PERÍCIA 1","Marcante","ORIGEM","Menor","ORIGEM","Arma","CATEGORIA","Escudo","","Uniforme","GRAU MÍNIMO","Item comum","","Ferramenta amaldiçoada","BASE","")</f>
        <v/>
      </c>
      <c r="K391" s="177" t="n"/>
      <c r="L391" s="179" t="n"/>
      <c r="M391" s="176" t="n"/>
      <c r="N391" s="176" t="n"/>
      <c r="O391" s="177" t="n"/>
      <c r="P391" s="171" t="n"/>
    </row>
    <row r="392" ht="18.75" customHeight="1">
      <c r="A392" s="171" t="n"/>
      <c r="B392" s="171" t="n"/>
      <c r="C392" s="171" t="n"/>
      <c r="D392" s="171" t="n"/>
      <c r="E392" s="171" t="n"/>
      <c r="F392" s="171" t="n"/>
      <c r="G392" s="171" t="n"/>
      <c r="H392" s="171" t="n"/>
      <c r="I392" s="171" t="n"/>
      <c r="J392" s="175">
        <f>SWITCH('CONFIGURAÇÃO'!$J$388,"Origem","PERÍCIA 2","Marcante","","Menor","EXIGE MARCANTE","Arma","MÃO","Escudo","","Uniforme","","Item comum","","Ferramenta amaldiçoada","GRAU","")</f>
        <v/>
      </c>
      <c r="K392" s="177" t="n"/>
      <c r="L392" s="179" t="n"/>
      <c r="M392" s="176" t="n"/>
      <c r="N392" s="176" t="n"/>
      <c r="O392" s="177" t="n"/>
      <c r="P392" s="171" t="n"/>
    </row>
    <row r="393" ht="18.75" customHeight="1">
      <c r="A393" s="171" t="n"/>
      <c r="B393" s="171" t="n"/>
      <c r="C393" s="171" t="n"/>
      <c r="D393" s="171" t="n"/>
      <c r="E393" s="171" t="n"/>
      <c r="F393" s="171" t="n"/>
      <c r="G393" s="171" t="n"/>
      <c r="H393" s="171" t="n"/>
      <c r="I393" s="171" t="n"/>
      <c r="J393" s="175">
        <f>SWITCH('CONFIGURAÇÃO'!$J$388,"Origem","PERÍCIA 3","Marcante","","Menor","","Arma","TIPO DE DANO","Escudo","","Uniforme","","Item comum","","Ferramenta amaldiçoada","","")</f>
        <v/>
      </c>
      <c r="K393" s="177" t="n"/>
      <c r="L393" s="179" t="n"/>
      <c r="M393" s="176" t="n"/>
      <c r="N393" s="176" t="n"/>
      <c r="O393" s="177" t="n"/>
      <c r="P393" s="171" t="n"/>
    </row>
    <row r="394" ht="18.75" customHeight="1">
      <c r="A394" s="171" t="n"/>
      <c r="B394" s="171" t="n"/>
      <c r="C394" s="171" t="n"/>
      <c r="D394" s="171" t="n"/>
      <c r="E394" s="171" t="n"/>
      <c r="F394" s="171" t="n"/>
      <c r="G394" s="171" t="n"/>
      <c r="H394" s="171" t="n"/>
      <c r="I394" s="171" t="n"/>
      <c r="J394" s="175">
        <f>SWITCH('CONFIGURAÇÃO'!$J$388,"Origem","PERÍCIA 4","Marcante","","Menor","","Arma","PROPRIEDADE 1","Escudo","","Uniforme","","Item comum","","Ferramenta amaldiçoada","","")</f>
        <v/>
      </c>
      <c r="K394" s="177" t="n"/>
      <c r="L394" s="179" t="n"/>
      <c r="M394" s="176" t="n"/>
      <c r="N394" s="176" t="n"/>
      <c r="O394" s="177" t="n"/>
      <c r="P394" s="171" t="n"/>
    </row>
    <row r="395" ht="18.75" customHeight="1">
      <c r="A395" s="171" t="n"/>
      <c r="B395" s="171" t="n"/>
      <c r="C395" s="171" t="n"/>
      <c r="D395" s="171" t="n"/>
      <c r="E395" s="171" t="n"/>
      <c r="F395" s="171" t="n"/>
      <c r="G395" s="171" t="n"/>
      <c r="H395" s="171" t="n"/>
      <c r="I395" s="171" t="n"/>
      <c r="J395" s="175">
        <f>SWITCH('CONFIGURAÇÃO'!$J$388,"Origem","ROTA","Marcante","","Menor","","Arma","PROPRIEDADE 2","Escudo","","Uniforme","","Item comum","","Ferramenta amaldiçoada","","")</f>
        <v/>
      </c>
      <c r="K395" s="177" t="n"/>
      <c r="L395" s="179" t="n"/>
      <c r="M395" s="176" t="n"/>
      <c r="N395" s="176" t="n"/>
      <c r="O395" s="177" t="n"/>
      <c r="P395" s="171" t="n"/>
    </row>
    <row r="396" ht="18.75" customHeight="1">
      <c r="A396" s="171" t="n"/>
      <c r="B396" s="171" t="n"/>
      <c r="C396" s="171" t="n"/>
      <c r="D396" s="171" t="n"/>
      <c r="E396" s="171" t="n"/>
      <c r="F396" s="171" t="n"/>
      <c r="G396" s="171" t="n"/>
      <c r="H396" s="171" t="n"/>
      <c r="I396" s="171" t="n"/>
      <c r="J396" s="175">
        <f>SWITCH('CONFIGURAÇÃO'!$J$388,"Origem","BASE DO LIVRO","Marcante","","Menor","","Arma","PROPRIEDADE 3","Escudo","","Uniforme","","Item comum","","Ferramenta amaldiçoada","","")</f>
        <v/>
      </c>
      <c r="K396" s="177" t="n"/>
      <c r="L396" s="179" t="n"/>
      <c r="M396" s="176" t="n"/>
      <c r="N396" s="176" t="n"/>
      <c r="O396" s="177" t="n"/>
      <c r="P396" s="171" t="n"/>
    </row>
    <row r="397" ht="18.75" customHeight="1">
      <c r="A397" s="171" t="n"/>
      <c r="B397" s="171" t="n"/>
      <c r="C397" s="171" t="n"/>
      <c r="D397" s="171" t="n"/>
      <c r="E397" s="171" t="n"/>
      <c r="F397" s="171" t="n"/>
      <c r="G397" s="171" t="n"/>
      <c r="H397" s="171" t="n"/>
      <c r="I397" s="171" t="n"/>
      <c r="J397" s="175">
        <f>SWITCH('CONFIGURAÇÃO'!$J$388,"Origem","OFÍCIO","Marcante","","Menor","","Arma","PROPRIEDADE 4","Escudo","","Uniforme","","Item comum","","Ferramenta amaldiçoada","","")</f>
        <v/>
      </c>
      <c r="K397" s="177" t="n"/>
      <c r="L397" s="179" t="n"/>
      <c r="M397" s="176" t="n"/>
      <c r="N397" s="176" t="n"/>
      <c r="O397" s="177" t="n"/>
      <c r="P397" s="171" t="n"/>
    </row>
    <row r="398" ht="18.75" customHeight="1">
      <c r="A398" s="171" t="n"/>
      <c r="B398" s="171" t="n"/>
      <c r="C398" s="171" t="n"/>
      <c r="D398" s="171" t="n"/>
      <c r="E398" s="171" t="n"/>
      <c r="F398" s="171" t="n"/>
      <c r="G398" s="171" t="n"/>
      <c r="H398" s="171" t="n"/>
      <c r="I398" s="171" t="n"/>
      <c r="J398" s="175">
        <f>SWITCH('CONFIGURAÇÃO'!$J$388,"Origem","TALENTO CE 4","Marcante","FREQUÊNCIA","Menor","FREQUÊNCIA","Arma","DADO","Escudo","PROTEÇÃO","Uniforme","PROTEÇÃO","Item comum","VOLUME","Ferramenta amaldiçoada","ESTIGMA","")</f>
        <v/>
      </c>
      <c r="K398" s="177" t="n"/>
      <c r="L398" s="179" t="n"/>
      <c r="M398" s="176" t="n"/>
      <c r="N398" s="176" t="n"/>
      <c r="O398" s="177" t="n"/>
      <c r="P398" s="171" t="n"/>
    </row>
    <row r="399" ht="18.75" customHeight="1">
      <c r="A399" s="171" t="n"/>
      <c r="B399" s="171" t="n"/>
      <c r="C399" s="171" t="n"/>
      <c r="D399" s="171" t="n"/>
      <c r="E399" s="171" t="n"/>
      <c r="F399" s="171" t="n"/>
      <c r="G399" s="171" t="n"/>
      <c r="H399" s="171" t="n"/>
      <c r="I399" s="171" t="n"/>
      <c r="J399" s="175">
        <f>SWITCH('CONFIGURAÇÃO'!$J$388,"Origem","","Marcante","","Menor","","Arma","FORÇA","Escudo","TETO DE DESTREZA","Uniforme","TETO DE DESTREZA","Item comum","PREÇO","Ferramenta amaldiçoada","DESGASTE","")</f>
        <v/>
      </c>
      <c r="K399" s="177" t="n"/>
      <c r="L399" s="179" t="n"/>
      <c r="M399" s="176" t="n"/>
      <c r="N399" s="176" t="n"/>
      <c r="O399" s="177" t="n"/>
      <c r="P399" s="171" t="n"/>
    </row>
    <row r="400" ht="18.75" customHeight="1">
      <c r="A400" s="171" t="n"/>
      <c r="B400" s="171" t="n"/>
      <c r="C400" s="171" t="n"/>
      <c r="D400" s="171" t="n"/>
      <c r="E400" s="171" t="n"/>
      <c r="F400" s="171" t="n"/>
      <c r="G400" s="171" t="n"/>
      <c r="H400" s="171" t="n"/>
      <c r="I400" s="171" t="n"/>
      <c r="J400" s="175">
        <f>SWITCH('CONFIGURAÇÃO'!$J$388,"Origem","","Marcante","","Menor","","Arma","VOLUME","Escudo","FORÇA","Uniforme","FORÇA","Item comum","","Ferramenta amaldiçoada","VOLUME","")</f>
        <v/>
      </c>
      <c r="K400" s="177" t="n"/>
      <c r="L400" s="179" t="n"/>
      <c r="M400" s="176" t="n"/>
      <c r="N400" s="176" t="n"/>
      <c r="O400" s="177" t="n"/>
      <c r="P400" s="171" t="n"/>
    </row>
    <row r="401" ht="18.75" customHeight="1">
      <c r="A401" s="171" t="n"/>
      <c r="B401" s="171" t="n"/>
      <c r="C401" s="171" t="n"/>
      <c r="D401" s="171" t="n"/>
      <c r="E401" s="171" t="n"/>
      <c r="F401" s="171" t="n"/>
      <c r="G401" s="171" t="n"/>
      <c r="H401" s="171" t="n"/>
      <c r="I401" s="171" t="n"/>
      <c r="J401" s="175">
        <f>SWITCH('CONFIGURAÇÃO'!$J$388,"Origem","","Marcante","","Menor","","Arma","ALCANCE","Escudo","VOLUME","Uniforme","VOLUME","Item comum","","Ferramenta amaldiçoada","PREÇO","")</f>
        <v/>
      </c>
      <c r="K401" s="177" t="n"/>
      <c r="L401" s="179" t="n"/>
      <c r="M401" s="176" t="n"/>
      <c r="N401" s="176" t="n"/>
      <c r="O401" s="177" t="n"/>
      <c r="P401" s="171" t="n"/>
    </row>
    <row r="402" ht="18.75" customHeight="1">
      <c r="A402" s="171" t="n"/>
      <c r="B402" s="171" t="n"/>
      <c r="C402" s="171" t="n"/>
      <c r="D402" s="171" t="n"/>
      <c r="E402" s="171" t="n"/>
      <c r="F402" s="171" t="n"/>
      <c r="G402" s="171" t="n"/>
      <c r="H402" s="171" t="n"/>
      <c r="I402" s="171" t="n"/>
      <c r="J402" s="175">
        <f>SWITCH('CONFIGURAÇÃO'!$J$388,"Origem","","Marcante","","Menor","","Arma","RECARGA","Escudo","PREÇO","Uniforme","PREÇO","Item comum","","Ferramenta amaldiçoada","","")</f>
        <v/>
      </c>
      <c r="K402" s="177" t="n"/>
      <c r="L402" s="179" t="n"/>
      <c r="M402" s="176" t="n"/>
      <c r="N402" s="176" t="n"/>
      <c r="O402" s="177" t="n"/>
      <c r="P402" s="171" t="n"/>
    </row>
    <row r="403" ht="18.75" customHeight="1">
      <c r="A403" s="171" t="n"/>
      <c r="B403" s="171" t="n"/>
      <c r="C403" s="171" t="n"/>
      <c r="D403" s="171" t="n"/>
      <c r="E403" s="171" t="n"/>
      <c r="F403" s="171" t="n"/>
      <c r="G403" s="171" t="n"/>
      <c r="H403" s="171" t="n"/>
      <c r="I403" s="171" t="n"/>
      <c r="J403" s="175">
        <f>SWITCH('CONFIGURAÇÃO'!$J$388,"Origem","","Marcante","","Menor","","Arma","PREÇO","Escudo","","Uniforme","","Item comum","","Ferramenta amaldiçoada","","")</f>
        <v/>
      </c>
      <c r="K403" s="177" t="n"/>
      <c r="L403" s="179" t="n"/>
      <c r="M403" s="176" t="n"/>
      <c r="N403" s="176" t="n"/>
      <c r="O403" s="177" t="n"/>
      <c r="P403" s="171" t="n"/>
    </row>
    <row r="404" ht="18.75" customHeight="1">
      <c r="A404" s="171" t="n"/>
      <c r="B404" s="171" t="n"/>
      <c r="C404" s="171" t="n"/>
      <c r="D404" s="171" t="n"/>
      <c r="E404" s="171" t="n"/>
      <c r="F404" s="171" t="n"/>
      <c r="G404" s="171" t="n"/>
      <c r="H404" s="171" t="n"/>
      <c r="I404" s="171" t="n"/>
      <c r="J404" s="175" t="inlineStr">
        <is>
          <t>EFEITO · DESCRIÇÃO</t>
        </is>
      </c>
      <c r="K404" s="176" t="n"/>
      <c r="L404" s="176" t="n"/>
      <c r="M404" s="176" t="n"/>
      <c r="N404" s="176" t="n"/>
      <c r="O404" s="177" t="n"/>
      <c r="P404" s="171" t="n"/>
    </row>
    <row r="405" ht="18.75" customHeight="1">
      <c r="A405" s="171" t="n"/>
      <c r="B405" s="171" t="n"/>
      <c r="C405" s="171" t="n"/>
      <c r="D405" s="171" t="n"/>
      <c r="E405" s="171" t="n"/>
      <c r="F405" s="171" t="n"/>
      <c r="G405" s="171" t="n"/>
      <c r="H405" s="171" t="n"/>
      <c r="I405" s="171" t="n"/>
      <c r="J405" s="181" t="n"/>
      <c r="K405" s="182" t="n"/>
      <c r="L405" s="182" t="n"/>
      <c r="M405" s="182" t="n"/>
      <c r="N405" s="182" t="n"/>
      <c r="O405" s="183" t="n"/>
      <c r="P405" s="171" t="n"/>
    </row>
    <row r="406" ht="18.75" customHeight="1">
      <c r="A406" s="171" t="n"/>
      <c r="B406" s="171" t="n"/>
      <c r="C406" s="171" t="n"/>
      <c r="D406" s="171" t="n"/>
      <c r="E406" s="171" t="n"/>
      <c r="F406" s="171" t="n"/>
      <c r="G406" s="171" t="n"/>
      <c r="H406" s="171" t="n"/>
      <c r="I406" s="171" t="n"/>
      <c r="J406" s="184" t="n"/>
      <c r="O406" s="185" t="n"/>
      <c r="P406" s="171" t="n"/>
    </row>
    <row r="407" ht="18.75" customHeight="1">
      <c r="A407" s="171" t="n"/>
      <c r="B407" s="171" t="n"/>
      <c r="C407" s="171" t="n"/>
      <c r="D407" s="171" t="n"/>
      <c r="E407" s="171" t="n"/>
      <c r="F407" s="171" t="n"/>
      <c r="G407" s="171" t="n"/>
      <c r="H407" s="171" t="n"/>
      <c r="I407" s="171" t="n"/>
      <c r="J407" s="184" t="n"/>
      <c r="O407" s="185" t="n"/>
      <c r="P407" s="171" t="n"/>
    </row>
    <row r="408" ht="18.75" customHeight="1">
      <c r="A408" s="171" t="n"/>
      <c r="B408" s="171" t="n"/>
      <c r="C408" s="171" t="n"/>
      <c r="D408" s="171" t="n"/>
      <c r="E408" s="171" t="n"/>
      <c r="F408" s="171" t="n"/>
      <c r="G408" s="171" t="n"/>
      <c r="H408" s="171" t="n"/>
      <c r="I408" s="171" t="n"/>
      <c r="J408" s="184" t="n"/>
      <c r="O408" s="185" t="n"/>
      <c r="P408" s="171" t="n"/>
    </row>
    <row r="409" ht="18.75" customHeight="1">
      <c r="A409" s="171" t="n"/>
      <c r="B409" s="171" t="n"/>
      <c r="C409" s="171" t="n"/>
      <c r="D409" s="171" t="n"/>
      <c r="E409" s="171" t="n"/>
      <c r="F409" s="171" t="n"/>
      <c r="G409" s="171" t="n"/>
      <c r="H409" s="171" t="n"/>
      <c r="I409" s="171" t="n"/>
      <c r="J409" s="186" t="n"/>
      <c r="K409" s="187" t="n"/>
      <c r="L409" s="187" t="n"/>
      <c r="M409" s="187" t="n"/>
      <c r="N409" s="187" t="n"/>
      <c r="O409" s="188" t="n"/>
      <c r="P409" s="171" t="n"/>
    </row>
    <row r="410" ht="18.75" customHeight="1">
      <c r="A410" s="171" t="n"/>
      <c r="B410" s="171" t="n"/>
      <c r="C410" s="171" t="n"/>
      <c r="D410" s="171" t="n"/>
      <c r="E410" s="171" t="n"/>
      <c r="F410" s="171" t="n"/>
      <c r="G410" s="171" t="n"/>
      <c r="H410" s="171" t="n"/>
      <c r="I410" s="171" t="n"/>
      <c r="J410" s="173">
        <f>IF('DADOS_CUSTOM'!$S$15="","Revise os valores ao trocar o tipo.","⚠ "&amp;'DADOS_CUSTOM'!$S$15)</f>
        <v/>
      </c>
      <c r="P410" s="171" t="n"/>
    </row>
    <row r="411" ht="18.75" customHeight="1">
      <c r="A411" s="171" t="n"/>
      <c r="B411" s="171" t="n"/>
      <c r="C411" s="171" t="n"/>
      <c r="D411" s="171" t="n"/>
      <c r="E411" s="171" t="n"/>
      <c r="F411" s="171" t="n"/>
      <c r="G411" s="171" t="n"/>
      <c r="H411" s="171" t="n"/>
      <c r="I411" s="171" t="n"/>
      <c r="P411" s="171" t="n"/>
    </row>
    <row r="412" ht="18.75" customHeight="1">
      <c r="A412" s="171" t="n"/>
      <c r="B412" s="171" t="n"/>
      <c r="C412" s="171" t="n"/>
      <c r="D412" s="171" t="n"/>
      <c r="E412" s="171" t="n"/>
      <c r="F412" s="171" t="n"/>
      <c r="G412" s="171" t="n"/>
      <c r="H412" s="171" t="n"/>
      <c r="I412" s="171" t="n"/>
      <c r="J412" s="171" t="n"/>
      <c r="K412" s="171" t="n"/>
      <c r="L412" s="171" t="n"/>
      <c r="M412" s="171" t="n"/>
      <c r="N412" s="171" t="n"/>
      <c r="O412" s="171" t="n"/>
      <c r="P412" s="171" t="n"/>
    </row>
    <row r="413" ht="18.75" customHeight="1">
      <c r="A413" s="171" t="n"/>
      <c r="B413" s="171" t="n"/>
      <c r="C413" s="171" t="n"/>
      <c r="D413" s="171" t="n"/>
      <c r="E413" s="171" t="n"/>
      <c r="F413" s="171" t="n"/>
      <c r="G413" s="171" t="n"/>
      <c r="H413" s="171" t="n"/>
      <c r="I413" s="171" t="n"/>
      <c r="J413" s="171" t="n"/>
      <c r="K413" s="171" t="n"/>
      <c r="L413" s="171" t="n"/>
      <c r="M413" s="171" t="n"/>
      <c r="N413" s="171" t="n"/>
      <c r="O413" s="171" t="n"/>
      <c r="P413" s="171" t="n"/>
    </row>
    <row r="414" ht="18.75" customHeight="1">
      <c r="A414" s="171" t="n"/>
      <c r="B414" s="171" t="n"/>
      <c r="C414" s="171" t="n"/>
      <c r="D414" s="171" t="n"/>
      <c r="E414" s="171" t="n"/>
      <c r="F414" s="171" t="n"/>
      <c r="G414" s="171" t="n"/>
      <c r="H414" s="171" t="n"/>
      <c r="I414" s="171" t="n"/>
      <c r="J414" s="171" t="n"/>
      <c r="K414" s="171" t="n"/>
      <c r="L414" s="171" t="n"/>
      <c r="M414" s="171" t="n"/>
      <c r="N414" s="171" t="n"/>
      <c r="O414" s="171" t="n"/>
      <c r="P414" s="171" t="n"/>
    </row>
    <row r="415" ht="18.75" customHeight="1">
      <c r="A415" s="171" t="n"/>
      <c r="B415" s="171" t="n"/>
      <c r="C415" s="171" t="n"/>
      <c r="D415" s="171" t="n"/>
      <c r="E415" s="171" t="n"/>
      <c r="F415" s="171" t="n"/>
      <c r="G415" s="171" t="n"/>
      <c r="H415" s="171" t="n"/>
      <c r="I415" s="171" t="n"/>
      <c r="J415" s="174" t="inlineStr">
        <is>
          <t>CARTÃO 15 · CUSTOM</t>
        </is>
      </c>
      <c r="P415" s="171" t="n"/>
    </row>
    <row r="416" ht="18.75" customHeight="1">
      <c r="A416" s="171" t="n"/>
      <c r="B416" s="171" t="n"/>
      <c r="C416" s="171" t="n"/>
      <c r="D416" s="171" t="n"/>
      <c r="E416" s="171" t="n"/>
      <c r="F416" s="171" t="n"/>
      <c r="G416" s="171" t="n"/>
      <c r="H416" s="171" t="n"/>
      <c r="I416" s="171" t="n"/>
      <c r="J416" s="175" t="inlineStr">
        <is>
          <t>TIPO</t>
        </is>
      </c>
      <c r="K416" s="176" t="n"/>
      <c r="L416" s="176" t="n"/>
      <c r="M416" s="177" t="n"/>
      <c r="N416" s="175" t="inlineStr">
        <is>
          <t>MESTRE VIU</t>
        </is>
      </c>
      <c r="O416" s="177" t="n"/>
      <c r="P416" s="171" t="n"/>
    </row>
    <row r="417" ht="18.75" customHeight="1">
      <c r="A417" s="171" t="n"/>
      <c r="B417" s="171" t="n"/>
      <c r="C417" s="171" t="n"/>
      <c r="D417" s="171" t="n"/>
      <c r="E417" s="171" t="n"/>
      <c r="F417" s="171" t="n"/>
      <c r="G417" s="171" t="n"/>
      <c r="H417" s="171" t="n"/>
      <c r="I417" s="171" t="n"/>
      <c r="J417" s="179" t="n"/>
      <c r="K417" s="176" t="n"/>
      <c r="L417" s="176" t="n"/>
      <c r="M417" s="177" t="n"/>
      <c r="N417" s="178" t="b">
        <v>0</v>
      </c>
      <c r="O417" s="177" t="n"/>
      <c r="P417" s="171" t="n"/>
    </row>
    <row r="418" ht="18.75" customHeight="1">
      <c r="A418" s="171" t="n"/>
      <c r="B418" s="171" t="n"/>
      <c r="C418" s="171" t="n"/>
      <c r="D418" s="171" t="n"/>
      <c r="E418" s="171" t="n"/>
      <c r="F418" s="171" t="n"/>
      <c r="G418" s="171" t="n"/>
      <c r="H418" s="171" t="n"/>
      <c r="I418" s="171" t="n"/>
      <c r="J418" s="175" t="inlineStr">
        <is>
          <t>NOME</t>
        </is>
      </c>
      <c r="K418" s="176" t="n"/>
      <c r="L418" s="176" t="n"/>
      <c r="M418" s="176" t="n"/>
      <c r="N418" s="176" t="n"/>
      <c r="O418" s="177" t="n"/>
      <c r="P418" s="171" t="n"/>
    </row>
    <row r="419" ht="18.75" customHeight="1">
      <c r="A419" s="171" t="n"/>
      <c r="B419" s="171" t="n"/>
      <c r="C419" s="171" t="n"/>
      <c r="D419" s="171" t="n"/>
      <c r="E419" s="171" t="n"/>
      <c r="F419" s="171" t="n"/>
      <c r="G419" s="171" t="n"/>
      <c r="H419" s="171" t="n"/>
      <c r="I419" s="171" t="n"/>
      <c r="J419" s="179" t="n"/>
      <c r="K419" s="176" t="n"/>
      <c r="L419" s="176" t="n"/>
      <c r="M419" s="176" t="n"/>
      <c r="N419" s="176" t="n"/>
      <c r="O419" s="177" t="n"/>
      <c r="P419" s="171" t="n"/>
    </row>
    <row r="420" ht="18.75" customHeight="1">
      <c r="A420" s="171" t="n"/>
      <c r="B420" s="171" t="n"/>
      <c r="C420" s="171" t="n"/>
      <c r="D420" s="171" t="n"/>
      <c r="E420" s="171" t="n"/>
      <c r="F420" s="171" t="n"/>
      <c r="G420" s="171" t="n"/>
      <c r="H420" s="171" t="n"/>
      <c r="I420" s="171" t="n"/>
      <c r="J420" s="175">
        <f>SWITCH('CONFIGURAÇÃO'!$J$417,"Origem","PERÍCIA 1","Marcante","ORIGEM","Menor","ORIGEM","Arma","CATEGORIA","Escudo","","Uniforme","GRAU MÍNIMO","Item comum","","Ferramenta amaldiçoada","BASE","")</f>
        <v/>
      </c>
      <c r="K420" s="177" t="n"/>
      <c r="L420" s="179" t="n"/>
      <c r="M420" s="176" t="n"/>
      <c r="N420" s="176" t="n"/>
      <c r="O420" s="177" t="n"/>
      <c r="P420" s="171" t="n"/>
    </row>
    <row r="421" ht="18.75" customHeight="1">
      <c r="A421" s="171" t="n"/>
      <c r="B421" s="171" t="n"/>
      <c r="C421" s="171" t="n"/>
      <c r="D421" s="171" t="n"/>
      <c r="E421" s="171" t="n"/>
      <c r="F421" s="171" t="n"/>
      <c r="G421" s="171" t="n"/>
      <c r="H421" s="171" t="n"/>
      <c r="I421" s="171" t="n"/>
      <c r="J421" s="175">
        <f>SWITCH('CONFIGURAÇÃO'!$J$417,"Origem","PERÍCIA 2","Marcante","","Menor","EXIGE MARCANTE","Arma","MÃO","Escudo","","Uniforme","","Item comum","","Ferramenta amaldiçoada","GRAU","")</f>
        <v/>
      </c>
      <c r="K421" s="177" t="n"/>
      <c r="L421" s="179" t="n"/>
      <c r="M421" s="176" t="n"/>
      <c r="N421" s="176" t="n"/>
      <c r="O421" s="177" t="n"/>
      <c r="P421" s="171" t="n"/>
    </row>
    <row r="422" ht="18.75" customHeight="1">
      <c r="A422" s="171" t="n"/>
      <c r="B422" s="171" t="n"/>
      <c r="C422" s="171" t="n"/>
      <c r="D422" s="171" t="n"/>
      <c r="E422" s="171" t="n"/>
      <c r="F422" s="171" t="n"/>
      <c r="G422" s="171" t="n"/>
      <c r="H422" s="171" t="n"/>
      <c r="I422" s="171" t="n"/>
      <c r="J422" s="175">
        <f>SWITCH('CONFIGURAÇÃO'!$J$417,"Origem","PERÍCIA 3","Marcante","","Menor","","Arma","TIPO DE DANO","Escudo","","Uniforme","","Item comum","","Ferramenta amaldiçoada","","")</f>
        <v/>
      </c>
      <c r="K422" s="177" t="n"/>
      <c r="L422" s="179" t="n"/>
      <c r="M422" s="176" t="n"/>
      <c r="N422" s="176" t="n"/>
      <c r="O422" s="177" t="n"/>
      <c r="P422" s="171" t="n"/>
    </row>
    <row r="423" ht="18.75" customHeight="1">
      <c r="A423" s="171" t="n"/>
      <c r="B423" s="171" t="n"/>
      <c r="C423" s="171" t="n"/>
      <c r="D423" s="171" t="n"/>
      <c r="E423" s="171" t="n"/>
      <c r="F423" s="171" t="n"/>
      <c r="G423" s="171" t="n"/>
      <c r="H423" s="171" t="n"/>
      <c r="I423" s="171" t="n"/>
      <c r="J423" s="175">
        <f>SWITCH('CONFIGURAÇÃO'!$J$417,"Origem","PERÍCIA 4","Marcante","","Menor","","Arma","PROPRIEDADE 1","Escudo","","Uniforme","","Item comum","","Ferramenta amaldiçoada","","")</f>
        <v/>
      </c>
      <c r="K423" s="177" t="n"/>
      <c r="L423" s="179" t="n"/>
      <c r="M423" s="176" t="n"/>
      <c r="N423" s="176" t="n"/>
      <c r="O423" s="177" t="n"/>
      <c r="P423" s="171" t="n"/>
    </row>
    <row r="424" ht="18.75" customHeight="1">
      <c r="A424" s="171" t="n"/>
      <c r="B424" s="171" t="n"/>
      <c r="C424" s="171" t="n"/>
      <c r="D424" s="171" t="n"/>
      <c r="E424" s="171" t="n"/>
      <c r="F424" s="171" t="n"/>
      <c r="G424" s="171" t="n"/>
      <c r="H424" s="171" t="n"/>
      <c r="I424" s="171" t="n"/>
      <c r="J424" s="175">
        <f>SWITCH('CONFIGURAÇÃO'!$J$417,"Origem","ROTA","Marcante","","Menor","","Arma","PROPRIEDADE 2","Escudo","","Uniforme","","Item comum","","Ferramenta amaldiçoada","","")</f>
        <v/>
      </c>
      <c r="K424" s="177" t="n"/>
      <c r="L424" s="179" t="n"/>
      <c r="M424" s="176" t="n"/>
      <c r="N424" s="176" t="n"/>
      <c r="O424" s="177" t="n"/>
      <c r="P424" s="171" t="n"/>
    </row>
    <row r="425" ht="18.75" customHeight="1">
      <c r="A425" s="171" t="n"/>
      <c r="B425" s="171" t="n"/>
      <c r="C425" s="171" t="n"/>
      <c r="D425" s="171" t="n"/>
      <c r="E425" s="171" t="n"/>
      <c r="F425" s="171" t="n"/>
      <c r="G425" s="171" t="n"/>
      <c r="H425" s="171" t="n"/>
      <c r="I425" s="171" t="n"/>
      <c r="J425" s="175">
        <f>SWITCH('CONFIGURAÇÃO'!$J$417,"Origem","BASE DO LIVRO","Marcante","","Menor","","Arma","PROPRIEDADE 3","Escudo","","Uniforme","","Item comum","","Ferramenta amaldiçoada","","")</f>
        <v/>
      </c>
      <c r="K425" s="177" t="n"/>
      <c r="L425" s="179" t="n"/>
      <c r="M425" s="176" t="n"/>
      <c r="N425" s="176" t="n"/>
      <c r="O425" s="177" t="n"/>
      <c r="P425" s="171" t="n"/>
    </row>
    <row r="426" ht="18.75" customHeight="1">
      <c r="A426" s="171" t="n"/>
      <c r="B426" s="171" t="n"/>
      <c r="C426" s="171" t="n"/>
      <c r="D426" s="171" t="n"/>
      <c r="E426" s="171" t="n"/>
      <c r="F426" s="171" t="n"/>
      <c r="G426" s="171" t="n"/>
      <c r="H426" s="171" t="n"/>
      <c r="I426" s="171" t="n"/>
      <c r="J426" s="175">
        <f>SWITCH('CONFIGURAÇÃO'!$J$417,"Origem","OFÍCIO","Marcante","","Menor","","Arma","PROPRIEDADE 4","Escudo","","Uniforme","","Item comum","","Ferramenta amaldiçoada","","")</f>
        <v/>
      </c>
      <c r="K426" s="177" t="n"/>
      <c r="L426" s="179" t="n"/>
      <c r="M426" s="176" t="n"/>
      <c r="N426" s="176" t="n"/>
      <c r="O426" s="177" t="n"/>
      <c r="P426" s="171" t="n"/>
    </row>
    <row r="427" ht="18.75" customHeight="1">
      <c r="A427" s="171" t="n"/>
      <c r="B427" s="171" t="n"/>
      <c r="C427" s="171" t="n"/>
      <c r="D427" s="171" t="n"/>
      <c r="E427" s="171" t="n"/>
      <c r="F427" s="171" t="n"/>
      <c r="G427" s="171" t="n"/>
      <c r="H427" s="171" t="n"/>
      <c r="I427" s="171" t="n"/>
      <c r="J427" s="175">
        <f>SWITCH('CONFIGURAÇÃO'!$J$417,"Origem","TALENTO CE 4","Marcante","FREQUÊNCIA","Menor","FREQUÊNCIA","Arma","DADO","Escudo","PROTEÇÃO","Uniforme","PROTEÇÃO","Item comum","VOLUME","Ferramenta amaldiçoada","ESTIGMA","")</f>
        <v/>
      </c>
      <c r="K427" s="177" t="n"/>
      <c r="L427" s="179" t="n"/>
      <c r="M427" s="176" t="n"/>
      <c r="N427" s="176" t="n"/>
      <c r="O427" s="177" t="n"/>
      <c r="P427" s="171" t="n"/>
    </row>
    <row r="428" ht="18.75" customHeight="1">
      <c r="A428" s="171" t="n"/>
      <c r="B428" s="171" t="n"/>
      <c r="C428" s="171" t="n"/>
      <c r="D428" s="171" t="n"/>
      <c r="E428" s="171" t="n"/>
      <c r="F428" s="171" t="n"/>
      <c r="G428" s="171" t="n"/>
      <c r="H428" s="171" t="n"/>
      <c r="I428" s="171" t="n"/>
      <c r="J428" s="175">
        <f>SWITCH('CONFIGURAÇÃO'!$J$417,"Origem","","Marcante","","Menor","","Arma","FORÇA","Escudo","TETO DE DESTREZA","Uniforme","TETO DE DESTREZA","Item comum","PREÇO","Ferramenta amaldiçoada","DESGASTE","")</f>
        <v/>
      </c>
      <c r="K428" s="177" t="n"/>
      <c r="L428" s="179" t="n"/>
      <c r="M428" s="176" t="n"/>
      <c r="N428" s="176" t="n"/>
      <c r="O428" s="177" t="n"/>
      <c r="P428" s="171" t="n"/>
    </row>
    <row r="429" ht="18.75" customHeight="1">
      <c r="A429" s="171" t="n"/>
      <c r="B429" s="171" t="n"/>
      <c r="C429" s="171" t="n"/>
      <c r="D429" s="171" t="n"/>
      <c r="E429" s="171" t="n"/>
      <c r="F429" s="171" t="n"/>
      <c r="G429" s="171" t="n"/>
      <c r="H429" s="171" t="n"/>
      <c r="I429" s="171" t="n"/>
      <c r="J429" s="175">
        <f>SWITCH('CONFIGURAÇÃO'!$J$417,"Origem","","Marcante","","Menor","","Arma","VOLUME","Escudo","FORÇA","Uniforme","FORÇA","Item comum","","Ferramenta amaldiçoada","VOLUME","")</f>
        <v/>
      </c>
      <c r="K429" s="177" t="n"/>
      <c r="L429" s="179" t="n"/>
      <c r="M429" s="176" t="n"/>
      <c r="N429" s="176" t="n"/>
      <c r="O429" s="177" t="n"/>
      <c r="P429" s="171" t="n"/>
    </row>
    <row r="430" ht="18.75" customHeight="1">
      <c r="A430" s="171" t="n"/>
      <c r="B430" s="171" t="n"/>
      <c r="C430" s="171" t="n"/>
      <c r="D430" s="171" t="n"/>
      <c r="E430" s="171" t="n"/>
      <c r="F430" s="171" t="n"/>
      <c r="G430" s="171" t="n"/>
      <c r="H430" s="171" t="n"/>
      <c r="I430" s="171" t="n"/>
      <c r="J430" s="175">
        <f>SWITCH('CONFIGURAÇÃO'!$J$417,"Origem","","Marcante","","Menor","","Arma","ALCANCE","Escudo","VOLUME","Uniforme","VOLUME","Item comum","","Ferramenta amaldiçoada","PREÇO","")</f>
        <v/>
      </c>
      <c r="K430" s="177" t="n"/>
      <c r="L430" s="179" t="n"/>
      <c r="M430" s="176" t="n"/>
      <c r="N430" s="176" t="n"/>
      <c r="O430" s="177" t="n"/>
      <c r="P430" s="171" t="n"/>
    </row>
    <row r="431" ht="18.75" customHeight="1">
      <c r="A431" s="171" t="n"/>
      <c r="B431" s="171" t="n"/>
      <c r="C431" s="171" t="n"/>
      <c r="D431" s="171" t="n"/>
      <c r="E431" s="171" t="n"/>
      <c r="F431" s="171" t="n"/>
      <c r="G431" s="171" t="n"/>
      <c r="H431" s="171" t="n"/>
      <c r="I431" s="171" t="n"/>
      <c r="J431" s="175">
        <f>SWITCH('CONFIGURAÇÃO'!$J$417,"Origem","","Marcante","","Menor","","Arma","RECARGA","Escudo","PREÇO","Uniforme","PREÇO","Item comum","","Ferramenta amaldiçoada","","")</f>
        <v/>
      </c>
      <c r="K431" s="177" t="n"/>
      <c r="L431" s="179" t="n"/>
      <c r="M431" s="176" t="n"/>
      <c r="N431" s="176" t="n"/>
      <c r="O431" s="177" t="n"/>
      <c r="P431" s="171" t="n"/>
    </row>
    <row r="432" ht="18.75" customHeight="1">
      <c r="A432" s="171" t="n"/>
      <c r="B432" s="171" t="n"/>
      <c r="C432" s="171" t="n"/>
      <c r="D432" s="171" t="n"/>
      <c r="E432" s="171" t="n"/>
      <c r="F432" s="171" t="n"/>
      <c r="G432" s="171" t="n"/>
      <c r="H432" s="171" t="n"/>
      <c r="I432" s="171" t="n"/>
      <c r="J432" s="175">
        <f>SWITCH('CONFIGURAÇÃO'!$J$417,"Origem","","Marcante","","Menor","","Arma","PREÇO","Escudo","","Uniforme","","Item comum","","Ferramenta amaldiçoada","","")</f>
        <v/>
      </c>
      <c r="K432" s="177" t="n"/>
      <c r="L432" s="179" t="n"/>
      <c r="M432" s="176" t="n"/>
      <c r="N432" s="176" t="n"/>
      <c r="O432" s="177" t="n"/>
      <c r="P432" s="171" t="n"/>
    </row>
    <row r="433" ht="18.75" customHeight="1">
      <c r="A433" s="171" t="n"/>
      <c r="B433" s="171" t="n"/>
      <c r="C433" s="171" t="n"/>
      <c r="D433" s="171" t="n"/>
      <c r="E433" s="171" t="n"/>
      <c r="F433" s="171" t="n"/>
      <c r="G433" s="171" t="n"/>
      <c r="H433" s="171" t="n"/>
      <c r="I433" s="171" t="n"/>
      <c r="J433" s="175" t="inlineStr">
        <is>
          <t>EFEITO · DESCRIÇÃO</t>
        </is>
      </c>
      <c r="K433" s="176" t="n"/>
      <c r="L433" s="176" t="n"/>
      <c r="M433" s="176" t="n"/>
      <c r="N433" s="176" t="n"/>
      <c r="O433" s="177" t="n"/>
      <c r="P433" s="171" t="n"/>
    </row>
    <row r="434" ht="18.75" customHeight="1">
      <c r="A434" s="171" t="n"/>
      <c r="B434" s="171" t="n"/>
      <c r="C434" s="171" t="n"/>
      <c r="D434" s="171" t="n"/>
      <c r="E434" s="171" t="n"/>
      <c r="F434" s="171" t="n"/>
      <c r="G434" s="171" t="n"/>
      <c r="H434" s="171" t="n"/>
      <c r="I434" s="171" t="n"/>
      <c r="J434" s="181" t="n"/>
      <c r="K434" s="182" t="n"/>
      <c r="L434" s="182" t="n"/>
      <c r="M434" s="182" t="n"/>
      <c r="N434" s="182" t="n"/>
      <c r="O434" s="183" t="n"/>
      <c r="P434" s="171" t="n"/>
    </row>
    <row r="435" ht="18.75" customHeight="1">
      <c r="A435" s="171" t="n"/>
      <c r="B435" s="171" t="n"/>
      <c r="C435" s="171" t="n"/>
      <c r="D435" s="171" t="n"/>
      <c r="E435" s="171" t="n"/>
      <c r="F435" s="171" t="n"/>
      <c r="G435" s="171" t="n"/>
      <c r="H435" s="171" t="n"/>
      <c r="I435" s="171" t="n"/>
      <c r="J435" s="184" t="n"/>
      <c r="O435" s="185" t="n"/>
      <c r="P435" s="171" t="n"/>
    </row>
    <row r="436" ht="18.75" customHeight="1">
      <c r="A436" s="171" t="n"/>
      <c r="B436" s="171" t="n"/>
      <c r="C436" s="171" t="n"/>
      <c r="D436" s="171" t="n"/>
      <c r="E436" s="171" t="n"/>
      <c r="F436" s="171" t="n"/>
      <c r="G436" s="171" t="n"/>
      <c r="H436" s="171" t="n"/>
      <c r="I436" s="171" t="n"/>
      <c r="J436" s="184" t="n"/>
      <c r="O436" s="185" t="n"/>
      <c r="P436" s="171" t="n"/>
    </row>
    <row r="437" ht="18.75" customHeight="1">
      <c r="A437" s="171" t="n"/>
      <c r="B437" s="171" t="n"/>
      <c r="C437" s="171" t="n"/>
      <c r="D437" s="171" t="n"/>
      <c r="E437" s="171" t="n"/>
      <c r="F437" s="171" t="n"/>
      <c r="G437" s="171" t="n"/>
      <c r="H437" s="171" t="n"/>
      <c r="I437" s="171" t="n"/>
      <c r="J437" s="184" t="n"/>
      <c r="O437" s="185" t="n"/>
      <c r="P437" s="171" t="n"/>
    </row>
    <row r="438" ht="18.75" customHeight="1">
      <c r="A438" s="171" t="n"/>
      <c r="B438" s="171" t="n"/>
      <c r="C438" s="171" t="n"/>
      <c r="D438" s="171" t="n"/>
      <c r="E438" s="171" t="n"/>
      <c r="F438" s="171" t="n"/>
      <c r="G438" s="171" t="n"/>
      <c r="H438" s="171" t="n"/>
      <c r="I438" s="171" t="n"/>
      <c r="J438" s="186" t="n"/>
      <c r="K438" s="187" t="n"/>
      <c r="L438" s="187" t="n"/>
      <c r="M438" s="187" t="n"/>
      <c r="N438" s="187" t="n"/>
      <c r="O438" s="188" t="n"/>
      <c r="P438" s="171" t="n"/>
    </row>
    <row r="439" ht="18.75" customHeight="1">
      <c r="A439" s="171" t="n"/>
      <c r="B439" s="171" t="n"/>
      <c r="C439" s="171" t="n"/>
      <c r="D439" s="171" t="n"/>
      <c r="E439" s="171" t="n"/>
      <c r="F439" s="171" t="n"/>
      <c r="G439" s="171" t="n"/>
      <c r="H439" s="171" t="n"/>
      <c r="I439" s="171" t="n"/>
      <c r="J439" s="173">
        <f>IF('DADOS_CUSTOM'!$S$16="","Revise os valores ao trocar o tipo.","⚠ "&amp;'DADOS_CUSTOM'!$S$16)</f>
        <v/>
      </c>
      <c r="P439" s="171" t="n"/>
    </row>
    <row r="440" ht="18.75" customHeight="1">
      <c r="A440" s="171" t="n"/>
      <c r="B440" s="171" t="n"/>
      <c r="C440" s="171" t="n"/>
      <c r="D440" s="171" t="n"/>
      <c r="E440" s="171" t="n"/>
      <c r="F440" s="171" t="n"/>
      <c r="G440" s="171" t="n"/>
      <c r="H440" s="171" t="n"/>
      <c r="I440" s="171" t="n"/>
      <c r="P440" s="171" t="n"/>
    </row>
    <row r="441" ht="18.75" customHeight="1">
      <c r="A441" s="171" t="n"/>
      <c r="B441" s="171" t="n"/>
      <c r="C441" s="171" t="n"/>
      <c r="D441" s="171" t="n"/>
      <c r="E441" s="171" t="n"/>
      <c r="F441" s="171" t="n"/>
      <c r="G441" s="171" t="n"/>
      <c r="H441" s="171" t="n"/>
      <c r="I441" s="171" t="n"/>
      <c r="J441" s="171" t="n"/>
      <c r="K441" s="171" t="n"/>
      <c r="L441" s="171" t="n"/>
      <c r="M441" s="171" t="n"/>
      <c r="N441" s="171" t="n"/>
      <c r="O441" s="171" t="n"/>
      <c r="P441" s="171" t="n"/>
    </row>
    <row r="442" ht="18.75" customHeight="1">
      <c r="A442" s="171" t="n"/>
      <c r="B442" s="171" t="n"/>
      <c r="C442" s="171" t="n"/>
      <c r="D442" s="171" t="n"/>
      <c r="E442" s="171" t="n"/>
      <c r="F442" s="171" t="n"/>
      <c r="G442" s="171" t="n"/>
      <c r="H442" s="171" t="n"/>
      <c r="I442" s="171" t="n"/>
      <c r="J442" s="171" t="n"/>
      <c r="K442" s="171" t="n"/>
      <c r="L442" s="171" t="n"/>
      <c r="M442" s="171" t="n"/>
      <c r="N442" s="171" t="n"/>
      <c r="O442" s="171" t="n"/>
      <c r="P442" s="171" t="n"/>
    </row>
    <row r="443" ht="18.75" customHeight="1">
      <c r="A443" s="171" t="n"/>
      <c r="B443" s="171" t="n"/>
      <c r="C443" s="171" t="n"/>
      <c r="D443" s="171" t="n"/>
      <c r="E443" s="171" t="n"/>
      <c r="F443" s="171" t="n"/>
      <c r="G443" s="171" t="n"/>
      <c r="H443" s="171" t="n"/>
      <c r="I443" s="171" t="n"/>
      <c r="J443" s="171" t="n"/>
      <c r="K443" s="171" t="n"/>
      <c r="L443" s="171" t="n"/>
      <c r="M443" s="171" t="n"/>
      <c r="N443" s="171" t="n"/>
      <c r="O443" s="171" t="n"/>
      <c r="P443" s="171" t="n"/>
    </row>
    <row r="444" ht="18.75" customHeight="1">
      <c r="A444" s="171" t="n"/>
      <c r="B444" s="171" t="n"/>
      <c r="C444" s="171" t="n"/>
      <c r="D444" s="171" t="n"/>
      <c r="E444" s="171" t="n"/>
      <c r="F444" s="171" t="n"/>
      <c r="G444" s="171" t="n"/>
      <c r="H444" s="171" t="n"/>
      <c r="I444" s="171" t="n"/>
      <c r="J444" s="174" t="inlineStr">
        <is>
          <t>CARTÃO 16 · CUSTOM</t>
        </is>
      </c>
      <c r="P444" s="171" t="n"/>
    </row>
    <row r="445" ht="18.75" customHeight="1">
      <c r="A445" s="171" t="n"/>
      <c r="B445" s="171" t="n"/>
      <c r="C445" s="171" t="n"/>
      <c r="D445" s="171" t="n"/>
      <c r="E445" s="171" t="n"/>
      <c r="F445" s="171" t="n"/>
      <c r="G445" s="171" t="n"/>
      <c r="H445" s="171" t="n"/>
      <c r="I445" s="171" t="n"/>
      <c r="J445" s="175" t="inlineStr">
        <is>
          <t>TIPO</t>
        </is>
      </c>
      <c r="K445" s="176" t="n"/>
      <c r="L445" s="176" t="n"/>
      <c r="M445" s="177" t="n"/>
      <c r="N445" s="175" t="inlineStr">
        <is>
          <t>MESTRE VIU</t>
        </is>
      </c>
      <c r="O445" s="177" t="n"/>
      <c r="P445" s="171" t="n"/>
    </row>
    <row r="446" ht="18.75" customHeight="1">
      <c r="A446" s="171" t="n"/>
      <c r="B446" s="171" t="n"/>
      <c r="C446" s="171" t="n"/>
      <c r="D446" s="171" t="n"/>
      <c r="E446" s="171" t="n"/>
      <c r="F446" s="171" t="n"/>
      <c r="G446" s="171" t="n"/>
      <c r="H446" s="171" t="n"/>
      <c r="I446" s="171" t="n"/>
      <c r="J446" s="179" t="n"/>
      <c r="K446" s="176" t="n"/>
      <c r="L446" s="176" t="n"/>
      <c r="M446" s="177" t="n"/>
      <c r="N446" s="178" t="b">
        <v>0</v>
      </c>
      <c r="O446" s="177" t="n"/>
      <c r="P446" s="171" t="n"/>
    </row>
    <row r="447" ht="18.75" customHeight="1">
      <c r="A447" s="171" t="n"/>
      <c r="B447" s="171" t="n"/>
      <c r="C447" s="171" t="n"/>
      <c r="D447" s="171" t="n"/>
      <c r="E447" s="171" t="n"/>
      <c r="F447" s="171" t="n"/>
      <c r="G447" s="171" t="n"/>
      <c r="H447" s="171" t="n"/>
      <c r="I447" s="171" t="n"/>
      <c r="J447" s="175" t="inlineStr">
        <is>
          <t>NOME</t>
        </is>
      </c>
      <c r="K447" s="176" t="n"/>
      <c r="L447" s="176" t="n"/>
      <c r="M447" s="176" t="n"/>
      <c r="N447" s="176" t="n"/>
      <c r="O447" s="177" t="n"/>
      <c r="P447" s="171" t="n"/>
    </row>
    <row r="448" ht="18.75" customHeight="1">
      <c r="A448" s="171" t="n"/>
      <c r="B448" s="171" t="n"/>
      <c r="C448" s="171" t="n"/>
      <c r="D448" s="171" t="n"/>
      <c r="E448" s="171" t="n"/>
      <c r="F448" s="171" t="n"/>
      <c r="G448" s="171" t="n"/>
      <c r="H448" s="171" t="n"/>
      <c r="I448" s="171" t="n"/>
      <c r="J448" s="179" t="n"/>
      <c r="K448" s="176" t="n"/>
      <c r="L448" s="176" t="n"/>
      <c r="M448" s="176" t="n"/>
      <c r="N448" s="176" t="n"/>
      <c r="O448" s="177" t="n"/>
      <c r="P448" s="171" t="n"/>
    </row>
    <row r="449" ht="18.75" customHeight="1">
      <c r="A449" s="171" t="n"/>
      <c r="B449" s="171" t="n"/>
      <c r="C449" s="171" t="n"/>
      <c r="D449" s="171" t="n"/>
      <c r="E449" s="171" t="n"/>
      <c r="F449" s="171" t="n"/>
      <c r="G449" s="171" t="n"/>
      <c r="H449" s="171" t="n"/>
      <c r="I449" s="171" t="n"/>
      <c r="J449" s="175">
        <f>SWITCH('CONFIGURAÇÃO'!$J$446,"Origem","PERÍCIA 1","Marcante","ORIGEM","Menor","ORIGEM","Arma","CATEGORIA","Escudo","","Uniforme","GRAU MÍNIMO","Item comum","","Ferramenta amaldiçoada","BASE","")</f>
        <v/>
      </c>
      <c r="K449" s="177" t="n"/>
      <c r="L449" s="179" t="n"/>
      <c r="M449" s="176" t="n"/>
      <c r="N449" s="176" t="n"/>
      <c r="O449" s="177" t="n"/>
      <c r="P449" s="171" t="n"/>
    </row>
    <row r="450" ht="18.75" customHeight="1">
      <c r="A450" s="171" t="n"/>
      <c r="B450" s="171" t="n"/>
      <c r="C450" s="171" t="n"/>
      <c r="D450" s="171" t="n"/>
      <c r="E450" s="171" t="n"/>
      <c r="F450" s="171" t="n"/>
      <c r="G450" s="171" t="n"/>
      <c r="H450" s="171" t="n"/>
      <c r="I450" s="171" t="n"/>
      <c r="J450" s="175">
        <f>SWITCH('CONFIGURAÇÃO'!$J$446,"Origem","PERÍCIA 2","Marcante","","Menor","EXIGE MARCANTE","Arma","MÃO","Escudo","","Uniforme","","Item comum","","Ferramenta amaldiçoada","GRAU","")</f>
        <v/>
      </c>
      <c r="K450" s="177" t="n"/>
      <c r="L450" s="179" t="n"/>
      <c r="M450" s="176" t="n"/>
      <c r="N450" s="176" t="n"/>
      <c r="O450" s="177" t="n"/>
      <c r="P450" s="171" t="n"/>
    </row>
    <row r="451" ht="18.75" customHeight="1">
      <c r="A451" s="171" t="n"/>
      <c r="B451" s="171" t="n"/>
      <c r="C451" s="171" t="n"/>
      <c r="D451" s="171" t="n"/>
      <c r="E451" s="171" t="n"/>
      <c r="F451" s="171" t="n"/>
      <c r="G451" s="171" t="n"/>
      <c r="H451" s="171" t="n"/>
      <c r="I451" s="171" t="n"/>
      <c r="J451" s="175">
        <f>SWITCH('CONFIGURAÇÃO'!$J$446,"Origem","PERÍCIA 3","Marcante","","Menor","","Arma","TIPO DE DANO","Escudo","","Uniforme","","Item comum","","Ferramenta amaldiçoada","","")</f>
        <v/>
      </c>
      <c r="K451" s="177" t="n"/>
      <c r="L451" s="179" t="n"/>
      <c r="M451" s="176" t="n"/>
      <c r="N451" s="176" t="n"/>
      <c r="O451" s="177" t="n"/>
      <c r="P451" s="171" t="n"/>
    </row>
    <row r="452" ht="18.75" customHeight="1">
      <c r="A452" s="171" t="n"/>
      <c r="B452" s="171" t="n"/>
      <c r="C452" s="171" t="n"/>
      <c r="D452" s="171" t="n"/>
      <c r="E452" s="171" t="n"/>
      <c r="F452" s="171" t="n"/>
      <c r="G452" s="171" t="n"/>
      <c r="H452" s="171" t="n"/>
      <c r="I452" s="171" t="n"/>
      <c r="J452" s="175">
        <f>SWITCH('CONFIGURAÇÃO'!$J$446,"Origem","PERÍCIA 4","Marcante","","Menor","","Arma","PROPRIEDADE 1","Escudo","","Uniforme","","Item comum","","Ferramenta amaldiçoada","","")</f>
        <v/>
      </c>
      <c r="K452" s="177" t="n"/>
      <c r="L452" s="179" t="n"/>
      <c r="M452" s="176" t="n"/>
      <c r="N452" s="176" t="n"/>
      <c r="O452" s="177" t="n"/>
      <c r="P452" s="171" t="n"/>
    </row>
    <row r="453" ht="18.75" customHeight="1">
      <c r="A453" s="171" t="n"/>
      <c r="B453" s="171" t="n"/>
      <c r="C453" s="171" t="n"/>
      <c r="D453" s="171" t="n"/>
      <c r="E453" s="171" t="n"/>
      <c r="F453" s="171" t="n"/>
      <c r="G453" s="171" t="n"/>
      <c r="H453" s="171" t="n"/>
      <c r="I453" s="171" t="n"/>
      <c r="J453" s="175">
        <f>SWITCH('CONFIGURAÇÃO'!$J$446,"Origem","ROTA","Marcante","","Menor","","Arma","PROPRIEDADE 2","Escudo","","Uniforme","","Item comum","","Ferramenta amaldiçoada","","")</f>
        <v/>
      </c>
      <c r="K453" s="177" t="n"/>
      <c r="L453" s="179" t="n"/>
      <c r="M453" s="176" t="n"/>
      <c r="N453" s="176" t="n"/>
      <c r="O453" s="177" t="n"/>
      <c r="P453" s="171" t="n"/>
    </row>
    <row r="454" ht="18.75" customHeight="1">
      <c r="A454" s="171" t="n"/>
      <c r="B454" s="171" t="n"/>
      <c r="C454" s="171" t="n"/>
      <c r="D454" s="171" t="n"/>
      <c r="E454" s="171" t="n"/>
      <c r="F454" s="171" t="n"/>
      <c r="G454" s="171" t="n"/>
      <c r="H454" s="171" t="n"/>
      <c r="I454" s="171" t="n"/>
      <c r="J454" s="175">
        <f>SWITCH('CONFIGURAÇÃO'!$J$446,"Origem","BASE DO LIVRO","Marcante","","Menor","","Arma","PROPRIEDADE 3","Escudo","","Uniforme","","Item comum","","Ferramenta amaldiçoada","","")</f>
        <v/>
      </c>
      <c r="K454" s="177" t="n"/>
      <c r="L454" s="179" t="n"/>
      <c r="M454" s="176" t="n"/>
      <c r="N454" s="176" t="n"/>
      <c r="O454" s="177" t="n"/>
      <c r="P454" s="171" t="n"/>
    </row>
    <row r="455" ht="18.75" customHeight="1">
      <c r="A455" s="171" t="n"/>
      <c r="B455" s="171" t="n"/>
      <c r="C455" s="171" t="n"/>
      <c r="D455" s="171" t="n"/>
      <c r="E455" s="171" t="n"/>
      <c r="F455" s="171" t="n"/>
      <c r="G455" s="171" t="n"/>
      <c r="H455" s="171" t="n"/>
      <c r="I455" s="171" t="n"/>
      <c r="J455" s="175">
        <f>SWITCH('CONFIGURAÇÃO'!$J$446,"Origem","OFÍCIO","Marcante","","Menor","","Arma","PROPRIEDADE 4","Escudo","","Uniforme","","Item comum","","Ferramenta amaldiçoada","","")</f>
        <v/>
      </c>
      <c r="K455" s="177" t="n"/>
      <c r="L455" s="179" t="n"/>
      <c r="M455" s="176" t="n"/>
      <c r="N455" s="176" t="n"/>
      <c r="O455" s="177" t="n"/>
      <c r="P455" s="171" t="n"/>
    </row>
    <row r="456" ht="18.75" customHeight="1">
      <c r="A456" s="171" t="n"/>
      <c r="B456" s="171" t="n"/>
      <c r="C456" s="171" t="n"/>
      <c r="D456" s="171" t="n"/>
      <c r="E456" s="171" t="n"/>
      <c r="F456" s="171" t="n"/>
      <c r="G456" s="171" t="n"/>
      <c r="H456" s="171" t="n"/>
      <c r="I456" s="171" t="n"/>
      <c r="J456" s="175">
        <f>SWITCH('CONFIGURAÇÃO'!$J$446,"Origem","TALENTO CE 4","Marcante","FREQUÊNCIA","Menor","FREQUÊNCIA","Arma","DADO","Escudo","PROTEÇÃO","Uniforme","PROTEÇÃO","Item comum","VOLUME","Ferramenta amaldiçoada","ESTIGMA","")</f>
        <v/>
      </c>
      <c r="K456" s="177" t="n"/>
      <c r="L456" s="179" t="n"/>
      <c r="M456" s="176" t="n"/>
      <c r="N456" s="176" t="n"/>
      <c r="O456" s="177" t="n"/>
      <c r="P456" s="171" t="n"/>
    </row>
    <row r="457" ht="18.75" customHeight="1">
      <c r="A457" s="171" t="n"/>
      <c r="B457" s="171" t="n"/>
      <c r="C457" s="171" t="n"/>
      <c r="D457" s="171" t="n"/>
      <c r="E457" s="171" t="n"/>
      <c r="F457" s="171" t="n"/>
      <c r="G457" s="171" t="n"/>
      <c r="H457" s="171" t="n"/>
      <c r="I457" s="171" t="n"/>
      <c r="J457" s="175">
        <f>SWITCH('CONFIGURAÇÃO'!$J$446,"Origem","","Marcante","","Menor","","Arma","FORÇA","Escudo","TETO DE DESTREZA","Uniforme","TETO DE DESTREZA","Item comum","PREÇO","Ferramenta amaldiçoada","DESGASTE","")</f>
        <v/>
      </c>
      <c r="K457" s="177" t="n"/>
      <c r="L457" s="179" t="n"/>
      <c r="M457" s="176" t="n"/>
      <c r="N457" s="176" t="n"/>
      <c r="O457" s="177" t="n"/>
      <c r="P457" s="171" t="n"/>
    </row>
    <row r="458" ht="18.75" customHeight="1">
      <c r="A458" s="171" t="n"/>
      <c r="B458" s="171" t="n"/>
      <c r="C458" s="171" t="n"/>
      <c r="D458" s="171" t="n"/>
      <c r="E458" s="171" t="n"/>
      <c r="F458" s="171" t="n"/>
      <c r="G458" s="171" t="n"/>
      <c r="H458" s="171" t="n"/>
      <c r="I458" s="171" t="n"/>
      <c r="J458" s="175">
        <f>SWITCH('CONFIGURAÇÃO'!$J$446,"Origem","","Marcante","","Menor","","Arma","VOLUME","Escudo","FORÇA","Uniforme","FORÇA","Item comum","","Ferramenta amaldiçoada","VOLUME","")</f>
        <v/>
      </c>
      <c r="K458" s="177" t="n"/>
      <c r="L458" s="179" t="n"/>
      <c r="M458" s="176" t="n"/>
      <c r="N458" s="176" t="n"/>
      <c r="O458" s="177" t="n"/>
      <c r="P458" s="171" t="n"/>
    </row>
    <row r="459" ht="18.75" customHeight="1">
      <c r="A459" s="171" t="n"/>
      <c r="B459" s="171" t="n"/>
      <c r="C459" s="171" t="n"/>
      <c r="D459" s="171" t="n"/>
      <c r="E459" s="171" t="n"/>
      <c r="F459" s="171" t="n"/>
      <c r="G459" s="171" t="n"/>
      <c r="H459" s="171" t="n"/>
      <c r="I459" s="171" t="n"/>
      <c r="J459" s="175">
        <f>SWITCH('CONFIGURAÇÃO'!$J$446,"Origem","","Marcante","","Menor","","Arma","ALCANCE","Escudo","VOLUME","Uniforme","VOLUME","Item comum","","Ferramenta amaldiçoada","PREÇO","")</f>
        <v/>
      </c>
      <c r="K459" s="177" t="n"/>
      <c r="L459" s="179" t="n"/>
      <c r="M459" s="176" t="n"/>
      <c r="N459" s="176" t="n"/>
      <c r="O459" s="177" t="n"/>
      <c r="P459" s="171" t="n"/>
    </row>
    <row r="460" ht="18.75" customHeight="1">
      <c r="A460" s="171" t="n"/>
      <c r="B460" s="171" t="n"/>
      <c r="C460" s="171" t="n"/>
      <c r="D460" s="171" t="n"/>
      <c r="E460" s="171" t="n"/>
      <c r="F460" s="171" t="n"/>
      <c r="G460" s="171" t="n"/>
      <c r="H460" s="171" t="n"/>
      <c r="I460" s="171" t="n"/>
      <c r="J460" s="175">
        <f>SWITCH('CONFIGURAÇÃO'!$J$446,"Origem","","Marcante","","Menor","","Arma","RECARGA","Escudo","PREÇO","Uniforme","PREÇO","Item comum","","Ferramenta amaldiçoada","","")</f>
        <v/>
      </c>
      <c r="K460" s="177" t="n"/>
      <c r="L460" s="179" t="n"/>
      <c r="M460" s="176" t="n"/>
      <c r="N460" s="176" t="n"/>
      <c r="O460" s="177" t="n"/>
      <c r="P460" s="171" t="n"/>
    </row>
    <row r="461" ht="18.75" customHeight="1">
      <c r="A461" s="171" t="n"/>
      <c r="B461" s="171" t="n"/>
      <c r="C461" s="171" t="n"/>
      <c r="D461" s="171" t="n"/>
      <c r="E461" s="171" t="n"/>
      <c r="F461" s="171" t="n"/>
      <c r="G461" s="171" t="n"/>
      <c r="H461" s="171" t="n"/>
      <c r="I461" s="171" t="n"/>
      <c r="J461" s="175">
        <f>SWITCH('CONFIGURAÇÃO'!$J$446,"Origem","","Marcante","","Menor","","Arma","PREÇO","Escudo","","Uniforme","","Item comum","","Ferramenta amaldiçoada","","")</f>
        <v/>
      </c>
      <c r="K461" s="177" t="n"/>
      <c r="L461" s="179" t="n"/>
      <c r="M461" s="176" t="n"/>
      <c r="N461" s="176" t="n"/>
      <c r="O461" s="177" t="n"/>
      <c r="P461" s="171" t="n"/>
    </row>
    <row r="462" ht="18.75" customHeight="1">
      <c r="A462" s="171" t="n"/>
      <c r="B462" s="171" t="n"/>
      <c r="C462" s="171" t="n"/>
      <c r="D462" s="171" t="n"/>
      <c r="E462" s="171" t="n"/>
      <c r="F462" s="171" t="n"/>
      <c r="G462" s="171" t="n"/>
      <c r="H462" s="171" t="n"/>
      <c r="I462" s="171" t="n"/>
      <c r="J462" s="175" t="inlineStr">
        <is>
          <t>EFEITO · DESCRIÇÃO</t>
        </is>
      </c>
      <c r="K462" s="176" t="n"/>
      <c r="L462" s="176" t="n"/>
      <c r="M462" s="176" t="n"/>
      <c r="N462" s="176" t="n"/>
      <c r="O462" s="177" t="n"/>
      <c r="P462" s="171" t="n"/>
    </row>
    <row r="463" ht="18.75" customHeight="1">
      <c r="A463" s="171" t="n"/>
      <c r="B463" s="171" t="n"/>
      <c r="C463" s="171" t="n"/>
      <c r="D463" s="171" t="n"/>
      <c r="E463" s="171" t="n"/>
      <c r="F463" s="171" t="n"/>
      <c r="G463" s="171" t="n"/>
      <c r="H463" s="171" t="n"/>
      <c r="I463" s="171" t="n"/>
      <c r="J463" s="181" t="n"/>
      <c r="K463" s="182" t="n"/>
      <c r="L463" s="182" t="n"/>
      <c r="M463" s="182" t="n"/>
      <c r="N463" s="182" t="n"/>
      <c r="O463" s="183" t="n"/>
      <c r="P463" s="171" t="n"/>
    </row>
    <row r="464" ht="18.75" customHeight="1">
      <c r="A464" s="171" t="n"/>
      <c r="B464" s="171" t="n"/>
      <c r="C464" s="171" t="n"/>
      <c r="D464" s="171" t="n"/>
      <c r="E464" s="171" t="n"/>
      <c r="F464" s="171" t="n"/>
      <c r="G464" s="171" t="n"/>
      <c r="H464" s="171" t="n"/>
      <c r="I464" s="171" t="n"/>
      <c r="J464" s="184" t="n"/>
      <c r="O464" s="185" t="n"/>
      <c r="P464" s="171" t="n"/>
    </row>
    <row r="465" ht="18.75" customHeight="1">
      <c r="A465" s="171" t="n"/>
      <c r="B465" s="171" t="n"/>
      <c r="C465" s="171" t="n"/>
      <c r="D465" s="171" t="n"/>
      <c r="E465" s="171" t="n"/>
      <c r="F465" s="171" t="n"/>
      <c r="G465" s="171" t="n"/>
      <c r="H465" s="171" t="n"/>
      <c r="I465" s="171" t="n"/>
      <c r="J465" s="184" t="n"/>
      <c r="O465" s="185" t="n"/>
      <c r="P465" s="171" t="n"/>
    </row>
    <row r="466" ht="18.75" customHeight="1">
      <c r="A466" s="171" t="n"/>
      <c r="B466" s="171" t="n"/>
      <c r="C466" s="171" t="n"/>
      <c r="D466" s="171" t="n"/>
      <c r="E466" s="171" t="n"/>
      <c r="F466" s="171" t="n"/>
      <c r="G466" s="171" t="n"/>
      <c r="H466" s="171" t="n"/>
      <c r="I466" s="171" t="n"/>
      <c r="J466" s="184" t="n"/>
      <c r="O466" s="185" t="n"/>
      <c r="P466" s="171" t="n"/>
    </row>
    <row r="467" ht="18.75" customHeight="1">
      <c r="A467" s="171" t="n"/>
      <c r="B467" s="171" t="n"/>
      <c r="C467" s="171" t="n"/>
      <c r="D467" s="171" t="n"/>
      <c r="E467" s="171" t="n"/>
      <c r="F467" s="171" t="n"/>
      <c r="G467" s="171" t="n"/>
      <c r="H467" s="171" t="n"/>
      <c r="I467" s="171" t="n"/>
      <c r="J467" s="186" t="n"/>
      <c r="K467" s="187" t="n"/>
      <c r="L467" s="187" t="n"/>
      <c r="M467" s="187" t="n"/>
      <c r="N467" s="187" t="n"/>
      <c r="O467" s="188" t="n"/>
      <c r="P467" s="171" t="n"/>
    </row>
    <row r="468" ht="18.75" customHeight="1">
      <c r="A468" s="171" t="n"/>
      <c r="B468" s="171" t="n"/>
      <c r="C468" s="171" t="n"/>
      <c r="D468" s="171" t="n"/>
      <c r="E468" s="171" t="n"/>
      <c r="F468" s="171" t="n"/>
      <c r="G468" s="171" t="n"/>
      <c r="H468" s="171" t="n"/>
      <c r="I468" s="171" t="n"/>
      <c r="J468" s="173">
        <f>IF('DADOS_CUSTOM'!$S$17="","Revise os valores ao trocar o tipo.","⚠ "&amp;'DADOS_CUSTOM'!$S$17)</f>
        <v/>
      </c>
      <c r="P468" s="171" t="n"/>
    </row>
    <row r="469" ht="18.75" customHeight="1">
      <c r="A469" s="171" t="n"/>
      <c r="B469" s="171" t="n"/>
      <c r="C469" s="171" t="n"/>
      <c r="D469" s="171" t="n"/>
      <c r="E469" s="171" t="n"/>
      <c r="F469" s="171" t="n"/>
      <c r="G469" s="171" t="n"/>
      <c r="H469" s="171" t="n"/>
      <c r="I469" s="171" t="n"/>
      <c r="P469" s="171" t="n"/>
    </row>
    <row r="470" ht="18.75" customHeight="1">
      <c r="A470" s="171" t="n"/>
      <c r="B470" s="171" t="n"/>
      <c r="C470" s="171" t="n"/>
      <c r="D470" s="171" t="n"/>
      <c r="E470" s="171" t="n"/>
      <c r="F470" s="171" t="n"/>
      <c r="G470" s="171" t="n"/>
      <c r="H470" s="171" t="n"/>
      <c r="I470" s="171" t="n"/>
      <c r="J470" s="171" t="n"/>
      <c r="K470" s="171" t="n"/>
      <c r="L470" s="171" t="n"/>
      <c r="M470" s="171" t="n"/>
      <c r="N470" s="171" t="n"/>
      <c r="O470" s="171" t="n"/>
      <c r="P470" s="171" t="n"/>
    </row>
    <row r="471" ht="18.75" customHeight="1">
      <c r="A471" s="171" t="n"/>
      <c r="B471" s="171" t="n"/>
      <c r="C471" s="171" t="n"/>
      <c r="D471" s="171" t="n"/>
      <c r="E471" s="171" t="n"/>
      <c r="F471" s="171" t="n"/>
      <c r="G471" s="171" t="n"/>
      <c r="H471" s="171" t="n"/>
      <c r="I471" s="171" t="n"/>
      <c r="J471" s="171" t="n"/>
      <c r="K471" s="171" t="n"/>
      <c r="L471" s="171" t="n"/>
      <c r="M471" s="171" t="n"/>
      <c r="N471" s="171" t="n"/>
      <c r="O471" s="171" t="n"/>
      <c r="P471" s="171" t="n"/>
    </row>
    <row r="472" ht="18.75" customHeight="1">
      <c r="A472" s="171" t="n"/>
      <c r="B472" s="171" t="n"/>
      <c r="C472" s="171" t="n"/>
      <c r="D472" s="171" t="n"/>
      <c r="E472" s="171" t="n"/>
      <c r="F472" s="171" t="n"/>
      <c r="G472" s="171" t="n"/>
      <c r="H472" s="171" t="n"/>
      <c r="I472" s="171" t="n"/>
      <c r="J472" s="171" t="n"/>
      <c r="K472" s="171" t="n"/>
      <c r="L472" s="171" t="n"/>
      <c r="M472" s="171" t="n"/>
      <c r="N472" s="171" t="n"/>
      <c r="O472" s="171" t="n"/>
      <c r="P472" s="171" t="n"/>
    </row>
    <row r="473" ht="18.75" customHeight="1">
      <c r="A473" s="171" t="n"/>
      <c r="B473" s="171" t="n"/>
      <c r="C473" s="171" t="n"/>
      <c r="D473" s="171" t="n"/>
      <c r="E473" s="171" t="n"/>
      <c r="F473" s="171" t="n"/>
      <c r="G473" s="171" t="n"/>
      <c r="H473" s="171" t="n"/>
      <c r="I473" s="171" t="n"/>
      <c r="J473" s="174" t="inlineStr">
        <is>
          <t>CARTÃO 17 · CUSTOM</t>
        </is>
      </c>
      <c r="P473" s="171" t="n"/>
    </row>
    <row r="474" ht="18.75" customHeight="1">
      <c r="A474" s="171" t="n"/>
      <c r="B474" s="171" t="n"/>
      <c r="C474" s="171" t="n"/>
      <c r="D474" s="171" t="n"/>
      <c r="E474" s="171" t="n"/>
      <c r="F474" s="171" t="n"/>
      <c r="G474" s="171" t="n"/>
      <c r="H474" s="171" t="n"/>
      <c r="I474" s="171" t="n"/>
      <c r="J474" s="175" t="inlineStr">
        <is>
          <t>TIPO</t>
        </is>
      </c>
      <c r="K474" s="176" t="n"/>
      <c r="L474" s="176" t="n"/>
      <c r="M474" s="177" t="n"/>
      <c r="N474" s="175" t="inlineStr">
        <is>
          <t>MESTRE VIU</t>
        </is>
      </c>
      <c r="O474" s="177" t="n"/>
      <c r="P474" s="171" t="n"/>
    </row>
    <row r="475" ht="18.75" customHeight="1">
      <c r="A475" s="171" t="n"/>
      <c r="B475" s="171" t="n"/>
      <c r="C475" s="171" t="n"/>
      <c r="D475" s="171" t="n"/>
      <c r="E475" s="171" t="n"/>
      <c r="F475" s="171" t="n"/>
      <c r="G475" s="171" t="n"/>
      <c r="H475" s="171" t="n"/>
      <c r="I475" s="171" t="n"/>
      <c r="J475" s="179" t="n"/>
      <c r="K475" s="176" t="n"/>
      <c r="L475" s="176" t="n"/>
      <c r="M475" s="177" t="n"/>
      <c r="N475" s="178" t="b">
        <v>0</v>
      </c>
      <c r="O475" s="177" t="n"/>
      <c r="P475" s="171" t="n"/>
    </row>
    <row r="476" ht="18.75" customHeight="1">
      <c r="A476" s="171" t="n"/>
      <c r="B476" s="171" t="n"/>
      <c r="C476" s="171" t="n"/>
      <c r="D476" s="171" t="n"/>
      <c r="E476" s="171" t="n"/>
      <c r="F476" s="171" t="n"/>
      <c r="G476" s="171" t="n"/>
      <c r="H476" s="171" t="n"/>
      <c r="I476" s="171" t="n"/>
      <c r="J476" s="175" t="inlineStr">
        <is>
          <t>NOME</t>
        </is>
      </c>
      <c r="K476" s="176" t="n"/>
      <c r="L476" s="176" t="n"/>
      <c r="M476" s="176" t="n"/>
      <c r="N476" s="176" t="n"/>
      <c r="O476" s="177" t="n"/>
      <c r="P476" s="171" t="n"/>
    </row>
    <row r="477" ht="18.75" customHeight="1">
      <c r="A477" s="171" t="n"/>
      <c r="B477" s="171" t="n"/>
      <c r="C477" s="171" t="n"/>
      <c r="D477" s="171" t="n"/>
      <c r="E477" s="171" t="n"/>
      <c r="F477" s="171" t="n"/>
      <c r="G477" s="171" t="n"/>
      <c r="H477" s="171" t="n"/>
      <c r="I477" s="171" t="n"/>
      <c r="J477" s="179" t="n"/>
      <c r="K477" s="176" t="n"/>
      <c r="L477" s="176" t="n"/>
      <c r="M477" s="176" t="n"/>
      <c r="N477" s="176" t="n"/>
      <c r="O477" s="177" t="n"/>
      <c r="P477" s="171" t="n"/>
    </row>
    <row r="478" ht="18.75" customHeight="1">
      <c r="A478" s="171" t="n"/>
      <c r="B478" s="171" t="n"/>
      <c r="C478" s="171" t="n"/>
      <c r="D478" s="171" t="n"/>
      <c r="E478" s="171" t="n"/>
      <c r="F478" s="171" t="n"/>
      <c r="G478" s="171" t="n"/>
      <c r="H478" s="171" t="n"/>
      <c r="I478" s="171" t="n"/>
      <c r="J478" s="175">
        <f>SWITCH('CONFIGURAÇÃO'!$J$475,"Origem","PERÍCIA 1","Marcante","ORIGEM","Menor","ORIGEM","Arma","CATEGORIA","Escudo","","Uniforme","GRAU MÍNIMO","Item comum","","Ferramenta amaldiçoada","BASE","")</f>
        <v/>
      </c>
      <c r="K478" s="177" t="n"/>
      <c r="L478" s="179" t="n"/>
      <c r="M478" s="176" t="n"/>
      <c r="N478" s="176" t="n"/>
      <c r="O478" s="177" t="n"/>
      <c r="P478" s="171" t="n"/>
    </row>
    <row r="479" ht="18.75" customHeight="1">
      <c r="A479" s="171" t="n"/>
      <c r="B479" s="171" t="n"/>
      <c r="C479" s="171" t="n"/>
      <c r="D479" s="171" t="n"/>
      <c r="E479" s="171" t="n"/>
      <c r="F479" s="171" t="n"/>
      <c r="G479" s="171" t="n"/>
      <c r="H479" s="171" t="n"/>
      <c r="I479" s="171" t="n"/>
      <c r="J479" s="175">
        <f>SWITCH('CONFIGURAÇÃO'!$J$475,"Origem","PERÍCIA 2","Marcante","","Menor","EXIGE MARCANTE","Arma","MÃO","Escudo","","Uniforme","","Item comum","","Ferramenta amaldiçoada","GRAU","")</f>
        <v/>
      </c>
      <c r="K479" s="177" t="n"/>
      <c r="L479" s="179" t="n"/>
      <c r="M479" s="176" t="n"/>
      <c r="N479" s="176" t="n"/>
      <c r="O479" s="177" t="n"/>
      <c r="P479" s="171" t="n"/>
    </row>
    <row r="480" ht="18.75" customHeight="1">
      <c r="A480" s="171" t="n"/>
      <c r="B480" s="171" t="n"/>
      <c r="C480" s="171" t="n"/>
      <c r="D480" s="171" t="n"/>
      <c r="E480" s="171" t="n"/>
      <c r="F480" s="171" t="n"/>
      <c r="G480" s="171" t="n"/>
      <c r="H480" s="171" t="n"/>
      <c r="I480" s="171" t="n"/>
      <c r="J480" s="175">
        <f>SWITCH('CONFIGURAÇÃO'!$J$475,"Origem","PERÍCIA 3","Marcante","","Menor","","Arma","TIPO DE DANO","Escudo","","Uniforme","","Item comum","","Ferramenta amaldiçoada","","")</f>
        <v/>
      </c>
      <c r="K480" s="177" t="n"/>
      <c r="L480" s="179" t="n"/>
      <c r="M480" s="176" t="n"/>
      <c r="N480" s="176" t="n"/>
      <c r="O480" s="177" t="n"/>
      <c r="P480" s="171" t="n"/>
    </row>
    <row r="481" ht="18.75" customHeight="1">
      <c r="A481" s="171" t="n"/>
      <c r="B481" s="171" t="n"/>
      <c r="C481" s="171" t="n"/>
      <c r="D481" s="171" t="n"/>
      <c r="E481" s="171" t="n"/>
      <c r="F481" s="171" t="n"/>
      <c r="G481" s="171" t="n"/>
      <c r="H481" s="171" t="n"/>
      <c r="I481" s="171" t="n"/>
      <c r="J481" s="175">
        <f>SWITCH('CONFIGURAÇÃO'!$J$475,"Origem","PERÍCIA 4","Marcante","","Menor","","Arma","PROPRIEDADE 1","Escudo","","Uniforme","","Item comum","","Ferramenta amaldiçoada","","")</f>
        <v/>
      </c>
      <c r="K481" s="177" t="n"/>
      <c r="L481" s="179" t="n"/>
      <c r="M481" s="176" t="n"/>
      <c r="N481" s="176" t="n"/>
      <c r="O481" s="177" t="n"/>
      <c r="P481" s="171" t="n"/>
    </row>
    <row r="482" ht="18.75" customHeight="1">
      <c r="A482" s="171" t="n"/>
      <c r="B482" s="171" t="n"/>
      <c r="C482" s="171" t="n"/>
      <c r="D482" s="171" t="n"/>
      <c r="E482" s="171" t="n"/>
      <c r="F482" s="171" t="n"/>
      <c r="G482" s="171" t="n"/>
      <c r="H482" s="171" t="n"/>
      <c r="I482" s="171" t="n"/>
      <c r="J482" s="175">
        <f>SWITCH('CONFIGURAÇÃO'!$J$475,"Origem","ROTA","Marcante","","Menor","","Arma","PROPRIEDADE 2","Escudo","","Uniforme","","Item comum","","Ferramenta amaldiçoada","","")</f>
        <v/>
      </c>
      <c r="K482" s="177" t="n"/>
      <c r="L482" s="179" t="n"/>
      <c r="M482" s="176" t="n"/>
      <c r="N482" s="176" t="n"/>
      <c r="O482" s="177" t="n"/>
      <c r="P482" s="171" t="n"/>
    </row>
    <row r="483" ht="18.75" customHeight="1">
      <c r="A483" s="171" t="n"/>
      <c r="B483" s="171" t="n"/>
      <c r="C483" s="171" t="n"/>
      <c r="D483" s="171" t="n"/>
      <c r="E483" s="171" t="n"/>
      <c r="F483" s="171" t="n"/>
      <c r="G483" s="171" t="n"/>
      <c r="H483" s="171" t="n"/>
      <c r="I483" s="171" t="n"/>
      <c r="J483" s="175">
        <f>SWITCH('CONFIGURAÇÃO'!$J$475,"Origem","BASE DO LIVRO","Marcante","","Menor","","Arma","PROPRIEDADE 3","Escudo","","Uniforme","","Item comum","","Ferramenta amaldiçoada","","")</f>
        <v/>
      </c>
      <c r="K483" s="177" t="n"/>
      <c r="L483" s="179" t="n"/>
      <c r="M483" s="176" t="n"/>
      <c r="N483" s="176" t="n"/>
      <c r="O483" s="177" t="n"/>
      <c r="P483" s="171" t="n"/>
    </row>
    <row r="484" ht="18.75" customHeight="1">
      <c r="A484" s="171" t="n"/>
      <c r="B484" s="171" t="n"/>
      <c r="C484" s="171" t="n"/>
      <c r="D484" s="171" t="n"/>
      <c r="E484" s="171" t="n"/>
      <c r="F484" s="171" t="n"/>
      <c r="G484" s="171" t="n"/>
      <c r="H484" s="171" t="n"/>
      <c r="I484" s="171" t="n"/>
      <c r="J484" s="175">
        <f>SWITCH('CONFIGURAÇÃO'!$J$475,"Origem","OFÍCIO","Marcante","","Menor","","Arma","PROPRIEDADE 4","Escudo","","Uniforme","","Item comum","","Ferramenta amaldiçoada","","")</f>
        <v/>
      </c>
      <c r="K484" s="177" t="n"/>
      <c r="L484" s="179" t="n"/>
      <c r="M484" s="176" t="n"/>
      <c r="N484" s="176" t="n"/>
      <c r="O484" s="177" t="n"/>
      <c r="P484" s="171" t="n"/>
    </row>
    <row r="485" ht="18.75" customHeight="1">
      <c r="A485" s="171" t="n"/>
      <c r="B485" s="171" t="n"/>
      <c r="C485" s="171" t="n"/>
      <c r="D485" s="171" t="n"/>
      <c r="E485" s="171" t="n"/>
      <c r="F485" s="171" t="n"/>
      <c r="G485" s="171" t="n"/>
      <c r="H485" s="171" t="n"/>
      <c r="I485" s="171" t="n"/>
      <c r="J485" s="175">
        <f>SWITCH('CONFIGURAÇÃO'!$J$475,"Origem","TALENTO CE 4","Marcante","FREQUÊNCIA","Menor","FREQUÊNCIA","Arma","DADO","Escudo","PROTEÇÃO","Uniforme","PROTEÇÃO","Item comum","VOLUME","Ferramenta amaldiçoada","ESTIGMA","")</f>
        <v/>
      </c>
      <c r="K485" s="177" t="n"/>
      <c r="L485" s="179" t="n"/>
      <c r="M485" s="176" t="n"/>
      <c r="N485" s="176" t="n"/>
      <c r="O485" s="177" t="n"/>
      <c r="P485" s="171" t="n"/>
    </row>
    <row r="486" ht="18.75" customHeight="1">
      <c r="A486" s="171" t="n"/>
      <c r="B486" s="171" t="n"/>
      <c r="C486" s="171" t="n"/>
      <c r="D486" s="171" t="n"/>
      <c r="E486" s="171" t="n"/>
      <c r="F486" s="171" t="n"/>
      <c r="G486" s="171" t="n"/>
      <c r="H486" s="171" t="n"/>
      <c r="I486" s="171" t="n"/>
      <c r="J486" s="175">
        <f>SWITCH('CONFIGURAÇÃO'!$J$475,"Origem","","Marcante","","Menor","","Arma","FORÇA","Escudo","TETO DE DESTREZA","Uniforme","TETO DE DESTREZA","Item comum","PREÇO","Ferramenta amaldiçoada","DESGASTE","")</f>
        <v/>
      </c>
      <c r="K486" s="177" t="n"/>
      <c r="L486" s="179" t="n"/>
      <c r="M486" s="176" t="n"/>
      <c r="N486" s="176" t="n"/>
      <c r="O486" s="177" t="n"/>
      <c r="P486" s="171" t="n"/>
    </row>
    <row r="487" ht="18.75" customHeight="1">
      <c r="A487" s="171" t="n"/>
      <c r="B487" s="171" t="n"/>
      <c r="C487" s="171" t="n"/>
      <c r="D487" s="171" t="n"/>
      <c r="E487" s="171" t="n"/>
      <c r="F487" s="171" t="n"/>
      <c r="G487" s="171" t="n"/>
      <c r="H487" s="171" t="n"/>
      <c r="I487" s="171" t="n"/>
      <c r="J487" s="175">
        <f>SWITCH('CONFIGURAÇÃO'!$J$475,"Origem","","Marcante","","Menor","","Arma","VOLUME","Escudo","FORÇA","Uniforme","FORÇA","Item comum","","Ferramenta amaldiçoada","VOLUME","")</f>
        <v/>
      </c>
      <c r="K487" s="177" t="n"/>
      <c r="L487" s="179" t="n"/>
      <c r="M487" s="176" t="n"/>
      <c r="N487" s="176" t="n"/>
      <c r="O487" s="177" t="n"/>
      <c r="P487" s="171" t="n"/>
    </row>
    <row r="488" ht="18.75" customHeight="1">
      <c r="A488" s="171" t="n"/>
      <c r="B488" s="171" t="n"/>
      <c r="C488" s="171" t="n"/>
      <c r="D488" s="171" t="n"/>
      <c r="E488" s="171" t="n"/>
      <c r="F488" s="171" t="n"/>
      <c r="G488" s="171" t="n"/>
      <c r="H488" s="171" t="n"/>
      <c r="I488" s="171" t="n"/>
      <c r="J488" s="175">
        <f>SWITCH('CONFIGURAÇÃO'!$J$475,"Origem","","Marcante","","Menor","","Arma","ALCANCE","Escudo","VOLUME","Uniforme","VOLUME","Item comum","","Ferramenta amaldiçoada","PREÇO","")</f>
        <v/>
      </c>
      <c r="K488" s="177" t="n"/>
      <c r="L488" s="179" t="n"/>
      <c r="M488" s="176" t="n"/>
      <c r="N488" s="176" t="n"/>
      <c r="O488" s="177" t="n"/>
      <c r="P488" s="171" t="n"/>
    </row>
    <row r="489" ht="18.75" customHeight="1">
      <c r="A489" s="171" t="n"/>
      <c r="B489" s="171" t="n"/>
      <c r="C489" s="171" t="n"/>
      <c r="D489" s="171" t="n"/>
      <c r="E489" s="171" t="n"/>
      <c r="F489" s="171" t="n"/>
      <c r="G489" s="171" t="n"/>
      <c r="H489" s="171" t="n"/>
      <c r="I489" s="171" t="n"/>
      <c r="J489" s="175">
        <f>SWITCH('CONFIGURAÇÃO'!$J$475,"Origem","","Marcante","","Menor","","Arma","RECARGA","Escudo","PREÇO","Uniforme","PREÇO","Item comum","","Ferramenta amaldiçoada","","")</f>
        <v/>
      </c>
      <c r="K489" s="177" t="n"/>
      <c r="L489" s="179" t="n"/>
      <c r="M489" s="176" t="n"/>
      <c r="N489" s="176" t="n"/>
      <c r="O489" s="177" t="n"/>
      <c r="P489" s="171" t="n"/>
    </row>
    <row r="490" ht="18.75" customHeight="1">
      <c r="A490" s="171" t="n"/>
      <c r="B490" s="171" t="n"/>
      <c r="C490" s="171" t="n"/>
      <c r="D490" s="171" t="n"/>
      <c r="E490" s="171" t="n"/>
      <c r="F490" s="171" t="n"/>
      <c r="G490" s="171" t="n"/>
      <c r="H490" s="171" t="n"/>
      <c r="I490" s="171" t="n"/>
      <c r="J490" s="175">
        <f>SWITCH('CONFIGURAÇÃO'!$J$475,"Origem","","Marcante","","Menor","","Arma","PREÇO","Escudo","","Uniforme","","Item comum","","Ferramenta amaldiçoada","","")</f>
        <v/>
      </c>
      <c r="K490" s="177" t="n"/>
      <c r="L490" s="179" t="n"/>
      <c r="M490" s="176" t="n"/>
      <c r="N490" s="176" t="n"/>
      <c r="O490" s="177" t="n"/>
      <c r="P490" s="171" t="n"/>
    </row>
    <row r="491" ht="18.75" customHeight="1">
      <c r="A491" s="171" t="n"/>
      <c r="B491" s="171" t="n"/>
      <c r="C491" s="171" t="n"/>
      <c r="D491" s="171" t="n"/>
      <c r="E491" s="171" t="n"/>
      <c r="F491" s="171" t="n"/>
      <c r="G491" s="171" t="n"/>
      <c r="H491" s="171" t="n"/>
      <c r="I491" s="171" t="n"/>
      <c r="J491" s="175" t="inlineStr">
        <is>
          <t>EFEITO · DESCRIÇÃO</t>
        </is>
      </c>
      <c r="K491" s="176" t="n"/>
      <c r="L491" s="176" t="n"/>
      <c r="M491" s="176" t="n"/>
      <c r="N491" s="176" t="n"/>
      <c r="O491" s="177" t="n"/>
      <c r="P491" s="171" t="n"/>
    </row>
    <row r="492" ht="18.75" customHeight="1">
      <c r="A492" s="171" t="n"/>
      <c r="B492" s="171" t="n"/>
      <c r="C492" s="171" t="n"/>
      <c r="D492" s="171" t="n"/>
      <c r="E492" s="171" t="n"/>
      <c r="F492" s="171" t="n"/>
      <c r="G492" s="171" t="n"/>
      <c r="H492" s="171" t="n"/>
      <c r="I492" s="171" t="n"/>
      <c r="J492" s="181" t="n"/>
      <c r="K492" s="182" t="n"/>
      <c r="L492" s="182" t="n"/>
      <c r="M492" s="182" t="n"/>
      <c r="N492" s="182" t="n"/>
      <c r="O492" s="183" t="n"/>
      <c r="P492" s="171" t="n"/>
    </row>
    <row r="493" ht="18.75" customHeight="1">
      <c r="A493" s="171" t="n"/>
      <c r="B493" s="171" t="n"/>
      <c r="C493" s="171" t="n"/>
      <c r="D493" s="171" t="n"/>
      <c r="E493" s="171" t="n"/>
      <c r="F493" s="171" t="n"/>
      <c r="G493" s="171" t="n"/>
      <c r="H493" s="171" t="n"/>
      <c r="I493" s="171" t="n"/>
      <c r="J493" s="184" t="n"/>
      <c r="O493" s="185" t="n"/>
      <c r="P493" s="171" t="n"/>
    </row>
    <row r="494" ht="18.75" customHeight="1">
      <c r="A494" s="171" t="n"/>
      <c r="B494" s="171" t="n"/>
      <c r="C494" s="171" t="n"/>
      <c r="D494" s="171" t="n"/>
      <c r="E494" s="171" t="n"/>
      <c r="F494" s="171" t="n"/>
      <c r="G494" s="171" t="n"/>
      <c r="H494" s="171" t="n"/>
      <c r="I494" s="171" t="n"/>
      <c r="J494" s="184" t="n"/>
      <c r="O494" s="185" t="n"/>
      <c r="P494" s="171" t="n"/>
    </row>
    <row r="495" ht="18.75" customHeight="1">
      <c r="A495" s="171" t="n"/>
      <c r="B495" s="171" t="n"/>
      <c r="C495" s="171" t="n"/>
      <c r="D495" s="171" t="n"/>
      <c r="E495" s="171" t="n"/>
      <c r="F495" s="171" t="n"/>
      <c r="G495" s="171" t="n"/>
      <c r="H495" s="171" t="n"/>
      <c r="I495" s="171" t="n"/>
      <c r="J495" s="184" t="n"/>
      <c r="O495" s="185" t="n"/>
      <c r="P495" s="171" t="n"/>
    </row>
    <row r="496" ht="18.75" customHeight="1">
      <c r="A496" s="171" t="n"/>
      <c r="B496" s="171" t="n"/>
      <c r="C496" s="171" t="n"/>
      <c r="D496" s="171" t="n"/>
      <c r="E496" s="171" t="n"/>
      <c r="F496" s="171" t="n"/>
      <c r="G496" s="171" t="n"/>
      <c r="H496" s="171" t="n"/>
      <c r="I496" s="171" t="n"/>
      <c r="J496" s="186" t="n"/>
      <c r="K496" s="187" t="n"/>
      <c r="L496" s="187" t="n"/>
      <c r="M496" s="187" t="n"/>
      <c r="N496" s="187" t="n"/>
      <c r="O496" s="188" t="n"/>
      <c r="P496" s="171" t="n"/>
    </row>
    <row r="497" ht="18.75" customHeight="1">
      <c r="A497" s="171" t="n"/>
      <c r="B497" s="171" t="n"/>
      <c r="C497" s="171" t="n"/>
      <c r="D497" s="171" t="n"/>
      <c r="E497" s="171" t="n"/>
      <c r="F497" s="171" t="n"/>
      <c r="G497" s="171" t="n"/>
      <c r="H497" s="171" t="n"/>
      <c r="I497" s="171" t="n"/>
      <c r="J497" s="173">
        <f>IF('DADOS_CUSTOM'!$S$18="","Revise os valores ao trocar o tipo.","⚠ "&amp;'DADOS_CUSTOM'!$S$18)</f>
        <v/>
      </c>
      <c r="P497" s="171" t="n"/>
    </row>
    <row r="498" ht="18.75" customHeight="1">
      <c r="A498" s="171" t="n"/>
      <c r="B498" s="171" t="n"/>
      <c r="C498" s="171" t="n"/>
      <c r="D498" s="171" t="n"/>
      <c r="E498" s="171" t="n"/>
      <c r="F498" s="171" t="n"/>
      <c r="G498" s="171" t="n"/>
      <c r="H498" s="171" t="n"/>
      <c r="I498" s="171" t="n"/>
      <c r="P498" s="171" t="n"/>
    </row>
    <row r="499" ht="18.75" customHeight="1">
      <c r="A499" s="171" t="n"/>
      <c r="B499" s="171" t="n"/>
      <c r="C499" s="171" t="n"/>
      <c r="D499" s="171" t="n"/>
      <c r="E499" s="171" t="n"/>
      <c r="F499" s="171" t="n"/>
      <c r="G499" s="171" t="n"/>
      <c r="H499" s="171" t="n"/>
      <c r="I499" s="171" t="n"/>
      <c r="J499" s="171" t="n"/>
      <c r="K499" s="171" t="n"/>
      <c r="L499" s="171" t="n"/>
      <c r="M499" s="171" t="n"/>
      <c r="N499" s="171" t="n"/>
      <c r="O499" s="171" t="n"/>
      <c r="P499" s="171" t="n"/>
    </row>
    <row r="500" ht="18.75" customHeight="1">
      <c r="A500" s="171" t="n"/>
      <c r="B500" s="171" t="n"/>
      <c r="C500" s="171" t="n"/>
      <c r="D500" s="171" t="n"/>
      <c r="E500" s="171" t="n"/>
      <c r="F500" s="171" t="n"/>
      <c r="G500" s="171" t="n"/>
      <c r="H500" s="171" t="n"/>
      <c r="I500" s="171" t="n"/>
      <c r="J500" s="171" t="n"/>
      <c r="K500" s="171" t="n"/>
      <c r="L500" s="171" t="n"/>
      <c r="M500" s="171" t="n"/>
      <c r="N500" s="171" t="n"/>
      <c r="O500" s="171" t="n"/>
      <c r="P500" s="171" t="n"/>
    </row>
    <row r="501" ht="18.75" customHeight="1">
      <c r="A501" s="171" t="n"/>
      <c r="B501" s="171" t="n"/>
      <c r="C501" s="171" t="n"/>
      <c r="D501" s="171" t="n"/>
      <c r="E501" s="171" t="n"/>
      <c r="F501" s="171" t="n"/>
      <c r="G501" s="171" t="n"/>
      <c r="H501" s="171" t="n"/>
      <c r="I501" s="171" t="n"/>
      <c r="J501" s="171" t="n"/>
      <c r="K501" s="171" t="n"/>
      <c r="L501" s="171" t="n"/>
      <c r="M501" s="171" t="n"/>
      <c r="N501" s="171" t="n"/>
      <c r="O501" s="171" t="n"/>
      <c r="P501" s="171" t="n"/>
    </row>
    <row r="502" ht="18.75" customHeight="1">
      <c r="A502" s="171" t="n"/>
      <c r="B502" s="171" t="n"/>
      <c r="C502" s="171" t="n"/>
      <c r="D502" s="171" t="n"/>
      <c r="E502" s="171" t="n"/>
      <c r="F502" s="171" t="n"/>
      <c r="G502" s="171" t="n"/>
      <c r="H502" s="171" t="n"/>
      <c r="I502" s="171" t="n"/>
      <c r="J502" s="174" t="inlineStr">
        <is>
          <t>CARTÃO 18 · CUSTOM</t>
        </is>
      </c>
      <c r="P502" s="171" t="n"/>
    </row>
    <row r="503" ht="18.75" customHeight="1">
      <c r="A503" s="171" t="n"/>
      <c r="B503" s="171" t="n"/>
      <c r="C503" s="171" t="n"/>
      <c r="D503" s="171" t="n"/>
      <c r="E503" s="171" t="n"/>
      <c r="F503" s="171" t="n"/>
      <c r="G503" s="171" t="n"/>
      <c r="H503" s="171" t="n"/>
      <c r="I503" s="171" t="n"/>
      <c r="J503" s="175" t="inlineStr">
        <is>
          <t>TIPO</t>
        </is>
      </c>
      <c r="K503" s="176" t="n"/>
      <c r="L503" s="176" t="n"/>
      <c r="M503" s="177" t="n"/>
      <c r="N503" s="175" t="inlineStr">
        <is>
          <t>MESTRE VIU</t>
        </is>
      </c>
      <c r="O503" s="177" t="n"/>
      <c r="P503" s="171" t="n"/>
    </row>
    <row r="504" ht="18.75" customHeight="1">
      <c r="A504" s="171" t="n"/>
      <c r="B504" s="171" t="n"/>
      <c r="C504" s="171" t="n"/>
      <c r="D504" s="171" t="n"/>
      <c r="E504" s="171" t="n"/>
      <c r="F504" s="171" t="n"/>
      <c r="G504" s="171" t="n"/>
      <c r="H504" s="171" t="n"/>
      <c r="I504" s="171" t="n"/>
      <c r="J504" s="179" t="n"/>
      <c r="K504" s="176" t="n"/>
      <c r="L504" s="176" t="n"/>
      <c r="M504" s="177" t="n"/>
      <c r="N504" s="178" t="b">
        <v>0</v>
      </c>
      <c r="O504" s="177" t="n"/>
      <c r="P504" s="171" t="n"/>
    </row>
    <row r="505" ht="18.75" customHeight="1">
      <c r="A505" s="171" t="n"/>
      <c r="B505" s="171" t="n"/>
      <c r="C505" s="171" t="n"/>
      <c r="D505" s="171" t="n"/>
      <c r="E505" s="171" t="n"/>
      <c r="F505" s="171" t="n"/>
      <c r="G505" s="171" t="n"/>
      <c r="H505" s="171" t="n"/>
      <c r="I505" s="171" t="n"/>
      <c r="J505" s="175" t="inlineStr">
        <is>
          <t>NOME</t>
        </is>
      </c>
      <c r="K505" s="176" t="n"/>
      <c r="L505" s="176" t="n"/>
      <c r="M505" s="176" t="n"/>
      <c r="N505" s="176" t="n"/>
      <c r="O505" s="177" t="n"/>
      <c r="P505" s="171" t="n"/>
    </row>
    <row r="506" ht="18.75" customHeight="1">
      <c r="A506" s="171" t="n"/>
      <c r="B506" s="171" t="n"/>
      <c r="C506" s="171" t="n"/>
      <c r="D506" s="171" t="n"/>
      <c r="E506" s="171" t="n"/>
      <c r="F506" s="171" t="n"/>
      <c r="G506" s="171" t="n"/>
      <c r="H506" s="171" t="n"/>
      <c r="I506" s="171" t="n"/>
      <c r="J506" s="179" t="n"/>
      <c r="K506" s="176" t="n"/>
      <c r="L506" s="176" t="n"/>
      <c r="M506" s="176" t="n"/>
      <c r="N506" s="176" t="n"/>
      <c r="O506" s="177" t="n"/>
      <c r="P506" s="171" t="n"/>
    </row>
    <row r="507" ht="18.75" customHeight="1">
      <c r="A507" s="171" t="n"/>
      <c r="B507" s="171" t="n"/>
      <c r="C507" s="171" t="n"/>
      <c r="D507" s="171" t="n"/>
      <c r="E507" s="171" t="n"/>
      <c r="F507" s="171" t="n"/>
      <c r="G507" s="171" t="n"/>
      <c r="H507" s="171" t="n"/>
      <c r="I507" s="171" t="n"/>
      <c r="J507" s="175">
        <f>SWITCH('CONFIGURAÇÃO'!$J$504,"Origem","PERÍCIA 1","Marcante","ORIGEM","Menor","ORIGEM","Arma","CATEGORIA","Escudo","","Uniforme","GRAU MÍNIMO","Item comum","","Ferramenta amaldiçoada","BASE","")</f>
        <v/>
      </c>
      <c r="K507" s="177" t="n"/>
      <c r="L507" s="179" t="n"/>
      <c r="M507" s="176" t="n"/>
      <c r="N507" s="176" t="n"/>
      <c r="O507" s="177" t="n"/>
      <c r="P507" s="171" t="n"/>
    </row>
    <row r="508" ht="18.75" customHeight="1">
      <c r="A508" s="171" t="n"/>
      <c r="B508" s="171" t="n"/>
      <c r="C508" s="171" t="n"/>
      <c r="D508" s="171" t="n"/>
      <c r="E508" s="171" t="n"/>
      <c r="F508" s="171" t="n"/>
      <c r="G508" s="171" t="n"/>
      <c r="H508" s="171" t="n"/>
      <c r="I508" s="171" t="n"/>
      <c r="J508" s="175">
        <f>SWITCH('CONFIGURAÇÃO'!$J$504,"Origem","PERÍCIA 2","Marcante","","Menor","EXIGE MARCANTE","Arma","MÃO","Escudo","","Uniforme","","Item comum","","Ferramenta amaldiçoada","GRAU","")</f>
        <v/>
      </c>
      <c r="K508" s="177" t="n"/>
      <c r="L508" s="179" t="n"/>
      <c r="M508" s="176" t="n"/>
      <c r="N508" s="176" t="n"/>
      <c r="O508" s="177" t="n"/>
      <c r="P508" s="171" t="n"/>
    </row>
    <row r="509" ht="18.75" customHeight="1">
      <c r="A509" s="171" t="n"/>
      <c r="B509" s="171" t="n"/>
      <c r="C509" s="171" t="n"/>
      <c r="D509" s="171" t="n"/>
      <c r="E509" s="171" t="n"/>
      <c r="F509" s="171" t="n"/>
      <c r="G509" s="171" t="n"/>
      <c r="H509" s="171" t="n"/>
      <c r="I509" s="171" t="n"/>
      <c r="J509" s="175">
        <f>SWITCH('CONFIGURAÇÃO'!$J$504,"Origem","PERÍCIA 3","Marcante","","Menor","","Arma","TIPO DE DANO","Escudo","","Uniforme","","Item comum","","Ferramenta amaldiçoada","","")</f>
        <v/>
      </c>
      <c r="K509" s="177" t="n"/>
      <c r="L509" s="179" t="n"/>
      <c r="M509" s="176" t="n"/>
      <c r="N509" s="176" t="n"/>
      <c r="O509" s="177" t="n"/>
      <c r="P509" s="171" t="n"/>
    </row>
    <row r="510" ht="18.75" customHeight="1">
      <c r="A510" s="171" t="n"/>
      <c r="B510" s="171" t="n"/>
      <c r="C510" s="171" t="n"/>
      <c r="D510" s="171" t="n"/>
      <c r="E510" s="171" t="n"/>
      <c r="F510" s="171" t="n"/>
      <c r="G510" s="171" t="n"/>
      <c r="H510" s="171" t="n"/>
      <c r="I510" s="171" t="n"/>
      <c r="J510" s="175">
        <f>SWITCH('CONFIGURAÇÃO'!$J$504,"Origem","PERÍCIA 4","Marcante","","Menor","","Arma","PROPRIEDADE 1","Escudo","","Uniforme","","Item comum","","Ferramenta amaldiçoada","","")</f>
        <v/>
      </c>
      <c r="K510" s="177" t="n"/>
      <c r="L510" s="179" t="n"/>
      <c r="M510" s="176" t="n"/>
      <c r="N510" s="176" t="n"/>
      <c r="O510" s="177" t="n"/>
      <c r="P510" s="171" t="n"/>
    </row>
    <row r="511" ht="18.75" customHeight="1">
      <c r="A511" s="171" t="n"/>
      <c r="B511" s="171" t="n"/>
      <c r="C511" s="171" t="n"/>
      <c r="D511" s="171" t="n"/>
      <c r="E511" s="171" t="n"/>
      <c r="F511" s="171" t="n"/>
      <c r="G511" s="171" t="n"/>
      <c r="H511" s="171" t="n"/>
      <c r="I511" s="171" t="n"/>
      <c r="J511" s="175">
        <f>SWITCH('CONFIGURAÇÃO'!$J$504,"Origem","ROTA","Marcante","","Menor","","Arma","PROPRIEDADE 2","Escudo","","Uniforme","","Item comum","","Ferramenta amaldiçoada","","")</f>
        <v/>
      </c>
      <c r="K511" s="177" t="n"/>
      <c r="L511" s="179" t="n"/>
      <c r="M511" s="176" t="n"/>
      <c r="N511" s="176" t="n"/>
      <c r="O511" s="177" t="n"/>
      <c r="P511" s="171" t="n"/>
    </row>
    <row r="512" ht="18.75" customHeight="1">
      <c r="A512" s="171" t="n"/>
      <c r="B512" s="171" t="n"/>
      <c r="C512" s="171" t="n"/>
      <c r="D512" s="171" t="n"/>
      <c r="E512" s="171" t="n"/>
      <c r="F512" s="171" t="n"/>
      <c r="G512" s="171" t="n"/>
      <c r="H512" s="171" t="n"/>
      <c r="I512" s="171" t="n"/>
      <c r="J512" s="175">
        <f>SWITCH('CONFIGURAÇÃO'!$J$504,"Origem","BASE DO LIVRO","Marcante","","Menor","","Arma","PROPRIEDADE 3","Escudo","","Uniforme","","Item comum","","Ferramenta amaldiçoada","","")</f>
        <v/>
      </c>
      <c r="K512" s="177" t="n"/>
      <c r="L512" s="179" t="n"/>
      <c r="M512" s="176" t="n"/>
      <c r="N512" s="176" t="n"/>
      <c r="O512" s="177" t="n"/>
      <c r="P512" s="171" t="n"/>
    </row>
    <row r="513" ht="18.75" customHeight="1">
      <c r="A513" s="171" t="n"/>
      <c r="B513" s="171" t="n"/>
      <c r="C513" s="171" t="n"/>
      <c r="D513" s="171" t="n"/>
      <c r="E513" s="171" t="n"/>
      <c r="F513" s="171" t="n"/>
      <c r="G513" s="171" t="n"/>
      <c r="H513" s="171" t="n"/>
      <c r="I513" s="171" t="n"/>
      <c r="J513" s="175">
        <f>SWITCH('CONFIGURAÇÃO'!$J$504,"Origem","OFÍCIO","Marcante","","Menor","","Arma","PROPRIEDADE 4","Escudo","","Uniforme","","Item comum","","Ferramenta amaldiçoada","","")</f>
        <v/>
      </c>
      <c r="K513" s="177" t="n"/>
      <c r="L513" s="179" t="n"/>
      <c r="M513" s="176" t="n"/>
      <c r="N513" s="176" t="n"/>
      <c r="O513" s="177" t="n"/>
      <c r="P513" s="171" t="n"/>
    </row>
    <row r="514" ht="18.75" customHeight="1">
      <c r="A514" s="171" t="n"/>
      <c r="B514" s="171" t="n"/>
      <c r="C514" s="171" t="n"/>
      <c r="D514" s="171" t="n"/>
      <c r="E514" s="171" t="n"/>
      <c r="F514" s="171" t="n"/>
      <c r="G514" s="171" t="n"/>
      <c r="H514" s="171" t="n"/>
      <c r="I514" s="171" t="n"/>
      <c r="J514" s="175">
        <f>SWITCH('CONFIGURAÇÃO'!$J$504,"Origem","TALENTO CE 4","Marcante","FREQUÊNCIA","Menor","FREQUÊNCIA","Arma","DADO","Escudo","PROTEÇÃO","Uniforme","PROTEÇÃO","Item comum","VOLUME","Ferramenta amaldiçoada","ESTIGMA","")</f>
        <v/>
      </c>
      <c r="K514" s="177" t="n"/>
      <c r="L514" s="179" t="n"/>
      <c r="M514" s="176" t="n"/>
      <c r="N514" s="176" t="n"/>
      <c r="O514" s="177" t="n"/>
      <c r="P514" s="171" t="n"/>
    </row>
    <row r="515" ht="18.75" customHeight="1">
      <c r="A515" s="171" t="n"/>
      <c r="B515" s="171" t="n"/>
      <c r="C515" s="171" t="n"/>
      <c r="D515" s="171" t="n"/>
      <c r="E515" s="171" t="n"/>
      <c r="F515" s="171" t="n"/>
      <c r="G515" s="171" t="n"/>
      <c r="H515" s="171" t="n"/>
      <c r="I515" s="171" t="n"/>
      <c r="J515" s="175">
        <f>SWITCH('CONFIGURAÇÃO'!$J$504,"Origem","","Marcante","","Menor","","Arma","FORÇA","Escudo","TETO DE DESTREZA","Uniforme","TETO DE DESTREZA","Item comum","PREÇO","Ferramenta amaldiçoada","DESGASTE","")</f>
        <v/>
      </c>
      <c r="K515" s="177" t="n"/>
      <c r="L515" s="179" t="n"/>
      <c r="M515" s="176" t="n"/>
      <c r="N515" s="176" t="n"/>
      <c r="O515" s="177" t="n"/>
      <c r="P515" s="171" t="n"/>
    </row>
    <row r="516" ht="18.75" customHeight="1">
      <c r="A516" s="171" t="n"/>
      <c r="B516" s="171" t="n"/>
      <c r="C516" s="171" t="n"/>
      <c r="D516" s="171" t="n"/>
      <c r="E516" s="171" t="n"/>
      <c r="F516" s="171" t="n"/>
      <c r="G516" s="171" t="n"/>
      <c r="H516" s="171" t="n"/>
      <c r="I516" s="171" t="n"/>
      <c r="J516" s="175">
        <f>SWITCH('CONFIGURAÇÃO'!$J$504,"Origem","","Marcante","","Menor","","Arma","VOLUME","Escudo","FORÇA","Uniforme","FORÇA","Item comum","","Ferramenta amaldiçoada","VOLUME","")</f>
        <v/>
      </c>
      <c r="K516" s="177" t="n"/>
      <c r="L516" s="179" t="n"/>
      <c r="M516" s="176" t="n"/>
      <c r="N516" s="176" t="n"/>
      <c r="O516" s="177" t="n"/>
      <c r="P516" s="171" t="n"/>
    </row>
    <row r="517" ht="18.75" customHeight="1">
      <c r="A517" s="171" t="n"/>
      <c r="B517" s="171" t="n"/>
      <c r="C517" s="171" t="n"/>
      <c r="D517" s="171" t="n"/>
      <c r="E517" s="171" t="n"/>
      <c r="F517" s="171" t="n"/>
      <c r="G517" s="171" t="n"/>
      <c r="H517" s="171" t="n"/>
      <c r="I517" s="171" t="n"/>
      <c r="J517" s="175">
        <f>SWITCH('CONFIGURAÇÃO'!$J$504,"Origem","","Marcante","","Menor","","Arma","ALCANCE","Escudo","VOLUME","Uniforme","VOLUME","Item comum","","Ferramenta amaldiçoada","PREÇO","")</f>
        <v/>
      </c>
      <c r="K517" s="177" t="n"/>
      <c r="L517" s="179" t="n"/>
      <c r="M517" s="176" t="n"/>
      <c r="N517" s="176" t="n"/>
      <c r="O517" s="177" t="n"/>
      <c r="P517" s="171" t="n"/>
    </row>
    <row r="518" ht="18.75" customHeight="1">
      <c r="A518" s="171" t="n"/>
      <c r="B518" s="171" t="n"/>
      <c r="C518" s="171" t="n"/>
      <c r="D518" s="171" t="n"/>
      <c r="E518" s="171" t="n"/>
      <c r="F518" s="171" t="n"/>
      <c r="G518" s="171" t="n"/>
      <c r="H518" s="171" t="n"/>
      <c r="I518" s="171" t="n"/>
      <c r="J518" s="175">
        <f>SWITCH('CONFIGURAÇÃO'!$J$504,"Origem","","Marcante","","Menor","","Arma","RECARGA","Escudo","PREÇO","Uniforme","PREÇO","Item comum","","Ferramenta amaldiçoada","","")</f>
        <v/>
      </c>
      <c r="K518" s="177" t="n"/>
      <c r="L518" s="179" t="n"/>
      <c r="M518" s="176" t="n"/>
      <c r="N518" s="176" t="n"/>
      <c r="O518" s="177" t="n"/>
      <c r="P518" s="171" t="n"/>
    </row>
    <row r="519" ht="18.75" customHeight="1">
      <c r="A519" s="171" t="n"/>
      <c r="B519" s="171" t="n"/>
      <c r="C519" s="171" t="n"/>
      <c r="D519" s="171" t="n"/>
      <c r="E519" s="171" t="n"/>
      <c r="F519" s="171" t="n"/>
      <c r="G519" s="171" t="n"/>
      <c r="H519" s="171" t="n"/>
      <c r="I519" s="171" t="n"/>
      <c r="J519" s="175">
        <f>SWITCH('CONFIGURAÇÃO'!$J$504,"Origem","","Marcante","","Menor","","Arma","PREÇO","Escudo","","Uniforme","","Item comum","","Ferramenta amaldiçoada","","")</f>
        <v/>
      </c>
      <c r="K519" s="177" t="n"/>
      <c r="L519" s="179" t="n"/>
      <c r="M519" s="176" t="n"/>
      <c r="N519" s="176" t="n"/>
      <c r="O519" s="177" t="n"/>
      <c r="P519" s="171" t="n"/>
    </row>
    <row r="520" ht="18.75" customHeight="1">
      <c r="A520" s="171" t="n"/>
      <c r="B520" s="171" t="n"/>
      <c r="C520" s="171" t="n"/>
      <c r="D520" s="171" t="n"/>
      <c r="E520" s="171" t="n"/>
      <c r="F520" s="171" t="n"/>
      <c r="G520" s="171" t="n"/>
      <c r="H520" s="171" t="n"/>
      <c r="I520" s="171" t="n"/>
      <c r="J520" s="175" t="inlineStr">
        <is>
          <t>EFEITO · DESCRIÇÃO</t>
        </is>
      </c>
      <c r="K520" s="176" t="n"/>
      <c r="L520" s="176" t="n"/>
      <c r="M520" s="176" t="n"/>
      <c r="N520" s="176" t="n"/>
      <c r="O520" s="177" t="n"/>
      <c r="P520" s="171" t="n"/>
    </row>
    <row r="521" ht="18.75" customHeight="1">
      <c r="A521" s="171" t="n"/>
      <c r="B521" s="171" t="n"/>
      <c r="C521" s="171" t="n"/>
      <c r="D521" s="171" t="n"/>
      <c r="E521" s="171" t="n"/>
      <c r="F521" s="171" t="n"/>
      <c r="G521" s="171" t="n"/>
      <c r="H521" s="171" t="n"/>
      <c r="I521" s="171" t="n"/>
      <c r="J521" s="181" t="n"/>
      <c r="K521" s="182" t="n"/>
      <c r="L521" s="182" t="n"/>
      <c r="M521" s="182" t="n"/>
      <c r="N521" s="182" t="n"/>
      <c r="O521" s="183" t="n"/>
      <c r="P521" s="171" t="n"/>
    </row>
    <row r="522" ht="18.75" customHeight="1">
      <c r="A522" s="171" t="n"/>
      <c r="B522" s="171" t="n"/>
      <c r="C522" s="171" t="n"/>
      <c r="D522" s="171" t="n"/>
      <c r="E522" s="171" t="n"/>
      <c r="F522" s="171" t="n"/>
      <c r="G522" s="171" t="n"/>
      <c r="H522" s="171" t="n"/>
      <c r="I522" s="171" t="n"/>
      <c r="J522" s="184" t="n"/>
      <c r="O522" s="185" t="n"/>
      <c r="P522" s="171" t="n"/>
    </row>
    <row r="523" ht="18.75" customHeight="1">
      <c r="A523" s="171" t="n"/>
      <c r="B523" s="171" t="n"/>
      <c r="C523" s="171" t="n"/>
      <c r="D523" s="171" t="n"/>
      <c r="E523" s="171" t="n"/>
      <c r="F523" s="171" t="n"/>
      <c r="G523" s="171" t="n"/>
      <c r="H523" s="171" t="n"/>
      <c r="I523" s="171" t="n"/>
      <c r="J523" s="184" t="n"/>
      <c r="O523" s="185" t="n"/>
      <c r="P523" s="171" t="n"/>
    </row>
    <row r="524" ht="18.75" customHeight="1">
      <c r="A524" s="171" t="n"/>
      <c r="B524" s="171" t="n"/>
      <c r="C524" s="171" t="n"/>
      <c r="D524" s="171" t="n"/>
      <c r="E524" s="171" t="n"/>
      <c r="F524" s="171" t="n"/>
      <c r="G524" s="171" t="n"/>
      <c r="H524" s="171" t="n"/>
      <c r="I524" s="171" t="n"/>
      <c r="J524" s="184" t="n"/>
      <c r="O524" s="185" t="n"/>
      <c r="P524" s="171" t="n"/>
    </row>
    <row r="525" ht="18.75" customHeight="1">
      <c r="A525" s="171" t="n"/>
      <c r="B525" s="171" t="n"/>
      <c r="C525" s="171" t="n"/>
      <c r="D525" s="171" t="n"/>
      <c r="E525" s="171" t="n"/>
      <c r="F525" s="171" t="n"/>
      <c r="G525" s="171" t="n"/>
      <c r="H525" s="171" t="n"/>
      <c r="I525" s="171" t="n"/>
      <c r="J525" s="186" t="n"/>
      <c r="K525" s="187" t="n"/>
      <c r="L525" s="187" t="n"/>
      <c r="M525" s="187" t="n"/>
      <c r="N525" s="187" t="n"/>
      <c r="O525" s="188" t="n"/>
      <c r="P525" s="171" t="n"/>
    </row>
    <row r="526" ht="18.75" customHeight="1">
      <c r="A526" s="171" t="n"/>
      <c r="B526" s="171" t="n"/>
      <c r="C526" s="171" t="n"/>
      <c r="D526" s="171" t="n"/>
      <c r="E526" s="171" t="n"/>
      <c r="F526" s="171" t="n"/>
      <c r="G526" s="171" t="n"/>
      <c r="H526" s="171" t="n"/>
      <c r="I526" s="171" t="n"/>
      <c r="J526" s="173">
        <f>IF('DADOS_CUSTOM'!$S$19="","Revise os valores ao trocar o tipo.","⚠ "&amp;'DADOS_CUSTOM'!$S$19)</f>
        <v/>
      </c>
      <c r="P526" s="171" t="n"/>
    </row>
    <row r="527" ht="18.75" customHeight="1">
      <c r="A527" s="171" t="n"/>
      <c r="B527" s="171" t="n"/>
      <c r="C527" s="171" t="n"/>
      <c r="D527" s="171" t="n"/>
      <c r="E527" s="171" t="n"/>
      <c r="F527" s="171" t="n"/>
      <c r="G527" s="171" t="n"/>
      <c r="H527" s="171" t="n"/>
      <c r="I527" s="171" t="n"/>
      <c r="P527" s="171" t="n"/>
    </row>
    <row r="528" ht="18.75" customHeight="1">
      <c r="A528" s="171" t="n"/>
      <c r="B528" s="171" t="n"/>
      <c r="C528" s="171" t="n"/>
      <c r="D528" s="171" t="n"/>
      <c r="E528" s="171" t="n"/>
      <c r="F528" s="171" t="n"/>
      <c r="G528" s="171" t="n"/>
      <c r="H528" s="171" t="n"/>
      <c r="I528" s="171" t="n"/>
      <c r="J528" s="171" t="n"/>
      <c r="K528" s="171" t="n"/>
      <c r="L528" s="171" t="n"/>
      <c r="M528" s="171" t="n"/>
      <c r="N528" s="171" t="n"/>
      <c r="O528" s="171" t="n"/>
      <c r="P528" s="171" t="n"/>
    </row>
    <row r="529" ht="18.75" customHeight="1">
      <c r="A529" s="171" t="n"/>
      <c r="B529" s="171" t="n"/>
      <c r="C529" s="171" t="n"/>
      <c r="D529" s="171" t="n"/>
      <c r="E529" s="171" t="n"/>
      <c r="F529" s="171" t="n"/>
      <c r="G529" s="171" t="n"/>
      <c r="H529" s="171" t="n"/>
      <c r="I529" s="171" t="n"/>
      <c r="J529" s="171" t="n"/>
      <c r="K529" s="171" t="n"/>
      <c r="L529" s="171" t="n"/>
      <c r="M529" s="171" t="n"/>
      <c r="N529" s="171" t="n"/>
      <c r="O529" s="171" t="n"/>
      <c r="P529" s="171" t="n"/>
    </row>
    <row r="530" ht="18.75" customHeight="1">
      <c r="A530" s="171" t="n"/>
      <c r="B530" s="171" t="n"/>
      <c r="C530" s="171" t="n"/>
      <c r="D530" s="171" t="n"/>
      <c r="E530" s="171" t="n"/>
      <c r="F530" s="171" t="n"/>
      <c r="G530" s="171" t="n"/>
      <c r="H530" s="171" t="n"/>
      <c r="I530" s="171" t="n"/>
      <c r="J530" s="171" t="n"/>
      <c r="K530" s="171" t="n"/>
      <c r="L530" s="171" t="n"/>
      <c r="M530" s="171" t="n"/>
      <c r="N530" s="171" t="n"/>
      <c r="O530" s="171" t="n"/>
      <c r="P530" s="171" t="n"/>
    </row>
    <row r="531" ht="18.75" customHeight="1">
      <c r="A531" s="171" t="n"/>
      <c r="B531" s="171" t="n"/>
      <c r="C531" s="171" t="n"/>
      <c r="D531" s="171" t="n"/>
      <c r="E531" s="171" t="n"/>
      <c r="F531" s="171" t="n"/>
      <c r="G531" s="171" t="n"/>
      <c r="H531" s="171" t="n"/>
      <c r="I531" s="171" t="n"/>
      <c r="J531" s="174" t="inlineStr">
        <is>
          <t>CARTÃO 19 · CUSTOM</t>
        </is>
      </c>
      <c r="P531" s="171" t="n"/>
    </row>
    <row r="532" ht="18.75" customHeight="1">
      <c r="A532" s="171" t="n"/>
      <c r="B532" s="171" t="n"/>
      <c r="C532" s="171" t="n"/>
      <c r="D532" s="171" t="n"/>
      <c r="E532" s="171" t="n"/>
      <c r="F532" s="171" t="n"/>
      <c r="G532" s="171" t="n"/>
      <c r="H532" s="171" t="n"/>
      <c r="I532" s="171" t="n"/>
      <c r="J532" s="175" t="inlineStr">
        <is>
          <t>TIPO</t>
        </is>
      </c>
      <c r="K532" s="176" t="n"/>
      <c r="L532" s="176" t="n"/>
      <c r="M532" s="177" t="n"/>
      <c r="N532" s="175" t="inlineStr">
        <is>
          <t>MESTRE VIU</t>
        </is>
      </c>
      <c r="O532" s="177" t="n"/>
      <c r="P532" s="171" t="n"/>
    </row>
    <row r="533" ht="18.75" customHeight="1">
      <c r="A533" s="171" t="n"/>
      <c r="B533" s="171" t="n"/>
      <c r="C533" s="171" t="n"/>
      <c r="D533" s="171" t="n"/>
      <c r="E533" s="171" t="n"/>
      <c r="F533" s="171" t="n"/>
      <c r="G533" s="171" t="n"/>
      <c r="H533" s="171" t="n"/>
      <c r="I533" s="171" t="n"/>
      <c r="J533" s="179" t="n"/>
      <c r="K533" s="176" t="n"/>
      <c r="L533" s="176" t="n"/>
      <c r="M533" s="177" t="n"/>
      <c r="N533" s="178" t="b">
        <v>0</v>
      </c>
      <c r="O533" s="177" t="n"/>
      <c r="P533" s="171" t="n"/>
    </row>
    <row r="534" ht="18.75" customHeight="1">
      <c r="A534" s="171" t="n"/>
      <c r="B534" s="171" t="n"/>
      <c r="C534" s="171" t="n"/>
      <c r="D534" s="171" t="n"/>
      <c r="E534" s="171" t="n"/>
      <c r="F534" s="171" t="n"/>
      <c r="G534" s="171" t="n"/>
      <c r="H534" s="171" t="n"/>
      <c r="I534" s="171" t="n"/>
      <c r="J534" s="175" t="inlineStr">
        <is>
          <t>NOME</t>
        </is>
      </c>
      <c r="K534" s="176" t="n"/>
      <c r="L534" s="176" t="n"/>
      <c r="M534" s="176" t="n"/>
      <c r="N534" s="176" t="n"/>
      <c r="O534" s="177" t="n"/>
      <c r="P534" s="171" t="n"/>
    </row>
    <row r="535" ht="18.75" customHeight="1">
      <c r="A535" s="171" t="n"/>
      <c r="B535" s="171" t="n"/>
      <c r="C535" s="171" t="n"/>
      <c r="D535" s="171" t="n"/>
      <c r="E535" s="171" t="n"/>
      <c r="F535" s="171" t="n"/>
      <c r="G535" s="171" t="n"/>
      <c r="H535" s="171" t="n"/>
      <c r="I535" s="171" t="n"/>
      <c r="J535" s="179" t="n"/>
      <c r="K535" s="176" t="n"/>
      <c r="L535" s="176" t="n"/>
      <c r="M535" s="176" t="n"/>
      <c r="N535" s="176" t="n"/>
      <c r="O535" s="177" t="n"/>
      <c r="P535" s="171" t="n"/>
    </row>
    <row r="536" ht="18.75" customHeight="1">
      <c r="A536" s="171" t="n"/>
      <c r="B536" s="171" t="n"/>
      <c r="C536" s="171" t="n"/>
      <c r="D536" s="171" t="n"/>
      <c r="E536" s="171" t="n"/>
      <c r="F536" s="171" t="n"/>
      <c r="G536" s="171" t="n"/>
      <c r="H536" s="171" t="n"/>
      <c r="I536" s="171" t="n"/>
      <c r="J536" s="175">
        <f>SWITCH('CONFIGURAÇÃO'!$J$533,"Origem","PERÍCIA 1","Marcante","ORIGEM","Menor","ORIGEM","Arma","CATEGORIA","Escudo","","Uniforme","GRAU MÍNIMO","Item comum","","Ferramenta amaldiçoada","BASE","")</f>
        <v/>
      </c>
      <c r="K536" s="177" t="n"/>
      <c r="L536" s="179" t="n"/>
      <c r="M536" s="176" t="n"/>
      <c r="N536" s="176" t="n"/>
      <c r="O536" s="177" t="n"/>
      <c r="P536" s="171" t="n"/>
    </row>
    <row r="537" ht="18.75" customHeight="1">
      <c r="A537" s="171" t="n"/>
      <c r="B537" s="171" t="n"/>
      <c r="C537" s="171" t="n"/>
      <c r="D537" s="171" t="n"/>
      <c r="E537" s="171" t="n"/>
      <c r="F537" s="171" t="n"/>
      <c r="G537" s="171" t="n"/>
      <c r="H537" s="171" t="n"/>
      <c r="I537" s="171" t="n"/>
      <c r="J537" s="175">
        <f>SWITCH('CONFIGURAÇÃO'!$J$533,"Origem","PERÍCIA 2","Marcante","","Menor","EXIGE MARCANTE","Arma","MÃO","Escudo","","Uniforme","","Item comum","","Ferramenta amaldiçoada","GRAU","")</f>
        <v/>
      </c>
      <c r="K537" s="177" t="n"/>
      <c r="L537" s="179" t="n"/>
      <c r="M537" s="176" t="n"/>
      <c r="N537" s="176" t="n"/>
      <c r="O537" s="177" t="n"/>
      <c r="P537" s="171" t="n"/>
    </row>
    <row r="538" ht="18.75" customHeight="1">
      <c r="A538" s="171" t="n"/>
      <c r="B538" s="171" t="n"/>
      <c r="C538" s="171" t="n"/>
      <c r="D538" s="171" t="n"/>
      <c r="E538" s="171" t="n"/>
      <c r="F538" s="171" t="n"/>
      <c r="G538" s="171" t="n"/>
      <c r="H538" s="171" t="n"/>
      <c r="I538" s="171" t="n"/>
      <c r="J538" s="175">
        <f>SWITCH('CONFIGURAÇÃO'!$J$533,"Origem","PERÍCIA 3","Marcante","","Menor","","Arma","TIPO DE DANO","Escudo","","Uniforme","","Item comum","","Ferramenta amaldiçoada","","")</f>
        <v/>
      </c>
      <c r="K538" s="177" t="n"/>
      <c r="L538" s="179" t="n"/>
      <c r="M538" s="176" t="n"/>
      <c r="N538" s="176" t="n"/>
      <c r="O538" s="177" t="n"/>
      <c r="P538" s="171" t="n"/>
    </row>
    <row r="539" ht="18.75" customHeight="1">
      <c r="A539" s="171" t="n"/>
      <c r="B539" s="171" t="n"/>
      <c r="C539" s="171" t="n"/>
      <c r="D539" s="171" t="n"/>
      <c r="E539" s="171" t="n"/>
      <c r="F539" s="171" t="n"/>
      <c r="G539" s="171" t="n"/>
      <c r="H539" s="171" t="n"/>
      <c r="I539" s="171" t="n"/>
      <c r="J539" s="175">
        <f>SWITCH('CONFIGURAÇÃO'!$J$533,"Origem","PERÍCIA 4","Marcante","","Menor","","Arma","PROPRIEDADE 1","Escudo","","Uniforme","","Item comum","","Ferramenta amaldiçoada","","")</f>
        <v/>
      </c>
      <c r="K539" s="177" t="n"/>
      <c r="L539" s="179" t="n"/>
      <c r="M539" s="176" t="n"/>
      <c r="N539" s="176" t="n"/>
      <c r="O539" s="177" t="n"/>
      <c r="P539" s="171" t="n"/>
    </row>
    <row r="540" ht="18.75" customHeight="1">
      <c r="A540" s="171" t="n"/>
      <c r="B540" s="171" t="n"/>
      <c r="C540" s="171" t="n"/>
      <c r="D540" s="171" t="n"/>
      <c r="E540" s="171" t="n"/>
      <c r="F540" s="171" t="n"/>
      <c r="G540" s="171" t="n"/>
      <c r="H540" s="171" t="n"/>
      <c r="I540" s="171" t="n"/>
      <c r="J540" s="175">
        <f>SWITCH('CONFIGURAÇÃO'!$J$533,"Origem","ROTA","Marcante","","Menor","","Arma","PROPRIEDADE 2","Escudo","","Uniforme","","Item comum","","Ferramenta amaldiçoada","","")</f>
        <v/>
      </c>
      <c r="K540" s="177" t="n"/>
      <c r="L540" s="179" t="n"/>
      <c r="M540" s="176" t="n"/>
      <c r="N540" s="176" t="n"/>
      <c r="O540" s="177" t="n"/>
      <c r="P540" s="171" t="n"/>
    </row>
    <row r="541" ht="18.75" customHeight="1">
      <c r="A541" s="171" t="n"/>
      <c r="B541" s="171" t="n"/>
      <c r="C541" s="171" t="n"/>
      <c r="D541" s="171" t="n"/>
      <c r="E541" s="171" t="n"/>
      <c r="F541" s="171" t="n"/>
      <c r="G541" s="171" t="n"/>
      <c r="H541" s="171" t="n"/>
      <c r="I541" s="171" t="n"/>
      <c r="J541" s="175">
        <f>SWITCH('CONFIGURAÇÃO'!$J$533,"Origem","BASE DO LIVRO","Marcante","","Menor","","Arma","PROPRIEDADE 3","Escudo","","Uniforme","","Item comum","","Ferramenta amaldiçoada","","")</f>
        <v/>
      </c>
      <c r="K541" s="177" t="n"/>
      <c r="L541" s="179" t="n"/>
      <c r="M541" s="176" t="n"/>
      <c r="N541" s="176" t="n"/>
      <c r="O541" s="177" t="n"/>
      <c r="P541" s="171" t="n"/>
    </row>
    <row r="542" ht="18.75" customHeight="1">
      <c r="A542" s="171" t="n"/>
      <c r="B542" s="171" t="n"/>
      <c r="C542" s="171" t="n"/>
      <c r="D542" s="171" t="n"/>
      <c r="E542" s="171" t="n"/>
      <c r="F542" s="171" t="n"/>
      <c r="G542" s="171" t="n"/>
      <c r="H542" s="171" t="n"/>
      <c r="I542" s="171" t="n"/>
      <c r="J542" s="175">
        <f>SWITCH('CONFIGURAÇÃO'!$J$533,"Origem","OFÍCIO","Marcante","","Menor","","Arma","PROPRIEDADE 4","Escudo","","Uniforme","","Item comum","","Ferramenta amaldiçoada","","")</f>
        <v/>
      </c>
      <c r="K542" s="177" t="n"/>
      <c r="L542" s="179" t="n"/>
      <c r="M542" s="176" t="n"/>
      <c r="N542" s="176" t="n"/>
      <c r="O542" s="177" t="n"/>
      <c r="P542" s="171" t="n"/>
    </row>
    <row r="543" ht="18.75" customHeight="1">
      <c r="A543" s="171" t="n"/>
      <c r="B543" s="171" t="n"/>
      <c r="C543" s="171" t="n"/>
      <c r="D543" s="171" t="n"/>
      <c r="E543" s="171" t="n"/>
      <c r="F543" s="171" t="n"/>
      <c r="G543" s="171" t="n"/>
      <c r="H543" s="171" t="n"/>
      <c r="I543" s="171" t="n"/>
      <c r="J543" s="175">
        <f>SWITCH('CONFIGURAÇÃO'!$J$533,"Origem","TALENTO CE 4","Marcante","FREQUÊNCIA","Menor","FREQUÊNCIA","Arma","DADO","Escudo","PROTEÇÃO","Uniforme","PROTEÇÃO","Item comum","VOLUME","Ferramenta amaldiçoada","ESTIGMA","")</f>
        <v/>
      </c>
      <c r="K543" s="177" t="n"/>
      <c r="L543" s="179" t="n"/>
      <c r="M543" s="176" t="n"/>
      <c r="N543" s="176" t="n"/>
      <c r="O543" s="177" t="n"/>
      <c r="P543" s="171" t="n"/>
    </row>
    <row r="544" ht="18.75" customHeight="1">
      <c r="A544" s="171" t="n"/>
      <c r="B544" s="171" t="n"/>
      <c r="C544" s="171" t="n"/>
      <c r="D544" s="171" t="n"/>
      <c r="E544" s="171" t="n"/>
      <c r="F544" s="171" t="n"/>
      <c r="G544" s="171" t="n"/>
      <c r="H544" s="171" t="n"/>
      <c r="I544" s="171" t="n"/>
      <c r="J544" s="175">
        <f>SWITCH('CONFIGURAÇÃO'!$J$533,"Origem","","Marcante","","Menor","","Arma","FORÇA","Escudo","TETO DE DESTREZA","Uniforme","TETO DE DESTREZA","Item comum","PREÇO","Ferramenta amaldiçoada","DESGASTE","")</f>
        <v/>
      </c>
      <c r="K544" s="177" t="n"/>
      <c r="L544" s="179" t="n"/>
      <c r="M544" s="176" t="n"/>
      <c r="N544" s="176" t="n"/>
      <c r="O544" s="177" t="n"/>
      <c r="P544" s="171" t="n"/>
    </row>
    <row r="545" ht="18.75" customHeight="1">
      <c r="A545" s="171" t="n"/>
      <c r="B545" s="171" t="n"/>
      <c r="C545" s="171" t="n"/>
      <c r="D545" s="171" t="n"/>
      <c r="E545" s="171" t="n"/>
      <c r="F545" s="171" t="n"/>
      <c r="G545" s="171" t="n"/>
      <c r="H545" s="171" t="n"/>
      <c r="I545" s="171" t="n"/>
      <c r="J545" s="175">
        <f>SWITCH('CONFIGURAÇÃO'!$J$533,"Origem","","Marcante","","Menor","","Arma","VOLUME","Escudo","FORÇA","Uniforme","FORÇA","Item comum","","Ferramenta amaldiçoada","VOLUME","")</f>
        <v/>
      </c>
      <c r="K545" s="177" t="n"/>
      <c r="L545" s="179" t="n"/>
      <c r="M545" s="176" t="n"/>
      <c r="N545" s="176" t="n"/>
      <c r="O545" s="177" t="n"/>
      <c r="P545" s="171" t="n"/>
    </row>
    <row r="546" ht="18.75" customHeight="1">
      <c r="A546" s="171" t="n"/>
      <c r="B546" s="171" t="n"/>
      <c r="C546" s="171" t="n"/>
      <c r="D546" s="171" t="n"/>
      <c r="E546" s="171" t="n"/>
      <c r="F546" s="171" t="n"/>
      <c r="G546" s="171" t="n"/>
      <c r="H546" s="171" t="n"/>
      <c r="I546" s="171" t="n"/>
      <c r="J546" s="175">
        <f>SWITCH('CONFIGURAÇÃO'!$J$533,"Origem","","Marcante","","Menor","","Arma","ALCANCE","Escudo","VOLUME","Uniforme","VOLUME","Item comum","","Ferramenta amaldiçoada","PREÇO","")</f>
        <v/>
      </c>
      <c r="K546" s="177" t="n"/>
      <c r="L546" s="179" t="n"/>
      <c r="M546" s="176" t="n"/>
      <c r="N546" s="176" t="n"/>
      <c r="O546" s="177" t="n"/>
      <c r="P546" s="171" t="n"/>
    </row>
    <row r="547" ht="18.75" customHeight="1">
      <c r="A547" s="171" t="n"/>
      <c r="B547" s="171" t="n"/>
      <c r="C547" s="171" t="n"/>
      <c r="D547" s="171" t="n"/>
      <c r="E547" s="171" t="n"/>
      <c r="F547" s="171" t="n"/>
      <c r="G547" s="171" t="n"/>
      <c r="H547" s="171" t="n"/>
      <c r="I547" s="171" t="n"/>
      <c r="J547" s="175">
        <f>SWITCH('CONFIGURAÇÃO'!$J$533,"Origem","","Marcante","","Menor","","Arma","RECARGA","Escudo","PREÇO","Uniforme","PREÇO","Item comum","","Ferramenta amaldiçoada","","")</f>
        <v/>
      </c>
      <c r="K547" s="177" t="n"/>
      <c r="L547" s="179" t="n"/>
      <c r="M547" s="176" t="n"/>
      <c r="N547" s="176" t="n"/>
      <c r="O547" s="177" t="n"/>
      <c r="P547" s="171" t="n"/>
    </row>
    <row r="548" ht="18.75" customHeight="1">
      <c r="A548" s="171" t="n"/>
      <c r="B548" s="171" t="n"/>
      <c r="C548" s="171" t="n"/>
      <c r="D548" s="171" t="n"/>
      <c r="E548" s="171" t="n"/>
      <c r="F548" s="171" t="n"/>
      <c r="G548" s="171" t="n"/>
      <c r="H548" s="171" t="n"/>
      <c r="I548" s="171" t="n"/>
      <c r="J548" s="175">
        <f>SWITCH('CONFIGURAÇÃO'!$J$533,"Origem","","Marcante","","Menor","","Arma","PREÇO","Escudo","","Uniforme","","Item comum","","Ferramenta amaldiçoada","","")</f>
        <v/>
      </c>
      <c r="K548" s="177" t="n"/>
      <c r="L548" s="179" t="n"/>
      <c r="M548" s="176" t="n"/>
      <c r="N548" s="176" t="n"/>
      <c r="O548" s="177" t="n"/>
      <c r="P548" s="171" t="n"/>
    </row>
    <row r="549" ht="18.75" customHeight="1">
      <c r="A549" s="171" t="n"/>
      <c r="B549" s="171" t="n"/>
      <c r="C549" s="171" t="n"/>
      <c r="D549" s="171" t="n"/>
      <c r="E549" s="171" t="n"/>
      <c r="F549" s="171" t="n"/>
      <c r="G549" s="171" t="n"/>
      <c r="H549" s="171" t="n"/>
      <c r="I549" s="171" t="n"/>
      <c r="J549" s="175" t="inlineStr">
        <is>
          <t>EFEITO · DESCRIÇÃO</t>
        </is>
      </c>
      <c r="K549" s="176" t="n"/>
      <c r="L549" s="176" t="n"/>
      <c r="M549" s="176" t="n"/>
      <c r="N549" s="176" t="n"/>
      <c r="O549" s="177" t="n"/>
      <c r="P549" s="171" t="n"/>
    </row>
    <row r="550" ht="18.75" customHeight="1">
      <c r="A550" s="171" t="n"/>
      <c r="B550" s="171" t="n"/>
      <c r="C550" s="171" t="n"/>
      <c r="D550" s="171" t="n"/>
      <c r="E550" s="171" t="n"/>
      <c r="F550" s="171" t="n"/>
      <c r="G550" s="171" t="n"/>
      <c r="H550" s="171" t="n"/>
      <c r="I550" s="171" t="n"/>
      <c r="J550" s="181" t="n"/>
      <c r="K550" s="182" t="n"/>
      <c r="L550" s="182" t="n"/>
      <c r="M550" s="182" t="n"/>
      <c r="N550" s="182" t="n"/>
      <c r="O550" s="183" t="n"/>
      <c r="P550" s="171" t="n"/>
    </row>
    <row r="551" ht="18.75" customHeight="1">
      <c r="A551" s="171" t="n"/>
      <c r="B551" s="171" t="n"/>
      <c r="C551" s="171" t="n"/>
      <c r="D551" s="171" t="n"/>
      <c r="E551" s="171" t="n"/>
      <c r="F551" s="171" t="n"/>
      <c r="G551" s="171" t="n"/>
      <c r="H551" s="171" t="n"/>
      <c r="I551" s="171" t="n"/>
      <c r="J551" s="184" t="n"/>
      <c r="O551" s="185" t="n"/>
      <c r="P551" s="171" t="n"/>
    </row>
    <row r="552" ht="18.75" customHeight="1">
      <c r="A552" s="171" t="n"/>
      <c r="B552" s="171" t="n"/>
      <c r="C552" s="171" t="n"/>
      <c r="D552" s="171" t="n"/>
      <c r="E552" s="171" t="n"/>
      <c r="F552" s="171" t="n"/>
      <c r="G552" s="171" t="n"/>
      <c r="H552" s="171" t="n"/>
      <c r="I552" s="171" t="n"/>
      <c r="J552" s="184" t="n"/>
      <c r="O552" s="185" t="n"/>
      <c r="P552" s="171" t="n"/>
    </row>
    <row r="553" ht="18.75" customHeight="1">
      <c r="A553" s="171" t="n"/>
      <c r="B553" s="171" t="n"/>
      <c r="C553" s="171" t="n"/>
      <c r="D553" s="171" t="n"/>
      <c r="E553" s="171" t="n"/>
      <c r="F553" s="171" t="n"/>
      <c r="G553" s="171" t="n"/>
      <c r="H553" s="171" t="n"/>
      <c r="I553" s="171" t="n"/>
      <c r="J553" s="184" t="n"/>
      <c r="O553" s="185" t="n"/>
      <c r="P553" s="171" t="n"/>
    </row>
    <row r="554" ht="18.75" customHeight="1">
      <c r="A554" s="171" t="n"/>
      <c r="B554" s="171" t="n"/>
      <c r="C554" s="171" t="n"/>
      <c r="D554" s="171" t="n"/>
      <c r="E554" s="171" t="n"/>
      <c r="F554" s="171" t="n"/>
      <c r="G554" s="171" t="n"/>
      <c r="H554" s="171" t="n"/>
      <c r="I554" s="171" t="n"/>
      <c r="J554" s="186" t="n"/>
      <c r="K554" s="187" t="n"/>
      <c r="L554" s="187" t="n"/>
      <c r="M554" s="187" t="n"/>
      <c r="N554" s="187" t="n"/>
      <c r="O554" s="188" t="n"/>
      <c r="P554" s="171" t="n"/>
    </row>
    <row r="555" ht="18.75" customHeight="1">
      <c r="A555" s="171" t="n"/>
      <c r="B555" s="171" t="n"/>
      <c r="C555" s="171" t="n"/>
      <c r="D555" s="171" t="n"/>
      <c r="E555" s="171" t="n"/>
      <c r="F555" s="171" t="n"/>
      <c r="G555" s="171" t="n"/>
      <c r="H555" s="171" t="n"/>
      <c r="I555" s="171" t="n"/>
      <c r="J555" s="173">
        <f>IF('DADOS_CUSTOM'!$S$20="","Revise os valores ao trocar o tipo.","⚠ "&amp;'DADOS_CUSTOM'!$S$20)</f>
        <v/>
      </c>
      <c r="P555" s="171" t="n"/>
    </row>
    <row r="556" ht="18.75" customHeight="1">
      <c r="A556" s="171" t="n"/>
      <c r="B556" s="171" t="n"/>
      <c r="C556" s="171" t="n"/>
      <c r="D556" s="171" t="n"/>
      <c r="E556" s="171" t="n"/>
      <c r="F556" s="171" t="n"/>
      <c r="G556" s="171" t="n"/>
      <c r="H556" s="171" t="n"/>
      <c r="I556" s="171" t="n"/>
      <c r="P556" s="171" t="n"/>
    </row>
    <row r="557" ht="18.75" customHeight="1">
      <c r="A557" s="171" t="n"/>
      <c r="B557" s="171" t="n"/>
      <c r="C557" s="171" t="n"/>
      <c r="D557" s="171" t="n"/>
      <c r="E557" s="171" t="n"/>
      <c r="F557" s="171" t="n"/>
      <c r="G557" s="171" t="n"/>
      <c r="H557" s="171" t="n"/>
      <c r="I557" s="171" t="n"/>
      <c r="J557" s="171" t="n"/>
      <c r="K557" s="171" t="n"/>
      <c r="L557" s="171" t="n"/>
      <c r="M557" s="171" t="n"/>
      <c r="N557" s="171" t="n"/>
      <c r="O557" s="171" t="n"/>
      <c r="P557" s="171" t="n"/>
    </row>
    <row r="558" ht="18.75" customHeight="1">
      <c r="A558" s="171" t="n"/>
      <c r="B558" s="171" t="n"/>
      <c r="C558" s="171" t="n"/>
      <c r="D558" s="171" t="n"/>
      <c r="E558" s="171" t="n"/>
      <c r="F558" s="171" t="n"/>
      <c r="G558" s="171" t="n"/>
      <c r="H558" s="171" t="n"/>
      <c r="I558" s="171" t="n"/>
      <c r="J558" s="171" t="n"/>
      <c r="K558" s="171" t="n"/>
      <c r="L558" s="171" t="n"/>
      <c r="M558" s="171" t="n"/>
      <c r="N558" s="171" t="n"/>
      <c r="O558" s="171" t="n"/>
      <c r="P558" s="171" t="n"/>
    </row>
    <row r="559" ht="18.75" customHeight="1">
      <c r="A559" s="171" t="n"/>
      <c r="B559" s="171" t="n"/>
      <c r="C559" s="171" t="n"/>
      <c r="D559" s="171" t="n"/>
      <c r="E559" s="171" t="n"/>
      <c r="F559" s="171" t="n"/>
      <c r="G559" s="171" t="n"/>
      <c r="H559" s="171" t="n"/>
      <c r="I559" s="171" t="n"/>
      <c r="J559" s="171" t="n"/>
      <c r="K559" s="171" t="n"/>
      <c r="L559" s="171" t="n"/>
      <c r="M559" s="171" t="n"/>
      <c r="N559" s="171" t="n"/>
      <c r="O559" s="171" t="n"/>
      <c r="P559" s="171" t="n"/>
    </row>
    <row r="560" ht="18.75" customHeight="1">
      <c r="A560" s="171" t="n"/>
      <c r="B560" s="171" t="n"/>
      <c r="C560" s="171" t="n"/>
      <c r="D560" s="171" t="n"/>
      <c r="E560" s="171" t="n"/>
      <c r="F560" s="171" t="n"/>
      <c r="G560" s="171" t="n"/>
      <c r="H560" s="171" t="n"/>
      <c r="I560" s="171" t="n"/>
      <c r="J560" s="174" t="inlineStr">
        <is>
          <t>CARTÃO 20 · CUSTOM</t>
        </is>
      </c>
      <c r="P560" s="171" t="n"/>
    </row>
    <row r="561" ht="18.75" customHeight="1">
      <c r="A561" s="171" t="n"/>
      <c r="B561" s="171" t="n"/>
      <c r="C561" s="171" t="n"/>
      <c r="D561" s="171" t="n"/>
      <c r="E561" s="171" t="n"/>
      <c r="F561" s="171" t="n"/>
      <c r="G561" s="171" t="n"/>
      <c r="H561" s="171" t="n"/>
      <c r="I561" s="171" t="n"/>
      <c r="J561" s="175" t="inlineStr">
        <is>
          <t>TIPO</t>
        </is>
      </c>
      <c r="K561" s="176" t="n"/>
      <c r="L561" s="176" t="n"/>
      <c r="M561" s="177" t="n"/>
      <c r="N561" s="175" t="inlineStr">
        <is>
          <t>MESTRE VIU</t>
        </is>
      </c>
      <c r="O561" s="177" t="n"/>
      <c r="P561" s="171" t="n"/>
    </row>
    <row r="562" ht="18.75" customHeight="1">
      <c r="A562" s="171" t="n"/>
      <c r="B562" s="171" t="n"/>
      <c r="C562" s="171" t="n"/>
      <c r="D562" s="171" t="n"/>
      <c r="E562" s="171" t="n"/>
      <c r="F562" s="171" t="n"/>
      <c r="G562" s="171" t="n"/>
      <c r="H562" s="171" t="n"/>
      <c r="I562" s="171" t="n"/>
      <c r="J562" s="179" t="n"/>
      <c r="K562" s="176" t="n"/>
      <c r="L562" s="176" t="n"/>
      <c r="M562" s="177" t="n"/>
      <c r="N562" s="178" t="b">
        <v>0</v>
      </c>
      <c r="O562" s="177" t="n"/>
      <c r="P562" s="171" t="n"/>
    </row>
    <row r="563" ht="18.75" customHeight="1">
      <c r="A563" s="171" t="n"/>
      <c r="B563" s="171" t="n"/>
      <c r="C563" s="171" t="n"/>
      <c r="D563" s="171" t="n"/>
      <c r="E563" s="171" t="n"/>
      <c r="F563" s="171" t="n"/>
      <c r="G563" s="171" t="n"/>
      <c r="H563" s="171" t="n"/>
      <c r="I563" s="171" t="n"/>
      <c r="J563" s="175" t="inlineStr">
        <is>
          <t>NOME</t>
        </is>
      </c>
      <c r="K563" s="176" t="n"/>
      <c r="L563" s="176" t="n"/>
      <c r="M563" s="176" t="n"/>
      <c r="N563" s="176" t="n"/>
      <c r="O563" s="177" t="n"/>
      <c r="P563" s="171" t="n"/>
    </row>
    <row r="564" ht="18.75" customHeight="1">
      <c r="A564" s="171" t="n"/>
      <c r="B564" s="171" t="n"/>
      <c r="C564" s="171" t="n"/>
      <c r="D564" s="171" t="n"/>
      <c r="E564" s="171" t="n"/>
      <c r="F564" s="171" t="n"/>
      <c r="G564" s="171" t="n"/>
      <c r="H564" s="171" t="n"/>
      <c r="I564" s="171" t="n"/>
      <c r="J564" s="179" t="n"/>
      <c r="K564" s="176" t="n"/>
      <c r="L564" s="176" t="n"/>
      <c r="M564" s="176" t="n"/>
      <c r="N564" s="176" t="n"/>
      <c r="O564" s="177" t="n"/>
      <c r="P564" s="171" t="n"/>
    </row>
    <row r="565" ht="18.75" customHeight="1">
      <c r="A565" s="171" t="n"/>
      <c r="B565" s="171" t="n"/>
      <c r="C565" s="171" t="n"/>
      <c r="D565" s="171" t="n"/>
      <c r="E565" s="171" t="n"/>
      <c r="F565" s="171" t="n"/>
      <c r="G565" s="171" t="n"/>
      <c r="H565" s="171" t="n"/>
      <c r="I565" s="171" t="n"/>
      <c r="J565" s="175">
        <f>SWITCH('CONFIGURAÇÃO'!$J$562,"Origem","PERÍCIA 1","Marcante","ORIGEM","Menor","ORIGEM","Arma","CATEGORIA","Escudo","","Uniforme","GRAU MÍNIMO","Item comum","","Ferramenta amaldiçoada","BASE","")</f>
        <v/>
      </c>
      <c r="K565" s="177" t="n"/>
      <c r="L565" s="179" t="n"/>
      <c r="M565" s="176" t="n"/>
      <c r="N565" s="176" t="n"/>
      <c r="O565" s="177" t="n"/>
      <c r="P565" s="171" t="n"/>
    </row>
    <row r="566" ht="18.75" customHeight="1">
      <c r="A566" s="171" t="n"/>
      <c r="B566" s="171" t="n"/>
      <c r="C566" s="171" t="n"/>
      <c r="D566" s="171" t="n"/>
      <c r="E566" s="171" t="n"/>
      <c r="F566" s="171" t="n"/>
      <c r="G566" s="171" t="n"/>
      <c r="H566" s="171" t="n"/>
      <c r="I566" s="171" t="n"/>
      <c r="J566" s="175">
        <f>SWITCH('CONFIGURAÇÃO'!$J$562,"Origem","PERÍCIA 2","Marcante","","Menor","EXIGE MARCANTE","Arma","MÃO","Escudo","","Uniforme","","Item comum","","Ferramenta amaldiçoada","GRAU","")</f>
        <v/>
      </c>
      <c r="K566" s="177" t="n"/>
      <c r="L566" s="179" t="n"/>
      <c r="M566" s="176" t="n"/>
      <c r="N566" s="176" t="n"/>
      <c r="O566" s="177" t="n"/>
      <c r="P566" s="171" t="n"/>
    </row>
    <row r="567" ht="18.75" customHeight="1">
      <c r="A567" s="171" t="n"/>
      <c r="B567" s="171" t="n"/>
      <c r="C567" s="171" t="n"/>
      <c r="D567" s="171" t="n"/>
      <c r="E567" s="171" t="n"/>
      <c r="F567" s="171" t="n"/>
      <c r="G567" s="171" t="n"/>
      <c r="H567" s="171" t="n"/>
      <c r="I567" s="171" t="n"/>
      <c r="J567" s="175">
        <f>SWITCH('CONFIGURAÇÃO'!$J$562,"Origem","PERÍCIA 3","Marcante","","Menor","","Arma","TIPO DE DANO","Escudo","","Uniforme","","Item comum","","Ferramenta amaldiçoada","","")</f>
        <v/>
      </c>
      <c r="K567" s="177" t="n"/>
      <c r="L567" s="179" t="n"/>
      <c r="M567" s="176" t="n"/>
      <c r="N567" s="176" t="n"/>
      <c r="O567" s="177" t="n"/>
      <c r="P567" s="171" t="n"/>
    </row>
    <row r="568" ht="18.75" customHeight="1">
      <c r="A568" s="171" t="n"/>
      <c r="B568" s="171" t="n"/>
      <c r="C568" s="171" t="n"/>
      <c r="D568" s="171" t="n"/>
      <c r="E568" s="171" t="n"/>
      <c r="F568" s="171" t="n"/>
      <c r="G568" s="171" t="n"/>
      <c r="H568" s="171" t="n"/>
      <c r="I568" s="171" t="n"/>
      <c r="J568" s="175">
        <f>SWITCH('CONFIGURAÇÃO'!$J$562,"Origem","PERÍCIA 4","Marcante","","Menor","","Arma","PROPRIEDADE 1","Escudo","","Uniforme","","Item comum","","Ferramenta amaldiçoada","","")</f>
        <v/>
      </c>
      <c r="K568" s="177" t="n"/>
      <c r="L568" s="179" t="n"/>
      <c r="M568" s="176" t="n"/>
      <c r="N568" s="176" t="n"/>
      <c r="O568" s="177" t="n"/>
      <c r="P568" s="171" t="n"/>
    </row>
    <row r="569" ht="18.75" customHeight="1">
      <c r="A569" s="171" t="n"/>
      <c r="B569" s="171" t="n"/>
      <c r="C569" s="171" t="n"/>
      <c r="D569" s="171" t="n"/>
      <c r="E569" s="171" t="n"/>
      <c r="F569" s="171" t="n"/>
      <c r="G569" s="171" t="n"/>
      <c r="H569" s="171" t="n"/>
      <c r="I569" s="171" t="n"/>
      <c r="J569" s="175">
        <f>SWITCH('CONFIGURAÇÃO'!$J$562,"Origem","ROTA","Marcante","","Menor","","Arma","PROPRIEDADE 2","Escudo","","Uniforme","","Item comum","","Ferramenta amaldiçoada","","")</f>
        <v/>
      </c>
      <c r="K569" s="177" t="n"/>
      <c r="L569" s="179" t="n"/>
      <c r="M569" s="176" t="n"/>
      <c r="N569" s="176" t="n"/>
      <c r="O569" s="177" t="n"/>
      <c r="P569" s="171" t="n"/>
    </row>
    <row r="570" ht="18.75" customHeight="1">
      <c r="A570" s="171" t="n"/>
      <c r="B570" s="171" t="n"/>
      <c r="C570" s="171" t="n"/>
      <c r="D570" s="171" t="n"/>
      <c r="E570" s="171" t="n"/>
      <c r="F570" s="171" t="n"/>
      <c r="G570" s="171" t="n"/>
      <c r="H570" s="171" t="n"/>
      <c r="I570" s="171" t="n"/>
      <c r="J570" s="175">
        <f>SWITCH('CONFIGURAÇÃO'!$J$562,"Origem","BASE DO LIVRO","Marcante","","Menor","","Arma","PROPRIEDADE 3","Escudo","","Uniforme","","Item comum","","Ferramenta amaldiçoada","","")</f>
        <v/>
      </c>
      <c r="K570" s="177" t="n"/>
      <c r="L570" s="179" t="n"/>
      <c r="M570" s="176" t="n"/>
      <c r="N570" s="176" t="n"/>
      <c r="O570" s="177" t="n"/>
      <c r="P570" s="171" t="n"/>
    </row>
    <row r="571" ht="18.75" customHeight="1">
      <c r="A571" s="171" t="n"/>
      <c r="B571" s="171" t="n"/>
      <c r="C571" s="171" t="n"/>
      <c r="D571" s="171" t="n"/>
      <c r="E571" s="171" t="n"/>
      <c r="F571" s="171" t="n"/>
      <c r="G571" s="171" t="n"/>
      <c r="H571" s="171" t="n"/>
      <c r="I571" s="171" t="n"/>
      <c r="J571" s="175">
        <f>SWITCH('CONFIGURAÇÃO'!$J$562,"Origem","OFÍCIO","Marcante","","Menor","","Arma","PROPRIEDADE 4","Escudo","","Uniforme","","Item comum","","Ferramenta amaldiçoada","","")</f>
        <v/>
      </c>
      <c r="K571" s="177" t="n"/>
      <c r="L571" s="179" t="n"/>
      <c r="M571" s="176" t="n"/>
      <c r="N571" s="176" t="n"/>
      <c r="O571" s="177" t="n"/>
      <c r="P571" s="171" t="n"/>
    </row>
    <row r="572" ht="18.75" customHeight="1">
      <c r="A572" s="171" t="n"/>
      <c r="B572" s="171" t="n"/>
      <c r="C572" s="171" t="n"/>
      <c r="D572" s="171" t="n"/>
      <c r="E572" s="171" t="n"/>
      <c r="F572" s="171" t="n"/>
      <c r="G572" s="171" t="n"/>
      <c r="H572" s="171" t="n"/>
      <c r="I572" s="171" t="n"/>
      <c r="J572" s="175">
        <f>SWITCH('CONFIGURAÇÃO'!$J$562,"Origem","TALENTO CE 4","Marcante","FREQUÊNCIA","Menor","FREQUÊNCIA","Arma","DADO","Escudo","PROTEÇÃO","Uniforme","PROTEÇÃO","Item comum","VOLUME","Ferramenta amaldiçoada","ESTIGMA","")</f>
        <v/>
      </c>
      <c r="K572" s="177" t="n"/>
      <c r="L572" s="179" t="n"/>
      <c r="M572" s="176" t="n"/>
      <c r="N572" s="176" t="n"/>
      <c r="O572" s="177" t="n"/>
      <c r="P572" s="171" t="n"/>
    </row>
    <row r="573" ht="18.75" customHeight="1">
      <c r="A573" s="171" t="n"/>
      <c r="B573" s="171" t="n"/>
      <c r="C573" s="171" t="n"/>
      <c r="D573" s="171" t="n"/>
      <c r="E573" s="171" t="n"/>
      <c r="F573" s="171" t="n"/>
      <c r="G573" s="171" t="n"/>
      <c r="H573" s="171" t="n"/>
      <c r="I573" s="171" t="n"/>
      <c r="J573" s="175">
        <f>SWITCH('CONFIGURAÇÃO'!$J$562,"Origem","","Marcante","","Menor","","Arma","FORÇA","Escudo","TETO DE DESTREZA","Uniforme","TETO DE DESTREZA","Item comum","PREÇO","Ferramenta amaldiçoada","DESGASTE","")</f>
        <v/>
      </c>
      <c r="K573" s="177" t="n"/>
      <c r="L573" s="179" t="n"/>
      <c r="M573" s="176" t="n"/>
      <c r="N573" s="176" t="n"/>
      <c r="O573" s="177" t="n"/>
      <c r="P573" s="171" t="n"/>
    </row>
    <row r="574" ht="18.75" customHeight="1">
      <c r="A574" s="171" t="n"/>
      <c r="B574" s="171" t="n"/>
      <c r="C574" s="171" t="n"/>
      <c r="D574" s="171" t="n"/>
      <c r="E574" s="171" t="n"/>
      <c r="F574" s="171" t="n"/>
      <c r="G574" s="171" t="n"/>
      <c r="H574" s="171" t="n"/>
      <c r="I574" s="171" t="n"/>
      <c r="J574" s="175">
        <f>SWITCH('CONFIGURAÇÃO'!$J$562,"Origem","","Marcante","","Menor","","Arma","VOLUME","Escudo","FORÇA","Uniforme","FORÇA","Item comum","","Ferramenta amaldiçoada","VOLUME","")</f>
        <v/>
      </c>
      <c r="K574" s="177" t="n"/>
      <c r="L574" s="179" t="n"/>
      <c r="M574" s="176" t="n"/>
      <c r="N574" s="176" t="n"/>
      <c r="O574" s="177" t="n"/>
      <c r="P574" s="171" t="n"/>
    </row>
    <row r="575" ht="18.75" customHeight="1">
      <c r="A575" s="171" t="n"/>
      <c r="B575" s="171" t="n"/>
      <c r="C575" s="171" t="n"/>
      <c r="D575" s="171" t="n"/>
      <c r="E575" s="171" t="n"/>
      <c r="F575" s="171" t="n"/>
      <c r="G575" s="171" t="n"/>
      <c r="H575" s="171" t="n"/>
      <c r="I575" s="171" t="n"/>
      <c r="J575" s="175">
        <f>SWITCH('CONFIGURAÇÃO'!$J$562,"Origem","","Marcante","","Menor","","Arma","ALCANCE","Escudo","VOLUME","Uniforme","VOLUME","Item comum","","Ferramenta amaldiçoada","PREÇO","")</f>
        <v/>
      </c>
      <c r="K575" s="177" t="n"/>
      <c r="L575" s="179" t="n"/>
      <c r="M575" s="176" t="n"/>
      <c r="N575" s="176" t="n"/>
      <c r="O575" s="177" t="n"/>
      <c r="P575" s="171" t="n"/>
    </row>
    <row r="576" ht="18.75" customHeight="1">
      <c r="A576" s="171" t="n"/>
      <c r="B576" s="171" t="n"/>
      <c r="C576" s="171" t="n"/>
      <c r="D576" s="171" t="n"/>
      <c r="E576" s="171" t="n"/>
      <c r="F576" s="171" t="n"/>
      <c r="G576" s="171" t="n"/>
      <c r="H576" s="171" t="n"/>
      <c r="I576" s="171" t="n"/>
      <c r="J576" s="175">
        <f>SWITCH('CONFIGURAÇÃO'!$J$562,"Origem","","Marcante","","Menor","","Arma","RECARGA","Escudo","PREÇO","Uniforme","PREÇO","Item comum","","Ferramenta amaldiçoada","","")</f>
        <v/>
      </c>
      <c r="K576" s="177" t="n"/>
      <c r="L576" s="179" t="n"/>
      <c r="M576" s="176" t="n"/>
      <c r="N576" s="176" t="n"/>
      <c r="O576" s="177" t="n"/>
      <c r="P576" s="171" t="n"/>
    </row>
    <row r="577" ht="18.75" customHeight="1">
      <c r="A577" s="171" t="n"/>
      <c r="B577" s="171" t="n"/>
      <c r="C577" s="171" t="n"/>
      <c r="D577" s="171" t="n"/>
      <c r="E577" s="171" t="n"/>
      <c r="F577" s="171" t="n"/>
      <c r="G577" s="171" t="n"/>
      <c r="H577" s="171" t="n"/>
      <c r="I577" s="171" t="n"/>
      <c r="J577" s="175">
        <f>SWITCH('CONFIGURAÇÃO'!$J$562,"Origem","","Marcante","","Menor","","Arma","PREÇO","Escudo","","Uniforme","","Item comum","","Ferramenta amaldiçoada","","")</f>
        <v/>
      </c>
      <c r="K577" s="177" t="n"/>
      <c r="L577" s="179" t="n"/>
      <c r="M577" s="176" t="n"/>
      <c r="N577" s="176" t="n"/>
      <c r="O577" s="177" t="n"/>
      <c r="P577" s="171" t="n"/>
    </row>
    <row r="578" ht="18.75" customHeight="1">
      <c r="A578" s="171" t="n"/>
      <c r="B578" s="171" t="n"/>
      <c r="C578" s="171" t="n"/>
      <c r="D578" s="171" t="n"/>
      <c r="E578" s="171" t="n"/>
      <c r="F578" s="171" t="n"/>
      <c r="G578" s="171" t="n"/>
      <c r="H578" s="171" t="n"/>
      <c r="I578" s="171" t="n"/>
      <c r="J578" s="175" t="inlineStr">
        <is>
          <t>EFEITO · DESCRIÇÃO</t>
        </is>
      </c>
      <c r="K578" s="176" t="n"/>
      <c r="L578" s="176" t="n"/>
      <c r="M578" s="176" t="n"/>
      <c r="N578" s="176" t="n"/>
      <c r="O578" s="177" t="n"/>
      <c r="P578" s="171" t="n"/>
    </row>
    <row r="579" ht="18.75" customHeight="1">
      <c r="A579" s="171" t="n"/>
      <c r="B579" s="171" t="n"/>
      <c r="C579" s="171" t="n"/>
      <c r="D579" s="171" t="n"/>
      <c r="E579" s="171" t="n"/>
      <c r="F579" s="171" t="n"/>
      <c r="G579" s="171" t="n"/>
      <c r="H579" s="171" t="n"/>
      <c r="I579" s="171" t="n"/>
      <c r="J579" s="181" t="n"/>
      <c r="K579" s="182" t="n"/>
      <c r="L579" s="182" t="n"/>
      <c r="M579" s="182" t="n"/>
      <c r="N579" s="182" t="n"/>
      <c r="O579" s="183" t="n"/>
      <c r="P579" s="171" t="n"/>
    </row>
    <row r="580" ht="18.75" customHeight="1">
      <c r="A580" s="171" t="n"/>
      <c r="B580" s="171" t="n"/>
      <c r="C580" s="171" t="n"/>
      <c r="D580" s="171" t="n"/>
      <c r="E580" s="171" t="n"/>
      <c r="F580" s="171" t="n"/>
      <c r="G580" s="171" t="n"/>
      <c r="H580" s="171" t="n"/>
      <c r="I580" s="171" t="n"/>
      <c r="J580" s="184" t="n"/>
      <c r="O580" s="185" t="n"/>
      <c r="P580" s="171" t="n"/>
    </row>
    <row r="581" ht="18.75" customHeight="1">
      <c r="A581" s="171" t="n"/>
      <c r="B581" s="171" t="n"/>
      <c r="C581" s="171" t="n"/>
      <c r="D581" s="171" t="n"/>
      <c r="E581" s="171" t="n"/>
      <c r="F581" s="171" t="n"/>
      <c r="G581" s="171" t="n"/>
      <c r="H581" s="171" t="n"/>
      <c r="I581" s="171" t="n"/>
      <c r="J581" s="184" t="n"/>
      <c r="O581" s="185" t="n"/>
      <c r="P581" s="171" t="n"/>
    </row>
    <row r="582" ht="18.75" customHeight="1">
      <c r="A582" s="171" t="n"/>
      <c r="B582" s="171" t="n"/>
      <c r="C582" s="171" t="n"/>
      <c r="D582" s="171" t="n"/>
      <c r="E582" s="171" t="n"/>
      <c r="F582" s="171" t="n"/>
      <c r="G582" s="171" t="n"/>
      <c r="H582" s="171" t="n"/>
      <c r="I582" s="171" t="n"/>
      <c r="J582" s="184" t="n"/>
      <c r="O582" s="185" t="n"/>
      <c r="P582" s="171" t="n"/>
    </row>
    <row r="583" ht="18.75" customHeight="1">
      <c r="A583" s="171" t="n"/>
      <c r="B583" s="171" t="n"/>
      <c r="C583" s="171" t="n"/>
      <c r="D583" s="171" t="n"/>
      <c r="E583" s="171" t="n"/>
      <c r="F583" s="171" t="n"/>
      <c r="G583" s="171" t="n"/>
      <c r="H583" s="171" t="n"/>
      <c r="I583" s="171" t="n"/>
      <c r="J583" s="186" t="n"/>
      <c r="K583" s="187" t="n"/>
      <c r="L583" s="187" t="n"/>
      <c r="M583" s="187" t="n"/>
      <c r="N583" s="187" t="n"/>
      <c r="O583" s="188" t="n"/>
      <c r="P583" s="171" t="n"/>
    </row>
    <row r="584" ht="18.75" customHeight="1">
      <c r="A584" s="171" t="n"/>
      <c r="B584" s="171" t="n"/>
      <c r="C584" s="171" t="n"/>
      <c r="D584" s="171" t="n"/>
      <c r="E584" s="171" t="n"/>
      <c r="F584" s="171" t="n"/>
      <c r="G584" s="171" t="n"/>
      <c r="H584" s="171" t="n"/>
      <c r="I584" s="171" t="n"/>
      <c r="J584" s="173">
        <f>IF('DADOS_CUSTOM'!$S$21="","Revise os valores ao trocar o tipo.","⚠ "&amp;'DADOS_CUSTOM'!$S$21)</f>
        <v/>
      </c>
      <c r="P584" s="171" t="n"/>
    </row>
    <row r="585" ht="18.75" customHeight="1">
      <c r="A585" s="171" t="n"/>
      <c r="B585" s="171" t="n"/>
      <c r="C585" s="171" t="n"/>
      <c r="D585" s="171" t="n"/>
      <c r="E585" s="171" t="n"/>
      <c r="F585" s="171" t="n"/>
      <c r="G585" s="171" t="n"/>
      <c r="H585" s="171" t="n"/>
      <c r="I585" s="171" t="n"/>
      <c r="P585" s="171" t="n"/>
    </row>
    <row r="586" ht="18.75" customHeight="1">
      <c r="A586" s="171" t="n"/>
      <c r="B586" s="171" t="n"/>
      <c r="C586" s="171" t="n"/>
      <c r="D586" s="171" t="n"/>
      <c r="E586" s="171" t="n"/>
      <c r="F586" s="171" t="n"/>
      <c r="G586" s="171" t="n"/>
      <c r="H586" s="171" t="n"/>
      <c r="I586" s="171" t="n"/>
      <c r="J586" s="171" t="n"/>
      <c r="K586" s="171" t="n"/>
      <c r="L586" s="171" t="n"/>
      <c r="M586" s="171" t="n"/>
      <c r="N586" s="171" t="n"/>
      <c r="O586" s="171" t="n"/>
      <c r="P586" s="171" t="n"/>
    </row>
    <row r="587" ht="18.75" customHeight="1">
      <c r="A587" s="171" t="n"/>
      <c r="B587" s="171" t="n"/>
      <c r="C587" s="171" t="n"/>
      <c r="D587" s="171" t="n"/>
      <c r="E587" s="171" t="n"/>
      <c r="F587" s="171" t="n"/>
      <c r="G587" s="171" t="n"/>
      <c r="H587" s="171" t="n"/>
      <c r="I587" s="171" t="n"/>
      <c r="J587" s="171" t="n"/>
      <c r="K587" s="171" t="n"/>
      <c r="L587" s="171" t="n"/>
      <c r="M587" s="171" t="n"/>
      <c r="N587" s="171" t="n"/>
      <c r="O587" s="171" t="n"/>
      <c r="P587" s="171" t="n"/>
    </row>
    <row r="588" ht="18.75" customHeight="1">
      <c r="A588" s="171" t="n"/>
      <c r="B588" s="171" t="n"/>
      <c r="C588" s="171" t="n"/>
      <c r="D588" s="171" t="n"/>
      <c r="E588" s="171" t="n"/>
      <c r="F588" s="171" t="n"/>
      <c r="G588" s="171" t="n"/>
      <c r="H588" s="171" t="n"/>
      <c r="I588" s="171" t="n"/>
      <c r="J588" s="171" t="n"/>
      <c r="K588" s="171" t="n"/>
      <c r="L588" s="171" t="n"/>
      <c r="M588" s="171" t="n"/>
      <c r="N588" s="171" t="n"/>
      <c r="O588" s="171" t="n"/>
      <c r="P588" s="171" t="n"/>
    </row>
    <row r="589" ht="18.75" customHeight="1">
      <c r="A589" s="171" t="n"/>
      <c r="B589" s="171" t="n"/>
      <c r="C589" s="171" t="n"/>
      <c r="D589" s="171" t="n"/>
      <c r="E589" s="171" t="n"/>
      <c r="F589" s="171" t="n"/>
      <c r="G589" s="171" t="n"/>
      <c r="H589" s="171" t="n"/>
      <c r="I589" s="171" t="n"/>
      <c r="J589" s="174" t="inlineStr">
        <is>
          <t>CARTÃO 21 · CUSTOM</t>
        </is>
      </c>
      <c r="P589" s="171" t="n"/>
    </row>
    <row r="590" ht="18.75" customHeight="1">
      <c r="A590" s="171" t="n"/>
      <c r="B590" s="171" t="n"/>
      <c r="C590" s="171" t="n"/>
      <c r="D590" s="171" t="n"/>
      <c r="E590" s="171" t="n"/>
      <c r="F590" s="171" t="n"/>
      <c r="G590" s="171" t="n"/>
      <c r="H590" s="171" t="n"/>
      <c r="I590" s="171" t="n"/>
      <c r="J590" s="175" t="inlineStr">
        <is>
          <t>TIPO</t>
        </is>
      </c>
      <c r="K590" s="176" t="n"/>
      <c r="L590" s="176" t="n"/>
      <c r="M590" s="177" t="n"/>
      <c r="N590" s="175" t="inlineStr">
        <is>
          <t>MESTRE VIU</t>
        </is>
      </c>
      <c r="O590" s="177" t="n"/>
      <c r="P590" s="171" t="n"/>
    </row>
    <row r="591" ht="18.75" customHeight="1">
      <c r="A591" s="171" t="n"/>
      <c r="B591" s="171" t="n"/>
      <c r="C591" s="171" t="n"/>
      <c r="D591" s="171" t="n"/>
      <c r="E591" s="171" t="n"/>
      <c r="F591" s="171" t="n"/>
      <c r="G591" s="171" t="n"/>
      <c r="H591" s="171" t="n"/>
      <c r="I591" s="171" t="n"/>
      <c r="J591" s="179" t="n"/>
      <c r="K591" s="176" t="n"/>
      <c r="L591" s="176" t="n"/>
      <c r="M591" s="177" t="n"/>
      <c r="N591" s="178" t="b">
        <v>0</v>
      </c>
      <c r="O591" s="177" t="n"/>
      <c r="P591" s="171" t="n"/>
    </row>
    <row r="592" ht="18.75" customHeight="1">
      <c r="A592" s="171" t="n"/>
      <c r="B592" s="171" t="n"/>
      <c r="C592" s="171" t="n"/>
      <c r="D592" s="171" t="n"/>
      <c r="E592" s="171" t="n"/>
      <c r="F592" s="171" t="n"/>
      <c r="G592" s="171" t="n"/>
      <c r="H592" s="171" t="n"/>
      <c r="I592" s="171" t="n"/>
      <c r="J592" s="175" t="inlineStr">
        <is>
          <t>NOME</t>
        </is>
      </c>
      <c r="K592" s="176" t="n"/>
      <c r="L592" s="176" t="n"/>
      <c r="M592" s="176" t="n"/>
      <c r="N592" s="176" t="n"/>
      <c r="O592" s="177" t="n"/>
      <c r="P592" s="171" t="n"/>
    </row>
    <row r="593" ht="18.75" customHeight="1">
      <c r="A593" s="171" t="n"/>
      <c r="B593" s="171" t="n"/>
      <c r="C593" s="171" t="n"/>
      <c r="D593" s="171" t="n"/>
      <c r="E593" s="171" t="n"/>
      <c r="F593" s="171" t="n"/>
      <c r="G593" s="171" t="n"/>
      <c r="H593" s="171" t="n"/>
      <c r="I593" s="171" t="n"/>
      <c r="J593" s="179" t="n"/>
      <c r="K593" s="176" t="n"/>
      <c r="L593" s="176" t="n"/>
      <c r="M593" s="176" t="n"/>
      <c r="N593" s="176" t="n"/>
      <c r="O593" s="177" t="n"/>
      <c r="P593" s="171" t="n"/>
    </row>
    <row r="594" ht="18.75" customHeight="1">
      <c r="A594" s="171" t="n"/>
      <c r="B594" s="171" t="n"/>
      <c r="C594" s="171" t="n"/>
      <c r="D594" s="171" t="n"/>
      <c r="E594" s="171" t="n"/>
      <c r="F594" s="171" t="n"/>
      <c r="G594" s="171" t="n"/>
      <c r="H594" s="171" t="n"/>
      <c r="I594" s="171" t="n"/>
      <c r="J594" s="175">
        <f>SWITCH('CONFIGURAÇÃO'!$J$591,"Origem","PERÍCIA 1","Marcante","ORIGEM","Menor","ORIGEM","Arma","CATEGORIA","Escudo","","Uniforme","GRAU MÍNIMO","Item comum","","Ferramenta amaldiçoada","BASE","")</f>
        <v/>
      </c>
      <c r="K594" s="177" t="n"/>
      <c r="L594" s="179" t="n"/>
      <c r="M594" s="176" t="n"/>
      <c r="N594" s="176" t="n"/>
      <c r="O594" s="177" t="n"/>
      <c r="P594" s="171" t="n"/>
    </row>
    <row r="595" ht="18.75" customHeight="1">
      <c r="A595" s="171" t="n"/>
      <c r="B595" s="171" t="n"/>
      <c r="C595" s="171" t="n"/>
      <c r="D595" s="171" t="n"/>
      <c r="E595" s="171" t="n"/>
      <c r="F595" s="171" t="n"/>
      <c r="G595" s="171" t="n"/>
      <c r="H595" s="171" t="n"/>
      <c r="I595" s="171" t="n"/>
      <c r="J595" s="175">
        <f>SWITCH('CONFIGURAÇÃO'!$J$591,"Origem","PERÍCIA 2","Marcante","","Menor","EXIGE MARCANTE","Arma","MÃO","Escudo","","Uniforme","","Item comum","","Ferramenta amaldiçoada","GRAU","")</f>
        <v/>
      </c>
      <c r="K595" s="177" t="n"/>
      <c r="L595" s="179" t="n"/>
      <c r="M595" s="176" t="n"/>
      <c r="N595" s="176" t="n"/>
      <c r="O595" s="177" t="n"/>
      <c r="P595" s="171" t="n"/>
    </row>
    <row r="596" ht="18.75" customHeight="1">
      <c r="A596" s="171" t="n"/>
      <c r="B596" s="171" t="n"/>
      <c r="C596" s="171" t="n"/>
      <c r="D596" s="171" t="n"/>
      <c r="E596" s="171" t="n"/>
      <c r="F596" s="171" t="n"/>
      <c r="G596" s="171" t="n"/>
      <c r="H596" s="171" t="n"/>
      <c r="I596" s="171" t="n"/>
      <c r="J596" s="175">
        <f>SWITCH('CONFIGURAÇÃO'!$J$591,"Origem","PERÍCIA 3","Marcante","","Menor","","Arma","TIPO DE DANO","Escudo","","Uniforme","","Item comum","","Ferramenta amaldiçoada","","")</f>
        <v/>
      </c>
      <c r="K596" s="177" t="n"/>
      <c r="L596" s="179" t="n"/>
      <c r="M596" s="176" t="n"/>
      <c r="N596" s="176" t="n"/>
      <c r="O596" s="177" t="n"/>
      <c r="P596" s="171" t="n"/>
    </row>
    <row r="597" ht="18.75" customHeight="1">
      <c r="A597" s="171" t="n"/>
      <c r="B597" s="171" t="n"/>
      <c r="C597" s="171" t="n"/>
      <c r="D597" s="171" t="n"/>
      <c r="E597" s="171" t="n"/>
      <c r="F597" s="171" t="n"/>
      <c r="G597" s="171" t="n"/>
      <c r="H597" s="171" t="n"/>
      <c r="I597" s="171" t="n"/>
      <c r="J597" s="175">
        <f>SWITCH('CONFIGURAÇÃO'!$J$591,"Origem","PERÍCIA 4","Marcante","","Menor","","Arma","PROPRIEDADE 1","Escudo","","Uniforme","","Item comum","","Ferramenta amaldiçoada","","")</f>
        <v/>
      </c>
      <c r="K597" s="177" t="n"/>
      <c r="L597" s="179" t="n"/>
      <c r="M597" s="176" t="n"/>
      <c r="N597" s="176" t="n"/>
      <c r="O597" s="177" t="n"/>
      <c r="P597" s="171" t="n"/>
    </row>
    <row r="598" ht="18.75" customHeight="1">
      <c r="A598" s="171" t="n"/>
      <c r="B598" s="171" t="n"/>
      <c r="C598" s="171" t="n"/>
      <c r="D598" s="171" t="n"/>
      <c r="E598" s="171" t="n"/>
      <c r="F598" s="171" t="n"/>
      <c r="G598" s="171" t="n"/>
      <c r="H598" s="171" t="n"/>
      <c r="I598" s="171" t="n"/>
      <c r="J598" s="175">
        <f>SWITCH('CONFIGURAÇÃO'!$J$591,"Origem","ROTA","Marcante","","Menor","","Arma","PROPRIEDADE 2","Escudo","","Uniforme","","Item comum","","Ferramenta amaldiçoada","","")</f>
        <v/>
      </c>
      <c r="K598" s="177" t="n"/>
      <c r="L598" s="179" t="n"/>
      <c r="M598" s="176" t="n"/>
      <c r="N598" s="176" t="n"/>
      <c r="O598" s="177" t="n"/>
      <c r="P598" s="171" t="n"/>
    </row>
    <row r="599" ht="18.75" customHeight="1">
      <c r="A599" s="171" t="n"/>
      <c r="B599" s="171" t="n"/>
      <c r="C599" s="171" t="n"/>
      <c r="D599" s="171" t="n"/>
      <c r="E599" s="171" t="n"/>
      <c r="F599" s="171" t="n"/>
      <c r="G599" s="171" t="n"/>
      <c r="H599" s="171" t="n"/>
      <c r="I599" s="171" t="n"/>
      <c r="J599" s="175">
        <f>SWITCH('CONFIGURAÇÃO'!$J$591,"Origem","BASE DO LIVRO","Marcante","","Menor","","Arma","PROPRIEDADE 3","Escudo","","Uniforme","","Item comum","","Ferramenta amaldiçoada","","")</f>
        <v/>
      </c>
      <c r="K599" s="177" t="n"/>
      <c r="L599" s="179" t="n"/>
      <c r="M599" s="176" t="n"/>
      <c r="N599" s="176" t="n"/>
      <c r="O599" s="177" t="n"/>
      <c r="P599" s="171" t="n"/>
    </row>
    <row r="600" ht="18.75" customHeight="1">
      <c r="A600" s="171" t="n"/>
      <c r="B600" s="171" t="n"/>
      <c r="C600" s="171" t="n"/>
      <c r="D600" s="171" t="n"/>
      <c r="E600" s="171" t="n"/>
      <c r="F600" s="171" t="n"/>
      <c r="G600" s="171" t="n"/>
      <c r="H600" s="171" t="n"/>
      <c r="I600" s="171" t="n"/>
      <c r="J600" s="175">
        <f>SWITCH('CONFIGURAÇÃO'!$J$591,"Origem","OFÍCIO","Marcante","","Menor","","Arma","PROPRIEDADE 4","Escudo","","Uniforme","","Item comum","","Ferramenta amaldiçoada","","")</f>
        <v/>
      </c>
      <c r="K600" s="177" t="n"/>
      <c r="L600" s="179" t="n"/>
      <c r="M600" s="176" t="n"/>
      <c r="N600" s="176" t="n"/>
      <c r="O600" s="177" t="n"/>
      <c r="P600" s="171" t="n"/>
    </row>
    <row r="601" ht="18.75" customHeight="1">
      <c r="A601" s="171" t="n"/>
      <c r="B601" s="171" t="n"/>
      <c r="C601" s="171" t="n"/>
      <c r="D601" s="171" t="n"/>
      <c r="E601" s="171" t="n"/>
      <c r="F601" s="171" t="n"/>
      <c r="G601" s="171" t="n"/>
      <c r="H601" s="171" t="n"/>
      <c r="I601" s="171" t="n"/>
      <c r="J601" s="175">
        <f>SWITCH('CONFIGURAÇÃO'!$J$591,"Origem","TALENTO CE 4","Marcante","FREQUÊNCIA","Menor","FREQUÊNCIA","Arma","DADO","Escudo","PROTEÇÃO","Uniforme","PROTEÇÃO","Item comum","VOLUME","Ferramenta amaldiçoada","ESTIGMA","")</f>
        <v/>
      </c>
      <c r="K601" s="177" t="n"/>
      <c r="L601" s="179" t="n"/>
      <c r="M601" s="176" t="n"/>
      <c r="N601" s="176" t="n"/>
      <c r="O601" s="177" t="n"/>
      <c r="P601" s="171" t="n"/>
    </row>
    <row r="602" ht="18.75" customHeight="1">
      <c r="A602" s="171" t="n"/>
      <c r="B602" s="171" t="n"/>
      <c r="C602" s="171" t="n"/>
      <c r="D602" s="171" t="n"/>
      <c r="E602" s="171" t="n"/>
      <c r="F602" s="171" t="n"/>
      <c r="G602" s="171" t="n"/>
      <c r="H602" s="171" t="n"/>
      <c r="I602" s="171" t="n"/>
      <c r="J602" s="175">
        <f>SWITCH('CONFIGURAÇÃO'!$J$591,"Origem","","Marcante","","Menor","","Arma","FORÇA","Escudo","TETO DE DESTREZA","Uniforme","TETO DE DESTREZA","Item comum","PREÇO","Ferramenta amaldiçoada","DESGASTE","")</f>
        <v/>
      </c>
      <c r="K602" s="177" t="n"/>
      <c r="L602" s="179" t="n"/>
      <c r="M602" s="176" t="n"/>
      <c r="N602" s="176" t="n"/>
      <c r="O602" s="177" t="n"/>
      <c r="P602" s="171" t="n"/>
    </row>
    <row r="603" ht="18.75" customHeight="1">
      <c r="A603" s="171" t="n"/>
      <c r="B603" s="171" t="n"/>
      <c r="C603" s="171" t="n"/>
      <c r="D603" s="171" t="n"/>
      <c r="E603" s="171" t="n"/>
      <c r="F603" s="171" t="n"/>
      <c r="G603" s="171" t="n"/>
      <c r="H603" s="171" t="n"/>
      <c r="I603" s="171" t="n"/>
      <c r="J603" s="175">
        <f>SWITCH('CONFIGURAÇÃO'!$J$591,"Origem","","Marcante","","Menor","","Arma","VOLUME","Escudo","FORÇA","Uniforme","FORÇA","Item comum","","Ferramenta amaldiçoada","VOLUME","")</f>
        <v/>
      </c>
      <c r="K603" s="177" t="n"/>
      <c r="L603" s="179" t="n"/>
      <c r="M603" s="176" t="n"/>
      <c r="N603" s="176" t="n"/>
      <c r="O603" s="177" t="n"/>
      <c r="P603" s="171" t="n"/>
    </row>
    <row r="604" ht="18.75" customHeight="1">
      <c r="A604" s="171" t="n"/>
      <c r="B604" s="171" t="n"/>
      <c r="C604" s="171" t="n"/>
      <c r="D604" s="171" t="n"/>
      <c r="E604" s="171" t="n"/>
      <c r="F604" s="171" t="n"/>
      <c r="G604" s="171" t="n"/>
      <c r="H604" s="171" t="n"/>
      <c r="I604" s="171" t="n"/>
      <c r="J604" s="175">
        <f>SWITCH('CONFIGURAÇÃO'!$J$591,"Origem","","Marcante","","Menor","","Arma","ALCANCE","Escudo","VOLUME","Uniforme","VOLUME","Item comum","","Ferramenta amaldiçoada","PREÇO","")</f>
        <v/>
      </c>
      <c r="K604" s="177" t="n"/>
      <c r="L604" s="179" t="n"/>
      <c r="M604" s="176" t="n"/>
      <c r="N604" s="176" t="n"/>
      <c r="O604" s="177" t="n"/>
      <c r="P604" s="171" t="n"/>
    </row>
    <row r="605" ht="18.75" customHeight="1">
      <c r="A605" s="171" t="n"/>
      <c r="B605" s="171" t="n"/>
      <c r="C605" s="171" t="n"/>
      <c r="D605" s="171" t="n"/>
      <c r="E605" s="171" t="n"/>
      <c r="F605" s="171" t="n"/>
      <c r="G605" s="171" t="n"/>
      <c r="H605" s="171" t="n"/>
      <c r="I605" s="171" t="n"/>
      <c r="J605" s="175">
        <f>SWITCH('CONFIGURAÇÃO'!$J$591,"Origem","","Marcante","","Menor","","Arma","RECARGA","Escudo","PREÇO","Uniforme","PREÇO","Item comum","","Ferramenta amaldiçoada","","")</f>
        <v/>
      </c>
      <c r="K605" s="177" t="n"/>
      <c r="L605" s="179" t="n"/>
      <c r="M605" s="176" t="n"/>
      <c r="N605" s="176" t="n"/>
      <c r="O605" s="177" t="n"/>
      <c r="P605" s="171" t="n"/>
    </row>
    <row r="606" ht="18.75" customHeight="1">
      <c r="A606" s="171" t="n"/>
      <c r="B606" s="171" t="n"/>
      <c r="C606" s="171" t="n"/>
      <c r="D606" s="171" t="n"/>
      <c r="E606" s="171" t="n"/>
      <c r="F606" s="171" t="n"/>
      <c r="G606" s="171" t="n"/>
      <c r="H606" s="171" t="n"/>
      <c r="I606" s="171" t="n"/>
      <c r="J606" s="175">
        <f>SWITCH('CONFIGURAÇÃO'!$J$591,"Origem","","Marcante","","Menor","","Arma","PREÇO","Escudo","","Uniforme","","Item comum","","Ferramenta amaldiçoada","","")</f>
        <v/>
      </c>
      <c r="K606" s="177" t="n"/>
      <c r="L606" s="179" t="n"/>
      <c r="M606" s="176" t="n"/>
      <c r="N606" s="176" t="n"/>
      <c r="O606" s="177" t="n"/>
      <c r="P606" s="171" t="n"/>
    </row>
    <row r="607" ht="18.75" customHeight="1">
      <c r="A607" s="171" t="n"/>
      <c r="B607" s="171" t="n"/>
      <c r="C607" s="171" t="n"/>
      <c r="D607" s="171" t="n"/>
      <c r="E607" s="171" t="n"/>
      <c r="F607" s="171" t="n"/>
      <c r="G607" s="171" t="n"/>
      <c r="H607" s="171" t="n"/>
      <c r="I607" s="171" t="n"/>
      <c r="J607" s="175" t="inlineStr">
        <is>
          <t>EFEITO · DESCRIÇÃO</t>
        </is>
      </c>
      <c r="K607" s="176" t="n"/>
      <c r="L607" s="176" t="n"/>
      <c r="M607" s="176" t="n"/>
      <c r="N607" s="176" t="n"/>
      <c r="O607" s="177" t="n"/>
      <c r="P607" s="171" t="n"/>
    </row>
    <row r="608" ht="18.75" customHeight="1">
      <c r="A608" s="171" t="n"/>
      <c r="B608" s="171" t="n"/>
      <c r="C608" s="171" t="n"/>
      <c r="D608" s="171" t="n"/>
      <c r="E608" s="171" t="n"/>
      <c r="F608" s="171" t="n"/>
      <c r="G608" s="171" t="n"/>
      <c r="H608" s="171" t="n"/>
      <c r="I608" s="171" t="n"/>
      <c r="J608" s="181" t="n"/>
      <c r="K608" s="182" t="n"/>
      <c r="L608" s="182" t="n"/>
      <c r="M608" s="182" t="n"/>
      <c r="N608" s="182" t="n"/>
      <c r="O608" s="183" t="n"/>
      <c r="P608" s="171" t="n"/>
    </row>
    <row r="609" ht="18.75" customHeight="1">
      <c r="A609" s="171" t="n"/>
      <c r="B609" s="171" t="n"/>
      <c r="C609" s="171" t="n"/>
      <c r="D609" s="171" t="n"/>
      <c r="E609" s="171" t="n"/>
      <c r="F609" s="171" t="n"/>
      <c r="G609" s="171" t="n"/>
      <c r="H609" s="171" t="n"/>
      <c r="I609" s="171" t="n"/>
      <c r="J609" s="184" t="n"/>
      <c r="O609" s="185" t="n"/>
      <c r="P609" s="171" t="n"/>
    </row>
    <row r="610" ht="18.75" customHeight="1">
      <c r="A610" s="171" t="n"/>
      <c r="B610" s="171" t="n"/>
      <c r="C610" s="171" t="n"/>
      <c r="D610" s="171" t="n"/>
      <c r="E610" s="171" t="n"/>
      <c r="F610" s="171" t="n"/>
      <c r="G610" s="171" t="n"/>
      <c r="H610" s="171" t="n"/>
      <c r="I610" s="171" t="n"/>
      <c r="J610" s="184" t="n"/>
      <c r="O610" s="185" t="n"/>
      <c r="P610" s="171" t="n"/>
    </row>
    <row r="611" ht="18.75" customHeight="1">
      <c r="A611" s="171" t="n"/>
      <c r="B611" s="171" t="n"/>
      <c r="C611" s="171" t="n"/>
      <c r="D611" s="171" t="n"/>
      <c r="E611" s="171" t="n"/>
      <c r="F611" s="171" t="n"/>
      <c r="G611" s="171" t="n"/>
      <c r="H611" s="171" t="n"/>
      <c r="I611" s="171" t="n"/>
      <c r="J611" s="184" t="n"/>
      <c r="O611" s="185" t="n"/>
      <c r="P611" s="171" t="n"/>
    </row>
    <row r="612" ht="18.75" customHeight="1">
      <c r="A612" s="171" t="n"/>
      <c r="B612" s="171" t="n"/>
      <c r="C612" s="171" t="n"/>
      <c r="D612" s="171" t="n"/>
      <c r="E612" s="171" t="n"/>
      <c r="F612" s="171" t="n"/>
      <c r="G612" s="171" t="n"/>
      <c r="H612" s="171" t="n"/>
      <c r="I612" s="171" t="n"/>
      <c r="J612" s="186" t="n"/>
      <c r="K612" s="187" t="n"/>
      <c r="L612" s="187" t="n"/>
      <c r="M612" s="187" t="n"/>
      <c r="N612" s="187" t="n"/>
      <c r="O612" s="188" t="n"/>
      <c r="P612" s="171" t="n"/>
    </row>
    <row r="613" ht="18.75" customHeight="1">
      <c r="A613" s="171" t="n"/>
      <c r="B613" s="171" t="n"/>
      <c r="C613" s="171" t="n"/>
      <c r="D613" s="171" t="n"/>
      <c r="E613" s="171" t="n"/>
      <c r="F613" s="171" t="n"/>
      <c r="G613" s="171" t="n"/>
      <c r="H613" s="171" t="n"/>
      <c r="I613" s="171" t="n"/>
      <c r="J613" s="173">
        <f>IF('DADOS_CUSTOM'!$S$22="","Revise os valores ao trocar o tipo.","⚠ "&amp;'DADOS_CUSTOM'!$S$22)</f>
        <v/>
      </c>
      <c r="P613" s="171" t="n"/>
    </row>
    <row r="614" ht="18.75" customHeight="1">
      <c r="A614" s="171" t="n"/>
      <c r="B614" s="171" t="n"/>
      <c r="C614" s="171" t="n"/>
      <c r="D614" s="171" t="n"/>
      <c r="E614" s="171" t="n"/>
      <c r="F614" s="171" t="n"/>
      <c r="G614" s="171" t="n"/>
      <c r="H614" s="171" t="n"/>
      <c r="I614" s="171" t="n"/>
      <c r="P614" s="171" t="n"/>
    </row>
    <row r="615" ht="18.75" customHeight="1">
      <c r="A615" s="171" t="n"/>
      <c r="B615" s="171" t="n"/>
      <c r="C615" s="171" t="n"/>
      <c r="D615" s="171" t="n"/>
      <c r="E615" s="171" t="n"/>
      <c r="F615" s="171" t="n"/>
      <c r="G615" s="171" t="n"/>
      <c r="H615" s="171" t="n"/>
      <c r="I615" s="171" t="n"/>
      <c r="J615" s="171" t="n"/>
      <c r="K615" s="171" t="n"/>
      <c r="L615" s="171" t="n"/>
      <c r="M615" s="171" t="n"/>
      <c r="N615" s="171" t="n"/>
      <c r="O615" s="171" t="n"/>
      <c r="P615" s="171" t="n"/>
    </row>
    <row r="616" ht="18.75" customHeight="1">
      <c r="A616" s="171" t="n"/>
      <c r="B616" s="171" t="n"/>
      <c r="C616" s="171" t="n"/>
      <c r="D616" s="171" t="n"/>
      <c r="E616" s="171" t="n"/>
      <c r="F616" s="171" t="n"/>
      <c r="G616" s="171" t="n"/>
      <c r="H616" s="171" t="n"/>
      <c r="I616" s="171" t="n"/>
      <c r="J616" s="171" t="n"/>
      <c r="K616" s="171" t="n"/>
      <c r="L616" s="171" t="n"/>
      <c r="M616" s="171" t="n"/>
      <c r="N616" s="171" t="n"/>
      <c r="O616" s="171" t="n"/>
      <c r="P616" s="171" t="n"/>
    </row>
    <row r="617" ht="18.75" customHeight="1">
      <c r="A617" s="171" t="n"/>
      <c r="B617" s="171" t="n"/>
      <c r="C617" s="171" t="n"/>
      <c r="D617" s="171" t="n"/>
      <c r="E617" s="171" t="n"/>
      <c r="F617" s="171" t="n"/>
      <c r="G617" s="171" t="n"/>
      <c r="H617" s="171" t="n"/>
      <c r="I617" s="171" t="n"/>
      <c r="J617" s="171" t="n"/>
      <c r="K617" s="171" t="n"/>
      <c r="L617" s="171" t="n"/>
      <c r="M617" s="171" t="n"/>
      <c r="N617" s="171" t="n"/>
      <c r="O617" s="171" t="n"/>
      <c r="P617" s="171" t="n"/>
    </row>
    <row r="618" ht="18.75" customHeight="1">
      <c r="A618" s="171" t="n"/>
      <c r="B618" s="171" t="n"/>
      <c r="C618" s="171" t="n"/>
      <c r="D618" s="171" t="n"/>
      <c r="E618" s="171" t="n"/>
      <c r="F618" s="171" t="n"/>
      <c r="G618" s="171" t="n"/>
      <c r="H618" s="171" t="n"/>
      <c r="I618" s="171" t="n"/>
      <c r="J618" s="174" t="inlineStr">
        <is>
          <t>CARTÃO 22 · CUSTOM</t>
        </is>
      </c>
      <c r="P618" s="171" t="n"/>
    </row>
    <row r="619" ht="18.75" customHeight="1">
      <c r="A619" s="171" t="n"/>
      <c r="B619" s="171" t="n"/>
      <c r="C619" s="171" t="n"/>
      <c r="D619" s="171" t="n"/>
      <c r="E619" s="171" t="n"/>
      <c r="F619" s="171" t="n"/>
      <c r="G619" s="171" t="n"/>
      <c r="H619" s="171" t="n"/>
      <c r="I619" s="171" t="n"/>
      <c r="J619" s="175" t="inlineStr">
        <is>
          <t>TIPO</t>
        </is>
      </c>
      <c r="K619" s="176" t="n"/>
      <c r="L619" s="176" t="n"/>
      <c r="M619" s="177" t="n"/>
      <c r="N619" s="175" t="inlineStr">
        <is>
          <t>MESTRE VIU</t>
        </is>
      </c>
      <c r="O619" s="177" t="n"/>
      <c r="P619" s="171" t="n"/>
    </row>
    <row r="620" ht="18.75" customHeight="1">
      <c r="A620" s="171" t="n"/>
      <c r="B620" s="171" t="n"/>
      <c r="C620" s="171" t="n"/>
      <c r="D620" s="171" t="n"/>
      <c r="E620" s="171" t="n"/>
      <c r="F620" s="171" t="n"/>
      <c r="G620" s="171" t="n"/>
      <c r="H620" s="171" t="n"/>
      <c r="I620" s="171" t="n"/>
      <c r="J620" s="179" t="n"/>
      <c r="K620" s="176" t="n"/>
      <c r="L620" s="176" t="n"/>
      <c r="M620" s="177" t="n"/>
      <c r="N620" s="178" t="b">
        <v>0</v>
      </c>
      <c r="O620" s="177" t="n"/>
      <c r="P620" s="171" t="n"/>
    </row>
    <row r="621" ht="18.75" customHeight="1">
      <c r="A621" s="171" t="n"/>
      <c r="B621" s="171" t="n"/>
      <c r="C621" s="171" t="n"/>
      <c r="D621" s="171" t="n"/>
      <c r="E621" s="171" t="n"/>
      <c r="F621" s="171" t="n"/>
      <c r="G621" s="171" t="n"/>
      <c r="H621" s="171" t="n"/>
      <c r="I621" s="171" t="n"/>
      <c r="J621" s="175" t="inlineStr">
        <is>
          <t>NOME</t>
        </is>
      </c>
      <c r="K621" s="176" t="n"/>
      <c r="L621" s="176" t="n"/>
      <c r="M621" s="176" t="n"/>
      <c r="N621" s="176" t="n"/>
      <c r="O621" s="177" t="n"/>
      <c r="P621" s="171" t="n"/>
    </row>
    <row r="622" ht="18.75" customHeight="1">
      <c r="A622" s="171" t="n"/>
      <c r="B622" s="171" t="n"/>
      <c r="C622" s="171" t="n"/>
      <c r="D622" s="171" t="n"/>
      <c r="E622" s="171" t="n"/>
      <c r="F622" s="171" t="n"/>
      <c r="G622" s="171" t="n"/>
      <c r="H622" s="171" t="n"/>
      <c r="I622" s="171" t="n"/>
      <c r="J622" s="179" t="n"/>
      <c r="K622" s="176" t="n"/>
      <c r="L622" s="176" t="n"/>
      <c r="M622" s="176" t="n"/>
      <c r="N622" s="176" t="n"/>
      <c r="O622" s="177" t="n"/>
      <c r="P622" s="171" t="n"/>
    </row>
    <row r="623" ht="18.75" customHeight="1">
      <c r="A623" s="171" t="n"/>
      <c r="B623" s="171" t="n"/>
      <c r="C623" s="171" t="n"/>
      <c r="D623" s="171" t="n"/>
      <c r="E623" s="171" t="n"/>
      <c r="F623" s="171" t="n"/>
      <c r="G623" s="171" t="n"/>
      <c r="H623" s="171" t="n"/>
      <c r="I623" s="171" t="n"/>
      <c r="J623" s="175">
        <f>SWITCH('CONFIGURAÇÃO'!$J$620,"Origem","PERÍCIA 1","Marcante","ORIGEM","Menor","ORIGEM","Arma","CATEGORIA","Escudo","","Uniforme","GRAU MÍNIMO","Item comum","","Ferramenta amaldiçoada","BASE","")</f>
        <v/>
      </c>
      <c r="K623" s="177" t="n"/>
      <c r="L623" s="179" t="n"/>
      <c r="M623" s="176" t="n"/>
      <c r="N623" s="176" t="n"/>
      <c r="O623" s="177" t="n"/>
      <c r="P623" s="171" t="n"/>
    </row>
    <row r="624" ht="18.75" customHeight="1">
      <c r="A624" s="171" t="n"/>
      <c r="B624" s="171" t="n"/>
      <c r="C624" s="171" t="n"/>
      <c r="D624" s="171" t="n"/>
      <c r="E624" s="171" t="n"/>
      <c r="F624" s="171" t="n"/>
      <c r="G624" s="171" t="n"/>
      <c r="H624" s="171" t="n"/>
      <c r="I624" s="171" t="n"/>
      <c r="J624" s="175">
        <f>SWITCH('CONFIGURAÇÃO'!$J$620,"Origem","PERÍCIA 2","Marcante","","Menor","EXIGE MARCANTE","Arma","MÃO","Escudo","","Uniforme","","Item comum","","Ferramenta amaldiçoada","GRAU","")</f>
        <v/>
      </c>
      <c r="K624" s="177" t="n"/>
      <c r="L624" s="179" t="n"/>
      <c r="M624" s="176" t="n"/>
      <c r="N624" s="176" t="n"/>
      <c r="O624" s="177" t="n"/>
      <c r="P624" s="171" t="n"/>
    </row>
    <row r="625" ht="18.75" customHeight="1">
      <c r="A625" s="171" t="n"/>
      <c r="B625" s="171" t="n"/>
      <c r="C625" s="171" t="n"/>
      <c r="D625" s="171" t="n"/>
      <c r="E625" s="171" t="n"/>
      <c r="F625" s="171" t="n"/>
      <c r="G625" s="171" t="n"/>
      <c r="H625" s="171" t="n"/>
      <c r="I625" s="171" t="n"/>
      <c r="J625" s="175">
        <f>SWITCH('CONFIGURAÇÃO'!$J$620,"Origem","PERÍCIA 3","Marcante","","Menor","","Arma","TIPO DE DANO","Escudo","","Uniforme","","Item comum","","Ferramenta amaldiçoada","","")</f>
        <v/>
      </c>
      <c r="K625" s="177" t="n"/>
      <c r="L625" s="179" t="n"/>
      <c r="M625" s="176" t="n"/>
      <c r="N625" s="176" t="n"/>
      <c r="O625" s="177" t="n"/>
      <c r="P625" s="171" t="n"/>
    </row>
    <row r="626" ht="18.75" customHeight="1">
      <c r="A626" s="171" t="n"/>
      <c r="B626" s="171" t="n"/>
      <c r="C626" s="171" t="n"/>
      <c r="D626" s="171" t="n"/>
      <c r="E626" s="171" t="n"/>
      <c r="F626" s="171" t="n"/>
      <c r="G626" s="171" t="n"/>
      <c r="H626" s="171" t="n"/>
      <c r="I626" s="171" t="n"/>
      <c r="J626" s="175">
        <f>SWITCH('CONFIGURAÇÃO'!$J$620,"Origem","PERÍCIA 4","Marcante","","Menor","","Arma","PROPRIEDADE 1","Escudo","","Uniforme","","Item comum","","Ferramenta amaldiçoada","","")</f>
        <v/>
      </c>
      <c r="K626" s="177" t="n"/>
      <c r="L626" s="179" t="n"/>
      <c r="M626" s="176" t="n"/>
      <c r="N626" s="176" t="n"/>
      <c r="O626" s="177" t="n"/>
      <c r="P626" s="171" t="n"/>
    </row>
    <row r="627" ht="18.75" customHeight="1">
      <c r="A627" s="171" t="n"/>
      <c r="B627" s="171" t="n"/>
      <c r="C627" s="171" t="n"/>
      <c r="D627" s="171" t="n"/>
      <c r="E627" s="171" t="n"/>
      <c r="F627" s="171" t="n"/>
      <c r="G627" s="171" t="n"/>
      <c r="H627" s="171" t="n"/>
      <c r="I627" s="171" t="n"/>
      <c r="J627" s="175">
        <f>SWITCH('CONFIGURAÇÃO'!$J$620,"Origem","ROTA","Marcante","","Menor","","Arma","PROPRIEDADE 2","Escudo","","Uniforme","","Item comum","","Ferramenta amaldiçoada","","")</f>
        <v/>
      </c>
      <c r="K627" s="177" t="n"/>
      <c r="L627" s="179" t="n"/>
      <c r="M627" s="176" t="n"/>
      <c r="N627" s="176" t="n"/>
      <c r="O627" s="177" t="n"/>
      <c r="P627" s="171" t="n"/>
    </row>
    <row r="628" ht="18.75" customHeight="1">
      <c r="A628" s="171" t="n"/>
      <c r="B628" s="171" t="n"/>
      <c r="C628" s="171" t="n"/>
      <c r="D628" s="171" t="n"/>
      <c r="E628" s="171" t="n"/>
      <c r="F628" s="171" t="n"/>
      <c r="G628" s="171" t="n"/>
      <c r="H628" s="171" t="n"/>
      <c r="I628" s="171" t="n"/>
      <c r="J628" s="175">
        <f>SWITCH('CONFIGURAÇÃO'!$J$620,"Origem","BASE DO LIVRO","Marcante","","Menor","","Arma","PROPRIEDADE 3","Escudo","","Uniforme","","Item comum","","Ferramenta amaldiçoada","","")</f>
        <v/>
      </c>
      <c r="K628" s="177" t="n"/>
      <c r="L628" s="179" t="n"/>
      <c r="M628" s="176" t="n"/>
      <c r="N628" s="176" t="n"/>
      <c r="O628" s="177" t="n"/>
      <c r="P628" s="171" t="n"/>
    </row>
    <row r="629" ht="18.75" customHeight="1">
      <c r="A629" s="171" t="n"/>
      <c r="B629" s="171" t="n"/>
      <c r="C629" s="171" t="n"/>
      <c r="D629" s="171" t="n"/>
      <c r="E629" s="171" t="n"/>
      <c r="F629" s="171" t="n"/>
      <c r="G629" s="171" t="n"/>
      <c r="H629" s="171" t="n"/>
      <c r="I629" s="171" t="n"/>
      <c r="J629" s="175">
        <f>SWITCH('CONFIGURAÇÃO'!$J$620,"Origem","OFÍCIO","Marcante","","Menor","","Arma","PROPRIEDADE 4","Escudo","","Uniforme","","Item comum","","Ferramenta amaldiçoada","","")</f>
        <v/>
      </c>
      <c r="K629" s="177" t="n"/>
      <c r="L629" s="179" t="n"/>
      <c r="M629" s="176" t="n"/>
      <c r="N629" s="176" t="n"/>
      <c r="O629" s="177" t="n"/>
      <c r="P629" s="171" t="n"/>
    </row>
    <row r="630" ht="18.75" customHeight="1">
      <c r="A630" s="171" t="n"/>
      <c r="B630" s="171" t="n"/>
      <c r="C630" s="171" t="n"/>
      <c r="D630" s="171" t="n"/>
      <c r="E630" s="171" t="n"/>
      <c r="F630" s="171" t="n"/>
      <c r="G630" s="171" t="n"/>
      <c r="H630" s="171" t="n"/>
      <c r="I630" s="171" t="n"/>
      <c r="J630" s="175">
        <f>SWITCH('CONFIGURAÇÃO'!$J$620,"Origem","TALENTO CE 4","Marcante","FREQUÊNCIA","Menor","FREQUÊNCIA","Arma","DADO","Escudo","PROTEÇÃO","Uniforme","PROTEÇÃO","Item comum","VOLUME","Ferramenta amaldiçoada","ESTIGMA","")</f>
        <v/>
      </c>
      <c r="K630" s="177" t="n"/>
      <c r="L630" s="179" t="n"/>
      <c r="M630" s="176" t="n"/>
      <c r="N630" s="176" t="n"/>
      <c r="O630" s="177" t="n"/>
      <c r="P630" s="171" t="n"/>
    </row>
    <row r="631" ht="18.75" customHeight="1">
      <c r="A631" s="171" t="n"/>
      <c r="B631" s="171" t="n"/>
      <c r="C631" s="171" t="n"/>
      <c r="D631" s="171" t="n"/>
      <c r="E631" s="171" t="n"/>
      <c r="F631" s="171" t="n"/>
      <c r="G631" s="171" t="n"/>
      <c r="H631" s="171" t="n"/>
      <c r="I631" s="171" t="n"/>
      <c r="J631" s="175">
        <f>SWITCH('CONFIGURAÇÃO'!$J$620,"Origem","","Marcante","","Menor","","Arma","FORÇA","Escudo","TETO DE DESTREZA","Uniforme","TETO DE DESTREZA","Item comum","PREÇO","Ferramenta amaldiçoada","DESGASTE","")</f>
        <v/>
      </c>
      <c r="K631" s="177" t="n"/>
      <c r="L631" s="179" t="n"/>
      <c r="M631" s="176" t="n"/>
      <c r="N631" s="176" t="n"/>
      <c r="O631" s="177" t="n"/>
      <c r="P631" s="171" t="n"/>
    </row>
    <row r="632" ht="18.75" customHeight="1">
      <c r="A632" s="171" t="n"/>
      <c r="B632" s="171" t="n"/>
      <c r="C632" s="171" t="n"/>
      <c r="D632" s="171" t="n"/>
      <c r="E632" s="171" t="n"/>
      <c r="F632" s="171" t="n"/>
      <c r="G632" s="171" t="n"/>
      <c r="H632" s="171" t="n"/>
      <c r="I632" s="171" t="n"/>
      <c r="J632" s="175">
        <f>SWITCH('CONFIGURAÇÃO'!$J$620,"Origem","","Marcante","","Menor","","Arma","VOLUME","Escudo","FORÇA","Uniforme","FORÇA","Item comum","","Ferramenta amaldiçoada","VOLUME","")</f>
        <v/>
      </c>
      <c r="K632" s="177" t="n"/>
      <c r="L632" s="179" t="n"/>
      <c r="M632" s="176" t="n"/>
      <c r="N632" s="176" t="n"/>
      <c r="O632" s="177" t="n"/>
      <c r="P632" s="171" t="n"/>
    </row>
    <row r="633" ht="18.75" customHeight="1">
      <c r="A633" s="171" t="n"/>
      <c r="B633" s="171" t="n"/>
      <c r="C633" s="171" t="n"/>
      <c r="D633" s="171" t="n"/>
      <c r="E633" s="171" t="n"/>
      <c r="F633" s="171" t="n"/>
      <c r="G633" s="171" t="n"/>
      <c r="H633" s="171" t="n"/>
      <c r="I633" s="171" t="n"/>
      <c r="J633" s="175">
        <f>SWITCH('CONFIGURAÇÃO'!$J$620,"Origem","","Marcante","","Menor","","Arma","ALCANCE","Escudo","VOLUME","Uniforme","VOLUME","Item comum","","Ferramenta amaldiçoada","PREÇO","")</f>
        <v/>
      </c>
      <c r="K633" s="177" t="n"/>
      <c r="L633" s="179" t="n"/>
      <c r="M633" s="176" t="n"/>
      <c r="N633" s="176" t="n"/>
      <c r="O633" s="177" t="n"/>
      <c r="P633" s="171" t="n"/>
    </row>
    <row r="634" ht="18.75" customHeight="1">
      <c r="A634" s="171" t="n"/>
      <c r="B634" s="171" t="n"/>
      <c r="C634" s="171" t="n"/>
      <c r="D634" s="171" t="n"/>
      <c r="E634" s="171" t="n"/>
      <c r="F634" s="171" t="n"/>
      <c r="G634" s="171" t="n"/>
      <c r="H634" s="171" t="n"/>
      <c r="I634" s="171" t="n"/>
      <c r="J634" s="175">
        <f>SWITCH('CONFIGURAÇÃO'!$J$620,"Origem","","Marcante","","Menor","","Arma","RECARGA","Escudo","PREÇO","Uniforme","PREÇO","Item comum","","Ferramenta amaldiçoada","","")</f>
        <v/>
      </c>
      <c r="K634" s="177" t="n"/>
      <c r="L634" s="179" t="n"/>
      <c r="M634" s="176" t="n"/>
      <c r="N634" s="176" t="n"/>
      <c r="O634" s="177" t="n"/>
      <c r="P634" s="171" t="n"/>
    </row>
    <row r="635" ht="18.75" customHeight="1">
      <c r="A635" s="171" t="n"/>
      <c r="B635" s="171" t="n"/>
      <c r="C635" s="171" t="n"/>
      <c r="D635" s="171" t="n"/>
      <c r="E635" s="171" t="n"/>
      <c r="F635" s="171" t="n"/>
      <c r="G635" s="171" t="n"/>
      <c r="H635" s="171" t="n"/>
      <c r="I635" s="171" t="n"/>
      <c r="J635" s="175">
        <f>SWITCH('CONFIGURAÇÃO'!$J$620,"Origem","","Marcante","","Menor","","Arma","PREÇO","Escudo","","Uniforme","","Item comum","","Ferramenta amaldiçoada","","")</f>
        <v/>
      </c>
      <c r="K635" s="177" t="n"/>
      <c r="L635" s="179" t="n"/>
      <c r="M635" s="176" t="n"/>
      <c r="N635" s="176" t="n"/>
      <c r="O635" s="177" t="n"/>
      <c r="P635" s="171" t="n"/>
    </row>
    <row r="636" ht="18.75" customHeight="1">
      <c r="A636" s="171" t="n"/>
      <c r="B636" s="171" t="n"/>
      <c r="C636" s="171" t="n"/>
      <c r="D636" s="171" t="n"/>
      <c r="E636" s="171" t="n"/>
      <c r="F636" s="171" t="n"/>
      <c r="G636" s="171" t="n"/>
      <c r="H636" s="171" t="n"/>
      <c r="I636" s="171" t="n"/>
      <c r="J636" s="175" t="inlineStr">
        <is>
          <t>EFEITO · DESCRIÇÃO</t>
        </is>
      </c>
      <c r="K636" s="176" t="n"/>
      <c r="L636" s="176" t="n"/>
      <c r="M636" s="176" t="n"/>
      <c r="N636" s="176" t="n"/>
      <c r="O636" s="177" t="n"/>
      <c r="P636" s="171" t="n"/>
    </row>
    <row r="637" ht="18.75" customHeight="1">
      <c r="A637" s="171" t="n"/>
      <c r="B637" s="171" t="n"/>
      <c r="C637" s="171" t="n"/>
      <c r="D637" s="171" t="n"/>
      <c r="E637" s="171" t="n"/>
      <c r="F637" s="171" t="n"/>
      <c r="G637" s="171" t="n"/>
      <c r="H637" s="171" t="n"/>
      <c r="I637" s="171" t="n"/>
      <c r="J637" s="181" t="n"/>
      <c r="K637" s="182" t="n"/>
      <c r="L637" s="182" t="n"/>
      <c r="M637" s="182" t="n"/>
      <c r="N637" s="182" t="n"/>
      <c r="O637" s="183" t="n"/>
      <c r="P637" s="171" t="n"/>
    </row>
    <row r="638" ht="18.75" customHeight="1">
      <c r="A638" s="171" t="n"/>
      <c r="B638" s="171" t="n"/>
      <c r="C638" s="171" t="n"/>
      <c r="D638" s="171" t="n"/>
      <c r="E638" s="171" t="n"/>
      <c r="F638" s="171" t="n"/>
      <c r="G638" s="171" t="n"/>
      <c r="H638" s="171" t="n"/>
      <c r="I638" s="171" t="n"/>
      <c r="J638" s="184" t="n"/>
      <c r="O638" s="185" t="n"/>
      <c r="P638" s="171" t="n"/>
    </row>
    <row r="639" ht="18.75" customHeight="1">
      <c r="A639" s="171" t="n"/>
      <c r="B639" s="171" t="n"/>
      <c r="C639" s="171" t="n"/>
      <c r="D639" s="171" t="n"/>
      <c r="E639" s="171" t="n"/>
      <c r="F639" s="171" t="n"/>
      <c r="G639" s="171" t="n"/>
      <c r="H639" s="171" t="n"/>
      <c r="I639" s="171" t="n"/>
      <c r="J639" s="184" t="n"/>
      <c r="O639" s="185" t="n"/>
      <c r="P639" s="171" t="n"/>
    </row>
    <row r="640" ht="18.75" customHeight="1">
      <c r="A640" s="171" t="n"/>
      <c r="B640" s="171" t="n"/>
      <c r="C640" s="171" t="n"/>
      <c r="D640" s="171" t="n"/>
      <c r="E640" s="171" t="n"/>
      <c r="F640" s="171" t="n"/>
      <c r="G640" s="171" t="n"/>
      <c r="H640" s="171" t="n"/>
      <c r="I640" s="171" t="n"/>
      <c r="J640" s="184" t="n"/>
      <c r="O640" s="185" t="n"/>
      <c r="P640" s="171" t="n"/>
    </row>
    <row r="641" ht="18.75" customHeight="1">
      <c r="A641" s="171" t="n"/>
      <c r="B641" s="171" t="n"/>
      <c r="C641" s="171" t="n"/>
      <c r="D641" s="171" t="n"/>
      <c r="E641" s="171" t="n"/>
      <c r="F641" s="171" t="n"/>
      <c r="G641" s="171" t="n"/>
      <c r="H641" s="171" t="n"/>
      <c r="I641" s="171" t="n"/>
      <c r="J641" s="186" t="n"/>
      <c r="K641" s="187" t="n"/>
      <c r="L641" s="187" t="n"/>
      <c r="M641" s="187" t="n"/>
      <c r="N641" s="187" t="n"/>
      <c r="O641" s="188" t="n"/>
      <c r="P641" s="171" t="n"/>
    </row>
    <row r="642" ht="18.75" customHeight="1">
      <c r="A642" s="171" t="n"/>
      <c r="B642" s="171" t="n"/>
      <c r="C642" s="171" t="n"/>
      <c r="D642" s="171" t="n"/>
      <c r="E642" s="171" t="n"/>
      <c r="F642" s="171" t="n"/>
      <c r="G642" s="171" t="n"/>
      <c r="H642" s="171" t="n"/>
      <c r="I642" s="171" t="n"/>
      <c r="J642" s="173">
        <f>IF('DADOS_CUSTOM'!$S$23="","Revise os valores ao trocar o tipo.","⚠ "&amp;'DADOS_CUSTOM'!$S$23)</f>
        <v/>
      </c>
      <c r="P642" s="171" t="n"/>
    </row>
    <row r="643" ht="18.75" customHeight="1">
      <c r="A643" s="171" t="n"/>
      <c r="B643" s="171" t="n"/>
      <c r="C643" s="171" t="n"/>
      <c r="D643" s="171" t="n"/>
      <c r="E643" s="171" t="n"/>
      <c r="F643" s="171" t="n"/>
      <c r="G643" s="171" t="n"/>
      <c r="H643" s="171" t="n"/>
      <c r="I643" s="171" t="n"/>
      <c r="P643" s="171" t="n"/>
    </row>
    <row r="644" ht="18.75" customHeight="1">
      <c r="A644" s="171" t="n"/>
      <c r="B644" s="171" t="n"/>
      <c r="C644" s="171" t="n"/>
      <c r="D644" s="171" t="n"/>
      <c r="E644" s="171" t="n"/>
      <c r="F644" s="171" t="n"/>
      <c r="G644" s="171" t="n"/>
      <c r="H644" s="171" t="n"/>
      <c r="I644" s="171" t="n"/>
      <c r="J644" s="171" t="n"/>
      <c r="K644" s="171" t="n"/>
      <c r="L644" s="171" t="n"/>
      <c r="M644" s="171" t="n"/>
      <c r="N644" s="171" t="n"/>
      <c r="O644" s="171" t="n"/>
      <c r="P644" s="171" t="n"/>
    </row>
    <row r="645" ht="18.75" customHeight="1">
      <c r="A645" s="171" t="n"/>
      <c r="B645" s="171" t="n"/>
      <c r="C645" s="171" t="n"/>
      <c r="D645" s="171" t="n"/>
      <c r="E645" s="171" t="n"/>
      <c r="F645" s="171" t="n"/>
      <c r="G645" s="171" t="n"/>
      <c r="H645" s="171" t="n"/>
      <c r="I645" s="171" t="n"/>
      <c r="J645" s="171" t="n"/>
      <c r="K645" s="171" t="n"/>
      <c r="L645" s="171" t="n"/>
      <c r="M645" s="171" t="n"/>
      <c r="N645" s="171" t="n"/>
      <c r="O645" s="171" t="n"/>
      <c r="P645" s="171" t="n"/>
    </row>
    <row r="646" ht="18.75" customHeight="1">
      <c r="A646" s="171" t="n"/>
      <c r="B646" s="171" t="n"/>
      <c r="C646" s="171" t="n"/>
      <c r="D646" s="171" t="n"/>
      <c r="E646" s="171" t="n"/>
      <c r="F646" s="171" t="n"/>
      <c r="G646" s="171" t="n"/>
      <c r="H646" s="171" t="n"/>
      <c r="I646" s="171" t="n"/>
      <c r="J646" s="171" t="n"/>
      <c r="K646" s="171" t="n"/>
      <c r="L646" s="171" t="n"/>
      <c r="M646" s="171" t="n"/>
      <c r="N646" s="171" t="n"/>
      <c r="O646" s="171" t="n"/>
      <c r="P646" s="171" t="n"/>
    </row>
    <row r="647" ht="18.75" customHeight="1">
      <c r="A647" s="171" t="n"/>
      <c r="B647" s="171" t="n"/>
      <c r="C647" s="171" t="n"/>
      <c r="D647" s="171" t="n"/>
      <c r="E647" s="171" t="n"/>
      <c r="F647" s="171" t="n"/>
      <c r="G647" s="171" t="n"/>
      <c r="H647" s="171" t="n"/>
      <c r="I647" s="171" t="n"/>
      <c r="J647" s="174" t="inlineStr">
        <is>
          <t>CARTÃO 23 · CUSTOM</t>
        </is>
      </c>
      <c r="P647" s="171" t="n"/>
    </row>
    <row r="648" ht="18.75" customHeight="1">
      <c r="A648" s="171" t="n"/>
      <c r="B648" s="171" t="n"/>
      <c r="C648" s="171" t="n"/>
      <c r="D648" s="171" t="n"/>
      <c r="E648" s="171" t="n"/>
      <c r="F648" s="171" t="n"/>
      <c r="G648" s="171" t="n"/>
      <c r="H648" s="171" t="n"/>
      <c r="I648" s="171" t="n"/>
      <c r="J648" s="175" t="inlineStr">
        <is>
          <t>TIPO</t>
        </is>
      </c>
      <c r="K648" s="176" t="n"/>
      <c r="L648" s="176" t="n"/>
      <c r="M648" s="177" t="n"/>
      <c r="N648" s="175" t="inlineStr">
        <is>
          <t>MESTRE VIU</t>
        </is>
      </c>
      <c r="O648" s="177" t="n"/>
      <c r="P648" s="171" t="n"/>
    </row>
    <row r="649" ht="18.75" customHeight="1">
      <c r="A649" s="171" t="n"/>
      <c r="B649" s="171" t="n"/>
      <c r="C649" s="171" t="n"/>
      <c r="D649" s="171" t="n"/>
      <c r="E649" s="171" t="n"/>
      <c r="F649" s="171" t="n"/>
      <c r="G649" s="171" t="n"/>
      <c r="H649" s="171" t="n"/>
      <c r="I649" s="171" t="n"/>
      <c r="J649" s="179" t="n"/>
      <c r="K649" s="176" t="n"/>
      <c r="L649" s="176" t="n"/>
      <c r="M649" s="177" t="n"/>
      <c r="N649" s="178" t="b">
        <v>0</v>
      </c>
      <c r="O649" s="177" t="n"/>
      <c r="P649" s="171" t="n"/>
    </row>
    <row r="650" ht="18.75" customHeight="1">
      <c r="A650" s="171" t="n"/>
      <c r="B650" s="171" t="n"/>
      <c r="C650" s="171" t="n"/>
      <c r="D650" s="171" t="n"/>
      <c r="E650" s="171" t="n"/>
      <c r="F650" s="171" t="n"/>
      <c r="G650" s="171" t="n"/>
      <c r="H650" s="171" t="n"/>
      <c r="I650" s="171" t="n"/>
      <c r="J650" s="175" t="inlineStr">
        <is>
          <t>NOME</t>
        </is>
      </c>
      <c r="K650" s="176" t="n"/>
      <c r="L650" s="176" t="n"/>
      <c r="M650" s="176" t="n"/>
      <c r="N650" s="176" t="n"/>
      <c r="O650" s="177" t="n"/>
      <c r="P650" s="171" t="n"/>
    </row>
    <row r="651" ht="18.75" customHeight="1">
      <c r="A651" s="171" t="n"/>
      <c r="B651" s="171" t="n"/>
      <c r="C651" s="171" t="n"/>
      <c r="D651" s="171" t="n"/>
      <c r="E651" s="171" t="n"/>
      <c r="F651" s="171" t="n"/>
      <c r="G651" s="171" t="n"/>
      <c r="H651" s="171" t="n"/>
      <c r="I651" s="171" t="n"/>
      <c r="J651" s="179" t="n"/>
      <c r="K651" s="176" t="n"/>
      <c r="L651" s="176" t="n"/>
      <c r="M651" s="176" t="n"/>
      <c r="N651" s="176" t="n"/>
      <c r="O651" s="177" t="n"/>
      <c r="P651" s="171" t="n"/>
    </row>
    <row r="652" ht="18.75" customHeight="1">
      <c r="A652" s="171" t="n"/>
      <c r="B652" s="171" t="n"/>
      <c r="C652" s="171" t="n"/>
      <c r="D652" s="171" t="n"/>
      <c r="E652" s="171" t="n"/>
      <c r="F652" s="171" t="n"/>
      <c r="G652" s="171" t="n"/>
      <c r="H652" s="171" t="n"/>
      <c r="I652" s="171" t="n"/>
      <c r="J652" s="175">
        <f>SWITCH('CONFIGURAÇÃO'!$J$649,"Origem","PERÍCIA 1","Marcante","ORIGEM","Menor","ORIGEM","Arma","CATEGORIA","Escudo","","Uniforme","GRAU MÍNIMO","Item comum","","Ferramenta amaldiçoada","BASE","")</f>
        <v/>
      </c>
      <c r="K652" s="177" t="n"/>
      <c r="L652" s="179" t="n"/>
      <c r="M652" s="176" t="n"/>
      <c r="N652" s="176" t="n"/>
      <c r="O652" s="177" t="n"/>
      <c r="P652" s="171" t="n"/>
    </row>
    <row r="653" ht="18.75" customHeight="1">
      <c r="A653" s="171" t="n"/>
      <c r="B653" s="171" t="n"/>
      <c r="C653" s="171" t="n"/>
      <c r="D653" s="171" t="n"/>
      <c r="E653" s="171" t="n"/>
      <c r="F653" s="171" t="n"/>
      <c r="G653" s="171" t="n"/>
      <c r="H653" s="171" t="n"/>
      <c r="I653" s="171" t="n"/>
      <c r="J653" s="175">
        <f>SWITCH('CONFIGURAÇÃO'!$J$649,"Origem","PERÍCIA 2","Marcante","","Menor","EXIGE MARCANTE","Arma","MÃO","Escudo","","Uniforme","","Item comum","","Ferramenta amaldiçoada","GRAU","")</f>
        <v/>
      </c>
      <c r="K653" s="177" t="n"/>
      <c r="L653" s="179" t="n"/>
      <c r="M653" s="176" t="n"/>
      <c r="N653" s="176" t="n"/>
      <c r="O653" s="177" t="n"/>
      <c r="P653" s="171" t="n"/>
    </row>
    <row r="654" ht="18.75" customHeight="1">
      <c r="A654" s="171" t="n"/>
      <c r="B654" s="171" t="n"/>
      <c r="C654" s="171" t="n"/>
      <c r="D654" s="171" t="n"/>
      <c r="E654" s="171" t="n"/>
      <c r="F654" s="171" t="n"/>
      <c r="G654" s="171" t="n"/>
      <c r="H654" s="171" t="n"/>
      <c r="I654" s="171" t="n"/>
      <c r="J654" s="175">
        <f>SWITCH('CONFIGURAÇÃO'!$J$649,"Origem","PERÍCIA 3","Marcante","","Menor","","Arma","TIPO DE DANO","Escudo","","Uniforme","","Item comum","","Ferramenta amaldiçoada","","")</f>
        <v/>
      </c>
      <c r="K654" s="177" t="n"/>
      <c r="L654" s="179" t="n"/>
      <c r="M654" s="176" t="n"/>
      <c r="N654" s="176" t="n"/>
      <c r="O654" s="177" t="n"/>
      <c r="P654" s="171" t="n"/>
    </row>
    <row r="655" ht="18.75" customHeight="1">
      <c r="A655" s="171" t="n"/>
      <c r="B655" s="171" t="n"/>
      <c r="C655" s="171" t="n"/>
      <c r="D655" s="171" t="n"/>
      <c r="E655" s="171" t="n"/>
      <c r="F655" s="171" t="n"/>
      <c r="G655" s="171" t="n"/>
      <c r="H655" s="171" t="n"/>
      <c r="I655" s="171" t="n"/>
      <c r="J655" s="175">
        <f>SWITCH('CONFIGURAÇÃO'!$J$649,"Origem","PERÍCIA 4","Marcante","","Menor","","Arma","PROPRIEDADE 1","Escudo","","Uniforme","","Item comum","","Ferramenta amaldiçoada","","")</f>
        <v/>
      </c>
      <c r="K655" s="177" t="n"/>
      <c r="L655" s="179" t="n"/>
      <c r="M655" s="176" t="n"/>
      <c r="N655" s="176" t="n"/>
      <c r="O655" s="177" t="n"/>
      <c r="P655" s="171" t="n"/>
    </row>
    <row r="656" ht="18.75" customHeight="1">
      <c r="A656" s="171" t="n"/>
      <c r="B656" s="171" t="n"/>
      <c r="C656" s="171" t="n"/>
      <c r="D656" s="171" t="n"/>
      <c r="E656" s="171" t="n"/>
      <c r="F656" s="171" t="n"/>
      <c r="G656" s="171" t="n"/>
      <c r="H656" s="171" t="n"/>
      <c r="I656" s="171" t="n"/>
      <c r="J656" s="175">
        <f>SWITCH('CONFIGURAÇÃO'!$J$649,"Origem","ROTA","Marcante","","Menor","","Arma","PROPRIEDADE 2","Escudo","","Uniforme","","Item comum","","Ferramenta amaldiçoada","","")</f>
        <v/>
      </c>
      <c r="K656" s="177" t="n"/>
      <c r="L656" s="179" t="n"/>
      <c r="M656" s="176" t="n"/>
      <c r="N656" s="176" t="n"/>
      <c r="O656" s="177" t="n"/>
      <c r="P656" s="171" t="n"/>
    </row>
    <row r="657" ht="18.75" customHeight="1">
      <c r="A657" s="171" t="n"/>
      <c r="B657" s="171" t="n"/>
      <c r="C657" s="171" t="n"/>
      <c r="D657" s="171" t="n"/>
      <c r="E657" s="171" t="n"/>
      <c r="F657" s="171" t="n"/>
      <c r="G657" s="171" t="n"/>
      <c r="H657" s="171" t="n"/>
      <c r="I657" s="171" t="n"/>
      <c r="J657" s="175">
        <f>SWITCH('CONFIGURAÇÃO'!$J$649,"Origem","BASE DO LIVRO","Marcante","","Menor","","Arma","PROPRIEDADE 3","Escudo","","Uniforme","","Item comum","","Ferramenta amaldiçoada","","")</f>
        <v/>
      </c>
      <c r="K657" s="177" t="n"/>
      <c r="L657" s="179" t="n"/>
      <c r="M657" s="176" t="n"/>
      <c r="N657" s="176" t="n"/>
      <c r="O657" s="177" t="n"/>
      <c r="P657" s="171" t="n"/>
    </row>
    <row r="658" ht="18.75" customHeight="1">
      <c r="A658" s="171" t="n"/>
      <c r="B658" s="171" t="n"/>
      <c r="C658" s="171" t="n"/>
      <c r="D658" s="171" t="n"/>
      <c r="E658" s="171" t="n"/>
      <c r="F658" s="171" t="n"/>
      <c r="G658" s="171" t="n"/>
      <c r="H658" s="171" t="n"/>
      <c r="I658" s="171" t="n"/>
      <c r="J658" s="175">
        <f>SWITCH('CONFIGURAÇÃO'!$J$649,"Origem","OFÍCIO","Marcante","","Menor","","Arma","PROPRIEDADE 4","Escudo","","Uniforme","","Item comum","","Ferramenta amaldiçoada","","")</f>
        <v/>
      </c>
      <c r="K658" s="177" t="n"/>
      <c r="L658" s="179" t="n"/>
      <c r="M658" s="176" t="n"/>
      <c r="N658" s="176" t="n"/>
      <c r="O658" s="177" t="n"/>
      <c r="P658" s="171" t="n"/>
    </row>
    <row r="659" ht="18.75" customHeight="1">
      <c r="A659" s="171" t="n"/>
      <c r="B659" s="171" t="n"/>
      <c r="C659" s="171" t="n"/>
      <c r="D659" s="171" t="n"/>
      <c r="E659" s="171" t="n"/>
      <c r="F659" s="171" t="n"/>
      <c r="G659" s="171" t="n"/>
      <c r="H659" s="171" t="n"/>
      <c r="I659" s="171" t="n"/>
      <c r="J659" s="175">
        <f>SWITCH('CONFIGURAÇÃO'!$J$649,"Origem","TALENTO CE 4","Marcante","FREQUÊNCIA","Menor","FREQUÊNCIA","Arma","DADO","Escudo","PROTEÇÃO","Uniforme","PROTEÇÃO","Item comum","VOLUME","Ferramenta amaldiçoada","ESTIGMA","")</f>
        <v/>
      </c>
      <c r="K659" s="177" t="n"/>
      <c r="L659" s="179" t="n"/>
      <c r="M659" s="176" t="n"/>
      <c r="N659" s="176" t="n"/>
      <c r="O659" s="177" t="n"/>
      <c r="P659" s="171" t="n"/>
    </row>
    <row r="660" ht="18.75" customHeight="1">
      <c r="A660" s="171" t="n"/>
      <c r="B660" s="171" t="n"/>
      <c r="C660" s="171" t="n"/>
      <c r="D660" s="171" t="n"/>
      <c r="E660" s="171" t="n"/>
      <c r="F660" s="171" t="n"/>
      <c r="G660" s="171" t="n"/>
      <c r="H660" s="171" t="n"/>
      <c r="I660" s="171" t="n"/>
      <c r="J660" s="175">
        <f>SWITCH('CONFIGURAÇÃO'!$J$649,"Origem","","Marcante","","Menor","","Arma","FORÇA","Escudo","TETO DE DESTREZA","Uniforme","TETO DE DESTREZA","Item comum","PREÇO","Ferramenta amaldiçoada","DESGASTE","")</f>
        <v/>
      </c>
      <c r="K660" s="177" t="n"/>
      <c r="L660" s="179" t="n"/>
      <c r="M660" s="176" t="n"/>
      <c r="N660" s="176" t="n"/>
      <c r="O660" s="177" t="n"/>
      <c r="P660" s="171" t="n"/>
    </row>
    <row r="661" ht="18.75" customHeight="1">
      <c r="A661" s="171" t="n"/>
      <c r="B661" s="171" t="n"/>
      <c r="C661" s="171" t="n"/>
      <c r="D661" s="171" t="n"/>
      <c r="E661" s="171" t="n"/>
      <c r="F661" s="171" t="n"/>
      <c r="G661" s="171" t="n"/>
      <c r="H661" s="171" t="n"/>
      <c r="I661" s="171" t="n"/>
      <c r="J661" s="175">
        <f>SWITCH('CONFIGURAÇÃO'!$J$649,"Origem","","Marcante","","Menor","","Arma","VOLUME","Escudo","FORÇA","Uniforme","FORÇA","Item comum","","Ferramenta amaldiçoada","VOLUME","")</f>
        <v/>
      </c>
      <c r="K661" s="177" t="n"/>
      <c r="L661" s="179" t="n"/>
      <c r="M661" s="176" t="n"/>
      <c r="N661" s="176" t="n"/>
      <c r="O661" s="177" t="n"/>
      <c r="P661" s="171" t="n"/>
    </row>
    <row r="662" ht="18.75" customHeight="1">
      <c r="A662" s="171" t="n"/>
      <c r="B662" s="171" t="n"/>
      <c r="C662" s="171" t="n"/>
      <c r="D662" s="171" t="n"/>
      <c r="E662" s="171" t="n"/>
      <c r="F662" s="171" t="n"/>
      <c r="G662" s="171" t="n"/>
      <c r="H662" s="171" t="n"/>
      <c r="I662" s="171" t="n"/>
      <c r="J662" s="175">
        <f>SWITCH('CONFIGURAÇÃO'!$J$649,"Origem","","Marcante","","Menor","","Arma","ALCANCE","Escudo","VOLUME","Uniforme","VOLUME","Item comum","","Ferramenta amaldiçoada","PREÇO","")</f>
        <v/>
      </c>
      <c r="K662" s="177" t="n"/>
      <c r="L662" s="179" t="n"/>
      <c r="M662" s="176" t="n"/>
      <c r="N662" s="176" t="n"/>
      <c r="O662" s="177" t="n"/>
      <c r="P662" s="171" t="n"/>
    </row>
    <row r="663" ht="18.75" customHeight="1">
      <c r="A663" s="171" t="n"/>
      <c r="B663" s="171" t="n"/>
      <c r="C663" s="171" t="n"/>
      <c r="D663" s="171" t="n"/>
      <c r="E663" s="171" t="n"/>
      <c r="F663" s="171" t="n"/>
      <c r="G663" s="171" t="n"/>
      <c r="H663" s="171" t="n"/>
      <c r="I663" s="171" t="n"/>
      <c r="J663" s="175">
        <f>SWITCH('CONFIGURAÇÃO'!$J$649,"Origem","","Marcante","","Menor","","Arma","RECARGA","Escudo","PREÇO","Uniforme","PREÇO","Item comum","","Ferramenta amaldiçoada","","")</f>
        <v/>
      </c>
      <c r="K663" s="177" t="n"/>
      <c r="L663" s="179" t="n"/>
      <c r="M663" s="176" t="n"/>
      <c r="N663" s="176" t="n"/>
      <c r="O663" s="177" t="n"/>
      <c r="P663" s="171" t="n"/>
    </row>
    <row r="664" ht="18.75" customHeight="1">
      <c r="A664" s="171" t="n"/>
      <c r="B664" s="171" t="n"/>
      <c r="C664" s="171" t="n"/>
      <c r="D664" s="171" t="n"/>
      <c r="E664" s="171" t="n"/>
      <c r="F664" s="171" t="n"/>
      <c r="G664" s="171" t="n"/>
      <c r="H664" s="171" t="n"/>
      <c r="I664" s="171" t="n"/>
      <c r="J664" s="175">
        <f>SWITCH('CONFIGURAÇÃO'!$J$649,"Origem","","Marcante","","Menor","","Arma","PREÇO","Escudo","","Uniforme","","Item comum","","Ferramenta amaldiçoada","","")</f>
        <v/>
      </c>
      <c r="K664" s="177" t="n"/>
      <c r="L664" s="179" t="n"/>
      <c r="M664" s="176" t="n"/>
      <c r="N664" s="176" t="n"/>
      <c r="O664" s="177" t="n"/>
      <c r="P664" s="171" t="n"/>
    </row>
    <row r="665" ht="18.75" customHeight="1">
      <c r="A665" s="171" t="n"/>
      <c r="B665" s="171" t="n"/>
      <c r="C665" s="171" t="n"/>
      <c r="D665" s="171" t="n"/>
      <c r="E665" s="171" t="n"/>
      <c r="F665" s="171" t="n"/>
      <c r="G665" s="171" t="n"/>
      <c r="H665" s="171" t="n"/>
      <c r="I665" s="171" t="n"/>
      <c r="J665" s="175" t="inlineStr">
        <is>
          <t>EFEITO · DESCRIÇÃO</t>
        </is>
      </c>
      <c r="K665" s="176" t="n"/>
      <c r="L665" s="176" t="n"/>
      <c r="M665" s="176" t="n"/>
      <c r="N665" s="176" t="n"/>
      <c r="O665" s="177" t="n"/>
      <c r="P665" s="171" t="n"/>
    </row>
    <row r="666" ht="18.75" customHeight="1">
      <c r="A666" s="171" t="n"/>
      <c r="B666" s="171" t="n"/>
      <c r="C666" s="171" t="n"/>
      <c r="D666" s="171" t="n"/>
      <c r="E666" s="171" t="n"/>
      <c r="F666" s="171" t="n"/>
      <c r="G666" s="171" t="n"/>
      <c r="H666" s="171" t="n"/>
      <c r="I666" s="171" t="n"/>
      <c r="J666" s="181" t="n"/>
      <c r="K666" s="182" t="n"/>
      <c r="L666" s="182" t="n"/>
      <c r="M666" s="182" t="n"/>
      <c r="N666" s="182" t="n"/>
      <c r="O666" s="183" t="n"/>
      <c r="P666" s="171" t="n"/>
    </row>
    <row r="667" ht="18.75" customHeight="1">
      <c r="A667" s="171" t="n"/>
      <c r="B667" s="171" t="n"/>
      <c r="C667" s="171" t="n"/>
      <c r="D667" s="171" t="n"/>
      <c r="E667" s="171" t="n"/>
      <c r="F667" s="171" t="n"/>
      <c r="G667" s="171" t="n"/>
      <c r="H667" s="171" t="n"/>
      <c r="I667" s="171" t="n"/>
      <c r="J667" s="184" t="n"/>
      <c r="O667" s="185" t="n"/>
      <c r="P667" s="171" t="n"/>
    </row>
    <row r="668" ht="18.75" customHeight="1">
      <c r="A668" s="171" t="n"/>
      <c r="B668" s="171" t="n"/>
      <c r="C668" s="171" t="n"/>
      <c r="D668" s="171" t="n"/>
      <c r="E668" s="171" t="n"/>
      <c r="F668" s="171" t="n"/>
      <c r="G668" s="171" t="n"/>
      <c r="H668" s="171" t="n"/>
      <c r="I668" s="171" t="n"/>
      <c r="J668" s="184" t="n"/>
      <c r="O668" s="185" t="n"/>
      <c r="P668" s="171" t="n"/>
    </row>
    <row r="669" ht="18.75" customHeight="1">
      <c r="A669" s="171" t="n"/>
      <c r="B669" s="171" t="n"/>
      <c r="C669" s="171" t="n"/>
      <c r="D669" s="171" t="n"/>
      <c r="E669" s="171" t="n"/>
      <c r="F669" s="171" t="n"/>
      <c r="G669" s="171" t="n"/>
      <c r="H669" s="171" t="n"/>
      <c r="I669" s="171" t="n"/>
      <c r="J669" s="184" t="n"/>
      <c r="O669" s="185" t="n"/>
      <c r="P669" s="171" t="n"/>
    </row>
    <row r="670" ht="18.75" customHeight="1">
      <c r="A670" s="171" t="n"/>
      <c r="B670" s="171" t="n"/>
      <c r="C670" s="171" t="n"/>
      <c r="D670" s="171" t="n"/>
      <c r="E670" s="171" t="n"/>
      <c r="F670" s="171" t="n"/>
      <c r="G670" s="171" t="n"/>
      <c r="H670" s="171" t="n"/>
      <c r="I670" s="171" t="n"/>
      <c r="J670" s="186" t="n"/>
      <c r="K670" s="187" t="n"/>
      <c r="L670" s="187" t="n"/>
      <c r="M670" s="187" t="n"/>
      <c r="N670" s="187" t="n"/>
      <c r="O670" s="188" t="n"/>
      <c r="P670" s="171" t="n"/>
    </row>
    <row r="671" ht="18.75" customHeight="1">
      <c r="A671" s="171" t="n"/>
      <c r="B671" s="171" t="n"/>
      <c r="C671" s="171" t="n"/>
      <c r="D671" s="171" t="n"/>
      <c r="E671" s="171" t="n"/>
      <c r="F671" s="171" t="n"/>
      <c r="G671" s="171" t="n"/>
      <c r="H671" s="171" t="n"/>
      <c r="I671" s="171" t="n"/>
      <c r="J671" s="173">
        <f>IF('DADOS_CUSTOM'!$S$24="","Revise os valores ao trocar o tipo.","⚠ "&amp;'DADOS_CUSTOM'!$S$24)</f>
        <v/>
      </c>
      <c r="P671" s="171" t="n"/>
    </row>
    <row r="672" ht="18.75" customHeight="1">
      <c r="A672" s="171" t="n"/>
      <c r="B672" s="171" t="n"/>
      <c r="C672" s="171" t="n"/>
      <c r="D672" s="171" t="n"/>
      <c r="E672" s="171" t="n"/>
      <c r="F672" s="171" t="n"/>
      <c r="G672" s="171" t="n"/>
      <c r="H672" s="171" t="n"/>
      <c r="I672" s="171" t="n"/>
      <c r="P672" s="171" t="n"/>
    </row>
    <row r="673" ht="18.75" customHeight="1">
      <c r="A673" s="171" t="n"/>
      <c r="B673" s="171" t="n"/>
      <c r="C673" s="171" t="n"/>
      <c r="D673" s="171" t="n"/>
      <c r="E673" s="171" t="n"/>
      <c r="F673" s="171" t="n"/>
      <c r="G673" s="171" t="n"/>
      <c r="H673" s="171" t="n"/>
      <c r="I673" s="171" t="n"/>
      <c r="J673" s="171" t="n"/>
      <c r="K673" s="171" t="n"/>
      <c r="L673" s="171" t="n"/>
      <c r="M673" s="171" t="n"/>
      <c r="N673" s="171" t="n"/>
      <c r="O673" s="171" t="n"/>
      <c r="P673" s="171" t="n"/>
    </row>
    <row r="674" ht="18.75" customHeight="1">
      <c r="A674" s="171" t="n"/>
      <c r="B674" s="171" t="n"/>
      <c r="C674" s="171" t="n"/>
      <c r="D674" s="171" t="n"/>
      <c r="E674" s="171" t="n"/>
      <c r="F674" s="171" t="n"/>
      <c r="G674" s="171" t="n"/>
      <c r="H674" s="171" t="n"/>
      <c r="I674" s="171" t="n"/>
      <c r="J674" s="171" t="n"/>
      <c r="K674" s="171" t="n"/>
      <c r="L674" s="171" t="n"/>
      <c r="M674" s="171" t="n"/>
      <c r="N674" s="171" t="n"/>
      <c r="O674" s="171" t="n"/>
      <c r="P674" s="171" t="n"/>
    </row>
    <row r="675" ht="18.75" customHeight="1">
      <c r="A675" s="171" t="n"/>
      <c r="B675" s="171" t="n"/>
      <c r="C675" s="171" t="n"/>
      <c r="D675" s="171" t="n"/>
      <c r="E675" s="171" t="n"/>
      <c r="F675" s="171" t="n"/>
      <c r="G675" s="171" t="n"/>
      <c r="H675" s="171" t="n"/>
      <c r="I675" s="171" t="n"/>
      <c r="J675" s="171" t="n"/>
      <c r="K675" s="171" t="n"/>
      <c r="L675" s="171" t="n"/>
      <c r="M675" s="171" t="n"/>
      <c r="N675" s="171" t="n"/>
      <c r="O675" s="171" t="n"/>
      <c r="P675" s="171" t="n"/>
    </row>
    <row r="676" ht="18.75" customHeight="1">
      <c r="A676" s="171" t="n"/>
      <c r="B676" s="171" t="n"/>
      <c r="C676" s="171" t="n"/>
      <c r="D676" s="171" t="n"/>
      <c r="E676" s="171" t="n"/>
      <c r="F676" s="171" t="n"/>
      <c r="G676" s="171" t="n"/>
      <c r="H676" s="171" t="n"/>
      <c r="I676" s="171" t="n"/>
      <c r="J676" s="174" t="inlineStr">
        <is>
          <t>CARTÃO 24 · CUSTOM</t>
        </is>
      </c>
      <c r="P676" s="171" t="n"/>
    </row>
    <row r="677" ht="18.75" customHeight="1">
      <c r="A677" s="171" t="n"/>
      <c r="B677" s="171" t="n"/>
      <c r="C677" s="171" t="n"/>
      <c r="D677" s="171" t="n"/>
      <c r="E677" s="171" t="n"/>
      <c r="F677" s="171" t="n"/>
      <c r="G677" s="171" t="n"/>
      <c r="H677" s="171" t="n"/>
      <c r="I677" s="171" t="n"/>
      <c r="J677" s="175" t="inlineStr">
        <is>
          <t>TIPO</t>
        </is>
      </c>
      <c r="K677" s="176" t="n"/>
      <c r="L677" s="176" t="n"/>
      <c r="M677" s="177" t="n"/>
      <c r="N677" s="175" t="inlineStr">
        <is>
          <t>MESTRE VIU</t>
        </is>
      </c>
      <c r="O677" s="177" t="n"/>
      <c r="P677" s="171" t="n"/>
    </row>
    <row r="678" ht="18.75" customHeight="1">
      <c r="A678" s="171" t="n"/>
      <c r="B678" s="171" t="n"/>
      <c r="C678" s="171" t="n"/>
      <c r="D678" s="171" t="n"/>
      <c r="E678" s="171" t="n"/>
      <c r="F678" s="171" t="n"/>
      <c r="G678" s="171" t="n"/>
      <c r="H678" s="171" t="n"/>
      <c r="I678" s="171" t="n"/>
      <c r="J678" s="179" t="n"/>
      <c r="K678" s="176" t="n"/>
      <c r="L678" s="176" t="n"/>
      <c r="M678" s="177" t="n"/>
      <c r="N678" s="178" t="b">
        <v>0</v>
      </c>
      <c r="O678" s="177" t="n"/>
      <c r="P678" s="171" t="n"/>
    </row>
    <row r="679" ht="18.75" customHeight="1">
      <c r="A679" s="171" t="n"/>
      <c r="B679" s="171" t="n"/>
      <c r="C679" s="171" t="n"/>
      <c r="D679" s="171" t="n"/>
      <c r="E679" s="171" t="n"/>
      <c r="F679" s="171" t="n"/>
      <c r="G679" s="171" t="n"/>
      <c r="H679" s="171" t="n"/>
      <c r="I679" s="171" t="n"/>
      <c r="J679" s="175" t="inlineStr">
        <is>
          <t>NOME</t>
        </is>
      </c>
      <c r="K679" s="176" t="n"/>
      <c r="L679" s="176" t="n"/>
      <c r="M679" s="176" t="n"/>
      <c r="N679" s="176" t="n"/>
      <c r="O679" s="177" t="n"/>
      <c r="P679" s="171" t="n"/>
    </row>
    <row r="680" ht="18.75" customHeight="1">
      <c r="A680" s="171" t="n"/>
      <c r="B680" s="171" t="n"/>
      <c r="C680" s="171" t="n"/>
      <c r="D680" s="171" t="n"/>
      <c r="E680" s="171" t="n"/>
      <c r="F680" s="171" t="n"/>
      <c r="G680" s="171" t="n"/>
      <c r="H680" s="171" t="n"/>
      <c r="I680" s="171" t="n"/>
      <c r="J680" s="179" t="n"/>
      <c r="K680" s="176" t="n"/>
      <c r="L680" s="176" t="n"/>
      <c r="M680" s="176" t="n"/>
      <c r="N680" s="176" t="n"/>
      <c r="O680" s="177" t="n"/>
      <c r="P680" s="171" t="n"/>
    </row>
    <row r="681" ht="18.75" customHeight="1">
      <c r="A681" s="171" t="n"/>
      <c r="B681" s="171" t="n"/>
      <c r="C681" s="171" t="n"/>
      <c r="D681" s="171" t="n"/>
      <c r="E681" s="171" t="n"/>
      <c r="F681" s="171" t="n"/>
      <c r="G681" s="171" t="n"/>
      <c r="H681" s="171" t="n"/>
      <c r="I681" s="171" t="n"/>
      <c r="J681" s="175">
        <f>SWITCH('CONFIGURAÇÃO'!$J$678,"Origem","PERÍCIA 1","Marcante","ORIGEM","Menor","ORIGEM","Arma","CATEGORIA","Escudo","","Uniforme","GRAU MÍNIMO","Item comum","","Ferramenta amaldiçoada","BASE","")</f>
        <v/>
      </c>
      <c r="K681" s="177" t="n"/>
      <c r="L681" s="179" t="n"/>
      <c r="M681" s="176" t="n"/>
      <c r="N681" s="176" t="n"/>
      <c r="O681" s="177" t="n"/>
      <c r="P681" s="171" t="n"/>
    </row>
    <row r="682" ht="18.75" customHeight="1">
      <c r="A682" s="171" t="n"/>
      <c r="B682" s="171" t="n"/>
      <c r="C682" s="171" t="n"/>
      <c r="D682" s="171" t="n"/>
      <c r="E682" s="171" t="n"/>
      <c r="F682" s="171" t="n"/>
      <c r="G682" s="171" t="n"/>
      <c r="H682" s="171" t="n"/>
      <c r="I682" s="171" t="n"/>
      <c r="J682" s="175">
        <f>SWITCH('CONFIGURAÇÃO'!$J$678,"Origem","PERÍCIA 2","Marcante","","Menor","EXIGE MARCANTE","Arma","MÃO","Escudo","","Uniforme","","Item comum","","Ferramenta amaldiçoada","GRAU","")</f>
        <v/>
      </c>
      <c r="K682" s="177" t="n"/>
      <c r="L682" s="179" t="n"/>
      <c r="M682" s="176" t="n"/>
      <c r="N682" s="176" t="n"/>
      <c r="O682" s="177" t="n"/>
      <c r="P682" s="171" t="n"/>
    </row>
    <row r="683" ht="18.75" customHeight="1">
      <c r="A683" s="171" t="n"/>
      <c r="B683" s="171" t="n"/>
      <c r="C683" s="171" t="n"/>
      <c r="D683" s="171" t="n"/>
      <c r="E683" s="171" t="n"/>
      <c r="F683" s="171" t="n"/>
      <c r="G683" s="171" t="n"/>
      <c r="H683" s="171" t="n"/>
      <c r="I683" s="171" t="n"/>
      <c r="J683" s="175">
        <f>SWITCH('CONFIGURAÇÃO'!$J$678,"Origem","PERÍCIA 3","Marcante","","Menor","","Arma","TIPO DE DANO","Escudo","","Uniforme","","Item comum","","Ferramenta amaldiçoada","","")</f>
        <v/>
      </c>
      <c r="K683" s="177" t="n"/>
      <c r="L683" s="179" t="n"/>
      <c r="M683" s="176" t="n"/>
      <c r="N683" s="176" t="n"/>
      <c r="O683" s="177" t="n"/>
      <c r="P683" s="171" t="n"/>
    </row>
    <row r="684" ht="18.75" customHeight="1">
      <c r="A684" s="171" t="n"/>
      <c r="B684" s="171" t="n"/>
      <c r="C684" s="171" t="n"/>
      <c r="D684" s="171" t="n"/>
      <c r="E684" s="171" t="n"/>
      <c r="F684" s="171" t="n"/>
      <c r="G684" s="171" t="n"/>
      <c r="H684" s="171" t="n"/>
      <c r="I684" s="171" t="n"/>
      <c r="J684" s="175">
        <f>SWITCH('CONFIGURAÇÃO'!$J$678,"Origem","PERÍCIA 4","Marcante","","Menor","","Arma","PROPRIEDADE 1","Escudo","","Uniforme","","Item comum","","Ferramenta amaldiçoada","","")</f>
        <v/>
      </c>
      <c r="K684" s="177" t="n"/>
      <c r="L684" s="179" t="n"/>
      <c r="M684" s="176" t="n"/>
      <c r="N684" s="176" t="n"/>
      <c r="O684" s="177" t="n"/>
      <c r="P684" s="171" t="n"/>
    </row>
    <row r="685" ht="18.75" customHeight="1">
      <c r="A685" s="171" t="n"/>
      <c r="B685" s="171" t="n"/>
      <c r="C685" s="171" t="n"/>
      <c r="D685" s="171" t="n"/>
      <c r="E685" s="171" t="n"/>
      <c r="F685" s="171" t="n"/>
      <c r="G685" s="171" t="n"/>
      <c r="H685" s="171" t="n"/>
      <c r="I685" s="171" t="n"/>
      <c r="J685" s="175">
        <f>SWITCH('CONFIGURAÇÃO'!$J$678,"Origem","ROTA","Marcante","","Menor","","Arma","PROPRIEDADE 2","Escudo","","Uniforme","","Item comum","","Ferramenta amaldiçoada","","")</f>
        <v/>
      </c>
      <c r="K685" s="177" t="n"/>
      <c r="L685" s="179" t="n"/>
      <c r="M685" s="176" t="n"/>
      <c r="N685" s="176" t="n"/>
      <c r="O685" s="177" t="n"/>
      <c r="P685" s="171" t="n"/>
    </row>
    <row r="686" ht="18.75" customHeight="1">
      <c r="A686" s="171" t="n"/>
      <c r="B686" s="171" t="n"/>
      <c r="C686" s="171" t="n"/>
      <c r="D686" s="171" t="n"/>
      <c r="E686" s="171" t="n"/>
      <c r="F686" s="171" t="n"/>
      <c r="G686" s="171" t="n"/>
      <c r="H686" s="171" t="n"/>
      <c r="I686" s="171" t="n"/>
      <c r="J686" s="175">
        <f>SWITCH('CONFIGURAÇÃO'!$J$678,"Origem","BASE DO LIVRO","Marcante","","Menor","","Arma","PROPRIEDADE 3","Escudo","","Uniforme","","Item comum","","Ferramenta amaldiçoada","","")</f>
        <v/>
      </c>
      <c r="K686" s="177" t="n"/>
      <c r="L686" s="179" t="n"/>
      <c r="M686" s="176" t="n"/>
      <c r="N686" s="176" t="n"/>
      <c r="O686" s="177" t="n"/>
      <c r="P686" s="171" t="n"/>
    </row>
    <row r="687" ht="18.75" customHeight="1">
      <c r="A687" s="171" t="n"/>
      <c r="B687" s="171" t="n"/>
      <c r="C687" s="171" t="n"/>
      <c r="D687" s="171" t="n"/>
      <c r="E687" s="171" t="n"/>
      <c r="F687" s="171" t="n"/>
      <c r="G687" s="171" t="n"/>
      <c r="H687" s="171" t="n"/>
      <c r="I687" s="171" t="n"/>
      <c r="J687" s="175">
        <f>SWITCH('CONFIGURAÇÃO'!$J$678,"Origem","OFÍCIO","Marcante","","Menor","","Arma","PROPRIEDADE 4","Escudo","","Uniforme","","Item comum","","Ferramenta amaldiçoada","","")</f>
        <v/>
      </c>
      <c r="K687" s="177" t="n"/>
      <c r="L687" s="179" t="n"/>
      <c r="M687" s="176" t="n"/>
      <c r="N687" s="176" t="n"/>
      <c r="O687" s="177" t="n"/>
      <c r="P687" s="171" t="n"/>
    </row>
    <row r="688" ht="18.75" customHeight="1">
      <c r="A688" s="171" t="n"/>
      <c r="B688" s="171" t="n"/>
      <c r="C688" s="171" t="n"/>
      <c r="D688" s="171" t="n"/>
      <c r="E688" s="171" t="n"/>
      <c r="F688" s="171" t="n"/>
      <c r="G688" s="171" t="n"/>
      <c r="H688" s="171" t="n"/>
      <c r="I688" s="171" t="n"/>
      <c r="J688" s="175">
        <f>SWITCH('CONFIGURAÇÃO'!$J$678,"Origem","TALENTO CE 4","Marcante","FREQUÊNCIA","Menor","FREQUÊNCIA","Arma","DADO","Escudo","PROTEÇÃO","Uniforme","PROTEÇÃO","Item comum","VOLUME","Ferramenta amaldiçoada","ESTIGMA","")</f>
        <v/>
      </c>
      <c r="K688" s="177" t="n"/>
      <c r="L688" s="179" t="n"/>
      <c r="M688" s="176" t="n"/>
      <c r="N688" s="176" t="n"/>
      <c r="O688" s="177" t="n"/>
      <c r="P688" s="171" t="n"/>
    </row>
    <row r="689" ht="18.75" customHeight="1">
      <c r="A689" s="171" t="n"/>
      <c r="B689" s="171" t="n"/>
      <c r="C689" s="171" t="n"/>
      <c r="D689" s="171" t="n"/>
      <c r="E689" s="171" t="n"/>
      <c r="F689" s="171" t="n"/>
      <c r="G689" s="171" t="n"/>
      <c r="H689" s="171" t="n"/>
      <c r="I689" s="171" t="n"/>
      <c r="J689" s="175">
        <f>SWITCH('CONFIGURAÇÃO'!$J$678,"Origem","","Marcante","","Menor","","Arma","FORÇA","Escudo","TETO DE DESTREZA","Uniforme","TETO DE DESTREZA","Item comum","PREÇO","Ferramenta amaldiçoada","DESGASTE","")</f>
        <v/>
      </c>
      <c r="K689" s="177" t="n"/>
      <c r="L689" s="179" t="n"/>
      <c r="M689" s="176" t="n"/>
      <c r="N689" s="176" t="n"/>
      <c r="O689" s="177" t="n"/>
      <c r="P689" s="171" t="n"/>
    </row>
    <row r="690" ht="18.75" customHeight="1">
      <c r="A690" s="171" t="n"/>
      <c r="B690" s="171" t="n"/>
      <c r="C690" s="171" t="n"/>
      <c r="D690" s="171" t="n"/>
      <c r="E690" s="171" t="n"/>
      <c r="F690" s="171" t="n"/>
      <c r="G690" s="171" t="n"/>
      <c r="H690" s="171" t="n"/>
      <c r="I690" s="171" t="n"/>
      <c r="J690" s="175">
        <f>SWITCH('CONFIGURAÇÃO'!$J$678,"Origem","","Marcante","","Menor","","Arma","VOLUME","Escudo","FORÇA","Uniforme","FORÇA","Item comum","","Ferramenta amaldiçoada","VOLUME","")</f>
        <v/>
      </c>
      <c r="K690" s="177" t="n"/>
      <c r="L690" s="179" t="n"/>
      <c r="M690" s="176" t="n"/>
      <c r="N690" s="176" t="n"/>
      <c r="O690" s="177" t="n"/>
      <c r="P690" s="171" t="n"/>
    </row>
    <row r="691" ht="18.75" customHeight="1">
      <c r="A691" s="171" t="n"/>
      <c r="B691" s="171" t="n"/>
      <c r="C691" s="171" t="n"/>
      <c r="D691" s="171" t="n"/>
      <c r="E691" s="171" t="n"/>
      <c r="F691" s="171" t="n"/>
      <c r="G691" s="171" t="n"/>
      <c r="H691" s="171" t="n"/>
      <c r="I691" s="171" t="n"/>
      <c r="J691" s="175">
        <f>SWITCH('CONFIGURAÇÃO'!$J$678,"Origem","","Marcante","","Menor","","Arma","ALCANCE","Escudo","VOLUME","Uniforme","VOLUME","Item comum","","Ferramenta amaldiçoada","PREÇO","")</f>
        <v/>
      </c>
      <c r="K691" s="177" t="n"/>
      <c r="L691" s="179" t="n"/>
      <c r="M691" s="176" t="n"/>
      <c r="N691" s="176" t="n"/>
      <c r="O691" s="177" t="n"/>
      <c r="P691" s="171" t="n"/>
    </row>
    <row r="692" ht="18.75" customHeight="1">
      <c r="A692" s="171" t="n"/>
      <c r="B692" s="171" t="n"/>
      <c r="C692" s="171" t="n"/>
      <c r="D692" s="171" t="n"/>
      <c r="E692" s="171" t="n"/>
      <c r="F692" s="171" t="n"/>
      <c r="G692" s="171" t="n"/>
      <c r="H692" s="171" t="n"/>
      <c r="I692" s="171" t="n"/>
      <c r="J692" s="175">
        <f>SWITCH('CONFIGURAÇÃO'!$J$678,"Origem","","Marcante","","Menor","","Arma","RECARGA","Escudo","PREÇO","Uniforme","PREÇO","Item comum","","Ferramenta amaldiçoada","","")</f>
        <v/>
      </c>
      <c r="K692" s="177" t="n"/>
      <c r="L692" s="179" t="n"/>
      <c r="M692" s="176" t="n"/>
      <c r="N692" s="176" t="n"/>
      <c r="O692" s="177" t="n"/>
      <c r="P692" s="171" t="n"/>
    </row>
    <row r="693" ht="18.75" customHeight="1">
      <c r="A693" s="171" t="n"/>
      <c r="B693" s="171" t="n"/>
      <c r="C693" s="171" t="n"/>
      <c r="D693" s="171" t="n"/>
      <c r="E693" s="171" t="n"/>
      <c r="F693" s="171" t="n"/>
      <c r="G693" s="171" t="n"/>
      <c r="H693" s="171" t="n"/>
      <c r="I693" s="171" t="n"/>
      <c r="J693" s="175">
        <f>SWITCH('CONFIGURAÇÃO'!$J$678,"Origem","","Marcante","","Menor","","Arma","PREÇO","Escudo","","Uniforme","","Item comum","","Ferramenta amaldiçoada","","")</f>
        <v/>
      </c>
      <c r="K693" s="177" t="n"/>
      <c r="L693" s="179" t="n"/>
      <c r="M693" s="176" t="n"/>
      <c r="N693" s="176" t="n"/>
      <c r="O693" s="177" t="n"/>
      <c r="P693" s="171" t="n"/>
    </row>
    <row r="694" ht="18.75" customHeight="1">
      <c r="A694" s="171" t="n"/>
      <c r="B694" s="171" t="n"/>
      <c r="C694" s="171" t="n"/>
      <c r="D694" s="171" t="n"/>
      <c r="E694" s="171" t="n"/>
      <c r="F694" s="171" t="n"/>
      <c r="G694" s="171" t="n"/>
      <c r="H694" s="171" t="n"/>
      <c r="I694" s="171" t="n"/>
      <c r="J694" s="175" t="inlineStr">
        <is>
          <t>EFEITO · DESCRIÇÃO</t>
        </is>
      </c>
      <c r="K694" s="176" t="n"/>
      <c r="L694" s="176" t="n"/>
      <c r="M694" s="176" t="n"/>
      <c r="N694" s="176" t="n"/>
      <c r="O694" s="177" t="n"/>
      <c r="P694" s="171" t="n"/>
    </row>
    <row r="695" ht="18.75" customHeight="1">
      <c r="A695" s="171" t="n"/>
      <c r="B695" s="171" t="n"/>
      <c r="C695" s="171" t="n"/>
      <c r="D695" s="171" t="n"/>
      <c r="E695" s="171" t="n"/>
      <c r="F695" s="171" t="n"/>
      <c r="G695" s="171" t="n"/>
      <c r="H695" s="171" t="n"/>
      <c r="I695" s="171" t="n"/>
      <c r="J695" s="181" t="n"/>
      <c r="K695" s="182" t="n"/>
      <c r="L695" s="182" t="n"/>
      <c r="M695" s="182" t="n"/>
      <c r="N695" s="182" t="n"/>
      <c r="O695" s="183" t="n"/>
      <c r="P695" s="171" t="n"/>
    </row>
    <row r="696" ht="18.75" customHeight="1">
      <c r="A696" s="171" t="n"/>
      <c r="B696" s="171" t="n"/>
      <c r="C696" s="171" t="n"/>
      <c r="D696" s="171" t="n"/>
      <c r="E696" s="171" t="n"/>
      <c r="F696" s="171" t="n"/>
      <c r="G696" s="171" t="n"/>
      <c r="H696" s="171" t="n"/>
      <c r="I696" s="171" t="n"/>
      <c r="J696" s="184" t="n"/>
      <c r="O696" s="185" t="n"/>
      <c r="P696" s="171" t="n"/>
    </row>
    <row r="697" ht="18.75" customHeight="1">
      <c r="A697" s="171" t="n"/>
      <c r="B697" s="171" t="n"/>
      <c r="C697" s="171" t="n"/>
      <c r="D697" s="171" t="n"/>
      <c r="E697" s="171" t="n"/>
      <c r="F697" s="171" t="n"/>
      <c r="G697" s="171" t="n"/>
      <c r="H697" s="171" t="n"/>
      <c r="I697" s="171" t="n"/>
      <c r="J697" s="184" t="n"/>
      <c r="O697" s="185" t="n"/>
      <c r="P697" s="171" t="n"/>
    </row>
    <row r="698" ht="18.75" customHeight="1">
      <c r="A698" s="171" t="n"/>
      <c r="B698" s="171" t="n"/>
      <c r="C698" s="171" t="n"/>
      <c r="D698" s="171" t="n"/>
      <c r="E698" s="171" t="n"/>
      <c r="F698" s="171" t="n"/>
      <c r="G698" s="171" t="n"/>
      <c r="H698" s="171" t="n"/>
      <c r="I698" s="171" t="n"/>
      <c r="J698" s="184" t="n"/>
      <c r="O698" s="185" t="n"/>
      <c r="P698" s="171" t="n"/>
    </row>
    <row r="699" ht="18.75" customHeight="1">
      <c r="A699" s="171" t="n"/>
      <c r="B699" s="171" t="n"/>
      <c r="C699" s="171" t="n"/>
      <c r="D699" s="171" t="n"/>
      <c r="E699" s="171" t="n"/>
      <c r="F699" s="171" t="n"/>
      <c r="G699" s="171" t="n"/>
      <c r="H699" s="171" t="n"/>
      <c r="I699" s="171" t="n"/>
      <c r="J699" s="186" t="n"/>
      <c r="K699" s="187" t="n"/>
      <c r="L699" s="187" t="n"/>
      <c r="M699" s="187" t="n"/>
      <c r="N699" s="187" t="n"/>
      <c r="O699" s="188" t="n"/>
      <c r="P699" s="171" t="n"/>
    </row>
    <row r="700" ht="18.75" customHeight="1">
      <c r="A700" s="171" t="n"/>
      <c r="B700" s="171" t="n"/>
      <c r="C700" s="171" t="n"/>
      <c r="D700" s="171" t="n"/>
      <c r="E700" s="171" t="n"/>
      <c r="F700" s="171" t="n"/>
      <c r="G700" s="171" t="n"/>
      <c r="H700" s="171" t="n"/>
      <c r="I700" s="171" t="n"/>
      <c r="J700" s="173">
        <f>IF('DADOS_CUSTOM'!$S$25="","Revise os valores ao trocar o tipo.","⚠ "&amp;'DADOS_CUSTOM'!$S$25)</f>
        <v/>
      </c>
      <c r="P700" s="171" t="n"/>
    </row>
    <row r="701" ht="18.75" customHeight="1">
      <c r="A701" s="171" t="n"/>
      <c r="B701" s="171" t="n"/>
      <c r="C701" s="171" t="n"/>
      <c r="D701" s="171" t="n"/>
      <c r="E701" s="171" t="n"/>
      <c r="F701" s="171" t="n"/>
      <c r="G701" s="171" t="n"/>
      <c r="H701" s="171" t="n"/>
      <c r="I701" s="171" t="n"/>
      <c r="P701" s="171" t="n"/>
    </row>
    <row r="702" ht="18.75" customHeight="1">
      <c r="A702" s="171" t="n"/>
      <c r="B702" s="171" t="n"/>
      <c r="C702" s="171" t="n"/>
      <c r="D702" s="171" t="n"/>
      <c r="E702" s="171" t="n"/>
      <c r="F702" s="171" t="n"/>
      <c r="G702" s="171" t="n"/>
      <c r="H702" s="171" t="n"/>
      <c r="I702" s="171" t="n"/>
      <c r="J702" s="171" t="n"/>
      <c r="K702" s="171" t="n"/>
      <c r="L702" s="171" t="n"/>
      <c r="M702" s="171" t="n"/>
      <c r="N702" s="171" t="n"/>
      <c r="O702" s="171" t="n"/>
      <c r="P702" s="171" t="n"/>
    </row>
    <row r="703" ht="18.75" customHeight="1">
      <c r="A703" s="171" t="n"/>
      <c r="B703" s="171" t="n"/>
      <c r="C703" s="171" t="n"/>
      <c r="D703" s="171" t="n"/>
      <c r="E703" s="171" t="n"/>
      <c r="F703" s="171" t="n"/>
      <c r="G703" s="171" t="n"/>
      <c r="H703" s="171" t="n"/>
      <c r="I703" s="171" t="n"/>
      <c r="J703" s="171" t="n"/>
      <c r="K703" s="171" t="n"/>
      <c r="L703" s="171" t="n"/>
      <c r="M703" s="171" t="n"/>
      <c r="N703" s="171" t="n"/>
      <c r="O703" s="171" t="n"/>
      <c r="P703" s="171" t="n"/>
    </row>
    <row r="704" ht="18.75" customHeight="1">
      <c r="A704" s="171" t="n"/>
      <c r="B704" s="171" t="n"/>
      <c r="C704" s="171" t="n"/>
      <c r="D704" s="171" t="n"/>
      <c r="E704" s="171" t="n"/>
      <c r="F704" s="171" t="n"/>
      <c r="G704" s="171" t="n"/>
      <c r="H704" s="171" t="n"/>
      <c r="I704" s="171" t="n"/>
      <c r="J704" s="171" t="n"/>
      <c r="K704" s="171" t="n"/>
      <c r="L704" s="171" t="n"/>
      <c r="M704" s="171" t="n"/>
      <c r="N704" s="171" t="n"/>
      <c r="O704" s="171" t="n"/>
      <c r="P704" s="171" t="n"/>
    </row>
    <row r="705" ht="18.75" customHeight="1">
      <c r="A705" s="171" t="n"/>
      <c r="B705" s="171" t="n"/>
      <c r="C705" s="171" t="n"/>
      <c r="D705" s="171" t="n"/>
      <c r="E705" s="171" t="n"/>
      <c r="F705" s="171" t="n"/>
      <c r="G705" s="171" t="n"/>
      <c r="H705" s="171" t="n"/>
      <c r="I705" s="171" t="n"/>
      <c r="J705" s="174" t="inlineStr">
        <is>
          <t>CARTÃO 25 · CUSTOM</t>
        </is>
      </c>
      <c r="P705" s="171" t="n"/>
    </row>
    <row r="706" ht="18.75" customHeight="1">
      <c r="A706" s="171" t="n"/>
      <c r="B706" s="171" t="n"/>
      <c r="C706" s="171" t="n"/>
      <c r="D706" s="171" t="n"/>
      <c r="E706" s="171" t="n"/>
      <c r="F706" s="171" t="n"/>
      <c r="G706" s="171" t="n"/>
      <c r="H706" s="171" t="n"/>
      <c r="I706" s="171" t="n"/>
      <c r="J706" s="175" t="inlineStr">
        <is>
          <t>TIPO</t>
        </is>
      </c>
      <c r="K706" s="176" t="n"/>
      <c r="L706" s="176" t="n"/>
      <c r="M706" s="177" t="n"/>
      <c r="N706" s="175" t="inlineStr">
        <is>
          <t>MESTRE VIU</t>
        </is>
      </c>
      <c r="O706" s="177" t="n"/>
      <c r="P706" s="171" t="n"/>
    </row>
    <row r="707" ht="18.75" customHeight="1">
      <c r="A707" s="171" t="n"/>
      <c r="B707" s="171" t="n"/>
      <c r="C707" s="171" t="n"/>
      <c r="D707" s="171" t="n"/>
      <c r="E707" s="171" t="n"/>
      <c r="F707" s="171" t="n"/>
      <c r="G707" s="171" t="n"/>
      <c r="H707" s="171" t="n"/>
      <c r="I707" s="171" t="n"/>
      <c r="J707" s="179" t="n"/>
      <c r="K707" s="176" t="n"/>
      <c r="L707" s="176" t="n"/>
      <c r="M707" s="177" t="n"/>
      <c r="N707" s="178" t="b">
        <v>0</v>
      </c>
      <c r="O707" s="177" t="n"/>
      <c r="P707" s="171" t="n"/>
    </row>
    <row r="708" ht="18.75" customHeight="1">
      <c r="A708" s="171" t="n"/>
      <c r="B708" s="171" t="n"/>
      <c r="C708" s="171" t="n"/>
      <c r="D708" s="171" t="n"/>
      <c r="E708" s="171" t="n"/>
      <c r="F708" s="171" t="n"/>
      <c r="G708" s="171" t="n"/>
      <c r="H708" s="171" t="n"/>
      <c r="I708" s="171" t="n"/>
      <c r="J708" s="175" t="inlineStr">
        <is>
          <t>NOME</t>
        </is>
      </c>
      <c r="K708" s="176" t="n"/>
      <c r="L708" s="176" t="n"/>
      <c r="M708" s="176" t="n"/>
      <c r="N708" s="176" t="n"/>
      <c r="O708" s="177" t="n"/>
      <c r="P708" s="171" t="n"/>
    </row>
    <row r="709" ht="18.75" customHeight="1">
      <c r="A709" s="171" t="n"/>
      <c r="B709" s="171" t="n"/>
      <c r="C709" s="171" t="n"/>
      <c r="D709" s="171" t="n"/>
      <c r="E709" s="171" t="n"/>
      <c r="F709" s="171" t="n"/>
      <c r="G709" s="171" t="n"/>
      <c r="H709" s="171" t="n"/>
      <c r="I709" s="171" t="n"/>
      <c r="J709" s="179" t="n"/>
      <c r="K709" s="176" t="n"/>
      <c r="L709" s="176" t="n"/>
      <c r="M709" s="176" t="n"/>
      <c r="N709" s="176" t="n"/>
      <c r="O709" s="177" t="n"/>
      <c r="P709" s="171" t="n"/>
    </row>
    <row r="710" ht="18.75" customHeight="1">
      <c r="A710" s="171" t="n"/>
      <c r="B710" s="171" t="n"/>
      <c r="C710" s="171" t="n"/>
      <c r="D710" s="171" t="n"/>
      <c r="E710" s="171" t="n"/>
      <c r="F710" s="171" t="n"/>
      <c r="G710" s="171" t="n"/>
      <c r="H710" s="171" t="n"/>
      <c r="I710" s="171" t="n"/>
      <c r="J710" s="175">
        <f>SWITCH('CONFIGURAÇÃO'!$J$707,"Origem","PERÍCIA 1","Marcante","ORIGEM","Menor","ORIGEM","Arma","CATEGORIA","Escudo","","Uniforme","GRAU MÍNIMO","Item comum","","Ferramenta amaldiçoada","BASE","")</f>
        <v/>
      </c>
      <c r="K710" s="177" t="n"/>
      <c r="L710" s="179" t="n"/>
      <c r="M710" s="176" t="n"/>
      <c r="N710" s="176" t="n"/>
      <c r="O710" s="177" t="n"/>
      <c r="P710" s="171" t="n"/>
    </row>
    <row r="711" ht="18.75" customHeight="1">
      <c r="A711" s="171" t="n"/>
      <c r="B711" s="171" t="n"/>
      <c r="C711" s="171" t="n"/>
      <c r="D711" s="171" t="n"/>
      <c r="E711" s="171" t="n"/>
      <c r="F711" s="171" t="n"/>
      <c r="G711" s="171" t="n"/>
      <c r="H711" s="171" t="n"/>
      <c r="I711" s="171" t="n"/>
      <c r="J711" s="175">
        <f>SWITCH('CONFIGURAÇÃO'!$J$707,"Origem","PERÍCIA 2","Marcante","","Menor","EXIGE MARCANTE","Arma","MÃO","Escudo","","Uniforme","","Item comum","","Ferramenta amaldiçoada","GRAU","")</f>
        <v/>
      </c>
      <c r="K711" s="177" t="n"/>
      <c r="L711" s="179" t="n"/>
      <c r="M711" s="176" t="n"/>
      <c r="N711" s="176" t="n"/>
      <c r="O711" s="177" t="n"/>
      <c r="P711" s="171" t="n"/>
    </row>
    <row r="712" ht="18.75" customHeight="1">
      <c r="A712" s="171" t="n"/>
      <c r="B712" s="171" t="n"/>
      <c r="C712" s="171" t="n"/>
      <c r="D712" s="171" t="n"/>
      <c r="E712" s="171" t="n"/>
      <c r="F712" s="171" t="n"/>
      <c r="G712" s="171" t="n"/>
      <c r="H712" s="171" t="n"/>
      <c r="I712" s="171" t="n"/>
      <c r="J712" s="175">
        <f>SWITCH('CONFIGURAÇÃO'!$J$707,"Origem","PERÍCIA 3","Marcante","","Menor","","Arma","TIPO DE DANO","Escudo","","Uniforme","","Item comum","","Ferramenta amaldiçoada","","")</f>
        <v/>
      </c>
      <c r="K712" s="177" t="n"/>
      <c r="L712" s="179" t="n"/>
      <c r="M712" s="176" t="n"/>
      <c r="N712" s="176" t="n"/>
      <c r="O712" s="177" t="n"/>
      <c r="P712" s="171" t="n"/>
    </row>
    <row r="713" ht="18.75" customHeight="1">
      <c r="A713" s="171" t="n"/>
      <c r="B713" s="171" t="n"/>
      <c r="C713" s="171" t="n"/>
      <c r="D713" s="171" t="n"/>
      <c r="E713" s="171" t="n"/>
      <c r="F713" s="171" t="n"/>
      <c r="G713" s="171" t="n"/>
      <c r="H713" s="171" t="n"/>
      <c r="I713" s="171" t="n"/>
      <c r="J713" s="175">
        <f>SWITCH('CONFIGURAÇÃO'!$J$707,"Origem","PERÍCIA 4","Marcante","","Menor","","Arma","PROPRIEDADE 1","Escudo","","Uniforme","","Item comum","","Ferramenta amaldiçoada","","")</f>
        <v/>
      </c>
      <c r="K713" s="177" t="n"/>
      <c r="L713" s="179" t="n"/>
      <c r="M713" s="176" t="n"/>
      <c r="N713" s="176" t="n"/>
      <c r="O713" s="177" t="n"/>
      <c r="P713" s="171" t="n"/>
    </row>
    <row r="714" ht="18.75" customHeight="1">
      <c r="A714" s="171" t="n"/>
      <c r="B714" s="171" t="n"/>
      <c r="C714" s="171" t="n"/>
      <c r="D714" s="171" t="n"/>
      <c r="E714" s="171" t="n"/>
      <c r="F714" s="171" t="n"/>
      <c r="G714" s="171" t="n"/>
      <c r="H714" s="171" t="n"/>
      <c r="I714" s="171" t="n"/>
      <c r="J714" s="175">
        <f>SWITCH('CONFIGURAÇÃO'!$J$707,"Origem","ROTA","Marcante","","Menor","","Arma","PROPRIEDADE 2","Escudo","","Uniforme","","Item comum","","Ferramenta amaldiçoada","","")</f>
        <v/>
      </c>
      <c r="K714" s="177" t="n"/>
      <c r="L714" s="179" t="n"/>
      <c r="M714" s="176" t="n"/>
      <c r="N714" s="176" t="n"/>
      <c r="O714" s="177" t="n"/>
      <c r="P714" s="171" t="n"/>
    </row>
    <row r="715" ht="18.75" customHeight="1">
      <c r="A715" s="171" t="n"/>
      <c r="B715" s="171" t="n"/>
      <c r="C715" s="171" t="n"/>
      <c r="D715" s="171" t="n"/>
      <c r="E715" s="171" t="n"/>
      <c r="F715" s="171" t="n"/>
      <c r="G715" s="171" t="n"/>
      <c r="H715" s="171" t="n"/>
      <c r="I715" s="171" t="n"/>
      <c r="J715" s="175">
        <f>SWITCH('CONFIGURAÇÃO'!$J$707,"Origem","BASE DO LIVRO","Marcante","","Menor","","Arma","PROPRIEDADE 3","Escudo","","Uniforme","","Item comum","","Ferramenta amaldiçoada","","")</f>
        <v/>
      </c>
      <c r="K715" s="177" t="n"/>
      <c r="L715" s="179" t="n"/>
      <c r="M715" s="176" t="n"/>
      <c r="N715" s="176" t="n"/>
      <c r="O715" s="177" t="n"/>
      <c r="P715" s="171" t="n"/>
    </row>
    <row r="716" ht="18.75" customHeight="1">
      <c r="A716" s="171" t="n"/>
      <c r="B716" s="171" t="n"/>
      <c r="C716" s="171" t="n"/>
      <c r="D716" s="171" t="n"/>
      <c r="E716" s="171" t="n"/>
      <c r="F716" s="171" t="n"/>
      <c r="G716" s="171" t="n"/>
      <c r="H716" s="171" t="n"/>
      <c r="I716" s="171" t="n"/>
      <c r="J716" s="175">
        <f>SWITCH('CONFIGURAÇÃO'!$J$707,"Origem","OFÍCIO","Marcante","","Menor","","Arma","PROPRIEDADE 4","Escudo","","Uniforme","","Item comum","","Ferramenta amaldiçoada","","")</f>
        <v/>
      </c>
      <c r="K716" s="177" t="n"/>
      <c r="L716" s="179" t="n"/>
      <c r="M716" s="176" t="n"/>
      <c r="N716" s="176" t="n"/>
      <c r="O716" s="177" t="n"/>
      <c r="P716" s="171" t="n"/>
    </row>
    <row r="717" ht="18.75" customHeight="1">
      <c r="A717" s="171" t="n"/>
      <c r="B717" s="171" t="n"/>
      <c r="C717" s="171" t="n"/>
      <c r="D717" s="171" t="n"/>
      <c r="E717" s="171" t="n"/>
      <c r="F717" s="171" t="n"/>
      <c r="G717" s="171" t="n"/>
      <c r="H717" s="171" t="n"/>
      <c r="I717" s="171" t="n"/>
      <c r="J717" s="175">
        <f>SWITCH('CONFIGURAÇÃO'!$J$707,"Origem","TALENTO CE 4","Marcante","FREQUÊNCIA","Menor","FREQUÊNCIA","Arma","DADO","Escudo","PROTEÇÃO","Uniforme","PROTEÇÃO","Item comum","VOLUME","Ferramenta amaldiçoada","ESTIGMA","")</f>
        <v/>
      </c>
      <c r="K717" s="177" t="n"/>
      <c r="L717" s="179" t="n"/>
      <c r="M717" s="176" t="n"/>
      <c r="N717" s="176" t="n"/>
      <c r="O717" s="177" t="n"/>
      <c r="P717" s="171" t="n"/>
    </row>
    <row r="718" ht="18.75" customHeight="1">
      <c r="A718" s="171" t="n"/>
      <c r="B718" s="171" t="n"/>
      <c r="C718" s="171" t="n"/>
      <c r="D718" s="171" t="n"/>
      <c r="E718" s="171" t="n"/>
      <c r="F718" s="171" t="n"/>
      <c r="G718" s="171" t="n"/>
      <c r="H718" s="171" t="n"/>
      <c r="I718" s="171" t="n"/>
      <c r="J718" s="175">
        <f>SWITCH('CONFIGURAÇÃO'!$J$707,"Origem","","Marcante","","Menor","","Arma","FORÇA","Escudo","TETO DE DESTREZA","Uniforme","TETO DE DESTREZA","Item comum","PREÇO","Ferramenta amaldiçoada","DESGASTE","")</f>
        <v/>
      </c>
      <c r="K718" s="177" t="n"/>
      <c r="L718" s="179" t="n"/>
      <c r="M718" s="176" t="n"/>
      <c r="N718" s="176" t="n"/>
      <c r="O718" s="177" t="n"/>
      <c r="P718" s="171" t="n"/>
    </row>
    <row r="719" ht="18.75" customHeight="1">
      <c r="A719" s="171" t="n"/>
      <c r="B719" s="171" t="n"/>
      <c r="C719" s="171" t="n"/>
      <c r="D719" s="171" t="n"/>
      <c r="E719" s="171" t="n"/>
      <c r="F719" s="171" t="n"/>
      <c r="G719" s="171" t="n"/>
      <c r="H719" s="171" t="n"/>
      <c r="I719" s="171" t="n"/>
      <c r="J719" s="175">
        <f>SWITCH('CONFIGURAÇÃO'!$J$707,"Origem","","Marcante","","Menor","","Arma","VOLUME","Escudo","FORÇA","Uniforme","FORÇA","Item comum","","Ferramenta amaldiçoada","VOLUME","")</f>
        <v/>
      </c>
      <c r="K719" s="177" t="n"/>
      <c r="L719" s="179" t="n"/>
      <c r="M719" s="176" t="n"/>
      <c r="N719" s="176" t="n"/>
      <c r="O719" s="177" t="n"/>
      <c r="P719" s="171" t="n"/>
    </row>
    <row r="720" ht="18.75" customHeight="1">
      <c r="A720" s="171" t="n"/>
      <c r="B720" s="171" t="n"/>
      <c r="C720" s="171" t="n"/>
      <c r="D720" s="171" t="n"/>
      <c r="E720" s="171" t="n"/>
      <c r="F720" s="171" t="n"/>
      <c r="G720" s="171" t="n"/>
      <c r="H720" s="171" t="n"/>
      <c r="I720" s="171" t="n"/>
      <c r="J720" s="175">
        <f>SWITCH('CONFIGURAÇÃO'!$J$707,"Origem","","Marcante","","Menor","","Arma","ALCANCE","Escudo","VOLUME","Uniforme","VOLUME","Item comum","","Ferramenta amaldiçoada","PREÇO","")</f>
        <v/>
      </c>
      <c r="K720" s="177" t="n"/>
      <c r="L720" s="179" t="n"/>
      <c r="M720" s="176" t="n"/>
      <c r="N720" s="176" t="n"/>
      <c r="O720" s="177" t="n"/>
      <c r="P720" s="171" t="n"/>
    </row>
    <row r="721" ht="18.75" customHeight="1">
      <c r="A721" s="171" t="n"/>
      <c r="B721" s="171" t="n"/>
      <c r="C721" s="171" t="n"/>
      <c r="D721" s="171" t="n"/>
      <c r="E721" s="171" t="n"/>
      <c r="F721" s="171" t="n"/>
      <c r="G721" s="171" t="n"/>
      <c r="H721" s="171" t="n"/>
      <c r="I721" s="171" t="n"/>
      <c r="J721" s="175">
        <f>SWITCH('CONFIGURAÇÃO'!$J$707,"Origem","","Marcante","","Menor","","Arma","RECARGA","Escudo","PREÇO","Uniforme","PREÇO","Item comum","","Ferramenta amaldiçoada","","")</f>
        <v/>
      </c>
      <c r="K721" s="177" t="n"/>
      <c r="L721" s="179" t="n"/>
      <c r="M721" s="176" t="n"/>
      <c r="N721" s="176" t="n"/>
      <c r="O721" s="177" t="n"/>
      <c r="P721" s="171" t="n"/>
    </row>
    <row r="722" ht="18.75" customHeight="1">
      <c r="A722" s="171" t="n"/>
      <c r="B722" s="171" t="n"/>
      <c r="C722" s="171" t="n"/>
      <c r="D722" s="171" t="n"/>
      <c r="E722" s="171" t="n"/>
      <c r="F722" s="171" t="n"/>
      <c r="G722" s="171" t="n"/>
      <c r="H722" s="171" t="n"/>
      <c r="I722" s="171" t="n"/>
      <c r="J722" s="175">
        <f>SWITCH('CONFIGURAÇÃO'!$J$707,"Origem","","Marcante","","Menor","","Arma","PREÇO","Escudo","","Uniforme","","Item comum","","Ferramenta amaldiçoada","","")</f>
        <v/>
      </c>
      <c r="K722" s="177" t="n"/>
      <c r="L722" s="179" t="n"/>
      <c r="M722" s="176" t="n"/>
      <c r="N722" s="176" t="n"/>
      <c r="O722" s="177" t="n"/>
      <c r="P722" s="171" t="n"/>
    </row>
    <row r="723" ht="18.75" customHeight="1">
      <c r="A723" s="171" t="n"/>
      <c r="B723" s="171" t="n"/>
      <c r="C723" s="171" t="n"/>
      <c r="D723" s="171" t="n"/>
      <c r="E723" s="171" t="n"/>
      <c r="F723" s="171" t="n"/>
      <c r="G723" s="171" t="n"/>
      <c r="H723" s="171" t="n"/>
      <c r="I723" s="171" t="n"/>
      <c r="J723" s="175" t="inlineStr">
        <is>
          <t>EFEITO · DESCRIÇÃO</t>
        </is>
      </c>
      <c r="K723" s="176" t="n"/>
      <c r="L723" s="176" t="n"/>
      <c r="M723" s="176" t="n"/>
      <c r="N723" s="176" t="n"/>
      <c r="O723" s="177" t="n"/>
      <c r="P723" s="171" t="n"/>
    </row>
    <row r="724" ht="18.75" customHeight="1">
      <c r="A724" s="171" t="n"/>
      <c r="B724" s="171" t="n"/>
      <c r="C724" s="171" t="n"/>
      <c r="D724" s="171" t="n"/>
      <c r="E724" s="171" t="n"/>
      <c r="F724" s="171" t="n"/>
      <c r="G724" s="171" t="n"/>
      <c r="H724" s="171" t="n"/>
      <c r="I724" s="171" t="n"/>
      <c r="J724" s="181" t="n"/>
      <c r="K724" s="182" t="n"/>
      <c r="L724" s="182" t="n"/>
      <c r="M724" s="182" t="n"/>
      <c r="N724" s="182" t="n"/>
      <c r="O724" s="183" t="n"/>
      <c r="P724" s="171" t="n"/>
    </row>
    <row r="725" ht="18.75" customHeight="1">
      <c r="A725" s="171" t="n"/>
      <c r="B725" s="171" t="n"/>
      <c r="C725" s="171" t="n"/>
      <c r="D725" s="171" t="n"/>
      <c r="E725" s="171" t="n"/>
      <c r="F725" s="171" t="n"/>
      <c r="G725" s="171" t="n"/>
      <c r="H725" s="171" t="n"/>
      <c r="I725" s="171" t="n"/>
      <c r="J725" s="184" t="n"/>
      <c r="O725" s="185" t="n"/>
      <c r="P725" s="171" t="n"/>
    </row>
    <row r="726" ht="18.75" customHeight="1">
      <c r="A726" s="171" t="n"/>
      <c r="B726" s="171" t="n"/>
      <c r="C726" s="171" t="n"/>
      <c r="D726" s="171" t="n"/>
      <c r="E726" s="171" t="n"/>
      <c r="F726" s="171" t="n"/>
      <c r="G726" s="171" t="n"/>
      <c r="H726" s="171" t="n"/>
      <c r="I726" s="171" t="n"/>
      <c r="J726" s="184" t="n"/>
      <c r="O726" s="185" t="n"/>
      <c r="P726" s="171" t="n"/>
    </row>
    <row r="727" ht="18.75" customHeight="1">
      <c r="A727" s="171" t="n"/>
      <c r="B727" s="171" t="n"/>
      <c r="C727" s="171" t="n"/>
      <c r="D727" s="171" t="n"/>
      <c r="E727" s="171" t="n"/>
      <c r="F727" s="171" t="n"/>
      <c r="G727" s="171" t="n"/>
      <c r="H727" s="171" t="n"/>
      <c r="I727" s="171" t="n"/>
      <c r="J727" s="184" t="n"/>
      <c r="O727" s="185" t="n"/>
      <c r="P727" s="171" t="n"/>
    </row>
    <row r="728" ht="18.75" customHeight="1">
      <c r="A728" s="171" t="n"/>
      <c r="B728" s="171" t="n"/>
      <c r="C728" s="171" t="n"/>
      <c r="D728" s="171" t="n"/>
      <c r="E728" s="171" t="n"/>
      <c r="F728" s="171" t="n"/>
      <c r="G728" s="171" t="n"/>
      <c r="H728" s="171" t="n"/>
      <c r="I728" s="171" t="n"/>
      <c r="J728" s="186" t="n"/>
      <c r="K728" s="187" t="n"/>
      <c r="L728" s="187" t="n"/>
      <c r="M728" s="187" t="n"/>
      <c r="N728" s="187" t="n"/>
      <c r="O728" s="188" t="n"/>
      <c r="P728" s="171" t="n"/>
    </row>
    <row r="729" ht="18.75" customHeight="1">
      <c r="A729" s="171" t="n"/>
      <c r="B729" s="171" t="n"/>
      <c r="C729" s="171" t="n"/>
      <c r="D729" s="171" t="n"/>
      <c r="E729" s="171" t="n"/>
      <c r="F729" s="171" t="n"/>
      <c r="G729" s="171" t="n"/>
      <c r="H729" s="171" t="n"/>
      <c r="I729" s="171" t="n"/>
      <c r="J729" s="173">
        <f>IF('DADOS_CUSTOM'!$S$26="","Revise os valores ao trocar o tipo.","⚠ "&amp;'DADOS_CUSTOM'!$S$26)</f>
        <v/>
      </c>
      <c r="P729" s="171" t="n"/>
    </row>
    <row r="730" ht="18.75" customHeight="1">
      <c r="A730" s="171" t="n"/>
      <c r="B730" s="171" t="n"/>
      <c r="C730" s="171" t="n"/>
      <c r="D730" s="171" t="n"/>
      <c r="E730" s="171" t="n"/>
      <c r="F730" s="171" t="n"/>
      <c r="G730" s="171" t="n"/>
      <c r="H730" s="171" t="n"/>
      <c r="I730" s="171" t="n"/>
      <c r="P730" s="171" t="n"/>
    </row>
  </sheetData>
  <mergeCells count="991">
    <mergeCell ref="L50:O50"/>
    <mergeCell ref="L566:O566"/>
    <mergeCell ref="J468:O469"/>
    <mergeCell ref="L688:O688"/>
    <mergeCell ref="L286:O286"/>
    <mergeCell ref="J579:O583"/>
    <mergeCell ref="J141:K141"/>
    <mergeCell ref="J503:M503"/>
    <mergeCell ref="J430:K430"/>
    <mergeCell ref="L630:O630"/>
    <mergeCell ref="L52:O52"/>
    <mergeCell ref="L546:O546"/>
    <mergeCell ref="N474:O474"/>
    <mergeCell ref="J613:O614"/>
    <mergeCell ref="J41:O41"/>
    <mergeCell ref="J161:K161"/>
    <mergeCell ref="J212:O212"/>
    <mergeCell ref="J459:K459"/>
    <mergeCell ref="J448:O448"/>
    <mergeCell ref="L548:O548"/>
    <mergeCell ref="J56:O56"/>
    <mergeCell ref="J143:O143"/>
    <mergeCell ref="J225:K225"/>
    <mergeCell ref="J461:K461"/>
    <mergeCell ref="B78:C78"/>
    <mergeCell ref="L198:O198"/>
    <mergeCell ref="L513:O513"/>
    <mergeCell ref="J507:K507"/>
    <mergeCell ref="J475:M475"/>
    <mergeCell ref="N387:O387"/>
    <mergeCell ref="L485:O485"/>
    <mergeCell ref="L279:O279"/>
    <mergeCell ref="L450:O450"/>
    <mergeCell ref="N329:O329"/>
    <mergeCell ref="B55:C55"/>
    <mergeCell ref="J387:M387"/>
    <mergeCell ref="J67:O67"/>
    <mergeCell ref="L45:O45"/>
    <mergeCell ref="J5:O5"/>
    <mergeCell ref="L343:O343"/>
    <mergeCell ref="J303:O303"/>
    <mergeCell ref="L403:O403"/>
    <mergeCell ref="L514:O514"/>
    <mergeCell ref="L574:O574"/>
    <mergeCell ref="J230:O230"/>
    <mergeCell ref="L55:O55"/>
    <mergeCell ref="J9:O9"/>
    <mergeCell ref="L109:O109"/>
    <mergeCell ref="L280:O280"/>
    <mergeCell ref="L451:O451"/>
    <mergeCell ref="L480:O480"/>
    <mergeCell ref="J497:O498"/>
    <mergeCell ref="L345:O345"/>
    <mergeCell ref="L516:O516"/>
    <mergeCell ref="J231:O235"/>
    <mergeCell ref="L432:O432"/>
    <mergeCell ref="B129:C129"/>
    <mergeCell ref="J288:O288"/>
    <mergeCell ref="J410:O411"/>
    <mergeCell ref="J710:K710"/>
    <mergeCell ref="J362:K362"/>
    <mergeCell ref="J660:K660"/>
    <mergeCell ref="J454:K454"/>
    <mergeCell ref="J289:O293"/>
    <mergeCell ref="J426:K426"/>
    <mergeCell ref="J364:K364"/>
    <mergeCell ref="N184:O184"/>
    <mergeCell ref="J220:K220"/>
    <mergeCell ref="J391:K391"/>
    <mergeCell ref="J518:K518"/>
    <mergeCell ref="L340:O340"/>
    <mergeCell ref="L511:O511"/>
    <mergeCell ref="J455:K455"/>
    <mergeCell ref="J222:K222"/>
    <mergeCell ref="J344:K344"/>
    <mergeCell ref="J691:K691"/>
    <mergeCell ref="L567:O567"/>
    <mergeCell ref="L371:O371"/>
    <mergeCell ref="J358:M358"/>
    <mergeCell ref="B53:C53"/>
    <mergeCell ref="J10:M10"/>
    <mergeCell ref="L656:O656"/>
    <mergeCell ref="L137:O137"/>
    <mergeCell ref="L308:O308"/>
    <mergeCell ref="L631:O631"/>
    <mergeCell ref="L569:O569"/>
    <mergeCell ref="L425:O425"/>
    <mergeCell ref="L229:O229"/>
    <mergeCell ref="L422:O422"/>
    <mergeCell ref="L106:O106"/>
    <mergeCell ref="B84:C84"/>
    <mergeCell ref="J68:M68"/>
    <mergeCell ref="L130:O130"/>
    <mergeCell ref="J75:K75"/>
    <mergeCell ref="J246:K246"/>
    <mergeCell ref="L335:O335"/>
    <mergeCell ref="N619:O619"/>
    <mergeCell ref="L658:O658"/>
    <mergeCell ref="L166:O166"/>
    <mergeCell ref="L633:O633"/>
    <mergeCell ref="L489:O489"/>
    <mergeCell ref="L427:O427"/>
    <mergeCell ref="J602:K602"/>
    <mergeCell ref="L141:O141"/>
    <mergeCell ref="J596:K596"/>
    <mergeCell ref="J647:O647"/>
    <mergeCell ref="L132:O132"/>
    <mergeCell ref="B80:C80"/>
    <mergeCell ref="J248:K248"/>
    <mergeCell ref="L224:O224"/>
    <mergeCell ref="J578:O578"/>
    <mergeCell ref="B79:C79"/>
    <mergeCell ref="J676:O676"/>
    <mergeCell ref="J508:K508"/>
    <mergeCell ref="J157:O157"/>
    <mergeCell ref="L424:O424"/>
    <mergeCell ref="J597:K597"/>
    <mergeCell ref="J81:K81"/>
    <mergeCell ref="L255:O255"/>
    <mergeCell ref="B81:C81"/>
    <mergeCell ref="J339:K339"/>
    <mergeCell ref="N330:O330"/>
    <mergeCell ref="J366:K366"/>
    <mergeCell ref="L46:O46"/>
    <mergeCell ref="L282:O282"/>
    <mergeCell ref="J375:O375"/>
    <mergeCell ref="L453:O453"/>
    <mergeCell ref="N503:O503"/>
    <mergeCell ref="J97:M97"/>
    <mergeCell ref="J226:K226"/>
    <mergeCell ref="L48:O48"/>
    <mergeCell ref="L219:O219"/>
    <mergeCell ref="L517:O517"/>
    <mergeCell ref="J655:K655"/>
    <mergeCell ref="N98:O98"/>
    <mergeCell ref="J531:O531"/>
    <mergeCell ref="J480:K480"/>
    <mergeCell ref="J363:K363"/>
    <mergeCell ref="J12:O12"/>
    <mergeCell ref="L112:O112"/>
    <mergeCell ref="L217:O217"/>
    <mergeCell ref="L283:O283"/>
    <mergeCell ref="L277:O277"/>
    <mergeCell ref="J184:M184"/>
    <mergeCell ref="J6:O7"/>
    <mergeCell ref="J399:K399"/>
    <mergeCell ref="L519:O519"/>
    <mergeCell ref="L690:O690"/>
    <mergeCell ref="J462:O462"/>
    <mergeCell ref="J365:K365"/>
    <mergeCell ref="J221:K221"/>
    <mergeCell ref="J25:K25"/>
    <mergeCell ref="L43:O43"/>
    <mergeCell ref="B99:C99"/>
    <mergeCell ref="J392:K392"/>
    <mergeCell ref="J286:K286"/>
    <mergeCell ref="J457:K457"/>
    <mergeCell ref="J663:K663"/>
    <mergeCell ref="J695:O699"/>
    <mergeCell ref="J299:O299"/>
    <mergeCell ref="J677:M677"/>
    <mergeCell ref="N706:O706"/>
    <mergeCell ref="B92:C92"/>
    <mergeCell ref="J223:K223"/>
    <mergeCell ref="J394:K394"/>
    <mergeCell ref="L74:O74"/>
    <mergeCell ref="L372:O372"/>
    <mergeCell ref="L310:O310"/>
    <mergeCell ref="B76:C76"/>
    <mergeCell ref="J706:M706"/>
    <mergeCell ref="J287:K287"/>
    <mergeCell ref="B94:C94"/>
    <mergeCell ref="L595:O595"/>
    <mergeCell ref="J622:O622"/>
    <mergeCell ref="L722:O722"/>
    <mergeCell ref="L138:O138"/>
    <mergeCell ref="L76:O76"/>
    <mergeCell ref="L399:O399"/>
    <mergeCell ref="L374:O374"/>
    <mergeCell ref="J301:M301"/>
    <mergeCell ref="L168:O168"/>
    <mergeCell ref="J368:K368"/>
    <mergeCell ref="N126:O126"/>
    <mergeCell ref="L659:O659"/>
    <mergeCell ref="J247:K247"/>
    <mergeCell ref="J14:K14"/>
    <mergeCell ref="J550:O554"/>
    <mergeCell ref="J312:K312"/>
    <mergeCell ref="J112:K112"/>
    <mergeCell ref="J729:O730"/>
    <mergeCell ref="J390:O390"/>
    <mergeCell ref="J84:K84"/>
    <mergeCell ref="L661:O661"/>
    <mergeCell ref="J78:K78"/>
    <mergeCell ref="J249:K249"/>
    <mergeCell ref="J547:K547"/>
    <mergeCell ref="J608:O612"/>
    <mergeCell ref="J314:K314"/>
    <mergeCell ref="J170:K170"/>
    <mergeCell ref="J260:O264"/>
    <mergeCell ref="J605:K605"/>
    <mergeCell ref="J539:K539"/>
    <mergeCell ref="J183:O183"/>
    <mergeCell ref="J599:K599"/>
    <mergeCell ref="J15:K15"/>
    <mergeCell ref="J650:O650"/>
    <mergeCell ref="J313:K313"/>
    <mergeCell ref="J302:O302"/>
    <mergeCell ref="J80:K80"/>
    <mergeCell ref="J419:O419"/>
    <mergeCell ref="J107:K107"/>
    <mergeCell ref="J665:O665"/>
    <mergeCell ref="J55:K55"/>
    <mergeCell ref="J712:K712"/>
    <mergeCell ref="J79:K79"/>
    <mergeCell ref="B87:C87"/>
    <mergeCell ref="J315:K315"/>
    <mergeCell ref="J405:O409"/>
    <mergeCell ref="J329:M329"/>
    <mergeCell ref="J694:O694"/>
    <mergeCell ref="J590:M590"/>
    <mergeCell ref="L652:O652"/>
    <mergeCell ref="L627:O627"/>
    <mergeCell ref="J98:M98"/>
    <mergeCell ref="L285:O285"/>
    <mergeCell ref="L456:O456"/>
    <mergeCell ref="L654:O654"/>
    <mergeCell ref="J13:O13"/>
    <mergeCell ref="L162:O162"/>
    <mergeCell ref="L362:O362"/>
    <mergeCell ref="L51:O51"/>
    <mergeCell ref="J591:M591"/>
    <mergeCell ref="J198:K198"/>
    <mergeCell ref="J618:O618"/>
    <mergeCell ref="J534:O534"/>
    <mergeCell ref="B113:C113"/>
    <mergeCell ref="L712:O712"/>
    <mergeCell ref="J186:O186"/>
    <mergeCell ref="B100:C100"/>
    <mergeCell ref="L220:O220"/>
    <mergeCell ref="L364:O364"/>
    <mergeCell ref="J549:O549"/>
    <mergeCell ref="J476:O476"/>
    <mergeCell ref="J308:K308"/>
    <mergeCell ref="B115:C115"/>
    <mergeCell ref="J606:K606"/>
    <mergeCell ref="J544:K544"/>
    <mergeCell ref="B102:C102"/>
    <mergeCell ref="L222:O222"/>
    <mergeCell ref="L251:O251"/>
    <mergeCell ref="B77:C77"/>
    <mergeCell ref="J474:M474"/>
    <mergeCell ref="J166:K166"/>
    <mergeCell ref="N68:O68"/>
    <mergeCell ref="J126:M126"/>
    <mergeCell ref="L17:O17"/>
    <mergeCell ref="J402:K402"/>
    <mergeCell ref="L77:O77"/>
    <mergeCell ref="L601:O601"/>
    <mergeCell ref="L82:O82"/>
    <mergeCell ref="L253:O253"/>
    <mergeCell ref="J389:O389"/>
    <mergeCell ref="L538:O538"/>
    <mergeCell ref="L603:O603"/>
    <mergeCell ref="L19:O19"/>
    <mergeCell ref="L75:O75"/>
    <mergeCell ref="L190:O190"/>
    <mergeCell ref="J191:K191"/>
    <mergeCell ref="L246:O246"/>
    <mergeCell ref="J257:K257"/>
    <mergeCell ref="N417:O417"/>
    <mergeCell ref="J619:M619"/>
    <mergeCell ref="J723:O723"/>
    <mergeCell ref="L304:O304"/>
    <mergeCell ref="L602:O602"/>
    <mergeCell ref="J636:O636"/>
    <mergeCell ref="L540:O540"/>
    <mergeCell ref="L596:O596"/>
    <mergeCell ref="L711:O711"/>
    <mergeCell ref="J255:K255"/>
    <mergeCell ref="L248:O248"/>
    <mergeCell ref="B49:C49"/>
    <mergeCell ref="J684:K684"/>
    <mergeCell ref="J433:O433"/>
    <mergeCell ref="J478:K478"/>
    <mergeCell ref="J91:O92"/>
    <mergeCell ref="J21:K21"/>
    <mergeCell ref="L14:O14"/>
    <mergeCell ref="J192:K192"/>
    <mergeCell ref="J491:O491"/>
    <mergeCell ref="J428:K428"/>
    <mergeCell ref="J542:K542"/>
    <mergeCell ref="N677:O677"/>
    <mergeCell ref="J713:K713"/>
    <mergeCell ref="N300:O300"/>
    <mergeCell ref="L393:O393"/>
    <mergeCell ref="J23:K23"/>
    <mergeCell ref="J194:K194"/>
    <mergeCell ref="J110:K110"/>
    <mergeCell ref="J724:O728"/>
    <mergeCell ref="L368:O368"/>
    <mergeCell ref="L306:O306"/>
    <mergeCell ref="J479:K479"/>
    <mergeCell ref="L159:O159"/>
    <mergeCell ref="J715:K715"/>
    <mergeCell ref="B90:C90"/>
    <mergeCell ref="J690:K690"/>
    <mergeCell ref="L693:O693"/>
    <mergeCell ref="L72:O72"/>
    <mergeCell ref="L487:O487"/>
    <mergeCell ref="L370:O370"/>
    <mergeCell ref="N445:O445"/>
    <mergeCell ref="L164:O164"/>
    <mergeCell ref="N301:O301"/>
    <mergeCell ref="L188:O188"/>
    <mergeCell ref="J333:K333"/>
    <mergeCell ref="J456:K456"/>
    <mergeCell ref="L459:O459"/>
    <mergeCell ref="L655:O655"/>
    <mergeCell ref="N214:O214"/>
    <mergeCell ref="J346:O346"/>
    <mergeCell ref="J521:O525"/>
    <mergeCell ref="J607:O607"/>
    <mergeCell ref="J128:O128"/>
    <mergeCell ref="L228:O228"/>
    <mergeCell ref="J397:K397"/>
    <mergeCell ref="J568:K568"/>
    <mergeCell ref="L657:O657"/>
    <mergeCell ref="L488:O488"/>
    <mergeCell ref="J49:K49"/>
    <mergeCell ref="J404:O404"/>
    <mergeCell ref="N707:O707"/>
    <mergeCell ref="J334:K334"/>
    <mergeCell ref="J101:K101"/>
    <mergeCell ref="J595:K595"/>
    <mergeCell ref="J570:K570"/>
    <mergeCell ref="J621:O621"/>
    <mergeCell ref="J309:K309"/>
    <mergeCell ref="B116:C116"/>
    <mergeCell ref="J415:O415"/>
    <mergeCell ref="J103:K103"/>
    <mergeCell ref="J129:O129"/>
    <mergeCell ref="J545:K545"/>
    <mergeCell ref="B103:C103"/>
    <mergeCell ref="B63:G63"/>
    <mergeCell ref="J336:K336"/>
    <mergeCell ref="J659:K659"/>
    <mergeCell ref="J634:K634"/>
    <mergeCell ref="L681:O681"/>
    <mergeCell ref="J311:K311"/>
    <mergeCell ref="B118:C118"/>
    <mergeCell ref="N69:O69"/>
    <mergeCell ref="J403:K403"/>
    <mergeCell ref="L83:O83"/>
    <mergeCell ref="L254:O254"/>
    <mergeCell ref="J561:M561"/>
    <mergeCell ref="L490:O490"/>
    <mergeCell ref="J417:M417"/>
    <mergeCell ref="N590:O590"/>
    <mergeCell ref="L683:O683"/>
    <mergeCell ref="J169:K169"/>
    <mergeCell ref="L604:O604"/>
    <mergeCell ref="L20:O20"/>
    <mergeCell ref="J598:K598"/>
    <mergeCell ref="L256:O256"/>
    <mergeCell ref="J666:O670"/>
    <mergeCell ref="J99:O99"/>
    <mergeCell ref="J270:O270"/>
    <mergeCell ref="L541:O541"/>
    <mergeCell ref="L84:O84"/>
    <mergeCell ref="J200:K200"/>
    <mergeCell ref="L22:O22"/>
    <mergeCell ref="L193:O193"/>
    <mergeCell ref="J506:O506"/>
    <mergeCell ref="N591:O591"/>
    <mergeCell ref="L314:O314"/>
    <mergeCell ref="J685:K685"/>
    <mergeCell ref="B121:C121"/>
    <mergeCell ref="J623:K623"/>
    <mergeCell ref="J505:O505"/>
    <mergeCell ref="L605:O605"/>
    <mergeCell ref="L539:O539"/>
    <mergeCell ref="J721:K721"/>
    <mergeCell ref="J439:O440"/>
    <mergeCell ref="J131:K131"/>
    <mergeCell ref="B71:C71"/>
    <mergeCell ref="L191:O191"/>
    <mergeCell ref="J258:K258"/>
    <mergeCell ref="L80:O80"/>
    <mergeCell ref="J429:K429"/>
    <mergeCell ref="B58:C58"/>
    <mergeCell ref="J627:K627"/>
    <mergeCell ref="J100:O100"/>
    <mergeCell ref="B52:C52"/>
    <mergeCell ref="J565:K565"/>
    <mergeCell ref="J416:M416"/>
    <mergeCell ref="J272:M272"/>
    <mergeCell ref="J481:K481"/>
    <mergeCell ref="J24:K24"/>
    <mergeCell ref="J195:K195"/>
    <mergeCell ref="J431:K431"/>
    <mergeCell ref="J624:K624"/>
    <mergeCell ref="J716:K716"/>
    <mergeCell ref="J445:M445"/>
    <mergeCell ref="J125:O125"/>
    <mergeCell ref="L396:O396"/>
    <mergeCell ref="J26:K26"/>
    <mergeCell ref="J197:K197"/>
    <mergeCell ref="L632:O632"/>
    <mergeCell ref="N446:O446"/>
    <mergeCell ref="J482:K482"/>
    <mergeCell ref="J40:M40"/>
    <mergeCell ref="L140:O140"/>
    <mergeCell ref="L338:O338"/>
    <mergeCell ref="L460:O460"/>
    <mergeCell ref="L398:O398"/>
    <mergeCell ref="J154:O154"/>
    <mergeCell ref="L509:O509"/>
    <mergeCell ref="J576:K576"/>
    <mergeCell ref="J113:K113"/>
    <mergeCell ref="L373:O373"/>
    <mergeCell ref="B7:G7"/>
    <mergeCell ref="J342:K342"/>
    <mergeCell ref="J707:M707"/>
    <mergeCell ref="J50:K50"/>
    <mergeCell ref="B124:C124"/>
    <mergeCell ref="J142:K142"/>
    <mergeCell ref="B45:C45"/>
    <mergeCell ref="L333:O333"/>
    <mergeCell ref="J400:K400"/>
    <mergeCell ref="J449:K449"/>
    <mergeCell ref="J300:M300"/>
    <mergeCell ref="J571:K571"/>
    <mergeCell ref="J52:K52"/>
    <mergeCell ref="B126:C126"/>
    <mergeCell ref="B109:C109"/>
    <mergeCell ref="B47:C47"/>
    <mergeCell ref="J44:K44"/>
    <mergeCell ref="J337:K337"/>
    <mergeCell ref="J513:K513"/>
    <mergeCell ref="J573:K573"/>
    <mergeCell ref="J373:K373"/>
    <mergeCell ref="B59:C59"/>
    <mergeCell ref="J120:O121"/>
    <mergeCell ref="J520:O520"/>
    <mergeCell ref="B46:C46"/>
    <mergeCell ref="L625:O625"/>
    <mergeCell ref="J711:K711"/>
    <mergeCell ref="N97:O97"/>
    <mergeCell ref="J562:M562"/>
    <mergeCell ref="L391:O391"/>
    <mergeCell ref="L689:O689"/>
    <mergeCell ref="J460:K460"/>
    <mergeCell ref="L111:O111"/>
    <mergeCell ref="B48:C48"/>
    <mergeCell ref="L135:O135"/>
    <mergeCell ref="L257:O257"/>
    <mergeCell ref="N533:O533"/>
    <mergeCell ref="L455:O455"/>
    <mergeCell ref="L626:O626"/>
    <mergeCell ref="L449:O449"/>
    <mergeCell ref="L420:O420"/>
    <mergeCell ref="N185:O185"/>
    <mergeCell ref="J447:O447"/>
    <mergeCell ref="L691:O691"/>
    <mergeCell ref="L101:O101"/>
    <mergeCell ref="L199:O199"/>
    <mergeCell ref="J705:O705"/>
    <mergeCell ref="B73:C73"/>
    <mergeCell ref="L392:O392"/>
    <mergeCell ref="L628:O628"/>
    <mergeCell ref="J284:K284"/>
    <mergeCell ref="J273:O273"/>
    <mergeCell ref="J444:O444"/>
    <mergeCell ref="L478:O478"/>
    <mergeCell ref="L484:O484"/>
    <mergeCell ref="L165:O165"/>
    <mergeCell ref="L720:O720"/>
    <mergeCell ref="J566:K566"/>
    <mergeCell ref="J422:K422"/>
    <mergeCell ref="J109:K109"/>
    <mergeCell ref="J215:O215"/>
    <mergeCell ref="J47:K47"/>
    <mergeCell ref="J386:O386"/>
    <mergeCell ref="L486:O486"/>
    <mergeCell ref="L686:O686"/>
    <mergeCell ref="B74:C74"/>
    <mergeCell ref="L23:O23"/>
    <mergeCell ref="B68:C68"/>
    <mergeCell ref="J630:K630"/>
    <mergeCell ref="L623:O623"/>
    <mergeCell ref="N388:O388"/>
    <mergeCell ref="J424:K424"/>
    <mergeCell ref="B114:C114"/>
    <mergeCell ref="J446:M446"/>
    <mergeCell ref="J138:K138"/>
    <mergeCell ref="L104:O104"/>
    <mergeCell ref="J76:K76"/>
    <mergeCell ref="L275:O275"/>
    <mergeCell ref="J722:K722"/>
    <mergeCell ref="L54:O54"/>
    <mergeCell ref="J632:K632"/>
    <mergeCell ref="N561:O561"/>
    <mergeCell ref="L510:O510"/>
    <mergeCell ref="J62:O63"/>
    <mergeCell ref="L575:O575"/>
    <mergeCell ref="N156:O156"/>
    <mergeCell ref="J589:O589"/>
    <mergeCell ref="J214:M214"/>
    <mergeCell ref="L105:O105"/>
    <mergeCell ref="L276:O276"/>
    <mergeCell ref="J421:K421"/>
    <mergeCell ref="J661:K661"/>
    <mergeCell ref="J70:O70"/>
    <mergeCell ref="L341:O341"/>
    <mergeCell ref="L512:O512"/>
    <mergeCell ref="L577:O577"/>
    <mergeCell ref="L49:O49"/>
    <mergeCell ref="J172:O172"/>
    <mergeCell ref="J279:K279"/>
    <mergeCell ref="J450:K450"/>
    <mergeCell ref="J692:K692"/>
    <mergeCell ref="L570:O570"/>
    <mergeCell ref="J686:K686"/>
    <mergeCell ref="B67:C67"/>
    <mergeCell ref="J53:K53"/>
    <mergeCell ref="J357:O357"/>
    <mergeCell ref="J45:K45"/>
    <mergeCell ref="J343:K343"/>
    <mergeCell ref="L336:O336"/>
    <mergeCell ref="J281:K281"/>
    <mergeCell ref="J452:K452"/>
    <mergeCell ref="N272:O272"/>
    <mergeCell ref="J514:K514"/>
    <mergeCell ref="B69:C69"/>
    <mergeCell ref="L430:O430"/>
    <mergeCell ref="B112:C112"/>
    <mergeCell ref="J280:K280"/>
    <mergeCell ref="J218:K218"/>
    <mergeCell ref="J451:K451"/>
    <mergeCell ref="J69:M69"/>
    <mergeCell ref="J345:K345"/>
    <mergeCell ref="J516:K516"/>
    <mergeCell ref="J687:K687"/>
    <mergeCell ref="J361:O361"/>
    <mergeCell ref="J193:K193"/>
    <mergeCell ref="L367:O367"/>
    <mergeCell ref="B127:C127"/>
    <mergeCell ref="L136:O136"/>
    <mergeCell ref="N40:O40"/>
    <mergeCell ref="L133:O133"/>
    <mergeCell ref="N678:O678"/>
    <mergeCell ref="J134:K134"/>
    <mergeCell ref="J305:K305"/>
    <mergeCell ref="B64:C64"/>
    <mergeCell ref="L369:O369"/>
    <mergeCell ref="L394:O394"/>
    <mergeCell ref="L225:O225"/>
    <mergeCell ref="J347:O351"/>
    <mergeCell ref="L692:O692"/>
    <mergeCell ref="B51:C51"/>
    <mergeCell ref="L102:O102"/>
    <mergeCell ref="L461:O461"/>
    <mergeCell ref="J532:M532"/>
    <mergeCell ref="J271:M271"/>
    <mergeCell ref="L200:O200"/>
    <mergeCell ref="L719:O719"/>
    <mergeCell ref="J307:K307"/>
    <mergeCell ref="L507:O507"/>
    <mergeCell ref="J163:K163"/>
    <mergeCell ref="J574:K574"/>
    <mergeCell ref="L227:O227"/>
    <mergeCell ref="L721:O721"/>
    <mergeCell ref="J241:O241"/>
    <mergeCell ref="J73:K73"/>
    <mergeCell ref="J567:K567"/>
    <mergeCell ref="J371:K371"/>
    <mergeCell ref="J171:K171"/>
    <mergeCell ref="J360:O360"/>
    <mergeCell ref="J216:O216"/>
    <mergeCell ref="J165:K165"/>
    <mergeCell ref="J656:K656"/>
    <mergeCell ref="J594:K594"/>
    <mergeCell ref="J140:K140"/>
    <mergeCell ref="J102:K102"/>
    <mergeCell ref="J569:K569"/>
    <mergeCell ref="J425:K425"/>
    <mergeCell ref="J229:K229"/>
    <mergeCell ref="L629:O629"/>
    <mergeCell ref="J77:K77"/>
    <mergeCell ref="J658:K658"/>
    <mergeCell ref="N416:O416"/>
    <mergeCell ref="J335:K335"/>
    <mergeCell ref="N155:O155"/>
    <mergeCell ref="J682:K682"/>
    <mergeCell ref="N562:O562"/>
    <mergeCell ref="J156:M156"/>
    <mergeCell ref="L107:O107"/>
    <mergeCell ref="L278:O278"/>
    <mergeCell ref="L576:O576"/>
    <mergeCell ref="J155:M155"/>
    <mergeCell ref="N504:O504"/>
    <mergeCell ref="J71:O71"/>
    <mergeCell ref="L342:O342"/>
    <mergeCell ref="J458:K458"/>
    <mergeCell ref="L518:O518"/>
    <mergeCell ref="J649:M649"/>
    <mergeCell ref="J278:K278"/>
    <mergeCell ref="J592:O592"/>
    <mergeCell ref="J244:O244"/>
    <mergeCell ref="L344:O344"/>
    <mergeCell ref="L515:O515"/>
    <mergeCell ref="J178:O179"/>
    <mergeCell ref="J678:M678"/>
    <mergeCell ref="J46:K46"/>
    <mergeCell ref="J282:K282"/>
    <mergeCell ref="B89:C89"/>
    <mergeCell ref="J11:M11"/>
    <mergeCell ref="J453:K453"/>
    <mergeCell ref="J57:O61"/>
    <mergeCell ref="J593:O593"/>
    <mergeCell ref="J159:K159"/>
    <mergeCell ref="J48:K48"/>
    <mergeCell ref="J219:K219"/>
    <mergeCell ref="J653:K653"/>
    <mergeCell ref="B72:C72"/>
    <mergeCell ref="L718:O718"/>
    <mergeCell ref="J519:K519"/>
    <mergeCell ref="L226:O226"/>
    <mergeCell ref="J33:O34"/>
    <mergeCell ref="N475:O475"/>
    <mergeCell ref="J533:M533"/>
    <mergeCell ref="J285:K285"/>
    <mergeCell ref="J185:M185"/>
    <mergeCell ref="L660:O660"/>
    <mergeCell ref="L508:O508"/>
    <mergeCell ref="J664:K664"/>
    <mergeCell ref="B88:C88"/>
    <mergeCell ref="J74:K74"/>
    <mergeCell ref="L134:O134"/>
    <mergeCell ref="B82:C82"/>
    <mergeCell ref="J243:M243"/>
    <mergeCell ref="J250:K250"/>
    <mergeCell ref="L305:O305"/>
    <mergeCell ref="J310:K310"/>
    <mergeCell ref="J316:K316"/>
    <mergeCell ref="J372:K372"/>
    <mergeCell ref="J463:O467"/>
    <mergeCell ref="L572:O572"/>
    <mergeCell ref="L47:O47"/>
    <mergeCell ref="J16:K16"/>
    <mergeCell ref="J555:O556"/>
    <mergeCell ref="J374:K374"/>
    <mergeCell ref="J168:K168"/>
    <mergeCell ref="B108:C108"/>
    <mergeCell ref="B97:G97"/>
    <mergeCell ref="J537:K537"/>
    <mergeCell ref="J388:M388"/>
    <mergeCell ref="B83:C83"/>
    <mergeCell ref="J683:K683"/>
    <mergeCell ref="N359:O359"/>
    <mergeCell ref="B85:C85"/>
    <mergeCell ref="L713:O713"/>
    <mergeCell ref="L365:O365"/>
    <mergeCell ref="L421:O421"/>
    <mergeCell ref="L221:O221"/>
    <mergeCell ref="L25:O25"/>
    <mergeCell ref="L196:O196"/>
    <mergeCell ref="L457:O457"/>
    <mergeCell ref="N532:O532"/>
    <mergeCell ref="N271:O271"/>
    <mergeCell ref="L429:O429"/>
    <mergeCell ref="J245:O245"/>
    <mergeCell ref="L223:O223"/>
    <mergeCell ref="L423:O423"/>
    <mergeCell ref="J376:O380"/>
    <mergeCell ref="L714:O714"/>
    <mergeCell ref="B44:G44"/>
    <mergeCell ref="J679:O679"/>
    <mergeCell ref="J535:O535"/>
    <mergeCell ref="J367:K367"/>
    <mergeCell ref="J167:K167"/>
    <mergeCell ref="J473:O473"/>
    <mergeCell ref="J187:O187"/>
    <mergeCell ref="L287:O287"/>
    <mergeCell ref="L458:O458"/>
    <mergeCell ref="J603:K603"/>
    <mergeCell ref="L281:O281"/>
    <mergeCell ref="L452:O452"/>
    <mergeCell ref="J652:K652"/>
    <mergeCell ref="J700:O701"/>
    <mergeCell ref="J304:K304"/>
    <mergeCell ref="B111:C111"/>
    <mergeCell ref="J688:K688"/>
    <mergeCell ref="J708:O708"/>
    <mergeCell ref="J369:K369"/>
    <mergeCell ref="J396:K396"/>
    <mergeCell ref="L218:O218"/>
    <mergeCell ref="N127:O127"/>
    <mergeCell ref="J654:K654"/>
    <mergeCell ref="J681:K681"/>
    <mergeCell ref="L312:O312"/>
    <mergeCell ref="J485:K485"/>
    <mergeCell ref="J423:K423"/>
    <mergeCell ref="J306:K306"/>
    <mergeCell ref="J162:K162"/>
    <mergeCell ref="J604:K604"/>
    <mergeCell ref="N648:O648"/>
    <mergeCell ref="L597:O597"/>
    <mergeCell ref="J227:K227"/>
    <mergeCell ref="J398:K398"/>
    <mergeCell ref="J127:M127"/>
    <mergeCell ref="L78:O78"/>
    <mergeCell ref="J173:O177"/>
    <mergeCell ref="L249:O249"/>
    <mergeCell ref="L363:O363"/>
    <mergeCell ref="J164:K164"/>
    <mergeCell ref="L599:O599"/>
    <mergeCell ref="L15:O15"/>
    <mergeCell ref="L142:O142"/>
    <mergeCell ref="L313:O313"/>
    <mergeCell ref="L307:O307"/>
    <mergeCell ref="N649:O649"/>
    <mergeCell ref="J543:K543"/>
    <mergeCell ref="L536:O536"/>
    <mergeCell ref="J714:K714"/>
    <mergeCell ref="J563:O563"/>
    <mergeCell ref="L663:O663"/>
    <mergeCell ref="J318:O322"/>
    <mergeCell ref="J251:K251"/>
    <mergeCell ref="L73:O73"/>
    <mergeCell ref="J18:K18"/>
    <mergeCell ref="J189:K189"/>
    <mergeCell ref="L315:O315"/>
    <mergeCell ref="L171:O171"/>
    <mergeCell ref="J487:K487"/>
    <mergeCell ref="J265:O266"/>
    <mergeCell ref="L600:O600"/>
    <mergeCell ref="J601:K601"/>
    <mergeCell ref="J17:K17"/>
    <mergeCell ref="J188:K188"/>
    <mergeCell ref="B91:C91"/>
    <mergeCell ref="J323:O324"/>
    <mergeCell ref="L594:O594"/>
    <mergeCell ref="J82:K82"/>
    <mergeCell ref="J253:K253"/>
    <mergeCell ref="N11:O11"/>
    <mergeCell ref="J28:O32"/>
    <mergeCell ref="B98:G98"/>
    <mergeCell ref="J538:K538"/>
    <mergeCell ref="J19:K19"/>
    <mergeCell ref="J190:K190"/>
    <mergeCell ref="B93:C93"/>
    <mergeCell ref="J488:K488"/>
    <mergeCell ref="L139:O139"/>
    <mergeCell ref="L454:O454"/>
    <mergeCell ref="J540:K540"/>
    <mergeCell ref="B86:C86"/>
    <mergeCell ref="L247:O247"/>
    <mergeCell ref="J515:K515"/>
    <mergeCell ref="L483:O483"/>
    <mergeCell ref="L170:O170"/>
    <mergeCell ref="B101:C101"/>
    <mergeCell ref="J86:O90"/>
    <mergeCell ref="J504:M504"/>
    <mergeCell ref="N39:O39"/>
    <mergeCell ref="L547:O547"/>
    <mergeCell ref="J108:K108"/>
    <mergeCell ref="L53:O53"/>
    <mergeCell ref="J393:K393"/>
    <mergeCell ref="J635:K635"/>
    <mergeCell ref="J42:O42"/>
    <mergeCell ref="J629:K629"/>
    <mergeCell ref="J680:O680"/>
    <mergeCell ref="J207:O208"/>
    <mergeCell ref="J137:K137"/>
    <mergeCell ref="J395:K395"/>
    <mergeCell ref="J693:K693"/>
    <mergeCell ref="J709:O709"/>
    <mergeCell ref="J370:K370"/>
    <mergeCell ref="B104:C104"/>
    <mergeCell ref="J139:K139"/>
    <mergeCell ref="J317:O317"/>
    <mergeCell ref="J359:M359"/>
    <mergeCell ref="L653:O653"/>
    <mergeCell ref="J620:M620"/>
    <mergeCell ref="L161:O161"/>
    <mergeCell ref="J228:K228"/>
    <mergeCell ref="B106:C106"/>
    <mergeCell ref="L79:O79"/>
    <mergeCell ref="J242:M242"/>
    <mergeCell ref="J477:O477"/>
    <mergeCell ref="L684:O684"/>
    <mergeCell ref="N243:O243"/>
    <mergeCell ref="L21:O21"/>
    <mergeCell ref="L192:O192"/>
    <mergeCell ref="B66:C66"/>
    <mergeCell ref="L81:O81"/>
    <mergeCell ref="L252:O252"/>
    <mergeCell ref="L366:O366"/>
    <mergeCell ref="J564:O564"/>
    <mergeCell ref="L542:O542"/>
    <mergeCell ref="J331:O331"/>
    <mergeCell ref="J502:O502"/>
    <mergeCell ref="L664:O664"/>
    <mergeCell ref="L194:O194"/>
    <mergeCell ref="L250:O250"/>
    <mergeCell ref="L316:O316"/>
    <mergeCell ref="L110:O110"/>
    <mergeCell ref="B117:C117"/>
    <mergeCell ref="L479:O479"/>
    <mergeCell ref="J546:K546"/>
    <mergeCell ref="L606:O606"/>
    <mergeCell ref="L160:O160"/>
    <mergeCell ref="L544:O544"/>
    <mergeCell ref="L16:O16"/>
    <mergeCell ref="J83:K83"/>
    <mergeCell ref="J132:K132"/>
    <mergeCell ref="J254:K254"/>
    <mergeCell ref="J671:O672"/>
    <mergeCell ref="L715:O715"/>
    <mergeCell ref="J490:K490"/>
    <mergeCell ref="J96:O96"/>
    <mergeCell ref="J201:O201"/>
    <mergeCell ref="B119:C119"/>
    <mergeCell ref="J332:O332"/>
    <mergeCell ref="L537:O537"/>
    <mergeCell ref="J548:K548"/>
    <mergeCell ref="J20:K20"/>
    <mergeCell ref="L717:O717"/>
    <mergeCell ref="J196:K196"/>
    <mergeCell ref="L189:O189"/>
    <mergeCell ref="J256:K256"/>
    <mergeCell ref="J427:K427"/>
    <mergeCell ref="J625:K625"/>
    <mergeCell ref="J541:K541"/>
    <mergeCell ref="J717:K717"/>
    <mergeCell ref="J22:K22"/>
    <mergeCell ref="L397:O397"/>
    <mergeCell ref="J492:O496"/>
    <mergeCell ref="L568:O568"/>
    <mergeCell ref="J483:K483"/>
    <mergeCell ref="J259:O259"/>
    <mergeCell ref="L163:O163"/>
    <mergeCell ref="L334:O334"/>
    <mergeCell ref="J401:K401"/>
    <mergeCell ref="J572:K572"/>
    <mergeCell ref="J719:K719"/>
    <mergeCell ref="J51:K51"/>
    <mergeCell ref="J149:O150"/>
    <mergeCell ref="B130:G130"/>
    <mergeCell ref="L634:O634"/>
    <mergeCell ref="B54:C54"/>
    <mergeCell ref="L44:O44"/>
    <mergeCell ref="B125:C125"/>
    <mergeCell ref="J111:K111"/>
    <mergeCell ref="L167:O167"/>
    <mergeCell ref="L311:O311"/>
    <mergeCell ref="J584:O585"/>
    <mergeCell ref="J27:O27"/>
    <mergeCell ref="B61:G61"/>
    <mergeCell ref="J642:O643"/>
    <mergeCell ref="L565:O565"/>
    <mergeCell ref="J294:O295"/>
    <mergeCell ref="J432:K432"/>
    <mergeCell ref="B122:C122"/>
    <mergeCell ref="B56:C56"/>
    <mergeCell ref="B105:C105"/>
    <mergeCell ref="L169:O169"/>
    <mergeCell ref="J85:O85"/>
    <mergeCell ref="J338:K338"/>
    <mergeCell ref="J509:K509"/>
    <mergeCell ref="L598:O598"/>
    <mergeCell ref="B120:C120"/>
    <mergeCell ref="J352:O353"/>
    <mergeCell ref="B107:C107"/>
    <mergeCell ref="J648:M648"/>
    <mergeCell ref="J536:K536"/>
    <mergeCell ref="J511:K511"/>
    <mergeCell ref="J114:O114"/>
    <mergeCell ref="L710:O710"/>
    <mergeCell ref="B57:C57"/>
    <mergeCell ref="L685:O685"/>
    <mergeCell ref="J486:K486"/>
    <mergeCell ref="J381:O382"/>
    <mergeCell ref="J600:K600"/>
    <mergeCell ref="L258:O258"/>
    <mergeCell ref="N358:O358"/>
    <mergeCell ref="N10:O10"/>
    <mergeCell ref="L687:O687"/>
    <mergeCell ref="L543:O543"/>
    <mergeCell ref="L481:O481"/>
    <mergeCell ref="L24:O24"/>
    <mergeCell ref="L195:O195"/>
    <mergeCell ref="J434:O438"/>
    <mergeCell ref="L18:O18"/>
    <mergeCell ref="L431:O431"/>
    <mergeCell ref="J631:K631"/>
    <mergeCell ref="L624:O624"/>
    <mergeCell ref="J38:O38"/>
    <mergeCell ref="L309:O309"/>
    <mergeCell ref="J526:O527"/>
    <mergeCell ref="J274:O274"/>
    <mergeCell ref="L545:O545"/>
    <mergeCell ref="J106:K106"/>
    <mergeCell ref="L716:O716"/>
    <mergeCell ref="J133:K133"/>
    <mergeCell ref="L26:O26"/>
    <mergeCell ref="J130:K130"/>
    <mergeCell ref="L197:O197"/>
    <mergeCell ref="B2:O3"/>
    <mergeCell ref="J633:K633"/>
    <mergeCell ref="J144:O148"/>
    <mergeCell ref="B43:G43"/>
    <mergeCell ref="J160:K160"/>
    <mergeCell ref="L482:O482"/>
    <mergeCell ref="J489:K489"/>
    <mergeCell ref="L682:O682"/>
    <mergeCell ref="J689:K689"/>
    <mergeCell ref="J202:O206"/>
    <mergeCell ref="J236:O237"/>
    <mergeCell ref="J135:K135"/>
    <mergeCell ref="B75:C75"/>
    <mergeCell ref="J626:K626"/>
    <mergeCell ref="L113:O113"/>
    <mergeCell ref="N213:O213"/>
    <mergeCell ref="J224:K224"/>
    <mergeCell ref="J420:K420"/>
    <mergeCell ref="J662:K662"/>
    <mergeCell ref="J718:K718"/>
    <mergeCell ref="B5:G6"/>
    <mergeCell ref="J72:K72"/>
    <mergeCell ref="N620:O620"/>
    <mergeCell ref="J637:O641"/>
    <mergeCell ref="J199:K199"/>
    <mergeCell ref="J628:K628"/>
    <mergeCell ref="J484:K484"/>
    <mergeCell ref="J213:M213"/>
    <mergeCell ref="N242:O242"/>
    <mergeCell ref="J720:K720"/>
    <mergeCell ref="J136:K136"/>
    <mergeCell ref="B70:C70"/>
    <mergeCell ref="L400:O400"/>
    <mergeCell ref="L571:O571"/>
    <mergeCell ref="L108:O108"/>
    <mergeCell ref="J39:M39"/>
    <mergeCell ref="J657:K657"/>
    <mergeCell ref="B9:G9"/>
    <mergeCell ref="L337:O337"/>
    <mergeCell ref="J560:O560"/>
    <mergeCell ref="L635:O635"/>
    <mergeCell ref="L131:O131"/>
    <mergeCell ref="L402:O402"/>
    <mergeCell ref="J158:O158"/>
    <mergeCell ref="L573:O573"/>
    <mergeCell ref="L103:O103"/>
    <mergeCell ref="J104:K104"/>
    <mergeCell ref="J275:K275"/>
    <mergeCell ref="L401:O401"/>
    <mergeCell ref="L339:O339"/>
    <mergeCell ref="L395:O395"/>
    <mergeCell ref="J340:K340"/>
    <mergeCell ref="J418:O418"/>
    <mergeCell ref="J517:K517"/>
    <mergeCell ref="L662:O662"/>
    <mergeCell ref="J54:K54"/>
    <mergeCell ref="J115:O119"/>
    <mergeCell ref="B128:C128"/>
    <mergeCell ref="J651:O651"/>
    <mergeCell ref="J283:K283"/>
    <mergeCell ref="J217:K217"/>
    <mergeCell ref="J328:O328"/>
    <mergeCell ref="J277:K277"/>
    <mergeCell ref="J510:K510"/>
    <mergeCell ref="J575:K575"/>
    <mergeCell ref="B62:G62"/>
    <mergeCell ref="B65:C65"/>
    <mergeCell ref="J252:K252"/>
    <mergeCell ref="L426:O426"/>
    <mergeCell ref="J105:K105"/>
    <mergeCell ref="J276:K276"/>
    <mergeCell ref="J43:K43"/>
    <mergeCell ref="J341:K341"/>
    <mergeCell ref="J512:K512"/>
    <mergeCell ref="J577:K577"/>
    <mergeCell ref="B123:C123"/>
    <mergeCell ref="L428:O428"/>
    <mergeCell ref="L284:O284"/>
    <mergeCell ref="B50:C50"/>
    <mergeCell ref="B110:C110"/>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204">
    <dataValidation sqref="C11:C40" showDropDown="0" showInputMessage="0" showErrorMessage="0" allowBlank="1" type="list" errorStyle="stop">
      <formula1>DADOS_CONFIG!$A$2:$A$51</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51"/>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N$5:$U$10,3,FALSE)+'FICHA'!$T$19)+(VLOOKUP('FICHA'!$D$11,DADOS!$N$5:$U$10,4,FALSE)+'FICHA'!$T$19)*('FICHA'!$AH$11-1)),""))+IFERROR(VALUE('FICHA'!$P$26&amp;""),0),""),IF(DADOS_CONFIG!$AF$32&lt;&gt;"",NA(),SUM(DADOS_CONFIG!$AF$2:$AF$31)+IFERROR(VALUE('FICHA'!$P$26&amp;""),0)))</f>
        <v/>
      </c>
      <c r="G2">
        <f>IF(DADOS_CONFIG!$S$15="Não",IFERROR((IFERROR(IF('FICHA'!$D$11="","",(VLOOKUP('FICHA'!$D$11,DADOS!$N$5:$U$10,3,FALSE)+'FICHA'!$T$19)+(VLOOKUP('FICHA'!$D$11,DADOS!$N$5:$U$10,4,FALSE)+'FICHA'!$T$19)*('FICHA'!$AH$11-1)),""))+IFERROR(VALUE('FICHA'!$P$26&amp;""),0),""),IF(DADOS_CONFIG!$AF$32&lt;&gt;"",NA(),SUM(DADOS_CONFIG!$AF$2:$AF$31)+IFERROR(VALUE('FICHA'!$P$26&amp;""),0)))</f>
        <v/>
      </c>
      <c r="H2">
        <f>'FICHA'!$J$26</f>
        <v/>
      </c>
      <c r="K2" t="n">
        <v>1</v>
      </c>
      <c r="L2">
        <f>IF(ISBLANK('CONFIGURAÇÃO'!$B$11),1,IF(NOT(ISLOGICAL('CONFIGURAÇÃO'!$B$11)),0,IF(NOT('CONFIGURAÇÃO'!$B$11),1,IF(AND(COUNTIFS($A$2:$A$51,'CONFIGURAÇÃO'!$C$11)=1,OR('CONFIGURAÇÃO'!$D$11="somar",'CONFIGURAÇÃO'!$D$11="trocar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campos",IF(COUNTIFS(C2:C51,"&gt;1")&gt;0,"Conflito: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IF(OR(DADOS_CONFIG!$S$15="Não",1&gt;'FICHA'!$AH$11),0,IFERROR(VLOOKUP('FICHA'!$D$11,DADOS!$N$5:$U$10,3,FALSE),"")+'FICHA'!$T$19)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IFERROR((IFERROR(IF('FICHA'!$D$11="","",VLOOKUP('FICHA'!$D$11,DADOS!$N$5:$U$10,5,FALSE)*'FICHA'!$AH$11),""))+IFERROR(VALUE('FICHA'!$P$30&amp;""),0),"")</f>
        <v/>
      </c>
      <c r="G3">
        <f>IFERROR((IFERROR(IF('FICHA'!$D$11="","",VLOOKUP('FICHA'!$D$11,DADOS!$N$5:$U$10,5,FALSE)*'FICHA'!$AH$11),""))+IFERROR(VALUE('FICHA'!$P$30&amp;""),0),"")</f>
        <v/>
      </c>
      <c r="H3">
        <f>'FICHA'!$J$30</f>
        <v/>
      </c>
      <c r="K3" t="n">
        <v>2</v>
      </c>
      <c r="L3">
        <f>IF(ISBLANK('CONFIGURAÇÃO'!$B$12),1,IF(NOT(ISLOGICAL('CONFIGURAÇÃO'!$B$12)),0,IF(NOT('CONFIGURAÇÃO'!$B$12),1,IF(AND(COUNTIFS($A$2:$A$51,'CONFIGURAÇÃO'!$C$12)=1,OR('CONFIGURAÇÃO'!$D$12="somar",'CONFIGURAÇÃO'!$D$12="trocar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IF(ISBLANK('CONFIGURAÇÃO'!$B$13),1,IF(NOT(ISLOGICAL('CONFIGURAÇÃO'!$B$13)),0,IF(NOT('CONFIGURAÇÃO'!$B$13),1,IF(AND(COUNTIFS($A$2:$A$51,'CONFIGURAÇÃO'!$C$13)=1,OR('CONFIGURAÇÃO'!$D$13="somar",'CONFIGURAÇÃO'!$D$13="trocar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IF(ISBLANK('CONFIGURAÇÃO'!$B$14),1,IF(NOT(ISLOGICAL('CONFIGURAÇÃO'!$B$14)),0,IF(NOT('CONFIGURAÇÃO'!$B$14),1,IF(AND(COUNTIFS($A$2:$A$51,'CONFIGURAÇÃO'!$C$14)=1,OR('CONFIGURAÇÃO'!$D$14="somar",'CONFIGURAÇÃO'!$D$14="trocar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IF(ISBLANK('CONFIGURAÇÃO'!$B$15),1,IF(NOT(ISLOGICAL('CONFIGURAÇÃO'!$B$15)),0,IF(NOT('CONFIGURAÇÃO'!$B$15),1,IF(AND(COUNTIFS($A$2:$A$51,'CONFIGURAÇÃO'!$C$15)=1,OR('CONFIGURAÇÃO'!$D$15="somar",'CONFIGURAÇÃO'!$D$15="trocar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IF(ISBLANK('CONFIGURAÇÃO'!$B$16),1,IF(NOT(ISLOGICAL('CONFIGURAÇÃO'!$B$16)),0,IF(NOT('CONFIGURAÇÃO'!$B$16),1,IF(AND(COUNTIFS($A$2:$A$51,'CONFIGURAÇÃO'!$C$16)=1,OR('CONFIGURAÇÃO'!$D$16="somar",'CONFIGURAÇÃO'!$D$16="trocar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IF(ISBLANK('CONFIGURAÇÃO'!$B$17),1,IF(NOT(ISLOGICAL('CONFIGURAÇÃO'!$B$17)),0,IF(NOT('CONFIGURAÇÃO'!$B$17),1,IF(AND(COUNTIFS($A$2:$A$51,'CONFIGURAÇÃO'!$C$17)=1,OR('CONFIGURAÇÃO'!$D$17="somar",'CONFIGURAÇÃO'!$D$17="trocar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IF(ISBLANK('CONFIGURAÇÃO'!$B$18),1,IF(NOT(ISLOGICAL('CONFIGURAÇÃO'!$B$18)),0,IF(NOT('CONFIGURAÇÃO'!$B$18),1,IF(AND(COUNTIFS($A$2:$A$51,'CONFIGURAÇÃO'!$C$18)=1,OR('CONFIGURAÇÃO'!$D$18="somar",'CONFIGURAÇÃO'!$D$18="trocar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IF(ISBLANK('CONFIGURAÇÃO'!$B$19),1,IF(NOT(ISLOGICAL('CONFIGURAÇÃO'!$B$19)),0,IF(NOT('CONFIGURAÇÃO'!$B$19),1,IF(AND(COUNTIFS($A$2:$A$51,'CONFIGURAÇÃO'!$C$19)=1,OR('CONFIGURAÇÃO'!$D$19="somar",'CONFIGURAÇÃO'!$D$19="trocar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IFERROR(VLOOKUP('FICHA'!$D$11,$AH$2:$AI$7,2,FALSE),"")</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IF(ISBLANK('CONFIGURAÇÃO'!$B$20),1,IF(NOT(ISLOGICAL('CONFIGURAÇÃO'!$B$20)),0,IF(NOT('CONFIGURAÇÃO'!$B$20),1,IF(AND(COUNTIFS($A$2:$A$51,'CONFIGURAÇÃO'!$C$20)=1,OR('CONFIGURAÇÃO'!$D$20="somar",'CONFIGURAÇÃO'!$D$20="trocar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IF(ISBLANK('CONFIGURAÇÃO'!$B$21),1,IF(NOT(ISLOGICAL('CONFIGURAÇÃO'!$B$21)),0,IF(NOT('CONFIGURAÇÃO'!$B$21),1,IF(AND(COUNTIFS($A$2:$A$51,'CONFIGURAÇÃO'!$C$21)=1,OR('CONFIGURAÇÃO'!$D$21="somar",'CONFIGURAÇÃO'!$D$21="trocar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IF(ISBLANK('CONFIGURAÇÃO'!$B$22),1,IF(NOT(ISLOGICAL('CONFIGURAÇÃO'!$B$22)),0,IF(NOT('CONFIGURAÇÃO'!$B$22),1,IF(AND(COUNTIFS($A$2:$A$51,'CONFIGURAÇÃO'!$C$22)=1,OR('CONFIGURAÇÃO'!$D$22="somar",'CONFIGURAÇÃO'!$D$22="trocar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IF(ISBLANK('CONFIGURAÇÃO'!$B$23),1,IF(NOT(ISLOGICAL('CONFIGURAÇÃO'!$B$23)),0,IF(NOT('CONFIGURAÇÃO'!$B$23),1,IF(AND(COUNTIFS($A$2:$A$51,'CONFIGURAÇÃO'!$C$23)=1,OR('CONFIGURAÇÃO'!$D$23="somar",'CONFIGURAÇÃO'!$D$23="trocar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IF(ISBLANK('CONFIGURAÇÃO'!$B$24),1,IF(NOT(ISLOGICAL('CONFIGURAÇÃO'!$B$24)),0,IF(NOT('CONFIGURAÇÃO'!$B$24),1,IF(AND(COUNTIFS($A$2:$A$51,'CONFIGURAÇÃO'!$C$24)=1,OR('CONFIGURAÇÃO'!$D$24="somar",'CONFIGURAÇÃO'!$D$24="trocar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IF(ISBLANK('CONFIGURAÇÃO'!$B$25),1,IF(NOT(ISLOGICAL('CONFIGURAÇÃO'!$B$25)),0,IF(NOT('CONFIGURAÇÃO'!$B$25),1,IF(AND(COUNTIFS($A$2:$A$51,'CONFIGURAÇÃO'!$C$25)=1,OR('CONFIGURAÇÃO'!$D$25="somar",'CONFIGURAÇÃO'!$D$25="trocar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IF(ISBLANK('CONFIGURAÇÃO'!$B$26),1,IF(NOT(ISLOGICAL('CONFIGURAÇÃO'!$B$26)),0,IF(NOT('CONFIGURAÇÃO'!$B$26),1,IF(AND(COUNTIFS($A$2:$A$51,'CONFIGURAÇÃO'!$C$26)=1,OR('CONFIGURAÇÃO'!$D$26="somar",'CONFIGURAÇÃO'!$D$26="trocar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IF(ISBLANK('CONFIGURAÇÃO'!$B$27),1,IF(NOT(ISLOGICAL('CONFIGURAÇÃO'!$B$27)),0,IF(NOT('CONFIGURAÇÃO'!$B$27),1,IF(AND(COUNTIFS($A$2:$A$51,'CONFIGURAÇÃO'!$C$27)=1,OR('CONFIGURAÇÃO'!$D$27="somar",'CONFIGURAÇÃO'!$D$27="trocar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IF(ISBLANK('CONFIGURAÇÃO'!$B$28),1,IF(NOT(ISLOGICAL('CONFIGURAÇÃO'!$B$28)),0,IF(NOT('CONFIGURAÇÃO'!$B$28),1,IF(AND(COUNTIFS($A$2:$A$51,'CONFIGURAÇÃO'!$C$28)=1,OR('CONFIGURAÇÃO'!$D$28="somar",'CONFIGURAÇÃO'!$D$28="trocar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IF(ISBLANK('CONFIGURAÇÃO'!$B$29),1,IF(NOT(ISLOGICAL('CONFIGURAÇÃO'!$B$29)),0,IF(NOT('CONFIGURAÇÃO'!$B$29),1,IF(AND(COUNTIFS($A$2:$A$51,'CONFIGURAÇÃO'!$C$29)=1,OR('CONFIGURAÇÃO'!$D$29="somar",'CONFIGURAÇÃO'!$D$29="trocar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IF(ISBLANK('CONFIGURAÇÃO'!$B$30),1,IF(NOT(ISLOGICAL('CONFIGURAÇÃO'!$B$30)),0,IF(NOT('CONFIGURAÇÃO'!$B$30),1,IF(AND(COUNTIFS($A$2:$A$51,'CONFIGURAÇÃO'!$C$30)=1,OR('CONFIGURAÇÃO'!$D$30="somar",'CONFIGURAÇÃO'!$D$30="trocar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IF(ISBLANK('CONFIGURAÇÃO'!$B$31),1,IF(NOT(ISLOGICAL('CONFIGURAÇÃO'!$B$31)),0,IF(NOT('CONFIGURAÇÃO'!$B$31),1,IF(AND(COUNTIFS($A$2:$A$51,'CONFIGURAÇÃO'!$C$31)=1,OR('CONFIGURAÇÃO'!$D$31="somar",'CONFIGURAÇÃO'!$D$31="trocar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IF(ISBLANK('CONFIGURAÇÃO'!$B$32),1,IF(NOT(ISLOGICAL('CONFIGURAÇÃO'!$B$32)),0,IF(NOT('CONFIGURAÇÃO'!$B$32),1,IF(AND(COUNTIFS($A$2:$A$51,'CONFIGURAÇÃO'!$C$32)=1,OR('CONFIGURAÇÃO'!$D$32="somar",'CONFIGURAÇÃO'!$D$32="trocar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IF(ISBLANK('CONFIGURAÇÃO'!$B$33),1,IF(NOT(ISLOGICAL('CONFIGURAÇÃO'!$B$33)),0,IF(NOT('CONFIGURAÇÃO'!$B$33),1,IF(AND(COUNTIFS($A$2:$A$51,'CONFIGURAÇÃO'!$C$33)=1,OR('CONFIGURAÇÃO'!$D$33="somar",'CONFIGURAÇÃO'!$D$33="trocar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IF(ISBLANK('CONFIGURAÇÃO'!$B$34),1,IF(NOT(ISLOGICAL('CONFIGURAÇÃO'!$B$34)),0,IF(NOT('CONFIGURAÇÃO'!$B$34),1,IF(AND(COUNTIFS($A$2:$A$51,'CONFIGURAÇÃO'!$C$34)=1,OR('CONFIGURAÇÃO'!$D$34="somar",'CONFIGURAÇÃO'!$D$34="trocar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IF(ISBLANK('CONFIGURAÇÃO'!$B$35),1,IF(NOT(ISLOGICAL('CONFIGURAÇÃO'!$B$35)),0,IF(NOT('CONFIGURAÇÃO'!$B$35),1,IF(AND(COUNTIFS($A$2:$A$51,'CONFIGURAÇÃO'!$C$35)=1,OR('CONFIGURAÇÃO'!$D$35="somar",'CONFIGURAÇÃO'!$D$35="trocar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IF(ISBLANK('CONFIGURAÇÃO'!$B$36),1,IF(NOT(ISLOGICAL('CONFIGURAÇÃO'!$B$36)),0,IF(NOT('CONFIGURAÇÃO'!$B$36),1,IF(AND(COUNTIFS($A$2:$A$51,'CONFIGURAÇÃO'!$C$36)=1,OR('CONFIGURAÇÃO'!$D$36="somar",'CONFIGURAÇÃO'!$D$36="trocar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IF(ISBLANK('CONFIGURAÇÃO'!$B$37),1,IF(NOT(ISLOGICAL('CONFIGURAÇÃO'!$B$37)),0,IF(NOT('CONFIGURAÇÃO'!$B$37),1,IF(AND(COUNTIFS($A$2:$A$51,'CONFIGURAÇÃO'!$C$37)=1,OR('CONFIGURAÇÃO'!$D$37="somar",'CONFIGURAÇÃO'!$D$37="trocar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IF(ISBLANK('CONFIGURAÇÃO'!$B$38),1,IF(NOT(ISLOGICAL('CONFIGURAÇÃO'!$B$38)),0,IF(NOT('CONFIGURAÇÃO'!$B$38),1,IF(AND(COUNTIFS($A$2:$A$51,'CONFIGURAÇÃO'!$C$38)=1,OR('CONFIGURAÇÃO'!$D$38="somar",'CONFIGURAÇÃO'!$D$38="trocar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IF(ISBLANK('CONFIGURAÇÃO'!$B$39),1,IF(NOT(ISLOGICAL('CONFIGURAÇÃO'!$B$39)),0,IF(NOT('CONFIGURAÇÃO'!$B$39),1,IF(AND(COUNTIFS($A$2:$A$51,'CONFIGURAÇÃO'!$C$39)=1,OR('CONFIGURAÇÃO'!$D$39="somar",'CONFIGURAÇÃO'!$D$39="trocar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IF(ISBLANK('CONFIGURAÇÃO'!$B$40),1,IF(NOT(ISLOGICAL('CONFIGURAÇÃO'!$B$40)),0,IF(NOT('CONFIGURAÇÃO'!$B$40),1,IF(AND(COUNTIFS($A$2:$A$51,'CONFIGURAÇÃO'!$C$40)=1,OR('CONFIGURAÇÃO'!$D$40="somar",'CONFIGURAÇÃO'!$D$40="trocar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175"/>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2" t="inlineStr">
        <is>
          <t>chave</t>
        </is>
      </c>
      <c r="B1" s="192" t="inlineStr">
        <is>
          <t>valor</t>
        </is>
      </c>
      <c r="C1" s="192" t="inlineStr">
        <is>
          <t>célula</t>
        </is>
      </c>
      <c r="D1" s="192" t="inlineStr">
        <is>
          <t>parte</t>
        </is>
      </c>
    </row>
    <row r="2">
      <c r="A2" s="192" t="inlineStr">
        <is>
          <t>formato.versao</t>
        </is>
      </c>
      <c r="B2" s="192" t="inlineStr">
        <is>
          <t>5</t>
        </is>
      </c>
      <c r="C2" s="192" t="inlineStr"/>
      <c r="D2" s="192" t="inlineStr">
        <is>
          <t>cabeçalho</t>
        </is>
      </c>
    </row>
    <row r="3">
      <c r="A3" s="192" t="inlineStr">
        <is>
          <t>ficha.versao</t>
        </is>
      </c>
      <c r="B3" s="192">
        <f>DADOS!$B$1&amp;""</f>
        <v/>
      </c>
      <c r="C3" s="192" t="inlineStr">
        <is>
          <t>DADOS!B1</t>
        </is>
      </c>
      <c r="D3" s="192" t="inlineStr">
        <is>
          <t>cabeçalho</t>
        </is>
      </c>
    </row>
    <row r="4">
      <c r="A4" s="192" t="inlineStr">
        <is>
          <t>ficha.sistema</t>
        </is>
      </c>
      <c r="B4" s="192">
        <f>DADOS!$F$1&amp;""</f>
        <v/>
      </c>
      <c r="C4" s="192" t="inlineStr">
        <is>
          <t>DADOS!F1</t>
        </is>
      </c>
      <c r="D4" s="192" t="inlineStr">
        <is>
          <t>cabeçalho</t>
        </is>
      </c>
    </row>
    <row r="5">
      <c r="A5" s="192" t="inlineStr">
        <is>
          <t>ficha.livro</t>
        </is>
      </c>
      <c r="B5" s="192" t="inlineStr">
        <is>
          <t>Ciclo Maldito R51</t>
        </is>
      </c>
      <c r="C5" s="192" t="inlineStr"/>
      <c r="D5" s="192" t="inlineStr">
        <is>
          <t>cabeçalho</t>
        </is>
      </c>
    </row>
    <row r="6">
      <c r="A6" s="192" t="inlineStr">
        <is>
          <t>nome</t>
        </is>
      </c>
      <c r="B6" s="192">
        <f>IF(ISBLANK(FICHA!$AB$2),"",FICHA!$AB$2&amp;"")</f>
        <v/>
      </c>
      <c r="C6" s="192" t="inlineStr">
        <is>
          <t>FICHA!AB2</t>
        </is>
      </c>
      <c r="D6" s="192" t="inlineStr">
        <is>
          <t>entrada</t>
        </is>
      </c>
    </row>
    <row r="7">
      <c r="A7" s="192" t="inlineStr">
        <is>
          <t>caminho</t>
        </is>
      </c>
      <c r="B7" s="192">
        <f>IF(ISBLANK(FICHA!$D$11),"",FICHA!$D$11&amp;"")</f>
        <v/>
      </c>
      <c r="C7" s="192" t="inlineStr">
        <is>
          <t>FICHA!D11</t>
        </is>
      </c>
      <c r="D7" s="192" t="inlineStr">
        <is>
          <t>entrada</t>
        </is>
      </c>
    </row>
    <row r="8">
      <c r="A8" s="192" t="inlineStr">
        <is>
          <t>trilha</t>
        </is>
      </c>
      <c r="B8" s="192">
        <f>IF(ISBLANK(FICHA!$N$11),"",FICHA!$N$11&amp;"")</f>
        <v/>
      </c>
      <c r="C8" s="192" t="inlineStr">
        <is>
          <t>FICHA!N11</t>
        </is>
      </c>
      <c r="D8" s="192" t="inlineStr">
        <is>
          <t>entrada</t>
        </is>
      </c>
    </row>
    <row r="9">
      <c r="A9" s="192" t="inlineStr">
        <is>
          <t>origem</t>
        </is>
      </c>
      <c r="B9" s="192">
        <f>IF(ISBLANK(FICHA!$X$11),"",FICHA!$X$11&amp;"")</f>
        <v/>
      </c>
      <c r="C9" s="192" t="inlineStr">
        <is>
          <t>FICHA!X11</t>
        </is>
      </c>
      <c r="D9" s="192" t="inlineStr">
        <is>
          <t>entrada</t>
        </is>
      </c>
    </row>
    <row r="10">
      <c r="A10" s="192" t="inlineStr">
        <is>
          <t>nivel</t>
        </is>
      </c>
      <c r="B10" s="192">
        <f>IF(ISBLANK(FICHA!$AH$11),"",FICHA!$AH$11&amp;"")</f>
        <v/>
      </c>
      <c r="C10" s="192" t="inlineStr">
        <is>
          <t>FICHA!AH11</t>
        </is>
      </c>
      <c r="D10" s="192" t="inlineStr">
        <is>
          <t>entrada</t>
        </is>
      </c>
    </row>
    <row r="11">
      <c r="A11" s="192" t="inlineStr">
        <is>
          <t>xp</t>
        </is>
      </c>
      <c r="B11" s="192">
        <f>IF(ISBLANK(FICHA!$AN$11),"",FICHA!$AN$11&amp;"")</f>
        <v/>
      </c>
      <c r="C11" s="192" t="inlineStr">
        <is>
          <t>FICHA!AN11</t>
        </is>
      </c>
      <c r="D11" s="192" t="inlineStr">
        <is>
          <t>entrada</t>
        </is>
      </c>
    </row>
    <row r="12">
      <c r="A12" s="192" t="inlineStr">
        <is>
          <t>atributo.forca.base</t>
        </is>
      </c>
      <c r="B12" s="192">
        <f>IF(ISBLANK(FICHA!$D$21),"",FICHA!$D$21&amp;"")</f>
        <v/>
      </c>
      <c r="C12" s="192" t="inlineStr">
        <is>
          <t>FICHA!D21</t>
        </is>
      </c>
      <c r="D12" s="192" t="inlineStr">
        <is>
          <t>entrada</t>
        </is>
      </c>
    </row>
    <row r="13">
      <c r="A13" s="192" t="inlineStr">
        <is>
          <t>atributo.forca.corpo</t>
        </is>
      </c>
      <c r="B13" s="192">
        <f>IF(ISBLANK(FICHA!$AK$15),"",FICHA!$AK$15&amp;"")</f>
        <v/>
      </c>
      <c r="C13" s="192" t="inlineStr">
        <is>
          <t>FICHA!AK15</t>
        </is>
      </c>
      <c r="D13" s="192" t="inlineStr">
        <is>
          <t>entrada</t>
        </is>
      </c>
    </row>
    <row r="14">
      <c r="A14" s="192" t="inlineStr">
        <is>
          <t>atributo.destreza.base</t>
        </is>
      </c>
      <c r="B14" s="192">
        <f>IF(ISBLANK(FICHA!$L$21),"",FICHA!$L$21&amp;"")</f>
        <v/>
      </c>
      <c r="C14" s="192" t="inlineStr">
        <is>
          <t>FICHA!L21</t>
        </is>
      </c>
      <c r="D14" s="192" t="inlineStr">
        <is>
          <t>entrada</t>
        </is>
      </c>
    </row>
    <row r="15">
      <c r="A15" s="192" t="inlineStr">
        <is>
          <t>atributo.destreza.corpo</t>
        </is>
      </c>
      <c r="B15" s="192">
        <f>IF(ISBLANK(FICHA!$AM$15),"",FICHA!$AM$15&amp;"")</f>
        <v/>
      </c>
      <c r="C15" s="192" t="inlineStr">
        <is>
          <t>FICHA!AM15</t>
        </is>
      </c>
      <c r="D15" s="192" t="inlineStr">
        <is>
          <t>entrada</t>
        </is>
      </c>
    </row>
    <row r="16">
      <c r="A16" s="192" t="inlineStr">
        <is>
          <t>atributo.constituicao.base</t>
        </is>
      </c>
      <c r="B16" s="192">
        <f>IF(ISBLANK(FICHA!$T$21),"",FICHA!$T$21&amp;"")</f>
        <v/>
      </c>
      <c r="C16" s="192" t="inlineStr">
        <is>
          <t>FICHA!T21</t>
        </is>
      </c>
      <c r="D16" s="192" t="inlineStr">
        <is>
          <t>entrada</t>
        </is>
      </c>
    </row>
    <row r="17">
      <c r="A17" s="192" t="inlineStr">
        <is>
          <t>atributo.constituicao.corpo</t>
        </is>
      </c>
      <c r="B17" s="192">
        <f>IF(ISBLANK(FICHA!$AO$15),"",FICHA!$AO$15&amp;"")</f>
        <v/>
      </c>
      <c r="C17" s="192" t="inlineStr">
        <is>
          <t>FICHA!AO15</t>
        </is>
      </c>
      <c r="D17" s="192" t="inlineStr">
        <is>
          <t>entrada</t>
        </is>
      </c>
    </row>
    <row r="18">
      <c r="A18" s="192" t="inlineStr">
        <is>
          <t>atributo.inteligencia.base</t>
        </is>
      </c>
      <c r="B18" s="192">
        <f>IF(ISBLANK(FICHA!$AB$21),"",FICHA!$AB$21&amp;"")</f>
        <v/>
      </c>
      <c r="C18" s="192" t="inlineStr">
        <is>
          <t>FICHA!AB21</t>
        </is>
      </c>
      <c r="D18" s="192" t="inlineStr">
        <is>
          <t>entrada</t>
        </is>
      </c>
    </row>
    <row r="19">
      <c r="A19" s="192" t="inlineStr">
        <is>
          <t>atributo.inteligencia.corpo</t>
        </is>
      </c>
      <c r="B19" s="192">
        <f>IF(ISBLANK(FICHA!$AQ$15),"",FICHA!$AQ$15&amp;"")</f>
        <v/>
      </c>
      <c r="C19" s="192" t="inlineStr">
        <is>
          <t>FICHA!AQ15</t>
        </is>
      </c>
      <c r="D19" s="192" t="inlineStr">
        <is>
          <t>entrada</t>
        </is>
      </c>
    </row>
    <row r="20">
      <c r="A20" s="192" t="inlineStr">
        <is>
          <t>atributo.essencia.base</t>
        </is>
      </c>
      <c r="B20" s="192">
        <f>IF(ISBLANK(FICHA!$AJ$21),"",FICHA!$AJ$21&amp;"")</f>
        <v/>
      </c>
      <c r="C20" s="192" t="inlineStr">
        <is>
          <t>FICHA!AJ21</t>
        </is>
      </c>
      <c r="D20" s="192" t="inlineStr">
        <is>
          <t>entrada</t>
        </is>
      </c>
    </row>
    <row r="21">
      <c r="A21" s="192" t="inlineStr">
        <is>
          <t>atributo.essencia.corpo</t>
        </is>
      </c>
      <c r="B21" s="192">
        <f>IF(ISBLANK(FICHA!$AS$15),"",FICHA!$AS$15&amp;"")</f>
        <v/>
      </c>
      <c r="C21" s="192" t="inlineStr">
        <is>
          <t>FICHA!AS15</t>
        </is>
      </c>
      <c r="D21" s="192" t="inlineStr">
        <is>
          <t>entrada</t>
        </is>
      </c>
    </row>
    <row r="22">
      <c r="A22" s="192" t="inlineStr">
        <is>
          <t>marco.refino</t>
        </is>
      </c>
      <c r="B22" s="192">
        <f>IF(ISBLANK(FICHA!$AO$56),"",FICHA!$AO$56&amp;"")</f>
        <v/>
      </c>
      <c r="C22" s="192" t="inlineStr">
        <is>
          <t>FICHA!AO56</t>
        </is>
      </c>
      <c r="D22" s="192" t="inlineStr">
        <is>
          <t>entrada</t>
        </is>
      </c>
    </row>
    <row r="23">
      <c r="A23" s="192" t="inlineStr">
        <is>
          <t>marco.corpo</t>
        </is>
      </c>
      <c r="B23" s="192">
        <f>IF(ISBLANK(FICHA!$AQ$56),"",FICHA!$AQ$56&amp;"")</f>
        <v/>
      </c>
      <c r="C23" s="192" t="inlineStr">
        <is>
          <t>FICHA!AQ56</t>
        </is>
      </c>
      <c r="D23" s="192" t="inlineStr">
        <is>
          <t>entrada</t>
        </is>
      </c>
    </row>
    <row r="24">
      <c r="A24" s="192" t="inlineStr">
        <is>
          <t>marco.leque</t>
        </is>
      </c>
      <c r="B24" s="192">
        <f>IF(ISBLANK(FICHA!$AS$56),"",FICHA!$AS$56&amp;"")</f>
        <v/>
      </c>
      <c r="C24" s="192" t="inlineStr">
        <is>
          <t>FICHA!AS56</t>
        </is>
      </c>
      <c r="D24" s="192" t="inlineStr">
        <is>
          <t>entrada</t>
        </is>
      </c>
    </row>
    <row r="25">
      <c r="A25" s="192" t="inlineStr">
        <is>
          <t>marcos.escolhidos</t>
        </is>
      </c>
      <c r="B25" s="192">
        <f>IF(ISBLANK(FICHA!$AK$56),"",FICHA!$AK$56&amp;"")</f>
        <v/>
      </c>
      <c r="C25" s="192" t="inlineStr">
        <is>
          <t>FICHA!AK56</t>
        </is>
      </c>
      <c r="D25" s="192" t="inlineStr">
        <is>
          <t>entrada</t>
        </is>
      </c>
    </row>
    <row r="26">
      <c r="A26" s="192" t="inlineStr">
        <is>
          <t>pericia.atletismo.treino</t>
        </is>
      </c>
      <c r="B26" s="192">
        <f>N(FICHA!$D$80)&amp;""</f>
        <v/>
      </c>
      <c r="C26" s="192" t="inlineStr">
        <is>
          <t>FICHA!D80</t>
        </is>
      </c>
      <c r="D26" s="192" t="inlineStr">
        <is>
          <t>entrada</t>
        </is>
      </c>
    </row>
    <row r="27">
      <c r="A27" s="192" t="inlineStr">
        <is>
          <t>pericia.atletismo.especialista</t>
        </is>
      </c>
      <c r="B27" s="192">
        <f>N(FICHA!$E$80)&amp;""</f>
        <v/>
      </c>
      <c r="C27" s="192" t="inlineStr">
        <is>
          <t>FICHA!E80</t>
        </is>
      </c>
      <c r="D27" s="192" t="inlineStr">
        <is>
          <t>entrada</t>
        </is>
      </c>
    </row>
    <row r="28">
      <c r="A28" s="192" t="inlineStr">
        <is>
          <t>pericia.acrobacia.treino</t>
        </is>
      </c>
      <c r="B28" s="192">
        <f>N(FICHA!$D$81)&amp;""</f>
        <v/>
      </c>
      <c r="C28" s="192" t="inlineStr">
        <is>
          <t>FICHA!D81</t>
        </is>
      </c>
      <c r="D28" s="192" t="inlineStr">
        <is>
          <t>entrada</t>
        </is>
      </c>
    </row>
    <row r="29">
      <c r="A29" s="192" t="inlineStr">
        <is>
          <t>pericia.acrobacia.especialista</t>
        </is>
      </c>
      <c r="B29" s="192">
        <f>N(FICHA!$E$81)&amp;""</f>
        <v/>
      </c>
      <c r="C29" s="192" t="inlineStr">
        <is>
          <t>FICHA!E81</t>
        </is>
      </c>
      <c r="D29" s="192" t="inlineStr">
        <is>
          <t>entrada</t>
        </is>
      </c>
    </row>
    <row r="30">
      <c r="A30" s="192" t="inlineStr">
        <is>
          <t>pericia.furtividade.treino</t>
        </is>
      </c>
      <c r="B30" s="192">
        <f>N(FICHA!$D$82)&amp;""</f>
        <v/>
      </c>
      <c r="C30" s="192" t="inlineStr">
        <is>
          <t>FICHA!D82</t>
        </is>
      </c>
      <c r="D30" s="192" t="inlineStr">
        <is>
          <t>entrada</t>
        </is>
      </c>
    </row>
    <row r="31">
      <c r="A31" s="192" t="inlineStr">
        <is>
          <t>pericia.furtividade.especialista</t>
        </is>
      </c>
      <c r="B31" s="192">
        <f>N(FICHA!$E$82)&amp;""</f>
        <v/>
      </c>
      <c r="C31" s="192" t="inlineStr">
        <is>
          <t>FICHA!E82</t>
        </is>
      </c>
      <c r="D31" s="192" t="inlineStr">
        <is>
          <t>entrada</t>
        </is>
      </c>
    </row>
    <row r="32">
      <c r="A32" s="192" t="inlineStr">
        <is>
          <t>pericia.pontaria.treino</t>
        </is>
      </c>
      <c r="B32" s="192">
        <f>N(FICHA!$D$83)&amp;""</f>
        <v/>
      </c>
      <c r="C32" s="192" t="inlineStr">
        <is>
          <t>FICHA!D83</t>
        </is>
      </c>
      <c r="D32" s="192" t="inlineStr">
        <is>
          <t>entrada</t>
        </is>
      </c>
    </row>
    <row r="33">
      <c r="A33" s="192" t="inlineStr">
        <is>
          <t>pericia.pontaria.especialista</t>
        </is>
      </c>
      <c r="B33" s="192">
        <f>N(FICHA!$E$83)&amp;""</f>
        <v/>
      </c>
      <c r="C33" s="192" t="inlineStr">
        <is>
          <t>FICHA!E83</t>
        </is>
      </c>
      <c r="D33" s="192" t="inlineStr">
        <is>
          <t>entrada</t>
        </is>
      </c>
    </row>
    <row r="34">
      <c r="A34" s="192" t="inlineStr">
        <is>
          <t>pericia.prestidigitacao.treino</t>
        </is>
      </c>
      <c r="B34" s="192">
        <f>N(FICHA!$D$84)&amp;""</f>
        <v/>
      </c>
      <c r="C34" s="192" t="inlineStr">
        <is>
          <t>FICHA!D84</t>
        </is>
      </c>
      <c r="D34" s="192" t="inlineStr">
        <is>
          <t>entrada</t>
        </is>
      </c>
    </row>
    <row r="35">
      <c r="A35" s="192" t="inlineStr">
        <is>
          <t>pericia.prestidigitacao.especialista</t>
        </is>
      </c>
      <c r="B35" s="192">
        <f>N(FICHA!$E$84)&amp;""</f>
        <v/>
      </c>
      <c r="C35" s="192" t="inlineStr">
        <is>
          <t>FICHA!E84</t>
        </is>
      </c>
      <c r="D35" s="192" t="inlineStr">
        <is>
          <t>entrada</t>
        </is>
      </c>
    </row>
    <row r="36">
      <c r="A36" s="192" t="inlineStr">
        <is>
          <t>pericia.investigacao.treino</t>
        </is>
      </c>
      <c r="B36" s="192">
        <f>N(FICHA!$D$85)&amp;""</f>
        <v/>
      </c>
      <c r="C36" s="192" t="inlineStr">
        <is>
          <t>FICHA!D85</t>
        </is>
      </c>
      <c r="D36" s="192" t="inlineStr">
        <is>
          <t>entrada</t>
        </is>
      </c>
    </row>
    <row r="37">
      <c r="A37" s="192" t="inlineStr">
        <is>
          <t>pericia.investigacao.especialista</t>
        </is>
      </c>
      <c r="B37" s="192">
        <f>N(FICHA!$E$85)&amp;""</f>
        <v/>
      </c>
      <c r="C37" s="192" t="inlineStr">
        <is>
          <t>FICHA!E85</t>
        </is>
      </c>
      <c r="D37" s="192" t="inlineStr">
        <is>
          <t>entrada</t>
        </is>
      </c>
    </row>
    <row r="38">
      <c r="A38" s="192" t="inlineStr">
        <is>
          <t>pericia.intuicao.treino</t>
        </is>
      </c>
      <c r="B38" s="192">
        <f>N(FICHA!$D$86)&amp;""</f>
        <v/>
      </c>
      <c r="C38" s="192" t="inlineStr">
        <is>
          <t>FICHA!D86</t>
        </is>
      </c>
      <c r="D38" s="192" t="inlineStr">
        <is>
          <t>entrada</t>
        </is>
      </c>
    </row>
    <row r="39">
      <c r="A39" s="192" t="inlineStr">
        <is>
          <t>pericia.intuicao.especialista</t>
        </is>
      </c>
      <c r="B39" s="192">
        <f>N(FICHA!$E$86)&amp;""</f>
        <v/>
      </c>
      <c r="C39" s="192" t="inlineStr">
        <is>
          <t>FICHA!E86</t>
        </is>
      </c>
      <c r="D39" s="192" t="inlineStr">
        <is>
          <t>entrada</t>
        </is>
      </c>
    </row>
    <row r="40">
      <c r="A40" s="192" t="inlineStr">
        <is>
          <t>pericia.ocultismo.treino</t>
        </is>
      </c>
      <c r="B40" s="192">
        <f>N(FICHA!$D$87)&amp;""</f>
        <v/>
      </c>
      <c r="C40" s="192" t="inlineStr">
        <is>
          <t>FICHA!D87</t>
        </is>
      </c>
      <c r="D40" s="192" t="inlineStr">
        <is>
          <t>entrada</t>
        </is>
      </c>
    </row>
    <row r="41">
      <c r="A41" s="192" t="inlineStr">
        <is>
          <t>pericia.ocultismo.especialista</t>
        </is>
      </c>
      <c r="B41" s="192">
        <f>N(FICHA!$E$87)&amp;""</f>
        <v/>
      </c>
      <c r="C41" s="192" t="inlineStr">
        <is>
          <t>FICHA!E87</t>
        </is>
      </c>
      <c r="D41" s="192" t="inlineStr">
        <is>
          <t>entrada</t>
        </is>
      </c>
    </row>
    <row r="42">
      <c r="A42" s="192" t="inlineStr">
        <is>
          <t>pericia.religiao.treino</t>
        </is>
      </c>
      <c r="B42" s="192">
        <f>N(FICHA!$D$88)&amp;""</f>
        <v/>
      </c>
      <c r="C42" s="192" t="inlineStr">
        <is>
          <t>FICHA!D88</t>
        </is>
      </c>
      <c r="D42" s="192" t="inlineStr">
        <is>
          <t>entrada</t>
        </is>
      </c>
    </row>
    <row r="43">
      <c r="A43" s="192" t="inlineStr">
        <is>
          <t>pericia.religiao.especialista</t>
        </is>
      </c>
      <c r="B43" s="192">
        <f>N(FICHA!$E$88)&amp;""</f>
        <v/>
      </c>
      <c r="C43" s="192" t="inlineStr">
        <is>
          <t>FICHA!E88</t>
        </is>
      </c>
      <c r="D43" s="192" t="inlineStr">
        <is>
          <t>entrada</t>
        </is>
      </c>
    </row>
    <row r="44">
      <c r="A44" s="192" t="inlineStr">
        <is>
          <t>pericia.historia.treino</t>
        </is>
      </c>
      <c r="B44" s="192">
        <f>N(FICHA!$D$89)&amp;""</f>
        <v/>
      </c>
      <c r="C44" s="192" t="inlineStr">
        <is>
          <t>FICHA!D89</t>
        </is>
      </c>
      <c r="D44" s="192" t="inlineStr">
        <is>
          <t>entrada</t>
        </is>
      </c>
    </row>
    <row r="45">
      <c r="A45" s="192" t="inlineStr">
        <is>
          <t>pericia.historia.especialista</t>
        </is>
      </c>
      <c r="B45" s="192">
        <f>N(FICHA!$E$89)&amp;""</f>
        <v/>
      </c>
      <c r="C45" s="192" t="inlineStr">
        <is>
          <t>FICHA!E89</t>
        </is>
      </c>
      <c r="D45" s="192" t="inlineStr">
        <is>
          <t>entrada</t>
        </is>
      </c>
    </row>
    <row r="46">
      <c r="A46" s="192" t="inlineStr">
        <is>
          <t>pericia.hierarquia.treino</t>
        </is>
      </c>
      <c r="B46" s="192">
        <f>N(FICHA!$D$90)&amp;""</f>
        <v/>
      </c>
      <c r="C46" s="192" t="inlineStr">
        <is>
          <t>FICHA!D90</t>
        </is>
      </c>
      <c r="D46" s="192" t="inlineStr">
        <is>
          <t>entrada</t>
        </is>
      </c>
    </row>
    <row r="47">
      <c r="A47" s="192" t="inlineStr">
        <is>
          <t>pericia.hierarquia.especialista</t>
        </is>
      </c>
      <c r="B47" s="192">
        <f>N(FICHA!$E$90)&amp;""</f>
        <v/>
      </c>
      <c r="C47" s="192" t="inlineStr">
        <is>
          <t>FICHA!E90</t>
        </is>
      </c>
      <c r="D47" s="192" t="inlineStr">
        <is>
          <t>entrada</t>
        </is>
      </c>
    </row>
    <row r="48">
      <c r="A48" s="192" t="inlineStr">
        <is>
          <t>pericia.medicina.treino</t>
        </is>
      </c>
      <c r="B48" s="192">
        <f>N(FICHA!$T$83)&amp;""</f>
        <v/>
      </c>
      <c r="C48" s="192" t="inlineStr">
        <is>
          <t>FICHA!T83</t>
        </is>
      </c>
      <c r="D48" s="192" t="inlineStr">
        <is>
          <t>entrada</t>
        </is>
      </c>
    </row>
    <row r="49">
      <c r="A49" s="192" t="inlineStr">
        <is>
          <t>pericia.medicina.especialista</t>
        </is>
      </c>
      <c r="B49" s="192">
        <f>N(FICHA!$U$83)&amp;""</f>
        <v/>
      </c>
      <c r="C49" s="192" t="inlineStr">
        <is>
          <t>FICHA!U83</t>
        </is>
      </c>
      <c r="D49" s="192" t="inlineStr">
        <is>
          <t>entrada</t>
        </is>
      </c>
    </row>
    <row r="50">
      <c r="A50" s="192" t="inlineStr">
        <is>
          <t>pericia.sobrevivencia.treino</t>
        </is>
      </c>
      <c r="B50" s="192">
        <f>N(FICHA!$T$79)&amp;""</f>
        <v/>
      </c>
      <c r="C50" s="192" t="inlineStr">
        <is>
          <t>FICHA!T79</t>
        </is>
      </c>
      <c r="D50" s="192" t="inlineStr">
        <is>
          <t>entrada</t>
        </is>
      </c>
    </row>
    <row r="51">
      <c r="A51" s="192" t="inlineStr">
        <is>
          <t>pericia.sobrevivencia.especialista</t>
        </is>
      </c>
      <c r="B51" s="192">
        <f>N(FICHA!$U$79)&amp;""</f>
        <v/>
      </c>
      <c r="C51" s="192" t="inlineStr">
        <is>
          <t>FICHA!U79</t>
        </is>
      </c>
      <c r="D51" s="192" t="inlineStr">
        <is>
          <t>entrada</t>
        </is>
      </c>
    </row>
    <row r="52">
      <c r="A52" s="192" t="inlineStr">
        <is>
          <t>pericia.natureza.treino</t>
        </is>
      </c>
      <c r="B52" s="192">
        <f>N(FICHA!$T$80)&amp;""</f>
        <v/>
      </c>
      <c r="C52" s="192" t="inlineStr">
        <is>
          <t>FICHA!T80</t>
        </is>
      </c>
      <c r="D52" s="192" t="inlineStr">
        <is>
          <t>entrada</t>
        </is>
      </c>
    </row>
    <row r="53">
      <c r="A53" s="192" t="inlineStr">
        <is>
          <t>pericia.natureza.especialista</t>
        </is>
      </c>
      <c r="B53" s="192">
        <f>N(FICHA!$U$80)&amp;""</f>
        <v/>
      </c>
      <c r="C53" s="192" t="inlineStr">
        <is>
          <t>FICHA!U80</t>
        </is>
      </c>
      <c r="D53" s="192" t="inlineStr">
        <is>
          <t>entrada</t>
        </is>
      </c>
    </row>
    <row r="54">
      <c r="A54" s="192" t="inlineStr">
        <is>
          <t>pericia.lidar_com_animais.treino</t>
        </is>
      </c>
      <c r="B54" s="192">
        <f>N(FICHA!$T$81)&amp;""</f>
        <v/>
      </c>
      <c r="C54" s="192" t="inlineStr">
        <is>
          <t>FICHA!T81</t>
        </is>
      </c>
      <c r="D54" s="192" t="inlineStr">
        <is>
          <t>entrada</t>
        </is>
      </c>
    </row>
    <row r="55">
      <c r="A55" s="192" t="inlineStr">
        <is>
          <t>pericia.lidar_com_animais.especialista</t>
        </is>
      </c>
      <c r="B55" s="192">
        <f>N(FICHA!$U$81)&amp;""</f>
        <v/>
      </c>
      <c r="C55" s="192" t="inlineStr">
        <is>
          <t>FICHA!U81</t>
        </is>
      </c>
      <c r="D55" s="192" t="inlineStr">
        <is>
          <t>entrada</t>
        </is>
      </c>
    </row>
    <row r="56">
      <c r="A56" s="192" t="inlineStr">
        <is>
          <t>pericia.tecnologia.treino</t>
        </is>
      </c>
      <c r="B56" s="192">
        <f>N(FICHA!$T$82)&amp;""</f>
        <v/>
      </c>
      <c r="C56" s="192" t="inlineStr">
        <is>
          <t>FICHA!T82</t>
        </is>
      </c>
      <c r="D56" s="192" t="inlineStr">
        <is>
          <t>entrada</t>
        </is>
      </c>
    </row>
    <row r="57">
      <c r="A57" s="192" t="inlineStr">
        <is>
          <t>pericia.tecnologia.especialista</t>
        </is>
      </c>
      <c r="B57" s="192">
        <f>N(FICHA!$U$82)&amp;""</f>
        <v/>
      </c>
      <c r="C57" s="192" t="inlineStr">
        <is>
          <t>FICHA!U82</t>
        </is>
      </c>
      <c r="D57" s="192" t="inlineStr">
        <is>
          <t>entrada</t>
        </is>
      </c>
    </row>
    <row r="58">
      <c r="A58" s="192" t="inlineStr">
        <is>
          <t>pericia.sentir_energia.treino</t>
        </is>
      </c>
      <c r="B58" s="192">
        <f>N(FICHA!$T$84)&amp;""</f>
        <v/>
      </c>
      <c r="C58" s="192" t="inlineStr">
        <is>
          <t>FICHA!T84</t>
        </is>
      </c>
      <c r="D58" s="192" t="inlineStr">
        <is>
          <t>entrada</t>
        </is>
      </c>
    </row>
    <row r="59">
      <c r="A59" s="192" t="inlineStr">
        <is>
          <t>pericia.sentir_energia.especialista</t>
        </is>
      </c>
      <c r="B59" s="192">
        <f>N(FICHA!$U$84)&amp;""</f>
        <v/>
      </c>
      <c r="C59" s="192" t="inlineStr">
        <is>
          <t>FICHA!U84</t>
        </is>
      </c>
      <c r="D59" s="192" t="inlineStr">
        <is>
          <t>entrada</t>
        </is>
      </c>
    </row>
    <row r="60">
      <c r="A60" s="192" t="inlineStr">
        <is>
          <t>pericia.percepcao.treino</t>
        </is>
      </c>
      <c r="B60" s="192">
        <f>N(FICHA!$T$85)&amp;""</f>
        <v/>
      </c>
      <c r="C60" s="192" t="inlineStr">
        <is>
          <t>FICHA!T85</t>
        </is>
      </c>
      <c r="D60" s="192" t="inlineStr">
        <is>
          <t>entrada</t>
        </is>
      </c>
    </row>
    <row r="61">
      <c r="A61" s="192" t="inlineStr">
        <is>
          <t>pericia.percepcao.especialista</t>
        </is>
      </c>
      <c r="B61" s="192">
        <f>N(FICHA!$U$85)&amp;""</f>
        <v/>
      </c>
      <c r="C61" s="192" t="inlineStr">
        <is>
          <t>FICHA!U85</t>
        </is>
      </c>
      <c r="D61" s="192" t="inlineStr">
        <is>
          <t>entrada</t>
        </is>
      </c>
    </row>
    <row r="62">
      <c r="A62" s="192" t="inlineStr">
        <is>
          <t>pericia.persuasao.treino</t>
        </is>
      </c>
      <c r="B62" s="192">
        <f>N(FICHA!$T$86)&amp;""</f>
        <v/>
      </c>
      <c r="C62" s="192" t="inlineStr">
        <is>
          <t>FICHA!T86</t>
        </is>
      </c>
      <c r="D62" s="192" t="inlineStr">
        <is>
          <t>entrada</t>
        </is>
      </c>
    </row>
    <row r="63">
      <c r="A63" s="192" t="inlineStr">
        <is>
          <t>pericia.persuasao.especialista</t>
        </is>
      </c>
      <c r="B63" s="192">
        <f>N(FICHA!$U$86)&amp;""</f>
        <v/>
      </c>
      <c r="C63" s="192" t="inlineStr">
        <is>
          <t>FICHA!U86</t>
        </is>
      </c>
      <c r="D63" s="192" t="inlineStr">
        <is>
          <t>entrada</t>
        </is>
      </c>
    </row>
    <row r="64">
      <c r="A64" s="192" t="inlineStr">
        <is>
          <t>pericia.enganacao.treino</t>
        </is>
      </c>
      <c r="B64" s="192">
        <f>N(FICHA!$T$87)&amp;""</f>
        <v/>
      </c>
      <c r="C64" s="192" t="inlineStr">
        <is>
          <t>FICHA!T87</t>
        </is>
      </c>
      <c r="D64" s="192" t="inlineStr">
        <is>
          <t>entrada</t>
        </is>
      </c>
    </row>
    <row r="65">
      <c r="A65" s="192" t="inlineStr">
        <is>
          <t>pericia.enganacao.especialista</t>
        </is>
      </c>
      <c r="B65" s="192">
        <f>N(FICHA!$U$87)&amp;""</f>
        <v/>
      </c>
      <c r="C65" s="192" t="inlineStr">
        <is>
          <t>FICHA!U87</t>
        </is>
      </c>
      <c r="D65" s="192" t="inlineStr">
        <is>
          <t>entrada</t>
        </is>
      </c>
    </row>
    <row r="66">
      <c r="A66" s="192" t="inlineStr">
        <is>
          <t>pericia.intimidacao.treino</t>
        </is>
      </c>
      <c r="B66" s="192">
        <f>N(FICHA!$T$88)&amp;""</f>
        <v/>
      </c>
      <c r="C66" s="192" t="inlineStr">
        <is>
          <t>FICHA!T88</t>
        </is>
      </c>
      <c r="D66" s="192" t="inlineStr">
        <is>
          <t>entrada</t>
        </is>
      </c>
    </row>
    <row r="67">
      <c r="A67" s="192" t="inlineStr">
        <is>
          <t>pericia.intimidacao.especialista</t>
        </is>
      </c>
      <c r="B67" s="192">
        <f>N(FICHA!$U$88)&amp;""</f>
        <v/>
      </c>
      <c r="C67" s="192" t="inlineStr">
        <is>
          <t>FICHA!U88</t>
        </is>
      </c>
      <c r="D67" s="192" t="inlineStr">
        <is>
          <t>entrada</t>
        </is>
      </c>
    </row>
    <row r="68">
      <c r="A68" s="192" t="inlineStr">
        <is>
          <t>pericia.atuacao.treino</t>
        </is>
      </c>
      <c r="B68" s="192">
        <f>N(FICHA!$T$89)&amp;""</f>
        <v/>
      </c>
      <c r="C68" s="192" t="inlineStr">
        <is>
          <t>FICHA!T89</t>
        </is>
      </c>
      <c r="D68" s="192" t="inlineStr">
        <is>
          <t>entrada</t>
        </is>
      </c>
    </row>
    <row r="69">
      <c r="A69" s="192" t="inlineStr">
        <is>
          <t>pericia.atuacao.especialista</t>
        </is>
      </c>
      <c r="B69" s="192">
        <f>N(FICHA!$U$89)&amp;""</f>
        <v/>
      </c>
      <c r="C69" s="192" t="inlineStr">
        <is>
          <t>FICHA!U89</t>
        </is>
      </c>
      <c r="D69" s="192" t="inlineStr">
        <is>
          <t>entrada</t>
        </is>
      </c>
    </row>
    <row r="70">
      <c r="A70" s="192" t="inlineStr">
        <is>
          <t>pericia.provocar.treino</t>
        </is>
      </c>
      <c r="B70" s="192">
        <f>N(FICHA!$T$90)&amp;""</f>
        <v/>
      </c>
      <c r="C70" s="192" t="inlineStr">
        <is>
          <t>FICHA!T90</t>
        </is>
      </c>
      <c r="D70" s="192" t="inlineStr">
        <is>
          <t>entrada</t>
        </is>
      </c>
    </row>
    <row r="71">
      <c r="A71" s="192" t="inlineStr">
        <is>
          <t>pericia.provocar.especialista</t>
        </is>
      </c>
      <c r="B71" s="192">
        <f>N(FICHA!$U$90)&amp;""</f>
        <v/>
      </c>
      <c r="C71" s="192" t="inlineStr">
        <is>
          <t>FICHA!U90</t>
        </is>
      </c>
      <c r="D71" s="192" t="inlineStr">
        <is>
          <t>entrada</t>
        </is>
      </c>
    </row>
    <row r="72">
      <c r="A72" s="192" t="inlineStr">
        <is>
          <t>oficio.conducao.treino</t>
        </is>
      </c>
      <c r="B72" s="192">
        <f>N(FICHA!$D$95)&amp;""</f>
        <v/>
      </c>
      <c r="C72" s="192" t="inlineStr">
        <is>
          <t>FICHA!D95</t>
        </is>
      </c>
      <c r="D72" s="192" t="inlineStr">
        <is>
          <t>entrada</t>
        </is>
      </c>
    </row>
    <row r="73">
      <c r="A73" s="192" t="inlineStr">
        <is>
          <t>oficio.conducao.especialista</t>
        </is>
      </c>
      <c r="B73" s="192">
        <f>N(FICHA!$E$95)&amp;""</f>
        <v/>
      </c>
      <c r="C73" s="192" t="inlineStr">
        <is>
          <t>FICHA!E95</t>
        </is>
      </c>
      <c r="D73" s="192" t="inlineStr">
        <is>
          <t>entrada</t>
        </is>
      </c>
    </row>
    <row r="74">
      <c r="A74" s="192" t="inlineStr">
        <is>
          <t>oficio.arrombamento.treino</t>
        </is>
      </c>
      <c r="B74" s="192">
        <f>N(FICHA!$D$96)&amp;""</f>
        <v/>
      </c>
      <c r="C74" s="192" t="inlineStr">
        <is>
          <t>FICHA!D96</t>
        </is>
      </c>
      <c r="D74" s="192" t="inlineStr">
        <is>
          <t>entrada</t>
        </is>
      </c>
    </row>
    <row r="75">
      <c r="A75" s="192" t="inlineStr">
        <is>
          <t>oficio.arrombamento.especialista</t>
        </is>
      </c>
      <c r="B75" s="192">
        <f>N(FICHA!$E$96)&amp;""</f>
        <v/>
      </c>
      <c r="C75" s="192" t="inlineStr">
        <is>
          <t>FICHA!E96</t>
        </is>
      </c>
      <c r="D75" s="192" t="inlineStr">
        <is>
          <t>entrada</t>
        </is>
      </c>
    </row>
    <row r="76">
      <c r="A76" s="192" t="inlineStr">
        <is>
          <t>oficio.herbalismo.treino</t>
        </is>
      </c>
      <c r="B76" s="192">
        <f>N(FICHA!$D$97)&amp;""</f>
        <v/>
      </c>
      <c r="C76" s="192" t="inlineStr">
        <is>
          <t>FICHA!D97</t>
        </is>
      </c>
      <c r="D76" s="192" t="inlineStr">
        <is>
          <t>entrada</t>
        </is>
      </c>
    </row>
    <row r="77">
      <c r="A77" s="192" t="inlineStr">
        <is>
          <t>oficio.herbalismo.especialista</t>
        </is>
      </c>
      <c r="B77" s="192">
        <f>N(FICHA!$E$97)&amp;""</f>
        <v/>
      </c>
      <c r="C77" s="192" t="inlineStr">
        <is>
          <t>FICHA!E97</t>
        </is>
      </c>
      <c r="D77" s="192" t="inlineStr">
        <is>
          <t>entrada</t>
        </is>
      </c>
    </row>
    <row r="78">
      <c r="A78" s="192" t="inlineStr">
        <is>
          <t>oficio.forja.treino</t>
        </is>
      </c>
      <c r="B78" s="192">
        <f>N(FICHA!$D$98)&amp;""</f>
        <v/>
      </c>
      <c r="C78" s="192" t="inlineStr">
        <is>
          <t>FICHA!D98</t>
        </is>
      </c>
      <c r="D78" s="192" t="inlineStr">
        <is>
          <t>entrada</t>
        </is>
      </c>
    </row>
    <row r="79">
      <c r="A79" s="192" t="inlineStr">
        <is>
          <t>oficio.forja.especialista</t>
        </is>
      </c>
      <c r="B79" s="192">
        <f>N(FICHA!$E$98)&amp;""</f>
        <v/>
      </c>
      <c r="C79" s="192" t="inlineStr">
        <is>
          <t>FICHA!E98</t>
        </is>
      </c>
      <c r="D79" s="192" t="inlineStr">
        <is>
          <t>entrada</t>
        </is>
      </c>
    </row>
    <row r="80">
      <c r="A80" s="192" t="inlineStr">
        <is>
          <t>oficio.caligrafia.treino</t>
        </is>
      </c>
      <c r="B80" s="192">
        <f>N(FICHA!$D$99)&amp;""</f>
        <v/>
      </c>
      <c r="C80" s="192" t="inlineStr">
        <is>
          <t>FICHA!D99</t>
        </is>
      </c>
      <c r="D80" s="192" t="inlineStr">
        <is>
          <t>entrada</t>
        </is>
      </c>
    </row>
    <row r="81">
      <c r="A81" s="192" t="inlineStr">
        <is>
          <t>oficio.caligrafia.especialista</t>
        </is>
      </c>
      <c r="B81" s="192">
        <f>N(FICHA!$E$99)&amp;""</f>
        <v/>
      </c>
      <c r="C81" s="192" t="inlineStr">
        <is>
          <t>FICHA!E99</t>
        </is>
      </c>
      <c r="D81" s="192" t="inlineStr">
        <is>
          <t>entrada</t>
        </is>
      </c>
    </row>
    <row r="82">
      <c r="A82" s="192" t="inlineStr">
        <is>
          <t>oficio.burocracia.treino</t>
        </is>
      </c>
      <c r="B82" s="192">
        <f>N(FICHA!$D$100)&amp;""</f>
        <v/>
      </c>
      <c r="C82" s="192" t="inlineStr">
        <is>
          <t>FICHA!D100</t>
        </is>
      </c>
      <c r="D82" s="192" t="inlineStr">
        <is>
          <t>entrada</t>
        </is>
      </c>
    </row>
    <row r="83">
      <c r="A83" s="192" t="inlineStr">
        <is>
          <t>oficio.burocracia.especialista</t>
        </is>
      </c>
      <c r="B83" s="192">
        <f>N(FICHA!$E$100)&amp;""</f>
        <v/>
      </c>
      <c r="C83" s="192" t="inlineStr">
        <is>
          <t>FICHA!E100</t>
        </is>
      </c>
      <c r="D83" s="192" t="inlineStr">
        <is>
          <t>entrada</t>
        </is>
      </c>
    </row>
    <row r="84">
      <c r="A84" s="192" t="inlineStr">
        <is>
          <t>oficio.entalhador.treino</t>
        </is>
      </c>
      <c r="B84" s="192">
        <f>N(FICHA!$Q$95)&amp;""</f>
        <v/>
      </c>
      <c r="C84" s="192" t="inlineStr">
        <is>
          <t>FICHA!Q95</t>
        </is>
      </c>
      <c r="D84" s="192" t="inlineStr">
        <is>
          <t>entrada</t>
        </is>
      </c>
    </row>
    <row r="85">
      <c r="A85" s="192" t="inlineStr">
        <is>
          <t>oficio.entalhador.especialista</t>
        </is>
      </c>
      <c r="B85" s="192">
        <f>N(FICHA!$R$95)&amp;""</f>
        <v/>
      </c>
      <c r="C85" s="192" t="inlineStr">
        <is>
          <t>FICHA!R95</t>
        </is>
      </c>
      <c r="D85" s="192" t="inlineStr">
        <is>
          <t>entrada</t>
        </is>
      </c>
    </row>
    <row r="86">
      <c r="A86" s="192" t="inlineStr">
        <is>
          <t>oficio.alfaiate.treino</t>
        </is>
      </c>
      <c r="B86" s="192">
        <f>N(FICHA!$Q$96)&amp;""</f>
        <v/>
      </c>
      <c r="C86" s="192" t="inlineStr">
        <is>
          <t>FICHA!Q96</t>
        </is>
      </c>
      <c r="D86" s="192" t="inlineStr">
        <is>
          <t>entrada</t>
        </is>
      </c>
    </row>
    <row r="87">
      <c r="A87" s="192" t="inlineStr">
        <is>
          <t>oficio.alfaiate.especialista</t>
        </is>
      </c>
      <c r="B87" s="192">
        <f>N(FICHA!$R$96)&amp;""</f>
        <v/>
      </c>
      <c r="C87" s="192" t="inlineStr">
        <is>
          <t>FICHA!R96</t>
        </is>
      </c>
      <c r="D87" s="192" t="inlineStr">
        <is>
          <t>entrada</t>
        </is>
      </c>
    </row>
    <row r="88">
      <c r="A88" s="192" t="inlineStr">
        <is>
          <t>oficio.culinaria.treino</t>
        </is>
      </c>
      <c r="B88" s="192">
        <f>N(FICHA!$Q$97)&amp;""</f>
        <v/>
      </c>
      <c r="C88" s="192" t="inlineStr">
        <is>
          <t>FICHA!Q97</t>
        </is>
      </c>
      <c r="D88" s="192" t="inlineStr">
        <is>
          <t>entrada</t>
        </is>
      </c>
    </row>
    <row r="89">
      <c r="A89" s="192" t="inlineStr">
        <is>
          <t>oficio.culinaria.especialista</t>
        </is>
      </c>
      <c r="B89" s="192">
        <f>N(FICHA!$R$97)&amp;""</f>
        <v/>
      </c>
      <c r="C89" s="192" t="inlineStr">
        <is>
          <t>FICHA!R97</t>
        </is>
      </c>
      <c r="D89" s="192" t="inlineStr">
        <is>
          <t>entrada</t>
        </is>
      </c>
    </row>
    <row r="90">
      <c r="A90" s="192" t="inlineStr">
        <is>
          <t>oficio.instrumento.treino</t>
        </is>
      </c>
      <c r="B90" s="192">
        <f>N(FICHA!$Q$99)&amp;""</f>
        <v/>
      </c>
      <c r="C90" s="192" t="inlineStr">
        <is>
          <t>FICHA!Q99</t>
        </is>
      </c>
      <c r="D90" s="192" t="inlineStr">
        <is>
          <t>entrada</t>
        </is>
      </c>
    </row>
    <row r="91">
      <c r="A91" s="192" t="inlineStr">
        <is>
          <t>oficio.instrumento.especialista</t>
        </is>
      </c>
      <c r="B91" s="192">
        <f>N(FICHA!$R$99)&amp;""</f>
        <v/>
      </c>
      <c r="C91" s="192" t="inlineStr">
        <is>
          <t>FICHA!R99</t>
        </is>
      </c>
      <c r="D91" s="192" t="inlineStr">
        <is>
          <t>entrada</t>
        </is>
      </c>
    </row>
    <row r="92">
      <c r="A92" s="192" t="inlineStr">
        <is>
          <t>oficio.jogatina.treino</t>
        </is>
      </c>
      <c r="B92" s="192">
        <f>N(FICHA!$Q$98)&amp;""</f>
        <v/>
      </c>
      <c r="C92" s="192" t="inlineStr">
        <is>
          <t>FICHA!Q98</t>
        </is>
      </c>
      <c r="D92" s="192" t="inlineStr">
        <is>
          <t>entrada</t>
        </is>
      </c>
    </row>
    <row r="93">
      <c r="A93" s="192" t="inlineStr">
        <is>
          <t>oficio.jogatina.especialista</t>
        </is>
      </c>
      <c r="B93" s="192">
        <f>N(FICHA!$R$98)&amp;""</f>
        <v/>
      </c>
      <c r="C93" s="192" t="inlineStr">
        <is>
          <t>FICHA!R98</t>
        </is>
      </c>
      <c r="D93" s="192" t="inlineStr">
        <is>
          <t>entrada</t>
        </is>
      </c>
    </row>
    <row r="94">
      <c r="A94" s="192" t="inlineStr">
        <is>
          <t>tr.fisico.treino</t>
        </is>
      </c>
      <c r="B94" s="192">
        <f>N(FICHA!$AF$95)&amp;""</f>
        <v/>
      </c>
      <c r="C94" s="192" t="inlineStr">
        <is>
          <t>FICHA!AF95</t>
        </is>
      </c>
      <c r="D94" s="192" t="inlineStr">
        <is>
          <t>entrada</t>
        </is>
      </c>
    </row>
    <row r="95">
      <c r="A95" s="192" t="inlineStr">
        <is>
          <t>tr.vigor.treino</t>
        </is>
      </c>
      <c r="B95" s="192">
        <f>N(FICHA!$AF$96)&amp;""</f>
        <v/>
      </c>
      <c r="C95" s="192" t="inlineStr">
        <is>
          <t>FICHA!AF96</t>
        </is>
      </c>
      <c r="D95" s="192" t="inlineStr">
        <is>
          <t>entrada</t>
        </is>
      </c>
    </row>
    <row r="96">
      <c r="A96" s="192" t="inlineStr">
        <is>
          <t>tr.intelecto.treino</t>
        </is>
      </c>
      <c r="B96" s="192">
        <f>N(FICHA!$AF$97)&amp;""</f>
        <v/>
      </c>
      <c r="C96" s="192" t="inlineStr">
        <is>
          <t>FICHA!AF97</t>
        </is>
      </c>
      <c r="D96" s="192" t="inlineStr">
        <is>
          <t>entrada</t>
        </is>
      </c>
    </row>
    <row r="97">
      <c r="A97" s="192" t="inlineStr">
        <is>
          <t>tr.espirito.treino</t>
        </is>
      </c>
      <c r="B97" s="192">
        <f>N(FICHA!$AF$98)&amp;""</f>
        <v/>
      </c>
      <c r="C97" s="192" t="inlineStr">
        <is>
          <t>FICHA!AF98</t>
        </is>
      </c>
      <c r="D97" s="192" t="inlineStr">
        <is>
          <t>entrada</t>
        </is>
      </c>
    </row>
    <row r="98">
      <c r="A98" s="192" t="inlineStr">
        <is>
          <t>sequela.1</t>
        </is>
      </c>
      <c r="B98" s="192">
        <f>N(FICHA!$F$48)&amp;""</f>
        <v/>
      </c>
      <c r="C98" s="192" t="inlineStr">
        <is>
          <t>FICHA!F48</t>
        </is>
      </c>
      <c r="D98" s="192" t="inlineStr">
        <is>
          <t>entrada</t>
        </is>
      </c>
    </row>
    <row r="99">
      <c r="A99" s="192" t="inlineStr">
        <is>
          <t>sequela.2</t>
        </is>
      </c>
      <c r="B99" s="192">
        <f>N(FICHA!$H$48)&amp;""</f>
        <v/>
      </c>
      <c r="C99" s="192" t="inlineStr">
        <is>
          <t>FICHA!H48</t>
        </is>
      </c>
      <c r="D99" s="192" t="inlineStr">
        <is>
          <t>entrada</t>
        </is>
      </c>
    </row>
    <row r="100">
      <c r="A100" s="192" t="inlineStr">
        <is>
          <t>sequela.3</t>
        </is>
      </c>
      <c r="B100" s="192">
        <f>N(FICHA!$J$48)&amp;""</f>
        <v/>
      </c>
      <c r="C100" s="192" t="inlineStr">
        <is>
          <t>FICHA!J48</t>
        </is>
      </c>
      <c r="D100" s="192" t="inlineStr">
        <is>
          <t>entrada</t>
        </is>
      </c>
    </row>
    <row r="101">
      <c r="A101" s="192" t="inlineStr">
        <is>
          <t>exaustao</t>
        </is>
      </c>
      <c r="B101" s="192">
        <f>IF(ISBLANK(FICHA!$O$48),"",FICHA!$O$48&amp;"")</f>
        <v/>
      </c>
      <c r="C101" s="192" t="inlineStr">
        <is>
          <t>FICHA!O48</t>
        </is>
      </c>
      <c r="D101" s="192" t="inlineStr">
        <is>
          <t>entrada</t>
        </is>
      </c>
    </row>
    <row r="102">
      <c r="A102" s="192" t="inlineStr">
        <is>
          <t>resistencias</t>
        </is>
      </c>
      <c r="B102" s="192">
        <f>IF(ISBLANK(FICHA!$Z$48),"",FICHA!$Z$48&amp;"")</f>
        <v/>
      </c>
      <c r="C102" s="192" t="inlineStr">
        <is>
          <t>FICHA!Z48</t>
        </is>
      </c>
      <c r="D102" s="192" t="inlineStr">
        <is>
          <t>entrada</t>
        </is>
      </c>
    </row>
    <row r="103">
      <c r="A103" s="192" t="inlineStr">
        <is>
          <t>imunidades</t>
        </is>
      </c>
      <c r="B103" s="192">
        <f>IF(ISBLANK(FICHA!$AK$48),"",FICHA!$AK$48&amp;"")</f>
        <v/>
      </c>
      <c r="C103" s="192" t="inlineStr">
        <is>
          <t>FICHA!AK48</t>
        </is>
      </c>
      <c r="D103" s="192" t="inlineStr">
        <is>
          <t>entrada</t>
        </is>
      </c>
    </row>
    <row r="104">
      <c r="A104" s="192" t="inlineStr">
        <is>
          <t>treinado_em_armas</t>
        </is>
      </c>
      <c r="B104" s="192">
        <f>IF(ISBLANK(FICHA!$AK$79),"",FICHA!$AK$79&amp;"")</f>
        <v/>
      </c>
      <c r="C104" s="192" t="inlineStr">
        <is>
          <t>FICHA!AK79</t>
        </is>
      </c>
      <c r="D104" s="192" t="inlineStr">
        <is>
          <t>entrada</t>
        </is>
      </c>
    </row>
    <row r="105">
      <c r="A105" s="192" t="inlineStr">
        <is>
          <t>trocou_por_arma</t>
        </is>
      </c>
      <c r="B105" s="192">
        <f>IF(ISBLANK(FICHA!$AK$81),"",FICHA!$AK$81&amp;"")</f>
        <v/>
      </c>
      <c r="C105" s="192" t="inlineStr">
        <is>
          <t>FICHA!AK81</t>
        </is>
      </c>
      <c r="D105" s="192" t="inlineStr">
        <is>
          <t>entrada</t>
        </is>
      </c>
    </row>
    <row r="106">
      <c r="A106" s="192" t="inlineStr">
        <is>
          <t>grupo_de_arma_da_trilha</t>
        </is>
      </c>
      <c r="B106" s="192">
        <f>IF(ISBLANK(FICHA!$AK$85),"",FICHA!$AK$85&amp;"")</f>
        <v/>
      </c>
      <c r="C106" s="192" t="inlineStr">
        <is>
          <t>FICHA!AK85</t>
        </is>
      </c>
      <c r="D106" s="192" t="inlineStr">
        <is>
          <t>entrada</t>
        </is>
      </c>
    </row>
    <row r="107">
      <c r="A107" s="192" t="inlineStr">
        <is>
          <t>buff.cd_de_feitico</t>
        </is>
      </c>
      <c r="B107" s="192">
        <f>IF(ISBLANK(FICHA!$L$63),"",FICHA!$L$63&amp;"")</f>
        <v/>
      </c>
      <c r="C107" s="192" t="inlineStr">
        <is>
          <t>FICHA!L63</t>
        </is>
      </c>
      <c r="D107" s="192" t="inlineStr">
        <is>
          <t>entrada</t>
        </is>
      </c>
    </row>
    <row r="108">
      <c r="A108" s="192" t="inlineStr">
        <is>
          <t>buff.conjuracao</t>
        </is>
      </c>
      <c r="B108" s="192">
        <f>IF(ISBLANK(FICHA!$W$63),"",FICHA!$W$63&amp;"")</f>
        <v/>
      </c>
      <c r="C108" s="192" t="inlineStr">
        <is>
          <t>FICHA!W63</t>
        </is>
      </c>
      <c r="D108" s="192" t="inlineStr">
        <is>
          <t>entrada</t>
        </is>
      </c>
    </row>
    <row r="109">
      <c r="A109" s="192" t="inlineStr">
        <is>
          <t>buff.corpo_a_corpo</t>
        </is>
      </c>
      <c r="B109" s="192">
        <f>IF(ISBLANK(FICHA!$AH$63),"",FICHA!$AH$63&amp;"")</f>
        <v/>
      </c>
      <c r="C109" s="192" t="inlineStr">
        <is>
          <t>FICHA!AH63</t>
        </is>
      </c>
      <c r="D109" s="192" t="inlineStr">
        <is>
          <t>entrada</t>
        </is>
      </c>
    </row>
    <row r="110">
      <c r="A110" s="192" t="inlineStr">
        <is>
          <t>buff.defesa</t>
        </is>
      </c>
      <c r="B110" s="192">
        <f>IF(ISBLANK(FICHA!$L$59),"",FICHA!$L$59&amp;"")</f>
        <v/>
      </c>
      <c r="C110" s="192" t="inlineStr">
        <is>
          <t>FICHA!L59</t>
        </is>
      </c>
      <c r="D110" s="192" t="inlineStr">
        <is>
          <t>entrada</t>
        </is>
      </c>
    </row>
    <row r="111">
      <c r="A111" s="192" t="inlineStr">
        <is>
          <t>buff.deslocamento</t>
        </is>
      </c>
      <c r="B111" s="192">
        <f>IF(ISBLANK(FICHA!$W$67),"",FICHA!$W$67&amp;"")</f>
        <v/>
      </c>
      <c r="C111" s="192" t="inlineStr">
        <is>
          <t>FICHA!W67</t>
        </is>
      </c>
      <c r="D111" s="192" t="inlineStr">
        <is>
          <t>entrada</t>
        </is>
      </c>
    </row>
    <row r="112">
      <c r="A112" s="192" t="inlineStr">
        <is>
          <t>buff.energia</t>
        </is>
      </c>
      <c r="B112" s="192">
        <f>IF(ISBLANK(FICHA!$P$30),"",FICHA!$P$30&amp;"")</f>
        <v/>
      </c>
      <c r="C112" s="192" t="inlineStr">
        <is>
          <t>FICHA!P30</t>
        </is>
      </c>
      <c r="D112" s="192" t="inlineStr">
        <is>
          <t>entrada</t>
        </is>
      </c>
    </row>
    <row r="113">
      <c r="A113" s="192" t="inlineStr">
        <is>
          <t>buff.iniciativa</t>
        </is>
      </c>
      <c r="B113" s="192">
        <f>IF(ISBLANK(FICHA!$AS$59),"",FICHA!$AS$59&amp;"")</f>
        <v/>
      </c>
      <c r="C113" s="192" t="inlineStr">
        <is>
          <t>FICHA!AS59</t>
        </is>
      </c>
      <c r="D113" s="192" t="inlineStr">
        <is>
          <t>entrada</t>
        </is>
      </c>
    </row>
    <row r="114">
      <c r="A114" s="192" t="inlineStr">
        <is>
          <t>buff.integridade</t>
        </is>
      </c>
      <c r="B114" s="192">
        <f>IF(ISBLANK(FICHA!$P$34),"",FICHA!$P$34&amp;"")</f>
        <v/>
      </c>
      <c r="C114" s="192" t="inlineStr">
        <is>
          <t>FICHA!P34</t>
        </is>
      </c>
      <c r="D114" s="192" t="inlineStr">
        <is>
          <t>entrada</t>
        </is>
      </c>
    </row>
    <row r="115">
      <c r="A115" s="192" t="inlineStr">
        <is>
          <t>buff.protecao</t>
        </is>
      </c>
      <c r="B115" s="192">
        <f>IF(ISBLANK(FICHA!$W$59),"",FICHA!$W$59&amp;"")</f>
        <v/>
      </c>
      <c r="C115" s="192" t="inlineStr">
        <is>
          <t>FICHA!W59</t>
        </is>
      </c>
      <c r="D115" s="192" t="inlineStr">
        <is>
          <t>entrada</t>
        </is>
      </c>
    </row>
    <row r="116">
      <c r="A116" s="192" t="inlineStr">
        <is>
          <t>buff.vida</t>
        </is>
      </c>
      <c r="B116" s="192">
        <f>IF(ISBLANK(FICHA!$P$26),"",FICHA!$P$26&amp;"")</f>
        <v/>
      </c>
      <c r="C116" s="192" t="inlineStr">
        <is>
          <t>FICHA!P26</t>
        </is>
      </c>
      <c r="D116" s="192" t="inlineStr">
        <is>
          <t>entrada</t>
        </is>
      </c>
    </row>
    <row r="117">
      <c r="A117" s="192" t="inlineStr">
        <is>
          <t>buff.a_distancia</t>
        </is>
      </c>
      <c r="B117" s="192">
        <f>IF(ISBLANK(FICHA!$AS$63),"",FICHA!$AS$63&amp;"")</f>
        <v/>
      </c>
      <c r="C117" s="192" t="inlineStr">
        <is>
          <t>FICHA!AS63</t>
        </is>
      </c>
      <c r="D117" s="192" t="inlineStr">
        <is>
          <t>entrada</t>
        </is>
      </c>
    </row>
    <row r="118">
      <c r="A118" s="192" t="inlineStr">
        <is>
          <t>grau</t>
        </is>
      </c>
      <c r="B118" s="192">
        <f>IF(ISBLANK('FICHA PESSOAL'!$AB$11),"",'FICHA PESSOAL'!$AB$11&amp;"")</f>
        <v/>
      </c>
      <c r="C118" s="192">
        <f>"'FICHA PESSOAL'!AB11"</f>
        <v/>
      </c>
      <c r="D118" s="192" t="inlineStr">
        <is>
          <t>entrada</t>
        </is>
      </c>
    </row>
    <row r="119">
      <c r="A119" s="192" t="inlineStr">
        <is>
          <t>em_uso.principal</t>
        </is>
      </c>
      <c r="B119" s="192">
        <f>IF(ISBLANK('FICHA PESSOAL'!$D$64),"",'FICHA PESSOAL'!$D$64&amp;"")</f>
        <v/>
      </c>
      <c r="C119" s="192">
        <f>"'FICHA PESSOAL'!D64"</f>
        <v/>
      </c>
      <c r="D119" s="192" t="inlineStr">
        <is>
          <t>entrada</t>
        </is>
      </c>
    </row>
    <row r="120">
      <c r="A120" s="192" t="inlineStr">
        <is>
          <t>em_uso.secundaria</t>
        </is>
      </c>
      <c r="B120" s="192">
        <f>IF(ISBLANK('FICHA PESSOAL'!$S$64),"",'FICHA PESSOAL'!$S$64&amp;"")</f>
        <v/>
      </c>
      <c r="C120" s="192">
        <f>"'FICHA PESSOAL'!S64"</f>
        <v/>
      </c>
      <c r="D120" s="192" t="inlineStr">
        <is>
          <t>entrada</t>
        </is>
      </c>
    </row>
    <row r="121">
      <c r="A121" s="192" t="inlineStr">
        <is>
          <t>em_uso.vestindo</t>
        </is>
      </c>
      <c r="B121" s="192">
        <f>IF(ISBLANK('FICHA PESSOAL'!$AH$64),"",'FICHA PESSOAL'!$AH$64&amp;"")</f>
        <v/>
      </c>
      <c r="C121" s="192">
        <f>"'FICHA PESSOAL'!AH64"</f>
        <v/>
      </c>
      <c r="D121" s="192" t="inlineStr">
        <is>
          <t>entrada</t>
        </is>
      </c>
    </row>
    <row r="122">
      <c r="A122" s="192" t="inlineStr">
        <is>
          <t>origem.legados</t>
        </is>
      </c>
      <c r="B122" s="192">
        <f>IF(ISBLANK('FICHA PESSOAL'!$D$54),"",'FICHA PESSOAL'!$D$54&amp;"")</f>
        <v/>
      </c>
      <c r="C122" s="192">
        <f>"'FICHA PESSOAL'!D54"</f>
        <v/>
      </c>
      <c r="D122" s="192" t="inlineStr">
        <is>
          <t>entrada</t>
        </is>
      </c>
    </row>
    <row r="123">
      <c r="A123" s="192" t="inlineStr">
        <is>
          <t>origem.oficio_compativel</t>
        </is>
      </c>
      <c r="B123" s="192">
        <f>IF(ISBLANK('FICHA PESSOAL'!$AH$54),"",'FICHA PESSOAL'!$AH$54&amp;"")</f>
        <v/>
      </c>
      <c r="C123" s="192">
        <f>"'FICHA PESSOAL'!AH54"</f>
        <v/>
      </c>
      <c r="D123" s="192" t="inlineStr">
        <is>
          <t>entrada</t>
        </is>
      </c>
    </row>
    <row r="124">
      <c r="A124" s="192" t="inlineStr">
        <is>
          <t>origem.ce4</t>
        </is>
      </c>
      <c r="B124" s="192">
        <f>IF(ISBLANK('FICHA PESSOAL'!$D$58),"",'FICHA PESSOAL'!$D$58&amp;"")</f>
        <v/>
      </c>
      <c r="C124" s="192">
        <f>"'FICHA PESSOAL'!D58"</f>
        <v/>
      </c>
      <c r="D124" s="192" t="inlineStr">
        <is>
          <t>entrada</t>
        </is>
      </c>
    </row>
    <row r="125">
      <c r="A125" s="192" t="inlineStr">
        <is>
          <t>origem.marcante</t>
        </is>
      </c>
      <c r="B125" s="192">
        <f>IF(ISBLANK('FICHA PESSOAL'!$D$44),"",'FICHA PESSOAL'!$D$44&amp;"")</f>
        <v/>
      </c>
      <c r="C125" s="192">
        <f>"'FICHA PESSOAL'!D44"</f>
        <v/>
      </c>
      <c r="D125" s="192" t="inlineStr">
        <is>
          <t>entrada</t>
        </is>
      </c>
    </row>
    <row r="126">
      <c r="A126" s="192" t="inlineStr">
        <is>
          <t>origem.marcante.texto</t>
        </is>
      </c>
      <c r="B126" s="192">
        <f>IF(ISBLANK('FICHA PESSOAL'!$D$45),"",'FICHA PESSOAL'!$D$45&amp;"")</f>
        <v/>
      </c>
      <c r="C126" s="192">
        <f>"'FICHA PESSOAL'!D45"</f>
        <v/>
      </c>
      <c r="D126" s="192" t="inlineStr">
        <is>
          <t>entrada</t>
        </is>
      </c>
    </row>
    <row r="127">
      <c r="A127" s="192" t="inlineStr">
        <is>
          <t>origem.menor_1</t>
        </is>
      </c>
      <c r="B127" s="192">
        <f>IF(ISBLANK('FICHA PESSOAL'!$R$44),"",'FICHA PESSOAL'!$R$44&amp;"")</f>
        <v/>
      </c>
      <c r="C127" s="192">
        <f>"'FICHA PESSOAL'!R44"</f>
        <v/>
      </c>
      <c r="D127" s="192" t="inlineStr">
        <is>
          <t>entrada</t>
        </is>
      </c>
    </row>
    <row r="128">
      <c r="A128" s="192" t="inlineStr">
        <is>
          <t>origem.menor_1.texto</t>
        </is>
      </c>
      <c r="B128" s="192">
        <f>IF(ISBLANK('FICHA PESSOAL'!$R$45),"",'FICHA PESSOAL'!$R$45&amp;"")</f>
        <v/>
      </c>
      <c r="C128" s="192">
        <f>"'FICHA PESSOAL'!R45"</f>
        <v/>
      </c>
      <c r="D128" s="192" t="inlineStr">
        <is>
          <t>entrada</t>
        </is>
      </c>
    </row>
    <row r="129">
      <c r="A129" s="192" t="inlineStr">
        <is>
          <t>origem.menor_2</t>
        </is>
      </c>
      <c r="B129" s="192">
        <f>IF(ISBLANK('FICHA PESSOAL'!$AH$44),"",'FICHA PESSOAL'!$AH$44&amp;"")</f>
        <v/>
      </c>
      <c r="C129" s="192">
        <f>"'FICHA PESSOAL'!AH44"</f>
        <v/>
      </c>
      <c r="D129" s="192" t="inlineStr">
        <is>
          <t>entrada</t>
        </is>
      </c>
    </row>
    <row r="130">
      <c r="A130" s="192" t="inlineStr">
        <is>
          <t>origem.menor_2.texto</t>
        </is>
      </c>
      <c r="B130" s="192">
        <f>IF(ISBLANK('FICHA PESSOAL'!$AH$45),"",'FICHA PESSOAL'!$AH$45&amp;"")</f>
        <v/>
      </c>
      <c r="C130" s="192">
        <f>"'FICHA PESSOAL'!AH45"</f>
        <v/>
      </c>
      <c r="D130" s="192" t="inlineStr">
        <is>
          <t>entrada</t>
        </is>
      </c>
    </row>
    <row r="131">
      <c r="A131" s="192" t="inlineStr">
        <is>
          <t>treino_arma.bastao</t>
        </is>
      </c>
      <c r="B131" s="192">
        <f>N('FICHA PESSOAL'!$V$72)&amp;""</f>
        <v/>
      </c>
      <c r="C131" s="192">
        <f>"'FICHA PESSOAL'!V72"</f>
        <v/>
      </c>
      <c r="D131" s="192" t="inlineStr">
        <is>
          <t>entrada</t>
        </is>
      </c>
    </row>
    <row r="132">
      <c r="A132" s="192" t="inlineStr">
        <is>
          <t>treino_arma.besta</t>
        </is>
      </c>
      <c r="B132" s="192">
        <f>N('FICHA PESSOAL'!$V$82)&amp;""</f>
        <v/>
      </c>
      <c r="C132" s="192">
        <f>"'FICHA PESSOAL'!V82"</f>
        <v/>
      </c>
      <c r="D132" s="192" t="inlineStr">
        <is>
          <t>entrada</t>
        </is>
      </c>
    </row>
    <row r="133">
      <c r="A133" s="192" t="inlineStr">
        <is>
          <t>treino_arma.besta_de_uma_mao</t>
        </is>
      </c>
      <c r="B133" s="192">
        <f>N('FICHA PESSOAL'!$V$83)&amp;""</f>
        <v/>
      </c>
      <c r="C133" s="192">
        <f>"'FICHA PESSOAL'!V83"</f>
        <v/>
      </c>
      <c r="D133" s="192" t="inlineStr">
        <is>
          <t>entrada</t>
        </is>
      </c>
    </row>
    <row r="134">
      <c r="A134" s="192" t="inlineStr">
        <is>
          <t>treino_arma.bo</t>
        </is>
      </c>
      <c r="B134" s="192">
        <f>N('FICHA PESSOAL'!$V$73)&amp;""</f>
        <v/>
      </c>
      <c r="C134" s="192">
        <f>"'FICHA PESSOAL'!V73"</f>
        <v/>
      </c>
      <c r="D134" s="192" t="inlineStr">
        <is>
          <t>entrada</t>
        </is>
      </c>
    </row>
    <row r="135">
      <c r="A135" s="192" t="inlineStr">
        <is>
          <t>treino_arma.canivete</t>
        </is>
      </c>
      <c r="B135" s="192">
        <f>N('FICHA PESSOAL'!$AE$72)&amp;""</f>
        <v/>
      </c>
      <c r="C135" s="192">
        <f>"'FICHA PESSOAL'!AE72"</f>
        <v/>
      </c>
      <c r="D135" s="192" t="inlineStr">
        <is>
          <t>entrada</t>
        </is>
      </c>
    </row>
    <row r="136">
      <c r="A136" s="192" t="inlineStr">
        <is>
          <t>treino_arma.cassetete</t>
        </is>
      </c>
      <c r="B136" s="192">
        <f>N('FICHA PESSOAL'!$V$74)&amp;""</f>
        <v/>
      </c>
      <c r="C136" s="192">
        <f>"'FICHA PESSOAL'!V74"</f>
        <v/>
      </c>
      <c r="D136" s="192" t="inlineStr">
        <is>
          <t>entrada</t>
        </is>
      </c>
    </row>
    <row r="137">
      <c r="A137" s="192" t="inlineStr">
        <is>
          <t>treino_arma.chakram</t>
        </is>
      </c>
      <c r="B137" s="192">
        <f>N('FICHA PESSOAL'!$M$80)&amp;""</f>
        <v/>
      </c>
      <c r="C137" s="192">
        <f>"'FICHA PESSOAL'!M80"</f>
        <v/>
      </c>
      <c r="D137" s="192" t="inlineStr">
        <is>
          <t>entrada</t>
        </is>
      </c>
    </row>
    <row r="138">
      <c r="A138" s="192" t="inlineStr">
        <is>
          <t>treino_arma.chicote</t>
        </is>
      </c>
      <c r="B138" s="192">
        <f>N('FICHA PESSOAL'!$AE$78)&amp;""</f>
        <v/>
      </c>
      <c r="C138" s="192">
        <f>"'FICHA PESSOAL'!AE78"</f>
        <v/>
      </c>
      <c r="D138" s="192" t="inlineStr">
        <is>
          <t>entrada</t>
        </is>
      </c>
    </row>
    <row r="139">
      <c r="A139" s="192" t="inlineStr">
        <is>
          <t>treino_arma.corrente</t>
        </is>
      </c>
      <c r="B139" s="192">
        <f>N('FICHA PESSOAL'!$AE$79)&amp;""</f>
        <v/>
      </c>
      <c r="C139" s="192">
        <f>"'FICHA PESSOAL'!AE79"</f>
        <v/>
      </c>
      <c r="D139" s="192" t="inlineStr">
        <is>
          <t>entrada</t>
        </is>
      </c>
    </row>
    <row r="140">
      <c r="A140" s="192" t="inlineStr">
        <is>
          <t>treino_arma.daikyu</t>
        </is>
      </c>
      <c r="B140" s="192">
        <f>N('FICHA PESSOAL'!$AM$82)&amp;""</f>
        <v/>
      </c>
      <c r="C140" s="192">
        <f>"'FICHA PESSOAL'!AM82"</f>
        <v/>
      </c>
      <c r="D140" s="192" t="inlineStr">
        <is>
          <t>entrada</t>
        </is>
      </c>
    </row>
    <row r="141">
      <c r="A141" s="192" t="inlineStr">
        <is>
          <t>treino_arma.espada_longa</t>
        </is>
      </c>
      <c r="B141" s="192">
        <f>N('FICHA PESSOAL'!$D$72)&amp;""</f>
        <v/>
      </c>
      <c r="C141" s="192">
        <f>"'FICHA PESSOAL'!D72"</f>
        <v/>
      </c>
      <c r="D141" s="192" t="inlineStr">
        <is>
          <t>entrada</t>
        </is>
      </c>
    </row>
    <row r="142">
      <c r="A142" s="192" t="inlineStr">
        <is>
          <t>treino_arma.espadao</t>
        </is>
      </c>
      <c r="B142" s="192">
        <f>N('FICHA PESSOAL'!$D$73)&amp;""</f>
        <v/>
      </c>
      <c r="C142" s="192">
        <f>"'FICHA PESSOAL'!D73"</f>
        <v/>
      </c>
      <c r="D142" s="192" t="inlineStr">
        <is>
          <t>entrada</t>
        </is>
      </c>
    </row>
    <row r="143">
      <c r="A143" s="192" t="inlineStr">
        <is>
          <t>treino_arma.espingarda</t>
        </is>
      </c>
      <c r="B143" s="192">
        <f>N('FICHA PESSOAL'!$M$72)&amp;""</f>
        <v/>
      </c>
      <c r="C143" s="192">
        <f>"'FICHA PESSOAL'!M72"</f>
        <v/>
      </c>
      <c r="D143" s="192" t="inlineStr">
        <is>
          <t>entrada</t>
        </is>
      </c>
    </row>
    <row r="144">
      <c r="A144" s="192" t="inlineStr">
        <is>
          <t>treino_arma.faca</t>
        </is>
      </c>
      <c r="B144" s="192">
        <f>N('FICHA PESSOAL'!$AE$73)&amp;""</f>
        <v/>
      </c>
      <c r="C144" s="192">
        <f>"'FICHA PESSOAL'!AE73"</f>
        <v/>
      </c>
      <c r="D144" s="192" t="inlineStr">
        <is>
          <t>entrada</t>
        </is>
      </c>
    </row>
    <row r="145">
      <c r="A145" s="192" t="inlineStr">
        <is>
          <t>treino_arma.foice</t>
        </is>
      </c>
      <c r="B145" s="192">
        <f>N('FICHA PESSOAL'!$V$78)&amp;""</f>
        <v/>
      </c>
      <c r="C145" s="192">
        <f>"'FICHA PESSOAL'!V78"</f>
        <v/>
      </c>
      <c r="D145" s="192" t="inlineStr">
        <is>
          <t>entrada</t>
        </is>
      </c>
    </row>
    <row r="146">
      <c r="A146" s="192" t="inlineStr">
        <is>
          <t>treino_arma.hankyu</t>
        </is>
      </c>
      <c r="B146" s="192">
        <f>N('FICHA PESSOAL'!$AM$83)&amp;""</f>
        <v/>
      </c>
      <c r="C146" s="192">
        <f>"'FICHA PESSOAL'!AM83"</f>
        <v/>
      </c>
      <c r="D146" s="192" t="inlineStr">
        <is>
          <t>entrada</t>
        </is>
      </c>
    </row>
    <row r="147">
      <c r="A147" s="192" t="inlineStr">
        <is>
          <t>treino_arma.kama</t>
        </is>
      </c>
      <c r="B147" s="192">
        <f>N('FICHA PESSOAL'!$V$79)&amp;""</f>
        <v/>
      </c>
      <c r="C147" s="192">
        <f>"'FICHA PESSOAL'!V79"</f>
        <v/>
      </c>
      <c r="D147" s="192" t="inlineStr">
        <is>
          <t>entrada</t>
        </is>
      </c>
    </row>
    <row r="148">
      <c r="A148" s="192" t="inlineStr">
        <is>
          <t>treino_arma.kanabo</t>
        </is>
      </c>
      <c r="B148" s="192">
        <f>N('FICHA PESSOAL'!$AM$72)&amp;""</f>
        <v/>
      </c>
      <c r="C148" s="192">
        <f>"'FICHA PESSOAL'!AM72"</f>
        <v/>
      </c>
      <c r="D148" s="192" t="inlineStr">
        <is>
          <t>entrada</t>
        </is>
      </c>
    </row>
    <row r="149">
      <c r="A149" s="192" t="inlineStr">
        <is>
          <t>treino_arma.katana</t>
        </is>
      </c>
      <c r="B149" s="192">
        <f>N('FICHA PESSOAL'!$D$74)&amp;""</f>
        <v/>
      </c>
      <c r="C149" s="192">
        <f>"'FICHA PESSOAL'!D74"</f>
        <v/>
      </c>
      <c r="D149" s="192" t="inlineStr">
        <is>
          <t>entrada</t>
        </is>
      </c>
    </row>
    <row r="150">
      <c r="A150" s="192" t="inlineStr">
        <is>
          <t>treino_arma.kunai</t>
        </is>
      </c>
      <c r="B150" s="192">
        <f>N('FICHA PESSOAL'!$M$81)&amp;""</f>
        <v/>
      </c>
      <c r="C150" s="192">
        <f>"'FICHA PESSOAL'!M81"</f>
        <v/>
      </c>
      <c r="D150" s="192" t="inlineStr">
        <is>
          <t>entrada</t>
        </is>
      </c>
    </row>
    <row r="151">
      <c r="A151" s="192" t="inlineStr">
        <is>
          <t>treino_arma.kusarigama</t>
        </is>
      </c>
      <c r="B151" s="192">
        <f>N('FICHA PESSOAL'!$V$80)&amp;""</f>
        <v/>
      </c>
      <c r="C151" s="192">
        <f>"'FICHA PESSOAL'!V80"</f>
        <v/>
      </c>
      <c r="D151" s="192" t="inlineStr">
        <is>
          <t>entrada</t>
        </is>
      </c>
    </row>
    <row r="152">
      <c r="A152" s="192" t="inlineStr">
        <is>
          <t>treino_arma.lanca</t>
        </is>
      </c>
      <c r="B152" s="192">
        <f>N('FICHA PESSOAL'!$AM$78)&amp;""</f>
        <v/>
      </c>
      <c r="C152" s="192">
        <f>"'FICHA PESSOAL'!AM78"</f>
        <v/>
      </c>
      <c r="D152" s="192" t="inlineStr">
        <is>
          <t>entrada</t>
        </is>
      </c>
    </row>
    <row r="153">
      <c r="A153" s="192" t="inlineStr">
        <is>
          <t>treino_arma.machadinha</t>
        </is>
      </c>
      <c r="B153" s="192">
        <f>N('FICHA PESSOAL'!$D$81)&amp;""</f>
        <v/>
      </c>
      <c r="C153" s="192">
        <f>"'FICHA PESSOAL'!D81"</f>
        <v/>
      </c>
      <c r="D153" s="192" t="inlineStr">
        <is>
          <t>entrada</t>
        </is>
      </c>
    </row>
    <row r="154">
      <c r="A154" s="192" t="inlineStr">
        <is>
          <t>treino_arma.machado</t>
        </is>
      </c>
      <c r="B154" s="192">
        <f>N('FICHA PESSOAL'!$D$82)&amp;""</f>
        <v/>
      </c>
      <c r="C154" s="192">
        <f>"'FICHA PESSOAL'!D82"</f>
        <v/>
      </c>
      <c r="D154" s="192" t="inlineStr">
        <is>
          <t>entrada</t>
        </is>
      </c>
    </row>
    <row r="155">
      <c r="A155" s="192" t="inlineStr">
        <is>
          <t>treino_arma.machado_de_guerra</t>
        </is>
      </c>
      <c r="B155" s="192">
        <f>N('FICHA PESSOAL'!$D$83)&amp;""</f>
        <v/>
      </c>
      <c r="C155" s="192">
        <f>"'FICHA PESSOAL'!D83"</f>
        <v/>
      </c>
      <c r="D155" s="192" t="inlineStr">
        <is>
          <t>entrada</t>
        </is>
      </c>
    </row>
    <row r="156">
      <c r="A156" s="192" t="inlineStr">
        <is>
          <t>treino_arma.machete</t>
        </is>
      </c>
      <c r="B156" s="192">
        <f>N('FICHA PESSOAL'!$D$75)&amp;""</f>
        <v/>
      </c>
      <c r="C156" s="192">
        <f>"'FICHA PESSOAL'!D75"</f>
        <v/>
      </c>
      <c r="D156" s="192" t="inlineStr">
        <is>
          <t>entrada</t>
        </is>
      </c>
    </row>
    <row r="157">
      <c r="A157" s="192" t="inlineStr">
        <is>
          <t>treino_arma.manriki</t>
        </is>
      </c>
      <c r="B157" s="192">
        <f>N('FICHA PESSOAL'!$AE$80)&amp;""</f>
        <v/>
      </c>
      <c r="C157" s="192">
        <f>"'FICHA PESSOAL'!AE80"</f>
        <v/>
      </c>
      <c r="D157" s="192" t="inlineStr">
        <is>
          <t>entrada</t>
        </is>
      </c>
    </row>
    <row r="158">
      <c r="A158" s="192" t="inlineStr">
        <is>
          <t>treino_arma.marreta</t>
        </is>
      </c>
      <c r="B158" s="192">
        <f>N('FICHA PESSOAL'!$AM$73)&amp;""</f>
        <v/>
      </c>
      <c r="C158" s="192">
        <f>"'FICHA PESSOAL'!AM73"</f>
        <v/>
      </c>
      <c r="D158" s="192" t="inlineStr">
        <is>
          <t>entrada</t>
        </is>
      </c>
    </row>
    <row r="159">
      <c r="A159" s="192" t="inlineStr">
        <is>
          <t>treino_arma.maul</t>
        </is>
      </c>
      <c r="B159" s="192">
        <f>N('FICHA PESSOAL'!$AM$74)&amp;""</f>
        <v/>
      </c>
      <c r="C159" s="192">
        <f>"'FICHA PESSOAL'!AM74"</f>
        <v/>
      </c>
      <c r="D159" s="192" t="inlineStr">
        <is>
          <t>entrada</t>
        </is>
      </c>
    </row>
    <row r="160">
      <c r="A160" s="192" t="inlineStr">
        <is>
          <t>treino_arma.maca</t>
        </is>
      </c>
      <c r="B160" s="192">
        <f>N('FICHA PESSOAL'!$AM$75)&amp;""</f>
        <v/>
      </c>
      <c r="C160" s="192">
        <f>"'FICHA PESSOAL'!AM75"</f>
        <v/>
      </c>
      <c r="D160" s="192" t="inlineStr">
        <is>
          <t>entrada</t>
        </is>
      </c>
    </row>
    <row r="161">
      <c r="A161" s="192" t="inlineStr">
        <is>
          <t>treino_arma.metralhadora_pesada</t>
        </is>
      </c>
      <c r="B161" s="192">
        <f>N('FICHA PESSOAL'!$M$73)&amp;""</f>
        <v/>
      </c>
      <c r="C161" s="192">
        <f>"'FICHA PESSOAL'!M73"</f>
        <v/>
      </c>
      <c r="D161" s="192" t="inlineStr">
        <is>
          <t>entrada</t>
        </is>
      </c>
    </row>
    <row r="162">
      <c r="A162" s="192" t="inlineStr">
        <is>
          <t>treino_arma.naginata</t>
        </is>
      </c>
      <c r="B162" s="192">
        <f>N('FICHA PESSOAL'!$AM$79)&amp;""</f>
        <v/>
      </c>
      <c r="C162" s="192">
        <f>"'FICHA PESSOAL'!AM79"</f>
        <v/>
      </c>
      <c r="D162" s="192" t="inlineStr">
        <is>
          <t>entrada</t>
        </is>
      </c>
    </row>
    <row r="163">
      <c r="A163" s="192" t="inlineStr">
        <is>
          <t>treino_arma.nodachi</t>
        </is>
      </c>
      <c r="B163" s="192">
        <f>N('FICHA PESSOAL'!$D$76)&amp;""</f>
        <v/>
      </c>
      <c r="C163" s="192">
        <f>"'FICHA PESSOAL'!D76"</f>
        <v/>
      </c>
      <c r="D163" s="192" t="inlineStr">
        <is>
          <t>entrada</t>
        </is>
      </c>
    </row>
    <row r="164">
      <c r="A164" s="192" t="inlineStr">
        <is>
          <t>treino_arma.nunchaku</t>
        </is>
      </c>
      <c r="B164" s="192">
        <f>N('FICHA PESSOAL'!$V$75)&amp;""</f>
        <v/>
      </c>
      <c r="C164" s="192">
        <f>"'FICHA PESSOAL'!V75"</f>
        <v/>
      </c>
      <c r="D164" s="192" t="inlineStr">
        <is>
          <t>entrada</t>
        </is>
      </c>
    </row>
    <row r="165">
      <c r="A165" s="192" t="inlineStr">
        <is>
          <t>treino_arma.odachi</t>
        </is>
      </c>
      <c r="B165" s="192">
        <f>N('FICHA PESSOAL'!$D$77)&amp;""</f>
        <v/>
      </c>
      <c r="C165" s="192">
        <f>"'FICHA PESSOAL'!D77"</f>
        <v/>
      </c>
      <c r="D165" s="192" t="inlineStr">
        <is>
          <t>entrada</t>
        </is>
      </c>
    </row>
    <row r="166">
      <c r="A166" s="192" t="inlineStr">
        <is>
          <t>treino_arma.pistola</t>
        </is>
      </c>
      <c r="B166" s="192">
        <f>N('FICHA PESSOAL'!$M$74)&amp;""</f>
        <v/>
      </c>
      <c r="C166" s="192">
        <f>"'FICHA PESSOAL'!M74"</f>
        <v/>
      </c>
      <c r="D166" s="192" t="inlineStr">
        <is>
          <t>entrada</t>
        </is>
      </c>
    </row>
    <row r="167">
      <c r="A167" s="192" t="inlineStr">
        <is>
          <t>treino_arma.punhal</t>
        </is>
      </c>
      <c r="B167" s="192">
        <f>N('FICHA PESSOAL'!$AE$74)&amp;""</f>
        <v/>
      </c>
      <c r="C167" s="192">
        <f>"'FICHA PESSOAL'!AE74"</f>
        <v/>
      </c>
      <c r="D167" s="192" t="inlineStr">
        <is>
          <t>entrada</t>
        </is>
      </c>
    </row>
    <row r="168">
      <c r="A168" s="192" t="inlineStr">
        <is>
          <t>treino_arma.rapieira</t>
        </is>
      </c>
      <c r="B168" s="192">
        <f>N('FICHA PESSOAL'!$D$78)&amp;""</f>
        <v/>
      </c>
      <c r="C168" s="192">
        <f>"'FICHA PESSOAL'!D78"</f>
        <v/>
      </c>
      <c r="D168" s="192" t="inlineStr">
        <is>
          <t>entrada</t>
        </is>
      </c>
    </row>
    <row r="169">
      <c r="A169" s="192" t="inlineStr">
        <is>
          <t>treino_arma.revolver</t>
        </is>
      </c>
      <c r="B169" s="192">
        <f>N('FICHA PESSOAL'!$M$75)&amp;""</f>
        <v/>
      </c>
      <c r="C169" s="192">
        <f>"'FICHA PESSOAL'!M75"</f>
        <v/>
      </c>
      <c r="D169" s="192" t="inlineStr">
        <is>
          <t>entrada</t>
        </is>
      </c>
    </row>
    <row r="170">
      <c r="A170" s="192" t="inlineStr">
        <is>
          <t>treino_arma.rifle</t>
        </is>
      </c>
      <c r="B170" s="192">
        <f>N('FICHA PESSOAL'!$M$76)&amp;""</f>
        <v/>
      </c>
      <c r="C170" s="192">
        <f>"'FICHA PESSOAL'!M76"</f>
        <v/>
      </c>
      <c r="D170" s="192" t="inlineStr">
        <is>
          <t>entrada</t>
        </is>
      </c>
    </row>
    <row r="171">
      <c r="A171" s="192" t="inlineStr">
        <is>
          <t>treino_arma.rifle_de_precisao</t>
        </is>
      </c>
      <c r="B171" s="192">
        <f>N('FICHA PESSOAL'!$M$77)&amp;""</f>
        <v/>
      </c>
      <c r="C171" s="192">
        <f>"'FICHA PESSOAL'!M77"</f>
        <v/>
      </c>
      <c r="D171" s="192" t="inlineStr">
        <is>
          <t>entrada</t>
        </is>
      </c>
    </row>
    <row r="172">
      <c r="A172" s="192" t="inlineStr">
        <is>
          <t>treino_arma.sai</t>
        </is>
      </c>
      <c r="B172" s="192">
        <f>N('FICHA PESSOAL'!$AE$75)&amp;""</f>
        <v/>
      </c>
      <c r="C172" s="192">
        <f>"'FICHA PESSOAL'!AE75"</f>
        <v/>
      </c>
      <c r="D172" s="192" t="inlineStr">
        <is>
          <t>entrada</t>
        </is>
      </c>
    </row>
    <row r="173">
      <c r="A173" s="192" t="inlineStr">
        <is>
          <t>treino_arma.shuriken</t>
        </is>
      </c>
      <c r="B173" s="192">
        <f>N('FICHA PESSOAL'!$M$82)&amp;""</f>
        <v/>
      </c>
      <c r="C173" s="192">
        <f>"'FICHA PESSOAL'!M82"</f>
        <v/>
      </c>
      <c r="D173" s="192" t="inlineStr">
        <is>
          <t>entrada</t>
        </is>
      </c>
    </row>
    <row r="174">
      <c r="A174" s="192" t="inlineStr">
        <is>
          <t>treino_arma.soqueira</t>
        </is>
      </c>
      <c r="B174" s="192">
        <f>N('FICHA PESSOAL'!$AE$82)&amp;""</f>
        <v/>
      </c>
      <c r="C174" s="192">
        <f>"'FICHA PESSOAL'!AE82"</f>
        <v/>
      </c>
      <c r="D174" s="192" t="inlineStr">
        <is>
          <t>entrada</t>
        </is>
      </c>
    </row>
    <row r="175">
      <c r="A175" s="192" t="inlineStr">
        <is>
          <t>treino_arma.submetralhadora</t>
        </is>
      </c>
      <c r="B175" s="192">
        <f>N('FICHA PESSOAL'!$M$78)&amp;""</f>
        <v/>
      </c>
      <c r="C175" s="192">
        <f>"'FICHA PESSOAL'!M78"</f>
        <v/>
      </c>
      <c r="D175" s="192" t="inlineStr">
        <is>
          <t>entrada</t>
        </is>
      </c>
    </row>
    <row r="176">
      <c r="A176" s="192" t="inlineStr">
        <is>
          <t>treino_arma.taco</t>
        </is>
      </c>
      <c r="B176" s="192">
        <f>N('FICHA PESSOAL'!$AM$76)&amp;""</f>
        <v/>
      </c>
      <c r="C176" s="192">
        <f>"'FICHA PESSOAL'!AM76"</f>
        <v/>
      </c>
      <c r="D176" s="192" t="inlineStr">
        <is>
          <t>entrada</t>
        </is>
      </c>
    </row>
    <row r="177">
      <c r="A177" s="192" t="inlineStr">
        <is>
          <t>treino_arma.tanto</t>
        </is>
      </c>
      <c r="B177" s="192">
        <f>N('FICHA PESSOAL'!$AE$76)&amp;""</f>
        <v/>
      </c>
      <c r="C177" s="192">
        <f>"'FICHA PESSOAL'!AE76"</f>
        <v/>
      </c>
      <c r="D177" s="192" t="inlineStr">
        <is>
          <t>entrada</t>
        </is>
      </c>
    </row>
    <row r="178">
      <c r="A178" s="192" t="inlineStr">
        <is>
          <t>treino_arma.tekko</t>
        </is>
      </c>
      <c r="B178" s="192">
        <f>N('FICHA PESSOAL'!$AE$83)&amp;""</f>
        <v/>
      </c>
      <c r="C178" s="192">
        <f>"'FICHA PESSOAL'!AE83"</f>
        <v/>
      </c>
      <c r="D178" s="192" t="inlineStr">
        <is>
          <t>entrada</t>
        </is>
      </c>
    </row>
    <row r="179">
      <c r="A179" s="192" t="inlineStr">
        <is>
          <t>treino_arma.tessen</t>
        </is>
      </c>
      <c r="B179" s="192">
        <f>N('FICHA PESSOAL'!$M$83)&amp;""</f>
        <v/>
      </c>
      <c r="C179" s="192">
        <f>"'FICHA PESSOAL'!M83"</f>
        <v/>
      </c>
      <c r="D179" s="192" t="inlineStr">
        <is>
          <t>entrada</t>
        </is>
      </c>
    </row>
    <row r="180">
      <c r="A180" s="192" t="inlineStr">
        <is>
          <t>treino_arma.tonfa</t>
        </is>
      </c>
      <c r="B180" s="192">
        <f>N('FICHA PESSOAL'!$V$76)&amp;""</f>
        <v/>
      </c>
      <c r="C180" s="192">
        <f>"'FICHA PESSOAL'!V76"</f>
        <v/>
      </c>
      <c r="D180" s="192" t="inlineStr">
        <is>
          <t>entrada</t>
        </is>
      </c>
    </row>
    <row r="181">
      <c r="A181" s="192" t="inlineStr">
        <is>
          <t>treino_arma.wakizashi</t>
        </is>
      </c>
      <c r="B181" s="192">
        <f>N('FICHA PESSOAL'!$D$79)&amp;""</f>
        <v/>
      </c>
      <c r="C181" s="192">
        <f>"'FICHA PESSOAL'!D79"</f>
        <v/>
      </c>
      <c r="D181" s="192" t="inlineStr">
        <is>
          <t>entrada</t>
        </is>
      </c>
    </row>
    <row r="182">
      <c r="A182" s="192" t="inlineStr">
        <is>
          <t>treino_arma.yari</t>
        </is>
      </c>
      <c r="B182" s="192">
        <f>N('FICHA PESSOAL'!$AM$80)&amp;""</f>
        <v/>
      </c>
      <c r="C182" s="192">
        <f>"'FICHA PESSOAL'!AM80"</f>
        <v/>
      </c>
      <c r="D182" s="192" t="inlineStr">
        <is>
          <t>entrada</t>
        </is>
      </c>
    </row>
    <row r="183">
      <c r="A183" s="192" t="inlineStr">
        <is>
          <t>equipavel.1</t>
        </is>
      </c>
      <c r="B183" s="192">
        <f>TEXTJOIN(" · ",TRUE,'FICHA PESSOAL'!$D$92,'FICHA PESSOAL'!$AI$92)</f>
        <v/>
      </c>
      <c r="C183" s="192">
        <f>"'FICHA PESSOAL'!D92 'FICHA PESSOAL'!AI92"</f>
        <v/>
      </c>
      <c r="D183" s="192" t="inlineStr">
        <is>
          <t>entrada</t>
        </is>
      </c>
    </row>
    <row r="184">
      <c r="A184" s="192" t="inlineStr">
        <is>
          <t>equipavel.2</t>
        </is>
      </c>
      <c r="B184" s="192">
        <f>TEXTJOIN(" · ",TRUE,'FICHA PESSOAL'!$D$93,'FICHA PESSOAL'!$AI$93)</f>
        <v/>
      </c>
      <c r="C184" s="192">
        <f>"'FICHA PESSOAL'!D93 'FICHA PESSOAL'!AI93"</f>
        <v/>
      </c>
      <c r="D184" s="192" t="inlineStr">
        <is>
          <t>entrada</t>
        </is>
      </c>
    </row>
    <row r="185">
      <c r="A185" s="192" t="inlineStr">
        <is>
          <t>equipavel.3</t>
        </is>
      </c>
      <c r="B185" s="192">
        <f>TEXTJOIN(" · ",TRUE,'FICHA PESSOAL'!$D$94,'FICHA PESSOAL'!$AI$94)</f>
        <v/>
      </c>
      <c r="C185" s="192">
        <f>"'FICHA PESSOAL'!D94 'FICHA PESSOAL'!AI94"</f>
        <v/>
      </c>
      <c r="D185" s="192" t="inlineStr">
        <is>
          <t>entrada</t>
        </is>
      </c>
    </row>
    <row r="186">
      <c r="A186" s="192" t="inlineStr">
        <is>
          <t>equipavel.4</t>
        </is>
      </c>
      <c r="B186" s="192">
        <f>TEXTJOIN(" · ",TRUE,'FICHA PESSOAL'!$D$95,'FICHA PESSOAL'!$AI$95)</f>
        <v/>
      </c>
      <c r="C186" s="192">
        <f>"'FICHA PESSOAL'!D95 'FICHA PESSOAL'!AI95"</f>
        <v/>
      </c>
      <c r="D186" s="192" t="inlineStr">
        <is>
          <t>entrada</t>
        </is>
      </c>
    </row>
    <row r="187">
      <c r="A187" s="192" t="inlineStr">
        <is>
          <t>equipavel.5</t>
        </is>
      </c>
      <c r="B187" s="192">
        <f>TEXTJOIN(" · ",TRUE,'FICHA PESSOAL'!$D$96,'FICHA PESSOAL'!$AI$96)</f>
        <v/>
      </c>
      <c r="C187" s="192">
        <f>"'FICHA PESSOAL'!D96 'FICHA PESSOAL'!AI96"</f>
        <v/>
      </c>
      <c r="D187" s="192" t="inlineStr">
        <is>
          <t>entrada</t>
        </is>
      </c>
    </row>
    <row r="188">
      <c r="A188" s="192" t="inlineStr">
        <is>
          <t>equipavel.6</t>
        </is>
      </c>
      <c r="B188" s="192">
        <f>TEXTJOIN(" · ",TRUE,'FICHA PESSOAL'!$D$97,'FICHA PESSOAL'!$AI$97)</f>
        <v/>
      </c>
      <c r="C188" s="192">
        <f>"'FICHA PESSOAL'!D97 'FICHA PESSOAL'!AI97"</f>
        <v/>
      </c>
      <c r="D188" s="192" t="inlineStr">
        <is>
          <t>entrada</t>
        </is>
      </c>
    </row>
    <row r="189">
      <c r="A189" s="192" t="inlineStr">
        <is>
          <t>equipavel.7</t>
        </is>
      </c>
      <c r="B189" s="192">
        <f>TEXTJOIN(" · ",TRUE,'FICHA PESSOAL'!$D$98,'FICHA PESSOAL'!$AI$98)</f>
        <v/>
      </c>
      <c r="C189" s="192">
        <f>"'FICHA PESSOAL'!D98 'FICHA PESSOAL'!AI98"</f>
        <v/>
      </c>
      <c r="D189" s="192" t="inlineStr">
        <is>
          <t>entrada</t>
        </is>
      </c>
    </row>
    <row r="190">
      <c r="A190" s="192" t="inlineStr">
        <is>
          <t>equipavel.8</t>
        </is>
      </c>
      <c r="B190" s="192">
        <f>TEXTJOIN(" · ",TRUE,'FICHA PESSOAL'!$D$99,'FICHA PESSOAL'!$AI$99)</f>
        <v/>
      </c>
      <c r="C190" s="192">
        <f>"'FICHA PESSOAL'!D99 'FICHA PESSOAL'!AI99"</f>
        <v/>
      </c>
      <c r="D190" s="192" t="inlineStr">
        <is>
          <t>entrada</t>
        </is>
      </c>
    </row>
    <row r="191">
      <c r="A191" s="192" t="inlineStr">
        <is>
          <t>item.1</t>
        </is>
      </c>
      <c r="B191" s="192">
        <f>TEXTJOIN(" · ",TRUE,'FICHA PESSOAL'!$D$104,'FICHA PESSOAL'!$T$104)</f>
        <v/>
      </c>
      <c r="C191" s="192">
        <f>"'FICHA PESSOAL'!D104 'FICHA PESSOAL'!T104"</f>
        <v/>
      </c>
      <c r="D191" s="192" t="inlineStr">
        <is>
          <t>entrada</t>
        </is>
      </c>
    </row>
    <row r="192">
      <c r="A192" s="192" t="inlineStr">
        <is>
          <t>item.7</t>
        </is>
      </c>
      <c r="B192" s="192">
        <f>TEXTJOIN(" · ",TRUE,'FICHA PESSOAL'!$Z$104,'FICHA PESSOAL'!$AP$104)</f>
        <v/>
      </c>
      <c r="C192" s="192">
        <f>"'FICHA PESSOAL'!Z104 'FICHA PESSOAL'!AP104"</f>
        <v/>
      </c>
      <c r="D192" s="192" t="inlineStr">
        <is>
          <t>entrada</t>
        </is>
      </c>
    </row>
    <row r="193">
      <c r="A193" s="192" t="inlineStr">
        <is>
          <t>item.2</t>
        </is>
      </c>
      <c r="B193" s="192">
        <f>TEXTJOIN(" · ",TRUE,'FICHA PESSOAL'!$D$105,'FICHA PESSOAL'!$T$105)</f>
        <v/>
      </c>
      <c r="C193" s="192">
        <f>"'FICHA PESSOAL'!D105 'FICHA PESSOAL'!T105"</f>
        <v/>
      </c>
      <c r="D193" s="192" t="inlineStr">
        <is>
          <t>entrada</t>
        </is>
      </c>
    </row>
    <row r="194">
      <c r="A194" s="192" t="inlineStr">
        <is>
          <t>item.8</t>
        </is>
      </c>
      <c r="B194" s="192">
        <f>TEXTJOIN(" · ",TRUE,'FICHA PESSOAL'!$Z$105,'FICHA PESSOAL'!$AP$105)</f>
        <v/>
      </c>
      <c r="C194" s="192">
        <f>"'FICHA PESSOAL'!Z105 'FICHA PESSOAL'!AP105"</f>
        <v/>
      </c>
      <c r="D194" s="192" t="inlineStr">
        <is>
          <t>entrada</t>
        </is>
      </c>
    </row>
    <row r="195">
      <c r="A195" s="192" t="inlineStr">
        <is>
          <t>item.3</t>
        </is>
      </c>
      <c r="B195" s="192">
        <f>TEXTJOIN(" · ",TRUE,'FICHA PESSOAL'!$D$106,'FICHA PESSOAL'!$T$106)</f>
        <v/>
      </c>
      <c r="C195" s="192">
        <f>"'FICHA PESSOAL'!D106 'FICHA PESSOAL'!T106"</f>
        <v/>
      </c>
      <c r="D195" s="192" t="inlineStr">
        <is>
          <t>entrada</t>
        </is>
      </c>
    </row>
    <row r="196">
      <c r="A196" s="192" t="inlineStr">
        <is>
          <t>item.9</t>
        </is>
      </c>
      <c r="B196" s="192">
        <f>TEXTJOIN(" · ",TRUE,'FICHA PESSOAL'!$Z$106,'FICHA PESSOAL'!$AP$106)</f>
        <v/>
      </c>
      <c r="C196" s="192">
        <f>"'FICHA PESSOAL'!Z106 'FICHA PESSOAL'!AP106"</f>
        <v/>
      </c>
      <c r="D196" s="192" t="inlineStr">
        <is>
          <t>entrada</t>
        </is>
      </c>
    </row>
    <row r="197">
      <c r="A197" s="192" t="inlineStr">
        <is>
          <t>item.4</t>
        </is>
      </c>
      <c r="B197" s="192">
        <f>TEXTJOIN(" · ",TRUE,'FICHA PESSOAL'!$D$107,'FICHA PESSOAL'!$T$107)</f>
        <v/>
      </c>
      <c r="C197" s="192">
        <f>"'FICHA PESSOAL'!D107 'FICHA PESSOAL'!T107"</f>
        <v/>
      </c>
      <c r="D197" s="192" t="inlineStr">
        <is>
          <t>entrada</t>
        </is>
      </c>
    </row>
    <row r="198">
      <c r="A198" s="192" t="inlineStr">
        <is>
          <t>item.10</t>
        </is>
      </c>
      <c r="B198" s="192">
        <f>TEXTJOIN(" · ",TRUE,'FICHA PESSOAL'!$Z$107,'FICHA PESSOAL'!$AP$107)</f>
        <v/>
      </c>
      <c r="C198" s="192">
        <f>"'FICHA PESSOAL'!Z107 'FICHA PESSOAL'!AP107"</f>
        <v/>
      </c>
      <c r="D198" s="192" t="inlineStr">
        <is>
          <t>entrada</t>
        </is>
      </c>
    </row>
    <row r="199">
      <c r="A199" s="192" t="inlineStr">
        <is>
          <t>item.5</t>
        </is>
      </c>
      <c r="B199" s="192">
        <f>TEXTJOIN(" · ",TRUE,'FICHA PESSOAL'!$D$108,'FICHA PESSOAL'!$T$108)</f>
        <v/>
      </c>
      <c r="C199" s="192">
        <f>"'FICHA PESSOAL'!D108 'FICHA PESSOAL'!T108"</f>
        <v/>
      </c>
      <c r="D199" s="192" t="inlineStr">
        <is>
          <t>entrada</t>
        </is>
      </c>
    </row>
    <row r="200">
      <c r="A200" s="192" t="inlineStr">
        <is>
          <t>item.11</t>
        </is>
      </c>
      <c r="B200" s="192">
        <f>TEXTJOIN(" · ",TRUE,'FICHA PESSOAL'!$Z$108,'FICHA PESSOAL'!$AP$108)</f>
        <v/>
      </c>
      <c r="C200" s="192">
        <f>"'FICHA PESSOAL'!Z108 'FICHA PESSOAL'!AP108"</f>
        <v/>
      </c>
      <c r="D200" s="192" t="inlineStr">
        <is>
          <t>entrada</t>
        </is>
      </c>
    </row>
    <row r="201">
      <c r="A201" s="192" t="inlineStr">
        <is>
          <t>item.6</t>
        </is>
      </c>
      <c r="B201" s="192">
        <f>TEXTJOIN(" · ",TRUE,'FICHA PESSOAL'!$D$109,'FICHA PESSOAL'!$T$109)</f>
        <v/>
      </c>
      <c r="C201" s="192">
        <f>"'FICHA PESSOAL'!D109 'FICHA PESSOAL'!T109"</f>
        <v/>
      </c>
      <c r="D201" s="192" t="inlineStr">
        <is>
          <t>entrada</t>
        </is>
      </c>
    </row>
    <row r="202">
      <c r="A202" s="192" t="inlineStr">
        <is>
          <t>item.12</t>
        </is>
      </c>
      <c r="B202" s="192">
        <f>TEXTJOIN(" · ",TRUE,'FICHA PESSOAL'!$Z$109,'FICHA PESSOAL'!$AP$109)</f>
        <v/>
      </c>
      <c r="C202" s="192">
        <f>"'FICHA PESSOAL'!Z109 'FICHA PESSOAL'!AP109"</f>
        <v/>
      </c>
      <c r="D202" s="192" t="inlineStr">
        <is>
          <t>entrada</t>
        </is>
      </c>
    </row>
    <row r="203">
      <c r="A203" s="192" t="inlineStr">
        <is>
          <t>missao.1.1</t>
        </is>
      </c>
      <c r="B203" s="192">
        <f>TEXTJOIN(" · ",TRUE,'FICHA PESSOAL'!$AW$15,'FICHA PESSOAL'!$AX$15,'FICHA PESSOAL'!$AY$15,'FICHA PESSOAL'!$AZ$15,'FICHA PESSOAL'!$BA$15)</f>
        <v/>
      </c>
      <c r="C203" s="192">
        <f>"'FICHA PESSOAL'!AW15 'FICHA PESSOAL'!AX15 'FICHA PESSOAL'!AY15 'FICHA PESSOAL'!AZ15 'FICHA PESSOAL'!BA15"</f>
        <v/>
      </c>
      <c r="D203" s="192" t="inlineStr">
        <is>
          <t>entrada</t>
        </is>
      </c>
    </row>
    <row r="204">
      <c r="A204" s="192" t="inlineStr">
        <is>
          <t>missao.1.2</t>
        </is>
      </c>
      <c r="B204" s="192">
        <f>TEXTJOIN(" · ",TRUE,'FICHA PESSOAL'!$AW$16,'FICHA PESSOAL'!$AX$16,'FICHA PESSOAL'!$AY$16,'FICHA PESSOAL'!$AZ$16,'FICHA PESSOAL'!$BA$16)</f>
        <v/>
      </c>
      <c r="C204" s="192">
        <f>"'FICHA PESSOAL'!AW16 'FICHA PESSOAL'!AX16 'FICHA PESSOAL'!AY16 'FICHA PESSOAL'!AZ16 'FICHA PESSOAL'!BA16"</f>
        <v/>
      </c>
      <c r="D204" s="192" t="inlineStr">
        <is>
          <t>entrada</t>
        </is>
      </c>
    </row>
    <row r="205">
      <c r="A205" s="192" t="inlineStr">
        <is>
          <t>missao.1.3</t>
        </is>
      </c>
      <c r="B205" s="192">
        <f>TEXTJOIN(" · ",TRUE,'FICHA PESSOAL'!$AW$17,'FICHA PESSOAL'!$AX$17,'FICHA PESSOAL'!$AY$17,'FICHA PESSOAL'!$AZ$17,'FICHA PESSOAL'!$BA$17)</f>
        <v/>
      </c>
      <c r="C205" s="192">
        <f>"'FICHA PESSOAL'!AW17 'FICHA PESSOAL'!AX17 'FICHA PESSOAL'!AY17 'FICHA PESSOAL'!AZ17 'FICHA PESSOAL'!BA17"</f>
        <v/>
      </c>
      <c r="D205" s="192" t="inlineStr">
        <is>
          <t>entrada</t>
        </is>
      </c>
    </row>
    <row r="206">
      <c r="A206" s="192" t="inlineStr">
        <is>
          <t>missao.1.4</t>
        </is>
      </c>
      <c r="B206" s="192">
        <f>TEXTJOIN(" · ",TRUE,'FICHA PESSOAL'!$AW$18,'FICHA PESSOAL'!$AX$18,'FICHA PESSOAL'!$AY$18,'FICHA PESSOAL'!$AZ$18,'FICHA PESSOAL'!$BA$18)</f>
        <v/>
      </c>
      <c r="C206" s="192">
        <f>"'FICHA PESSOAL'!AW18 'FICHA PESSOAL'!AX18 'FICHA PESSOAL'!AY18 'FICHA PESSOAL'!AZ18 'FICHA PESSOAL'!BA18"</f>
        <v/>
      </c>
      <c r="D206" s="192" t="inlineStr">
        <is>
          <t>entrada</t>
        </is>
      </c>
    </row>
    <row r="207">
      <c r="A207" s="192" t="inlineStr">
        <is>
          <t>missao.1.5</t>
        </is>
      </c>
      <c r="B207" s="192">
        <f>TEXTJOIN(" · ",TRUE,'FICHA PESSOAL'!$AW$19,'FICHA PESSOAL'!$AX$19,'FICHA PESSOAL'!$AY$19,'FICHA PESSOAL'!$AZ$19,'FICHA PESSOAL'!$BA$19)</f>
        <v/>
      </c>
      <c r="C207" s="192">
        <f>"'FICHA PESSOAL'!AW19 'FICHA PESSOAL'!AX19 'FICHA PESSOAL'!AY19 'FICHA PESSOAL'!AZ19 'FICHA PESSOAL'!BA19"</f>
        <v/>
      </c>
      <c r="D207" s="192" t="inlineStr">
        <is>
          <t>entrada</t>
        </is>
      </c>
    </row>
    <row r="208">
      <c r="A208" s="192" t="inlineStr">
        <is>
          <t>missao.1.6</t>
        </is>
      </c>
      <c r="B208" s="192">
        <f>TEXTJOIN(" · ",TRUE,'FICHA PESSOAL'!$AW$20,'FICHA PESSOAL'!$AX$20,'FICHA PESSOAL'!$AY$20,'FICHA PESSOAL'!$AZ$20,'FICHA PESSOAL'!$BA$20)</f>
        <v/>
      </c>
      <c r="C208" s="192">
        <f>"'FICHA PESSOAL'!AW20 'FICHA PESSOAL'!AX20 'FICHA PESSOAL'!AY20 'FICHA PESSOAL'!AZ20 'FICHA PESSOAL'!BA20"</f>
        <v/>
      </c>
      <c r="D208" s="192" t="inlineStr">
        <is>
          <t>entrada</t>
        </is>
      </c>
    </row>
    <row r="209">
      <c r="A209" s="192" t="inlineStr">
        <is>
          <t>missao.1.7</t>
        </is>
      </c>
      <c r="B209" s="192">
        <f>TEXTJOIN(" · ",TRUE,'FICHA PESSOAL'!$AW$21,'FICHA PESSOAL'!$AX$21,'FICHA PESSOAL'!$AY$21,'FICHA PESSOAL'!$AZ$21,'FICHA PESSOAL'!$BA$21)</f>
        <v/>
      </c>
      <c r="C209" s="192">
        <f>"'FICHA PESSOAL'!AW21 'FICHA PESSOAL'!AX21 'FICHA PESSOAL'!AY21 'FICHA PESSOAL'!AZ21 'FICHA PESSOAL'!BA21"</f>
        <v/>
      </c>
      <c r="D209" s="192" t="inlineStr">
        <is>
          <t>entrada</t>
        </is>
      </c>
    </row>
    <row r="210">
      <c r="A210" s="192" t="inlineStr">
        <is>
          <t>missao.1.8</t>
        </is>
      </c>
      <c r="B210" s="192">
        <f>TEXTJOIN(" · ",TRUE,'FICHA PESSOAL'!$AW$22,'FICHA PESSOAL'!$AX$22,'FICHA PESSOAL'!$AY$22,'FICHA PESSOAL'!$AZ$22,'FICHA PESSOAL'!$BA$22)</f>
        <v/>
      </c>
      <c r="C210" s="192">
        <f>"'FICHA PESSOAL'!AW22 'FICHA PESSOAL'!AX22 'FICHA PESSOAL'!AY22 'FICHA PESSOAL'!AZ22 'FICHA PESSOAL'!BA22"</f>
        <v/>
      </c>
      <c r="D210" s="192" t="inlineStr">
        <is>
          <t>entrada</t>
        </is>
      </c>
    </row>
    <row r="211">
      <c r="A211" s="192" t="inlineStr">
        <is>
          <t>missao.1.9</t>
        </is>
      </c>
      <c r="B211" s="192">
        <f>TEXTJOIN(" · ",TRUE,'FICHA PESSOAL'!$AW$23,'FICHA PESSOAL'!$AX$23,'FICHA PESSOAL'!$AY$23,'FICHA PESSOAL'!$AZ$23,'FICHA PESSOAL'!$BA$23)</f>
        <v/>
      </c>
      <c r="C211" s="192">
        <f>"'FICHA PESSOAL'!AW23 'FICHA PESSOAL'!AX23 'FICHA PESSOAL'!AY23 'FICHA PESSOAL'!AZ23 'FICHA PESSOAL'!BA23"</f>
        <v/>
      </c>
      <c r="D211" s="192" t="inlineStr">
        <is>
          <t>entrada</t>
        </is>
      </c>
    </row>
    <row r="212">
      <c r="A212" s="192" t="inlineStr">
        <is>
          <t>missao.1.10</t>
        </is>
      </c>
      <c r="B212" s="192">
        <f>TEXTJOIN(" · ",TRUE,'FICHA PESSOAL'!$AW$24,'FICHA PESSOAL'!$AX$24,'FICHA PESSOAL'!$AY$24,'FICHA PESSOAL'!$AZ$24,'FICHA PESSOAL'!$BA$24)</f>
        <v/>
      </c>
      <c r="C212" s="192">
        <f>"'FICHA PESSOAL'!AW24 'FICHA PESSOAL'!AX24 'FICHA PESSOAL'!AY24 'FICHA PESSOAL'!AZ24 'FICHA PESSOAL'!BA24"</f>
        <v/>
      </c>
      <c r="D212" s="192" t="inlineStr">
        <is>
          <t>entrada</t>
        </is>
      </c>
    </row>
    <row r="213">
      <c r="A213" s="192" t="inlineStr">
        <is>
          <t>missao.1.11</t>
        </is>
      </c>
      <c r="B213" s="192">
        <f>TEXTJOIN(" · ",TRUE,'FICHA PESSOAL'!$AW$25,'FICHA PESSOAL'!$AX$25,'FICHA PESSOAL'!$AY$25,'FICHA PESSOAL'!$AZ$25,'FICHA PESSOAL'!$BA$25)</f>
        <v/>
      </c>
      <c r="C213" s="192">
        <f>"'FICHA PESSOAL'!AW25 'FICHA PESSOAL'!AX25 'FICHA PESSOAL'!AY25 'FICHA PESSOAL'!AZ25 'FICHA PESSOAL'!BA25"</f>
        <v/>
      </c>
      <c r="D213" s="192" t="inlineStr">
        <is>
          <t>entrada</t>
        </is>
      </c>
    </row>
    <row r="214">
      <c r="A214" s="192" t="inlineStr">
        <is>
          <t>missao.1.12</t>
        </is>
      </c>
      <c r="B214" s="192">
        <f>TEXTJOIN(" · ",TRUE,'FICHA PESSOAL'!$AW$26,'FICHA PESSOAL'!$AX$26,'FICHA PESSOAL'!$AY$26,'FICHA PESSOAL'!$AZ$26,'FICHA PESSOAL'!$BA$26)</f>
        <v/>
      </c>
      <c r="C214" s="192">
        <f>"'FICHA PESSOAL'!AW26 'FICHA PESSOAL'!AX26 'FICHA PESSOAL'!AY26 'FICHA PESSOAL'!AZ26 'FICHA PESSOAL'!BA26"</f>
        <v/>
      </c>
      <c r="D214" s="192" t="inlineStr">
        <is>
          <t>entrada</t>
        </is>
      </c>
    </row>
    <row r="215">
      <c r="A215" s="192" t="inlineStr">
        <is>
          <t>missao.1.13</t>
        </is>
      </c>
      <c r="B215" s="192">
        <f>TEXTJOIN(" · ",TRUE,'FICHA PESSOAL'!$AW$27,'FICHA PESSOAL'!$AX$27,'FICHA PESSOAL'!$AY$27,'FICHA PESSOAL'!$AZ$27,'FICHA PESSOAL'!$BA$27)</f>
        <v/>
      </c>
      <c r="C215" s="192">
        <f>"'FICHA PESSOAL'!AW27 'FICHA PESSOAL'!AX27 'FICHA PESSOAL'!AY27 'FICHA PESSOAL'!AZ27 'FICHA PESSOAL'!BA27"</f>
        <v/>
      </c>
      <c r="D215" s="192" t="inlineStr">
        <is>
          <t>entrada</t>
        </is>
      </c>
    </row>
    <row r="216">
      <c r="A216" s="192" t="inlineStr">
        <is>
          <t>missao.1.14</t>
        </is>
      </c>
      <c r="B216" s="192">
        <f>TEXTJOIN(" · ",TRUE,'FICHA PESSOAL'!$AW$28,'FICHA PESSOAL'!$AX$28,'FICHA PESSOAL'!$AY$28,'FICHA PESSOAL'!$AZ$28,'FICHA PESSOAL'!$BA$28)</f>
        <v/>
      </c>
      <c r="C216" s="192">
        <f>"'FICHA PESSOAL'!AW28 'FICHA PESSOAL'!AX28 'FICHA PESSOAL'!AY28 'FICHA PESSOAL'!AZ28 'FICHA PESSOAL'!BA28"</f>
        <v/>
      </c>
      <c r="D216" s="192" t="inlineStr">
        <is>
          <t>entrada</t>
        </is>
      </c>
    </row>
    <row r="217">
      <c r="A217" s="192" t="inlineStr">
        <is>
          <t>missao.1.15</t>
        </is>
      </c>
      <c r="B217" s="192">
        <f>TEXTJOIN(" · ",TRUE,'FICHA PESSOAL'!$AW$29,'FICHA PESSOAL'!$AX$29,'FICHA PESSOAL'!$AY$29,'FICHA PESSOAL'!$AZ$29,'FICHA PESSOAL'!$BA$29)</f>
        <v/>
      </c>
      <c r="C217" s="192">
        <f>"'FICHA PESSOAL'!AW29 'FICHA PESSOAL'!AX29 'FICHA PESSOAL'!AY29 'FICHA PESSOAL'!AZ29 'FICHA PESSOAL'!BA29"</f>
        <v/>
      </c>
      <c r="D217" s="192" t="inlineStr">
        <is>
          <t>entrada</t>
        </is>
      </c>
    </row>
    <row r="218">
      <c r="A218" s="192" t="inlineStr">
        <is>
          <t>missao.1.16</t>
        </is>
      </c>
      <c r="B218" s="192">
        <f>TEXTJOIN(" · ",TRUE,'FICHA PESSOAL'!$AW$30,'FICHA PESSOAL'!$AX$30,'FICHA PESSOAL'!$AY$30,'FICHA PESSOAL'!$AZ$30,'FICHA PESSOAL'!$BA$30)</f>
        <v/>
      </c>
      <c r="C218" s="192">
        <f>"'FICHA PESSOAL'!AW30 'FICHA PESSOAL'!AX30 'FICHA PESSOAL'!AY30 'FICHA PESSOAL'!AZ30 'FICHA PESSOAL'!BA30"</f>
        <v/>
      </c>
      <c r="D218" s="192" t="inlineStr">
        <is>
          <t>entrada</t>
        </is>
      </c>
    </row>
    <row r="219">
      <c r="A219" s="192" t="inlineStr">
        <is>
          <t>missao.1.17</t>
        </is>
      </c>
      <c r="B219" s="192">
        <f>TEXTJOIN(" · ",TRUE,'FICHA PESSOAL'!$AW$31,'FICHA PESSOAL'!$AX$31,'FICHA PESSOAL'!$AY$31,'FICHA PESSOAL'!$AZ$31,'FICHA PESSOAL'!$BA$31)</f>
        <v/>
      </c>
      <c r="C219" s="192">
        <f>"'FICHA PESSOAL'!AW31 'FICHA PESSOAL'!AX31 'FICHA PESSOAL'!AY31 'FICHA PESSOAL'!AZ31 'FICHA PESSOAL'!BA31"</f>
        <v/>
      </c>
      <c r="D219" s="192" t="inlineStr">
        <is>
          <t>entrada</t>
        </is>
      </c>
    </row>
    <row r="220">
      <c r="A220" s="192" t="inlineStr">
        <is>
          <t>missao.1.18</t>
        </is>
      </c>
      <c r="B220" s="192">
        <f>TEXTJOIN(" · ",TRUE,'FICHA PESSOAL'!$AW$32,'FICHA PESSOAL'!$AX$32,'FICHA PESSOAL'!$AY$32,'FICHA PESSOAL'!$AZ$32,'FICHA PESSOAL'!$BA$32)</f>
        <v/>
      </c>
      <c r="C220" s="192">
        <f>"'FICHA PESSOAL'!AW32 'FICHA PESSOAL'!AX32 'FICHA PESSOAL'!AY32 'FICHA PESSOAL'!AZ32 'FICHA PESSOAL'!BA32"</f>
        <v/>
      </c>
      <c r="D220" s="192" t="inlineStr">
        <is>
          <t>entrada</t>
        </is>
      </c>
    </row>
    <row r="221">
      <c r="A221" s="192" t="inlineStr">
        <is>
          <t>missao.1.19</t>
        </is>
      </c>
      <c r="B221" s="192">
        <f>TEXTJOIN(" · ",TRUE,'FICHA PESSOAL'!$AW$33,'FICHA PESSOAL'!$AX$33,'FICHA PESSOAL'!$AY$33,'FICHA PESSOAL'!$AZ$33,'FICHA PESSOAL'!$BA$33)</f>
        <v/>
      </c>
      <c r="C221" s="192">
        <f>"'FICHA PESSOAL'!AW33 'FICHA PESSOAL'!AX33 'FICHA PESSOAL'!AY33 'FICHA PESSOAL'!AZ33 'FICHA PESSOAL'!BA33"</f>
        <v/>
      </c>
      <c r="D221" s="192" t="inlineStr">
        <is>
          <t>entrada</t>
        </is>
      </c>
    </row>
    <row r="222">
      <c r="A222" s="192" t="inlineStr">
        <is>
          <t>missao.1.20</t>
        </is>
      </c>
      <c r="B222" s="192">
        <f>TEXTJOIN(" · ",TRUE,'FICHA PESSOAL'!$AW$34,'FICHA PESSOAL'!$AX$34,'FICHA PESSOAL'!$AY$34,'FICHA PESSOAL'!$AZ$34,'FICHA PESSOAL'!$BA$34)</f>
        <v/>
      </c>
      <c r="C222" s="192">
        <f>"'FICHA PESSOAL'!AW34 'FICHA PESSOAL'!AX34 'FICHA PESSOAL'!AY34 'FICHA PESSOAL'!AZ34 'FICHA PESSOAL'!BA34"</f>
        <v/>
      </c>
      <c r="D222" s="192" t="inlineStr">
        <is>
          <t>entrada</t>
        </is>
      </c>
    </row>
    <row r="223">
      <c r="A223" s="192" t="inlineStr">
        <is>
          <t>missao.1.21</t>
        </is>
      </c>
      <c r="B223" s="192">
        <f>TEXTJOIN(" · ",TRUE,'FICHA PESSOAL'!$AW$35,'FICHA PESSOAL'!$AX$35,'FICHA PESSOAL'!$AY$35,'FICHA PESSOAL'!$AZ$35,'FICHA PESSOAL'!$BA$35)</f>
        <v/>
      </c>
      <c r="C223" s="192">
        <f>"'FICHA PESSOAL'!AW35 'FICHA PESSOAL'!AX35 'FICHA PESSOAL'!AY35 'FICHA PESSOAL'!AZ35 'FICHA PESSOAL'!BA35"</f>
        <v/>
      </c>
      <c r="D223" s="192" t="inlineStr">
        <is>
          <t>entrada</t>
        </is>
      </c>
    </row>
    <row r="224">
      <c r="A224" s="192" t="inlineStr">
        <is>
          <t>missao.1.22</t>
        </is>
      </c>
      <c r="B224" s="192">
        <f>TEXTJOIN(" · ",TRUE,'FICHA PESSOAL'!$AW$36,'FICHA PESSOAL'!$AX$36,'FICHA PESSOAL'!$AY$36,'FICHA PESSOAL'!$AZ$36,'FICHA PESSOAL'!$BA$36)</f>
        <v/>
      </c>
      <c r="C224" s="192">
        <f>"'FICHA PESSOAL'!AW36 'FICHA PESSOAL'!AX36 'FICHA PESSOAL'!AY36 'FICHA PESSOAL'!AZ36 'FICHA PESSOAL'!BA36"</f>
        <v/>
      </c>
      <c r="D224" s="192" t="inlineStr">
        <is>
          <t>entrada</t>
        </is>
      </c>
    </row>
    <row r="225">
      <c r="A225" s="192" t="inlineStr">
        <is>
          <t>missao.1.23</t>
        </is>
      </c>
      <c r="B225" s="192">
        <f>TEXTJOIN(" · ",TRUE,'FICHA PESSOAL'!$AW$37,'FICHA PESSOAL'!$AX$37,'FICHA PESSOAL'!$AY$37,'FICHA PESSOAL'!$AZ$37,'FICHA PESSOAL'!$BA$37)</f>
        <v/>
      </c>
      <c r="C225" s="192">
        <f>"'FICHA PESSOAL'!AW37 'FICHA PESSOAL'!AX37 'FICHA PESSOAL'!AY37 'FICHA PESSOAL'!AZ37 'FICHA PESSOAL'!BA37"</f>
        <v/>
      </c>
      <c r="D225" s="192" t="inlineStr">
        <is>
          <t>entrada</t>
        </is>
      </c>
    </row>
    <row r="226">
      <c r="A226" s="192" t="inlineStr">
        <is>
          <t>missao.1.24</t>
        </is>
      </c>
      <c r="B226" s="192">
        <f>TEXTJOIN(" · ",TRUE,'FICHA PESSOAL'!$AW$38,'FICHA PESSOAL'!$AX$38,'FICHA PESSOAL'!$AY$38,'FICHA PESSOAL'!$AZ$38,'FICHA PESSOAL'!$BA$38)</f>
        <v/>
      </c>
      <c r="C226" s="192">
        <f>"'FICHA PESSOAL'!AW38 'FICHA PESSOAL'!AX38 'FICHA PESSOAL'!AY38 'FICHA PESSOAL'!AZ38 'FICHA PESSOAL'!BA38"</f>
        <v/>
      </c>
      <c r="D226" s="192" t="inlineStr">
        <is>
          <t>entrada</t>
        </is>
      </c>
    </row>
    <row r="227">
      <c r="A227" s="192" t="inlineStr">
        <is>
          <t>missao.1.25</t>
        </is>
      </c>
      <c r="B227" s="192">
        <f>TEXTJOIN(" · ",TRUE,'FICHA PESSOAL'!$AW$39,'FICHA PESSOAL'!$AX$39,'FICHA PESSOAL'!$AY$39,'FICHA PESSOAL'!$AZ$39,'FICHA PESSOAL'!$BA$39)</f>
        <v/>
      </c>
      <c r="C227" s="192">
        <f>"'FICHA PESSOAL'!AW39 'FICHA PESSOAL'!AX39 'FICHA PESSOAL'!AY39 'FICHA PESSOAL'!AZ39 'FICHA PESSOAL'!BA39"</f>
        <v/>
      </c>
      <c r="D227" s="192" t="inlineStr">
        <is>
          <t>entrada</t>
        </is>
      </c>
    </row>
    <row r="228">
      <c r="A228" s="192" t="inlineStr">
        <is>
          <t>missao.1.26</t>
        </is>
      </c>
      <c r="B228" s="192">
        <f>TEXTJOIN(" · ",TRUE,'FICHA PESSOAL'!$AW$40,'FICHA PESSOAL'!$AX$40,'FICHA PESSOAL'!$AY$40,'FICHA PESSOAL'!$AZ$40,'FICHA PESSOAL'!$BA$40)</f>
        <v/>
      </c>
      <c r="C228" s="192">
        <f>"'FICHA PESSOAL'!AW40 'FICHA PESSOAL'!AX40 'FICHA PESSOAL'!AY40 'FICHA PESSOAL'!AZ40 'FICHA PESSOAL'!BA40"</f>
        <v/>
      </c>
      <c r="D228" s="192" t="inlineStr">
        <is>
          <t>entrada</t>
        </is>
      </c>
    </row>
    <row r="229">
      <c r="A229" s="192" t="inlineStr">
        <is>
          <t>missao.1.27</t>
        </is>
      </c>
      <c r="B229" s="192">
        <f>TEXTJOIN(" · ",TRUE,'FICHA PESSOAL'!$AW$41,'FICHA PESSOAL'!$AX$41,'FICHA PESSOAL'!$AY$41,'FICHA PESSOAL'!$AZ$41,'FICHA PESSOAL'!$BA$41)</f>
        <v/>
      </c>
      <c r="C229" s="192">
        <f>"'FICHA PESSOAL'!AW41 'FICHA PESSOAL'!AX41 'FICHA PESSOAL'!AY41 'FICHA PESSOAL'!AZ41 'FICHA PESSOAL'!BA41"</f>
        <v/>
      </c>
      <c r="D229" s="192" t="inlineStr">
        <is>
          <t>entrada</t>
        </is>
      </c>
    </row>
    <row r="230">
      <c r="A230" s="192" t="inlineStr">
        <is>
          <t>missao.1.28</t>
        </is>
      </c>
      <c r="B230" s="192">
        <f>TEXTJOIN(" · ",TRUE,'FICHA PESSOAL'!$AW$42,'FICHA PESSOAL'!$AX$42,'FICHA PESSOAL'!$AY$42,'FICHA PESSOAL'!$AZ$42,'FICHA PESSOAL'!$BA$42)</f>
        <v/>
      </c>
      <c r="C230" s="192">
        <f>"'FICHA PESSOAL'!AW42 'FICHA PESSOAL'!AX42 'FICHA PESSOAL'!AY42 'FICHA PESSOAL'!AZ42 'FICHA PESSOAL'!BA42"</f>
        <v/>
      </c>
      <c r="D230" s="192" t="inlineStr">
        <is>
          <t>entrada</t>
        </is>
      </c>
    </row>
    <row r="231">
      <c r="A231" s="192" t="inlineStr">
        <is>
          <t>missao.1.29</t>
        </is>
      </c>
      <c r="B231" s="192">
        <f>TEXTJOIN(" · ",TRUE,'FICHA PESSOAL'!$AW$43,'FICHA PESSOAL'!$AX$43,'FICHA PESSOAL'!$AY$43,'FICHA PESSOAL'!$AZ$43,'FICHA PESSOAL'!$BA$43)</f>
        <v/>
      </c>
      <c r="C231" s="192">
        <f>"'FICHA PESSOAL'!AW43 'FICHA PESSOAL'!AX43 'FICHA PESSOAL'!AY43 'FICHA PESSOAL'!AZ43 'FICHA PESSOAL'!BA43"</f>
        <v/>
      </c>
      <c r="D231" s="192" t="inlineStr">
        <is>
          <t>entrada</t>
        </is>
      </c>
    </row>
    <row r="232">
      <c r="A232" s="192" t="inlineStr">
        <is>
          <t>missao.1.30</t>
        </is>
      </c>
      <c r="B232" s="192">
        <f>TEXTJOIN(" · ",TRUE,'FICHA PESSOAL'!$AW$44,'FICHA PESSOAL'!$AX$44,'FICHA PESSOAL'!$AY$44,'FICHA PESSOAL'!$AZ$44,'FICHA PESSOAL'!$BA$44)</f>
        <v/>
      </c>
      <c r="C232" s="192">
        <f>"'FICHA PESSOAL'!AW44 'FICHA PESSOAL'!AX44 'FICHA PESSOAL'!AY44 'FICHA PESSOAL'!AZ44 'FICHA PESSOAL'!BA44"</f>
        <v/>
      </c>
      <c r="D232" s="192" t="inlineStr">
        <is>
          <t>entrada</t>
        </is>
      </c>
    </row>
    <row r="233">
      <c r="A233" s="192" t="inlineStr">
        <is>
          <t>missao.1.31</t>
        </is>
      </c>
      <c r="B233" s="192">
        <f>TEXTJOIN(" · ",TRUE,'FICHA PESSOAL'!$AW$45,'FICHA PESSOAL'!$AX$45,'FICHA PESSOAL'!$AY$45,'FICHA PESSOAL'!$AZ$45,'FICHA PESSOAL'!$BA$45)</f>
        <v/>
      </c>
      <c r="C233" s="192">
        <f>"'FICHA PESSOAL'!AW45 'FICHA PESSOAL'!AX45 'FICHA PESSOAL'!AY45 'FICHA PESSOAL'!AZ45 'FICHA PESSOAL'!BA45"</f>
        <v/>
      </c>
      <c r="D233" s="192" t="inlineStr">
        <is>
          <t>entrada</t>
        </is>
      </c>
    </row>
    <row r="234">
      <c r="A234" s="192" t="inlineStr">
        <is>
          <t>missao.1.32</t>
        </is>
      </c>
      <c r="B234" s="192">
        <f>TEXTJOIN(" · ",TRUE,'FICHA PESSOAL'!$AW$46,'FICHA PESSOAL'!$AX$46,'FICHA PESSOAL'!$AY$46,'FICHA PESSOAL'!$AZ$46,'FICHA PESSOAL'!$BA$46)</f>
        <v/>
      </c>
      <c r="C234" s="192">
        <f>"'FICHA PESSOAL'!AW46 'FICHA PESSOAL'!AX46 'FICHA PESSOAL'!AY46 'FICHA PESSOAL'!AZ46 'FICHA PESSOAL'!BA46"</f>
        <v/>
      </c>
      <c r="D234" s="192" t="inlineStr">
        <is>
          <t>entrada</t>
        </is>
      </c>
    </row>
    <row r="235">
      <c r="A235" s="192" t="inlineStr">
        <is>
          <t>missao.1.33</t>
        </is>
      </c>
      <c r="B235" s="192">
        <f>TEXTJOIN(" · ",TRUE,'FICHA PESSOAL'!$AW$47,'FICHA PESSOAL'!$AX$47,'FICHA PESSOAL'!$AY$47,'FICHA PESSOAL'!$AZ$47,'FICHA PESSOAL'!$BA$47)</f>
        <v/>
      </c>
      <c r="C235" s="192">
        <f>"'FICHA PESSOAL'!AW47 'FICHA PESSOAL'!AX47 'FICHA PESSOAL'!AY47 'FICHA PESSOAL'!AZ47 'FICHA PESSOAL'!BA47"</f>
        <v/>
      </c>
      <c r="D235" s="192" t="inlineStr">
        <is>
          <t>entrada</t>
        </is>
      </c>
    </row>
    <row r="236">
      <c r="A236" s="192" t="inlineStr">
        <is>
          <t>missao.1.34</t>
        </is>
      </c>
      <c r="B236" s="192">
        <f>TEXTJOIN(" · ",TRUE,'FICHA PESSOAL'!$AW$48,'FICHA PESSOAL'!$AX$48,'FICHA PESSOAL'!$AY$48,'FICHA PESSOAL'!$AZ$48,'FICHA PESSOAL'!$BA$48)</f>
        <v/>
      </c>
      <c r="C236" s="192">
        <f>"'FICHA PESSOAL'!AW48 'FICHA PESSOAL'!AX48 'FICHA PESSOAL'!AY48 'FICHA PESSOAL'!AZ48 'FICHA PESSOAL'!BA48"</f>
        <v/>
      </c>
      <c r="D236" s="192" t="inlineStr">
        <is>
          <t>entrada</t>
        </is>
      </c>
    </row>
    <row r="237">
      <c r="A237" s="192" t="inlineStr">
        <is>
          <t>missao.1.35</t>
        </is>
      </c>
      <c r="B237" s="192">
        <f>TEXTJOIN(" · ",TRUE,'FICHA PESSOAL'!$AW$49,'FICHA PESSOAL'!$AX$49,'FICHA PESSOAL'!$AY$49,'FICHA PESSOAL'!$AZ$49,'FICHA PESSOAL'!$BA$49)</f>
        <v/>
      </c>
      <c r="C237" s="192">
        <f>"'FICHA PESSOAL'!AW49 'FICHA PESSOAL'!AX49 'FICHA PESSOAL'!AY49 'FICHA PESSOAL'!AZ49 'FICHA PESSOAL'!BA49"</f>
        <v/>
      </c>
      <c r="D237" s="192" t="inlineStr">
        <is>
          <t>entrada</t>
        </is>
      </c>
    </row>
    <row r="238">
      <c r="A238" s="192" t="inlineStr">
        <is>
          <t>missao.1.36</t>
        </is>
      </c>
      <c r="B238" s="192">
        <f>TEXTJOIN(" · ",TRUE,'FICHA PESSOAL'!$AW$50,'FICHA PESSOAL'!$AX$50,'FICHA PESSOAL'!$AY$50,'FICHA PESSOAL'!$AZ$50,'FICHA PESSOAL'!$BA$50)</f>
        <v/>
      </c>
      <c r="C238" s="192">
        <f>"'FICHA PESSOAL'!AW50 'FICHA PESSOAL'!AX50 'FICHA PESSOAL'!AY50 'FICHA PESSOAL'!AZ50 'FICHA PESSOAL'!BA50"</f>
        <v/>
      </c>
      <c r="D238" s="192" t="inlineStr">
        <is>
          <t>entrada</t>
        </is>
      </c>
    </row>
    <row r="239">
      <c r="A239" s="192" t="inlineStr">
        <is>
          <t>missao.1.37</t>
        </is>
      </c>
      <c r="B239" s="192">
        <f>TEXTJOIN(" · ",TRUE,'FICHA PESSOAL'!$AW$51,'FICHA PESSOAL'!$AX$51,'FICHA PESSOAL'!$AY$51,'FICHA PESSOAL'!$AZ$51,'FICHA PESSOAL'!$BA$51)</f>
        <v/>
      </c>
      <c r="C239" s="192">
        <f>"'FICHA PESSOAL'!AW51 'FICHA PESSOAL'!AX51 'FICHA PESSOAL'!AY51 'FICHA PESSOAL'!AZ51 'FICHA PESSOAL'!BA51"</f>
        <v/>
      </c>
      <c r="D239" s="192" t="inlineStr">
        <is>
          <t>entrada</t>
        </is>
      </c>
    </row>
    <row r="240">
      <c r="A240" s="192" t="inlineStr">
        <is>
          <t>missao.1.38</t>
        </is>
      </c>
      <c r="B240" s="192">
        <f>TEXTJOIN(" · ",TRUE,'FICHA PESSOAL'!$AW$52,'FICHA PESSOAL'!$AX$52,'FICHA PESSOAL'!$AY$52,'FICHA PESSOAL'!$AZ$52,'FICHA PESSOAL'!$BA$52)</f>
        <v/>
      </c>
      <c r="C240" s="192">
        <f>"'FICHA PESSOAL'!AW52 'FICHA PESSOAL'!AX52 'FICHA PESSOAL'!AY52 'FICHA PESSOAL'!AZ52 'FICHA PESSOAL'!BA52"</f>
        <v/>
      </c>
      <c r="D240" s="192" t="inlineStr">
        <is>
          <t>entrada</t>
        </is>
      </c>
    </row>
    <row r="241">
      <c r="A241" s="192" t="inlineStr">
        <is>
          <t>missao.1.39</t>
        </is>
      </c>
      <c r="B241" s="192">
        <f>TEXTJOIN(" · ",TRUE,'FICHA PESSOAL'!$AW$53,'FICHA PESSOAL'!$AX$53,'FICHA PESSOAL'!$AY$53,'FICHA PESSOAL'!$AZ$53,'FICHA PESSOAL'!$BA$53)</f>
        <v/>
      </c>
      <c r="C241" s="192">
        <f>"'FICHA PESSOAL'!AW53 'FICHA PESSOAL'!AX53 'FICHA PESSOAL'!AY53 'FICHA PESSOAL'!AZ53 'FICHA PESSOAL'!BA53"</f>
        <v/>
      </c>
      <c r="D241" s="192" t="inlineStr">
        <is>
          <t>entrada</t>
        </is>
      </c>
    </row>
    <row r="242">
      <c r="A242" s="192" t="inlineStr">
        <is>
          <t>missao.1.40</t>
        </is>
      </c>
      <c r="B242" s="192">
        <f>TEXTJOIN(" · ",TRUE,'FICHA PESSOAL'!$AW$54,'FICHA PESSOAL'!$AX$54,'FICHA PESSOAL'!$AY$54,'FICHA PESSOAL'!$AZ$54,'FICHA PESSOAL'!$BA$54)</f>
        <v/>
      </c>
      <c r="C242" s="192">
        <f>"'FICHA PESSOAL'!AW54 'FICHA PESSOAL'!AX54 'FICHA PESSOAL'!AY54 'FICHA PESSOAL'!AZ54 'FICHA PESSOAL'!BA54"</f>
        <v/>
      </c>
      <c r="D242" s="192" t="inlineStr">
        <is>
          <t>entrada</t>
        </is>
      </c>
    </row>
    <row r="243">
      <c r="A243" s="192" t="inlineStr">
        <is>
          <t>missao.1.41</t>
        </is>
      </c>
      <c r="B243" s="192">
        <f>TEXTJOIN(" · ",TRUE,'FICHA PESSOAL'!$AW$55,'FICHA PESSOAL'!$AX$55,'FICHA PESSOAL'!$AY$55,'FICHA PESSOAL'!$AZ$55,'FICHA PESSOAL'!$BA$55)</f>
        <v/>
      </c>
      <c r="C243" s="192">
        <f>"'FICHA PESSOAL'!AW55 'FICHA PESSOAL'!AX55 'FICHA PESSOAL'!AY55 'FICHA PESSOAL'!AZ55 'FICHA PESSOAL'!BA55"</f>
        <v/>
      </c>
      <c r="D243" s="192" t="inlineStr">
        <is>
          <t>entrada</t>
        </is>
      </c>
    </row>
    <row r="244">
      <c r="A244" s="192" t="inlineStr">
        <is>
          <t>missao.1.42</t>
        </is>
      </c>
      <c r="B244" s="192">
        <f>TEXTJOIN(" · ",TRUE,'FICHA PESSOAL'!$AW$56,'FICHA PESSOAL'!$AX$56,'FICHA PESSOAL'!$AY$56,'FICHA PESSOAL'!$AZ$56,'FICHA PESSOAL'!$BA$56)</f>
        <v/>
      </c>
      <c r="C244" s="192">
        <f>"'FICHA PESSOAL'!AW56 'FICHA PESSOAL'!AX56 'FICHA PESSOAL'!AY56 'FICHA PESSOAL'!AZ56 'FICHA PESSOAL'!BA56"</f>
        <v/>
      </c>
      <c r="D244" s="192" t="inlineStr">
        <is>
          <t>entrada</t>
        </is>
      </c>
    </row>
    <row r="245">
      <c r="A245" s="192" t="inlineStr">
        <is>
          <t>missao.1.43</t>
        </is>
      </c>
      <c r="B245" s="192">
        <f>TEXTJOIN(" · ",TRUE,'FICHA PESSOAL'!$AW$57,'FICHA PESSOAL'!$AX$57,'FICHA PESSOAL'!$AY$57,'FICHA PESSOAL'!$AZ$57,'FICHA PESSOAL'!$BA$57)</f>
        <v/>
      </c>
      <c r="C245" s="192">
        <f>"'FICHA PESSOAL'!AW57 'FICHA PESSOAL'!AX57 'FICHA PESSOAL'!AY57 'FICHA PESSOAL'!AZ57 'FICHA PESSOAL'!BA57"</f>
        <v/>
      </c>
      <c r="D245" s="192" t="inlineStr">
        <is>
          <t>entrada</t>
        </is>
      </c>
    </row>
    <row r="246">
      <c r="A246" s="192" t="inlineStr">
        <is>
          <t>missao.1.44</t>
        </is>
      </c>
      <c r="B246" s="192">
        <f>TEXTJOIN(" · ",TRUE,'FICHA PESSOAL'!$AW$58,'FICHA PESSOAL'!$AX$58,'FICHA PESSOAL'!$AY$58,'FICHA PESSOAL'!$AZ$58,'FICHA PESSOAL'!$BA$58)</f>
        <v/>
      </c>
      <c r="C246" s="192">
        <f>"'FICHA PESSOAL'!AW58 'FICHA PESSOAL'!AX58 'FICHA PESSOAL'!AY58 'FICHA PESSOAL'!AZ58 'FICHA PESSOAL'!BA58"</f>
        <v/>
      </c>
      <c r="D246" s="192" t="inlineStr">
        <is>
          <t>entrada</t>
        </is>
      </c>
    </row>
    <row r="247">
      <c r="A247" s="192" t="inlineStr">
        <is>
          <t>missao.1.45</t>
        </is>
      </c>
      <c r="B247" s="192">
        <f>TEXTJOIN(" · ",TRUE,'FICHA PESSOAL'!$AW$59,'FICHA PESSOAL'!$AX$59,'FICHA PESSOAL'!$AY$59,'FICHA PESSOAL'!$AZ$59,'FICHA PESSOAL'!$BA$59)</f>
        <v/>
      </c>
      <c r="C247" s="192">
        <f>"'FICHA PESSOAL'!AW59 'FICHA PESSOAL'!AX59 'FICHA PESSOAL'!AY59 'FICHA PESSOAL'!AZ59 'FICHA PESSOAL'!BA59"</f>
        <v/>
      </c>
      <c r="D247" s="192" t="inlineStr">
        <is>
          <t>entrada</t>
        </is>
      </c>
    </row>
    <row r="248">
      <c r="A248" s="192" t="inlineStr">
        <is>
          <t>missao.1.46</t>
        </is>
      </c>
      <c r="B248" s="192">
        <f>TEXTJOIN(" · ",TRUE,'FICHA PESSOAL'!$AW$60,'FICHA PESSOAL'!$AX$60,'FICHA PESSOAL'!$AY$60,'FICHA PESSOAL'!$AZ$60,'FICHA PESSOAL'!$BA$60)</f>
        <v/>
      </c>
      <c r="C248" s="192">
        <f>"'FICHA PESSOAL'!AW60 'FICHA PESSOAL'!AX60 'FICHA PESSOAL'!AY60 'FICHA PESSOAL'!AZ60 'FICHA PESSOAL'!BA60"</f>
        <v/>
      </c>
      <c r="D248" s="192" t="inlineStr">
        <is>
          <t>entrada</t>
        </is>
      </c>
    </row>
    <row r="249">
      <c r="A249" s="192" t="inlineStr">
        <is>
          <t>missao.1.47</t>
        </is>
      </c>
      <c r="B249" s="192">
        <f>TEXTJOIN(" · ",TRUE,'FICHA PESSOAL'!$AW$61,'FICHA PESSOAL'!$AX$61,'FICHA PESSOAL'!$AY$61,'FICHA PESSOAL'!$AZ$61,'FICHA PESSOAL'!$BA$61)</f>
        <v/>
      </c>
      <c r="C249" s="192">
        <f>"'FICHA PESSOAL'!AW61 'FICHA PESSOAL'!AX61 'FICHA PESSOAL'!AY61 'FICHA PESSOAL'!AZ61 'FICHA PESSOAL'!BA61"</f>
        <v/>
      </c>
      <c r="D249" s="192" t="inlineStr">
        <is>
          <t>entrada</t>
        </is>
      </c>
    </row>
    <row r="250">
      <c r="A250" s="192" t="inlineStr">
        <is>
          <t>missao.1.48</t>
        </is>
      </c>
      <c r="B250" s="192">
        <f>TEXTJOIN(" · ",TRUE,'FICHA PESSOAL'!$AW$62,'FICHA PESSOAL'!$AX$62,'FICHA PESSOAL'!$AY$62,'FICHA PESSOAL'!$AZ$62,'FICHA PESSOAL'!$BA$62)</f>
        <v/>
      </c>
      <c r="C250" s="192">
        <f>"'FICHA PESSOAL'!AW62 'FICHA PESSOAL'!AX62 'FICHA PESSOAL'!AY62 'FICHA PESSOAL'!AZ62 'FICHA PESSOAL'!BA62"</f>
        <v/>
      </c>
      <c r="D250" s="192" t="inlineStr">
        <is>
          <t>entrada</t>
        </is>
      </c>
    </row>
    <row r="251">
      <c r="A251" s="192" t="inlineStr">
        <is>
          <t>missao.1.49</t>
        </is>
      </c>
      <c r="B251" s="192">
        <f>TEXTJOIN(" · ",TRUE,'FICHA PESSOAL'!$AW$63,'FICHA PESSOAL'!$AX$63,'FICHA PESSOAL'!$AY$63,'FICHA PESSOAL'!$AZ$63,'FICHA PESSOAL'!$BA$63)</f>
        <v/>
      </c>
      <c r="C251" s="192">
        <f>"'FICHA PESSOAL'!AW63 'FICHA PESSOAL'!AX63 'FICHA PESSOAL'!AY63 'FICHA PESSOAL'!AZ63 'FICHA PESSOAL'!BA63"</f>
        <v/>
      </c>
      <c r="D251" s="192" t="inlineStr">
        <is>
          <t>entrada</t>
        </is>
      </c>
    </row>
    <row r="252">
      <c r="A252" s="192" t="inlineStr">
        <is>
          <t>missao.1.50</t>
        </is>
      </c>
      <c r="B252" s="192">
        <f>TEXTJOIN(" · ",TRUE,'FICHA PESSOAL'!$AW$64,'FICHA PESSOAL'!$AX$64,'FICHA PESSOAL'!$AY$64,'FICHA PESSOAL'!$AZ$64,'FICHA PESSOAL'!$BA$64)</f>
        <v/>
      </c>
      <c r="C252" s="192">
        <f>"'FICHA PESSOAL'!AW64 'FICHA PESSOAL'!AX64 'FICHA PESSOAL'!AY64 'FICHA PESSOAL'!AZ64 'FICHA PESSOAL'!BA64"</f>
        <v/>
      </c>
      <c r="D252" s="192" t="inlineStr">
        <is>
          <t>entrada</t>
        </is>
      </c>
    </row>
    <row r="253">
      <c r="A253" s="192" t="inlineStr">
        <is>
          <t>missao.1.51</t>
        </is>
      </c>
      <c r="B253" s="192">
        <f>TEXTJOIN(" · ",TRUE,'FICHA PESSOAL'!$AW$65,'FICHA PESSOAL'!$AX$65,'FICHA PESSOAL'!$AY$65,'FICHA PESSOAL'!$AZ$65,'FICHA PESSOAL'!$BA$65)</f>
        <v/>
      </c>
      <c r="C253" s="192">
        <f>"'FICHA PESSOAL'!AW65 'FICHA PESSOAL'!AX65 'FICHA PESSOAL'!AY65 'FICHA PESSOAL'!AZ65 'FICHA PESSOAL'!BA65"</f>
        <v/>
      </c>
      <c r="D253" s="192" t="inlineStr">
        <is>
          <t>entrada</t>
        </is>
      </c>
    </row>
    <row r="254">
      <c r="A254" s="192" t="inlineStr">
        <is>
          <t>missao.1.52</t>
        </is>
      </c>
      <c r="B254" s="192">
        <f>TEXTJOIN(" · ",TRUE,'FICHA PESSOAL'!$AW$66,'FICHA PESSOAL'!$AX$66,'FICHA PESSOAL'!$AY$66,'FICHA PESSOAL'!$AZ$66,'FICHA PESSOAL'!$BA$66)</f>
        <v/>
      </c>
      <c r="C254" s="192">
        <f>"'FICHA PESSOAL'!AW66 'FICHA PESSOAL'!AX66 'FICHA PESSOAL'!AY66 'FICHA PESSOAL'!AZ66 'FICHA PESSOAL'!BA66"</f>
        <v/>
      </c>
      <c r="D254" s="192" t="inlineStr">
        <is>
          <t>entrada</t>
        </is>
      </c>
    </row>
    <row r="255">
      <c r="A255" s="192" t="inlineStr">
        <is>
          <t>missao.1.53</t>
        </is>
      </c>
      <c r="B255" s="192">
        <f>TEXTJOIN(" · ",TRUE,'FICHA PESSOAL'!$AW$67,'FICHA PESSOAL'!$AX$67,'FICHA PESSOAL'!$AY$67,'FICHA PESSOAL'!$AZ$67,'FICHA PESSOAL'!$BA$67)</f>
        <v/>
      </c>
      <c r="C255" s="192">
        <f>"'FICHA PESSOAL'!AW67 'FICHA PESSOAL'!AX67 'FICHA PESSOAL'!AY67 'FICHA PESSOAL'!AZ67 'FICHA PESSOAL'!BA67"</f>
        <v/>
      </c>
      <c r="D255" s="192" t="inlineStr">
        <is>
          <t>entrada</t>
        </is>
      </c>
    </row>
    <row r="256">
      <c r="A256" s="192" t="inlineStr">
        <is>
          <t>missao.1.54</t>
        </is>
      </c>
      <c r="B256" s="192">
        <f>TEXTJOIN(" · ",TRUE,'FICHA PESSOAL'!$AW$68,'FICHA PESSOAL'!$AX$68,'FICHA PESSOAL'!$AY$68,'FICHA PESSOAL'!$AZ$68,'FICHA PESSOAL'!$BA$68)</f>
        <v/>
      </c>
      <c r="C256" s="192">
        <f>"'FICHA PESSOAL'!AW68 'FICHA PESSOAL'!AX68 'FICHA PESSOAL'!AY68 'FICHA PESSOAL'!AZ68 'FICHA PESSOAL'!BA68"</f>
        <v/>
      </c>
      <c r="D256" s="192" t="inlineStr">
        <is>
          <t>entrada</t>
        </is>
      </c>
    </row>
    <row r="257">
      <c r="A257" s="192" t="inlineStr">
        <is>
          <t>missao.1.55</t>
        </is>
      </c>
      <c r="B257" s="192">
        <f>TEXTJOIN(" · ",TRUE,'FICHA PESSOAL'!$AW$69,'FICHA PESSOAL'!$AX$69,'FICHA PESSOAL'!$AY$69,'FICHA PESSOAL'!$AZ$69,'FICHA PESSOAL'!$BA$69)</f>
        <v/>
      </c>
      <c r="C257" s="192">
        <f>"'FICHA PESSOAL'!AW69 'FICHA PESSOAL'!AX69 'FICHA PESSOAL'!AY69 'FICHA PESSOAL'!AZ69 'FICHA PESSOAL'!BA69"</f>
        <v/>
      </c>
      <c r="D257" s="192" t="inlineStr">
        <is>
          <t>entrada</t>
        </is>
      </c>
    </row>
    <row r="258">
      <c r="A258" s="192" t="inlineStr">
        <is>
          <t>missao.1.56</t>
        </is>
      </c>
      <c r="B258" s="192">
        <f>TEXTJOIN(" · ",TRUE,'FICHA PESSOAL'!$AW$70,'FICHA PESSOAL'!$AX$70,'FICHA PESSOAL'!$AY$70,'FICHA PESSOAL'!$AZ$70,'FICHA PESSOAL'!$BA$70)</f>
        <v/>
      </c>
      <c r="C258" s="192">
        <f>"'FICHA PESSOAL'!AW70 'FICHA PESSOAL'!AX70 'FICHA PESSOAL'!AY70 'FICHA PESSOAL'!AZ70 'FICHA PESSOAL'!BA70"</f>
        <v/>
      </c>
      <c r="D258" s="192" t="inlineStr">
        <is>
          <t>entrada</t>
        </is>
      </c>
    </row>
    <row r="259">
      <c r="A259" s="192" t="inlineStr">
        <is>
          <t>missao.1.57</t>
        </is>
      </c>
      <c r="B259" s="192">
        <f>TEXTJOIN(" · ",TRUE,'FICHA PESSOAL'!$AW$71,'FICHA PESSOAL'!$AX$71,'FICHA PESSOAL'!$AY$71,'FICHA PESSOAL'!$AZ$71,'FICHA PESSOAL'!$BA$71)</f>
        <v/>
      </c>
      <c r="C259" s="192">
        <f>"'FICHA PESSOAL'!AW71 'FICHA PESSOAL'!AX71 'FICHA PESSOAL'!AY71 'FICHA PESSOAL'!AZ71 'FICHA PESSOAL'!BA71"</f>
        <v/>
      </c>
      <c r="D259" s="192" t="inlineStr">
        <is>
          <t>entrada</t>
        </is>
      </c>
    </row>
    <row r="260">
      <c r="A260" s="192" t="inlineStr">
        <is>
          <t>missao.1.58</t>
        </is>
      </c>
      <c r="B260" s="192">
        <f>TEXTJOIN(" · ",TRUE,'FICHA PESSOAL'!$AW$72,'FICHA PESSOAL'!$AX$72,'FICHA PESSOAL'!$AY$72,'FICHA PESSOAL'!$AZ$72,'FICHA PESSOAL'!$BA$72)</f>
        <v/>
      </c>
      <c r="C260" s="192">
        <f>"'FICHA PESSOAL'!AW72 'FICHA PESSOAL'!AX72 'FICHA PESSOAL'!AY72 'FICHA PESSOAL'!AZ72 'FICHA PESSOAL'!BA72"</f>
        <v/>
      </c>
      <c r="D260" s="192" t="inlineStr">
        <is>
          <t>entrada</t>
        </is>
      </c>
    </row>
    <row r="261">
      <c r="A261" s="192" t="inlineStr">
        <is>
          <t>missao.1.59</t>
        </is>
      </c>
      <c r="B261" s="192">
        <f>TEXTJOIN(" · ",TRUE,'FICHA PESSOAL'!$AW$73,'FICHA PESSOAL'!$AX$73,'FICHA PESSOAL'!$AY$73,'FICHA PESSOAL'!$AZ$73,'FICHA PESSOAL'!$BA$73)</f>
        <v/>
      </c>
      <c r="C261" s="192">
        <f>"'FICHA PESSOAL'!AW73 'FICHA PESSOAL'!AX73 'FICHA PESSOAL'!AY73 'FICHA PESSOAL'!AZ73 'FICHA PESSOAL'!BA73"</f>
        <v/>
      </c>
      <c r="D261" s="192" t="inlineStr">
        <is>
          <t>entrada</t>
        </is>
      </c>
    </row>
    <row r="262">
      <c r="A262" s="192" t="inlineStr">
        <is>
          <t>missao.1.60</t>
        </is>
      </c>
      <c r="B262" s="192">
        <f>TEXTJOIN(" · ",TRUE,'FICHA PESSOAL'!$AW$74,'FICHA PESSOAL'!$AX$74,'FICHA PESSOAL'!$AY$74,'FICHA PESSOAL'!$AZ$74,'FICHA PESSOAL'!$BA$74)</f>
        <v/>
      </c>
      <c r="C262" s="192">
        <f>"'FICHA PESSOAL'!AW74 'FICHA PESSOAL'!AX74 'FICHA PESSOAL'!AY74 'FICHA PESSOAL'!AZ74 'FICHA PESSOAL'!BA74"</f>
        <v/>
      </c>
      <c r="D262" s="192" t="inlineStr">
        <is>
          <t>entrada</t>
        </is>
      </c>
    </row>
    <row r="263">
      <c r="A263" s="192" t="inlineStr">
        <is>
          <t>missao.1.61</t>
        </is>
      </c>
      <c r="B263" s="192">
        <f>TEXTJOIN(" · ",TRUE,'FICHA PESSOAL'!$AW$75,'FICHA PESSOAL'!$AX$75,'FICHA PESSOAL'!$AY$75,'FICHA PESSOAL'!$AZ$75,'FICHA PESSOAL'!$BA$75)</f>
        <v/>
      </c>
      <c r="C263" s="192">
        <f>"'FICHA PESSOAL'!AW75 'FICHA PESSOAL'!AX75 'FICHA PESSOAL'!AY75 'FICHA PESSOAL'!AZ75 'FICHA PESSOAL'!BA75"</f>
        <v/>
      </c>
      <c r="D263" s="192" t="inlineStr">
        <is>
          <t>entrada</t>
        </is>
      </c>
    </row>
    <row r="264">
      <c r="A264" s="192" t="inlineStr">
        <is>
          <t>missao.1.62</t>
        </is>
      </c>
      <c r="B264" s="192">
        <f>TEXTJOIN(" · ",TRUE,'FICHA PESSOAL'!$AW$76,'FICHA PESSOAL'!$AX$76,'FICHA PESSOAL'!$AY$76,'FICHA PESSOAL'!$AZ$76,'FICHA PESSOAL'!$BA$76)</f>
        <v/>
      </c>
      <c r="C264" s="192">
        <f>"'FICHA PESSOAL'!AW76 'FICHA PESSOAL'!AX76 'FICHA PESSOAL'!AY76 'FICHA PESSOAL'!AZ76 'FICHA PESSOAL'!BA76"</f>
        <v/>
      </c>
      <c r="D264" s="192" t="inlineStr">
        <is>
          <t>entrada</t>
        </is>
      </c>
    </row>
    <row r="265">
      <c r="A265" s="192" t="inlineStr">
        <is>
          <t>missao.1.63</t>
        </is>
      </c>
      <c r="B265" s="192">
        <f>TEXTJOIN(" · ",TRUE,'FICHA PESSOAL'!$AW$77,'FICHA PESSOAL'!$AX$77,'FICHA PESSOAL'!$AY$77,'FICHA PESSOAL'!$AZ$77,'FICHA PESSOAL'!$BA$77)</f>
        <v/>
      </c>
      <c r="C265" s="192">
        <f>"'FICHA PESSOAL'!AW77 'FICHA PESSOAL'!AX77 'FICHA PESSOAL'!AY77 'FICHA PESSOAL'!AZ77 'FICHA PESSOAL'!BA77"</f>
        <v/>
      </c>
      <c r="D265" s="192" t="inlineStr">
        <is>
          <t>entrada</t>
        </is>
      </c>
    </row>
    <row r="266">
      <c r="A266" s="192" t="inlineStr">
        <is>
          <t>missao.1.64</t>
        </is>
      </c>
      <c r="B266" s="192">
        <f>TEXTJOIN(" · ",TRUE,'FICHA PESSOAL'!$AW$78,'FICHA PESSOAL'!$AX$78,'FICHA PESSOAL'!$AY$78,'FICHA PESSOAL'!$AZ$78,'FICHA PESSOAL'!$BA$78)</f>
        <v/>
      </c>
      <c r="C266" s="192">
        <f>"'FICHA PESSOAL'!AW78 'FICHA PESSOAL'!AX78 'FICHA PESSOAL'!AY78 'FICHA PESSOAL'!AZ78 'FICHA PESSOAL'!BA78"</f>
        <v/>
      </c>
      <c r="D266" s="192" t="inlineStr">
        <is>
          <t>entrada</t>
        </is>
      </c>
    </row>
    <row r="267">
      <c r="A267" s="192" t="inlineStr">
        <is>
          <t>missao.1.65</t>
        </is>
      </c>
      <c r="B267" s="192">
        <f>TEXTJOIN(" · ",TRUE,'FICHA PESSOAL'!$AW$79,'FICHA PESSOAL'!$AX$79,'FICHA PESSOAL'!$AY$79,'FICHA PESSOAL'!$AZ$79,'FICHA PESSOAL'!$BA$79)</f>
        <v/>
      </c>
      <c r="C267" s="192">
        <f>"'FICHA PESSOAL'!AW79 'FICHA PESSOAL'!AX79 'FICHA PESSOAL'!AY79 'FICHA PESSOAL'!AZ79 'FICHA PESSOAL'!BA79"</f>
        <v/>
      </c>
      <c r="D267" s="192" t="inlineStr">
        <is>
          <t>entrada</t>
        </is>
      </c>
    </row>
    <row r="268">
      <c r="A268" s="192" t="inlineStr">
        <is>
          <t>missao.1.66</t>
        </is>
      </c>
      <c r="B268" s="192">
        <f>TEXTJOIN(" · ",TRUE,'FICHA PESSOAL'!$AW$80,'FICHA PESSOAL'!$AX$80,'FICHA PESSOAL'!$AY$80,'FICHA PESSOAL'!$AZ$80,'FICHA PESSOAL'!$BA$80)</f>
        <v/>
      </c>
      <c r="C268" s="192">
        <f>"'FICHA PESSOAL'!AW80 'FICHA PESSOAL'!AX80 'FICHA PESSOAL'!AY80 'FICHA PESSOAL'!AZ80 'FICHA PESSOAL'!BA80"</f>
        <v/>
      </c>
      <c r="D268" s="192" t="inlineStr">
        <is>
          <t>entrada</t>
        </is>
      </c>
    </row>
    <row r="269">
      <c r="A269" s="192" t="inlineStr">
        <is>
          <t>missao.1.67</t>
        </is>
      </c>
      <c r="B269" s="192">
        <f>TEXTJOIN(" · ",TRUE,'FICHA PESSOAL'!$AW$81,'FICHA PESSOAL'!$AX$81,'FICHA PESSOAL'!$AY$81,'FICHA PESSOAL'!$AZ$81,'FICHA PESSOAL'!$BA$81)</f>
        <v/>
      </c>
      <c r="C269" s="192">
        <f>"'FICHA PESSOAL'!AW81 'FICHA PESSOAL'!AX81 'FICHA PESSOAL'!AY81 'FICHA PESSOAL'!AZ81 'FICHA PESSOAL'!BA81"</f>
        <v/>
      </c>
      <c r="D269" s="192" t="inlineStr">
        <is>
          <t>entrada</t>
        </is>
      </c>
    </row>
    <row r="270">
      <c r="A270" s="192" t="inlineStr">
        <is>
          <t>missao.1.68</t>
        </is>
      </c>
      <c r="B270" s="192">
        <f>TEXTJOIN(" · ",TRUE,'FICHA PESSOAL'!$AW$82,'FICHA PESSOAL'!$AX$82,'FICHA PESSOAL'!$AY$82,'FICHA PESSOAL'!$AZ$82,'FICHA PESSOAL'!$BA$82)</f>
        <v/>
      </c>
      <c r="C270" s="192">
        <f>"'FICHA PESSOAL'!AW82 'FICHA PESSOAL'!AX82 'FICHA PESSOAL'!AY82 'FICHA PESSOAL'!AZ82 'FICHA PESSOAL'!BA82"</f>
        <v/>
      </c>
      <c r="D270" s="192" t="inlineStr">
        <is>
          <t>entrada</t>
        </is>
      </c>
    </row>
    <row r="271">
      <c r="A271" s="192" t="inlineStr">
        <is>
          <t>missao.1.69</t>
        </is>
      </c>
      <c r="B271" s="192">
        <f>TEXTJOIN(" · ",TRUE,'FICHA PESSOAL'!$AW$83,'FICHA PESSOAL'!$AX$83,'FICHA PESSOAL'!$AY$83,'FICHA PESSOAL'!$AZ$83,'FICHA PESSOAL'!$BA$83)</f>
        <v/>
      </c>
      <c r="C271" s="192">
        <f>"'FICHA PESSOAL'!AW83 'FICHA PESSOAL'!AX83 'FICHA PESSOAL'!AY83 'FICHA PESSOAL'!AZ83 'FICHA PESSOAL'!BA83"</f>
        <v/>
      </c>
      <c r="D271" s="192" t="inlineStr">
        <is>
          <t>entrada</t>
        </is>
      </c>
    </row>
    <row r="272">
      <c r="A272" s="192" t="inlineStr">
        <is>
          <t>missao.1.70</t>
        </is>
      </c>
      <c r="B272" s="192">
        <f>TEXTJOIN(" · ",TRUE,'FICHA PESSOAL'!$AW$84,'FICHA PESSOAL'!$AX$84,'FICHA PESSOAL'!$AY$84,'FICHA PESSOAL'!$AZ$84,'FICHA PESSOAL'!$BA$84)</f>
        <v/>
      </c>
      <c r="C272" s="192">
        <f>"'FICHA PESSOAL'!AW84 'FICHA PESSOAL'!AX84 'FICHA PESSOAL'!AY84 'FICHA PESSOAL'!AZ84 'FICHA PESSOAL'!BA84"</f>
        <v/>
      </c>
      <c r="D272" s="192" t="inlineStr">
        <is>
          <t>entrada</t>
        </is>
      </c>
    </row>
    <row r="273">
      <c r="A273" s="192" t="inlineStr">
        <is>
          <t>missao.1.71</t>
        </is>
      </c>
      <c r="B273" s="192">
        <f>TEXTJOIN(" · ",TRUE,'FICHA PESSOAL'!$AW$85,'FICHA PESSOAL'!$AX$85,'FICHA PESSOAL'!$AY$85,'FICHA PESSOAL'!$AZ$85,'FICHA PESSOAL'!$BA$85)</f>
        <v/>
      </c>
      <c r="C273" s="192">
        <f>"'FICHA PESSOAL'!AW85 'FICHA PESSOAL'!AX85 'FICHA PESSOAL'!AY85 'FICHA PESSOAL'!AZ85 'FICHA PESSOAL'!BA85"</f>
        <v/>
      </c>
      <c r="D273" s="192" t="inlineStr">
        <is>
          <t>entrada</t>
        </is>
      </c>
    </row>
    <row r="274">
      <c r="A274" s="192" t="inlineStr">
        <is>
          <t>missao.1.72</t>
        </is>
      </c>
      <c r="B274" s="192">
        <f>TEXTJOIN(" · ",TRUE,'FICHA PESSOAL'!$AW$86,'FICHA PESSOAL'!$AX$86,'FICHA PESSOAL'!$AY$86,'FICHA PESSOAL'!$AZ$86,'FICHA PESSOAL'!$BA$86)</f>
        <v/>
      </c>
      <c r="C274" s="192">
        <f>"'FICHA PESSOAL'!AW86 'FICHA PESSOAL'!AX86 'FICHA PESSOAL'!AY86 'FICHA PESSOAL'!AZ86 'FICHA PESSOAL'!BA86"</f>
        <v/>
      </c>
      <c r="D274" s="192" t="inlineStr">
        <is>
          <t>entrada</t>
        </is>
      </c>
    </row>
    <row r="275">
      <c r="A275" s="192" t="inlineStr">
        <is>
          <t>missao.1.73</t>
        </is>
      </c>
      <c r="B275" s="192">
        <f>TEXTJOIN(" · ",TRUE,'FICHA PESSOAL'!$AW$87,'FICHA PESSOAL'!$AX$87,'FICHA PESSOAL'!$AY$87,'FICHA PESSOAL'!$AZ$87,'FICHA PESSOAL'!$BA$87)</f>
        <v/>
      </c>
      <c r="C275" s="192">
        <f>"'FICHA PESSOAL'!AW87 'FICHA PESSOAL'!AX87 'FICHA PESSOAL'!AY87 'FICHA PESSOAL'!AZ87 'FICHA PESSOAL'!BA87"</f>
        <v/>
      </c>
      <c r="D275" s="192" t="inlineStr">
        <is>
          <t>entrada</t>
        </is>
      </c>
    </row>
    <row r="276">
      <c r="A276" s="192" t="inlineStr">
        <is>
          <t>missao.2.1</t>
        </is>
      </c>
      <c r="B276" s="192">
        <f>TEXTJOIN(" · ",TRUE,'FICHA PESSOAL'!$BC$15,'FICHA PESSOAL'!$BD$15,'FICHA PESSOAL'!$BE$15,'FICHA PESSOAL'!$BF$15,'FICHA PESSOAL'!$BG$15)</f>
        <v/>
      </c>
      <c r="C276" s="192">
        <f>"'FICHA PESSOAL'!BC15 'FICHA PESSOAL'!BD15 'FICHA PESSOAL'!BE15 'FICHA PESSOAL'!BF15 'FICHA PESSOAL'!BG15"</f>
        <v/>
      </c>
      <c r="D276" s="192" t="inlineStr">
        <is>
          <t>entrada</t>
        </is>
      </c>
    </row>
    <row r="277">
      <c r="A277" s="192" t="inlineStr">
        <is>
          <t>missao.2.2</t>
        </is>
      </c>
      <c r="B277" s="192">
        <f>TEXTJOIN(" · ",TRUE,'FICHA PESSOAL'!$BC$16,'FICHA PESSOAL'!$BD$16,'FICHA PESSOAL'!$BE$16,'FICHA PESSOAL'!$BF$16,'FICHA PESSOAL'!$BG$16)</f>
        <v/>
      </c>
      <c r="C277" s="192">
        <f>"'FICHA PESSOAL'!BC16 'FICHA PESSOAL'!BD16 'FICHA PESSOAL'!BE16 'FICHA PESSOAL'!BF16 'FICHA PESSOAL'!BG16"</f>
        <v/>
      </c>
      <c r="D277" s="192" t="inlineStr">
        <is>
          <t>entrada</t>
        </is>
      </c>
    </row>
    <row r="278">
      <c r="A278" s="192" t="inlineStr">
        <is>
          <t>missao.2.3</t>
        </is>
      </c>
      <c r="B278" s="192">
        <f>TEXTJOIN(" · ",TRUE,'FICHA PESSOAL'!$BC$17,'FICHA PESSOAL'!$BD$17,'FICHA PESSOAL'!$BE$17,'FICHA PESSOAL'!$BF$17,'FICHA PESSOAL'!$BG$17)</f>
        <v/>
      </c>
      <c r="C278" s="192">
        <f>"'FICHA PESSOAL'!BC17 'FICHA PESSOAL'!BD17 'FICHA PESSOAL'!BE17 'FICHA PESSOAL'!BF17 'FICHA PESSOAL'!BG17"</f>
        <v/>
      </c>
      <c r="D278" s="192" t="inlineStr">
        <is>
          <t>entrada</t>
        </is>
      </c>
    </row>
    <row r="279">
      <c r="A279" s="192" t="inlineStr">
        <is>
          <t>missao.2.4</t>
        </is>
      </c>
      <c r="B279" s="192">
        <f>TEXTJOIN(" · ",TRUE,'FICHA PESSOAL'!$BC$18,'FICHA PESSOAL'!$BD$18,'FICHA PESSOAL'!$BE$18,'FICHA PESSOAL'!$BF$18,'FICHA PESSOAL'!$BG$18)</f>
        <v/>
      </c>
      <c r="C279" s="192">
        <f>"'FICHA PESSOAL'!BC18 'FICHA PESSOAL'!BD18 'FICHA PESSOAL'!BE18 'FICHA PESSOAL'!BF18 'FICHA PESSOAL'!BG18"</f>
        <v/>
      </c>
      <c r="D279" s="192" t="inlineStr">
        <is>
          <t>entrada</t>
        </is>
      </c>
    </row>
    <row r="280">
      <c r="A280" s="192" t="inlineStr">
        <is>
          <t>missao.2.5</t>
        </is>
      </c>
      <c r="B280" s="192">
        <f>TEXTJOIN(" · ",TRUE,'FICHA PESSOAL'!$BC$19,'FICHA PESSOAL'!$BD$19,'FICHA PESSOAL'!$BE$19,'FICHA PESSOAL'!$BF$19,'FICHA PESSOAL'!$BG$19)</f>
        <v/>
      </c>
      <c r="C280" s="192">
        <f>"'FICHA PESSOAL'!BC19 'FICHA PESSOAL'!BD19 'FICHA PESSOAL'!BE19 'FICHA PESSOAL'!BF19 'FICHA PESSOAL'!BG19"</f>
        <v/>
      </c>
      <c r="D280" s="192" t="inlineStr">
        <is>
          <t>entrada</t>
        </is>
      </c>
    </row>
    <row r="281">
      <c r="A281" s="192" t="inlineStr">
        <is>
          <t>missao.2.6</t>
        </is>
      </c>
      <c r="B281" s="192">
        <f>TEXTJOIN(" · ",TRUE,'FICHA PESSOAL'!$BC$20,'FICHA PESSOAL'!$BD$20,'FICHA PESSOAL'!$BE$20,'FICHA PESSOAL'!$BF$20,'FICHA PESSOAL'!$BG$20)</f>
        <v/>
      </c>
      <c r="C281" s="192">
        <f>"'FICHA PESSOAL'!BC20 'FICHA PESSOAL'!BD20 'FICHA PESSOAL'!BE20 'FICHA PESSOAL'!BF20 'FICHA PESSOAL'!BG20"</f>
        <v/>
      </c>
      <c r="D281" s="192" t="inlineStr">
        <is>
          <t>entrada</t>
        </is>
      </c>
    </row>
    <row r="282">
      <c r="A282" s="192" t="inlineStr">
        <is>
          <t>missao.2.7</t>
        </is>
      </c>
      <c r="B282" s="192">
        <f>TEXTJOIN(" · ",TRUE,'FICHA PESSOAL'!$BC$21,'FICHA PESSOAL'!$BD$21,'FICHA PESSOAL'!$BE$21,'FICHA PESSOAL'!$BF$21,'FICHA PESSOAL'!$BG$21)</f>
        <v/>
      </c>
      <c r="C282" s="192">
        <f>"'FICHA PESSOAL'!BC21 'FICHA PESSOAL'!BD21 'FICHA PESSOAL'!BE21 'FICHA PESSOAL'!BF21 'FICHA PESSOAL'!BG21"</f>
        <v/>
      </c>
      <c r="D282" s="192" t="inlineStr">
        <is>
          <t>entrada</t>
        </is>
      </c>
    </row>
    <row r="283">
      <c r="A283" s="192" t="inlineStr">
        <is>
          <t>missao.2.8</t>
        </is>
      </c>
      <c r="B283" s="192">
        <f>TEXTJOIN(" · ",TRUE,'FICHA PESSOAL'!$BC$22,'FICHA PESSOAL'!$BD$22,'FICHA PESSOAL'!$BE$22,'FICHA PESSOAL'!$BF$22,'FICHA PESSOAL'!$BG$22)</f>
        <v/>
      </c>
      <c r="C283" s="192">
        <f>"'FICHA PESSOAL'!BC22 'FICHA PESSOAL'!BD22 'FICHA PESSOAL'!BE22 'FICHA PESSOAL'!BF22 'FICHA PESSOAL'!BG22"</f>
        <v/>
      </c>
      <c r="D283" s="192" t="inlineStr">
        <is>
          <t>entrada</t>
        </is>
      </c>
    </row>
    <row r="284">
      <c r="A284" s="192" t="inlineStr">
        <is>
          <t>missao.2.9</t>
        </is>
      </c>
      <c r="B284" s="192">
        <f>TEXTJOIN(" · ",TRUE,'FICHA PESSOAL'!$BC$23,'FICHA PESSOAL'!$BD$23,'FICHA PESSOAL'!$BE$23,'FICHA PESSOAL'!$BF$23,'FICHA PESSOAL'!$BG$23)</f>
        <v/>
      </c>
      <c r="C284" s="192">
        <f>"'FICHA PESSOAL'!BC23 'FICHA PESSOAL'!BD23 'FICHA PESSOAL'!BE23 'FICHA PESSOAL'!BF23 'FICHA PESSOAL'!BG23"</f>
        <v/>
      </c>
      <c r="D284" s="192" t="inlineStr">
        <is>
          <t>entrada</t>
        </is>
      </c>
    </row>
    <row r="285">
      <c r="A285" s="192" t="inlineStr">
        <is>
          <t>missao.2.10</t>
        </is>
      </c>
      <c r="B285" s="192">
        <f>TEXTJOIN(" · ",TRUE,'FICHA PESSOAL'!$BC$24,'FICHA PESSOAL'!$BD$24,'FICHA PESSOAL'!$BE$24,'FICHA PESSOAL'!$BF$24,'FICHA PESSOAL'!$BG$24)</f>
        <v/>
      </c>
      <c r="C285" s="192">
        <f>"'FICHA PESSOAL'!BC24 'FICHA PESSOAL'!BD24 'FICHA PESSOAL'!BE24 'FICHA PESSOAL'!BF24 'FICHA PESSOAL'!BG24"</f>
        <v/>
      </c>
      <c r="D285" s="192" t="inlineStr">
        <is>
          <t>entrada</t>
        </is>
      </c>
    </row>
    <row r="286">
      <c r="A286" s="192" t="inlineStr">
        <is>
          <t>missao.2.11</t>
        </is>
      </c>
      <c r="B286" s="192">
        <f>TEXTJOIN(" · ",TRUE,'FICHA PESSOAL'!$BC$25,'FICHA PESSOAL'!$BD$25,'FICHA PESSOAL'!$BE$25,'FICHA PESSOAL'!$BF$25,'FICHA PESSOAL'!$BG$25)</f>
        <v/>
      </c>
      <c r="C286" s="192">
        <f>"'FICHA PESSOAL'!BC25 'FICHA PESSOAL'!BD25 'FICHA PESSOAL'!BE25 'FICHA PESSOAL'!BF25 'FICHA PESSOAL'!BG25"</f>
        <v/>
      </c>
      <c r="D286" s="192" t="inlineStr">
        <is>
          <t>entrada</t>
        </is>
      </c>
    </row>
    <row r="287">
      <c r="A287" s="192" t="inlineStr">
        <is>
          <t>missao.2.12</t>
        </is>
      </c>
      <c r="B287" s="192">
        <f>TEXTJOIN(" · ",TRUE,'FICHA PESSOAL'!$BC$26,'FICHA PESSOAL'!$BD$26,'FICHA PESSOAL'!$BE$26,'FICHA PESSOAL'!$BF$26,'FICHA PESSOAL'!$BG$26)</f>
        <v/>
      </c>
      <c r="C287" s="192">
        <f>"'FICHA PESSOAL'!BC26 'FICHA PESSOAL'!BD26 'FICHA PESSOAL'!BE26 'FICHA PESSOAL'!BF26 'FICHA PESSOAL'!BG26"</f>
        <v/>
      </c>
      <c r="D287" s="192" t="inlineStr">
        <is>
          <t>entrada</t>
        </is>
      </c>
    </row>
    <row r="288">
      <c r="A288" s="192" t="inlineStr">
        <is>
          <t>missao.2.13</t>
        </is>
      </c>
      <c r="B288" s="192">
        <f>TEXTJOIN(" · ",TRUE,'FICHA PESSOAL'!$BC$27,'FICHA PESSOAL'!$BD$27,'FICHA PESSOAL'!$BE$27,'FICHA PESSOAL'!$BF$27,'FICHA PESSOAL'!$BG$27)</f>
        <v/>
      </c>
      <c r="C288" s="192">
        <f>"'FICHA PESSOAL'!BC27 'FICHA PESSOAL'!BD27 'FICHA PESSOAL'!BE27 'FICHA PESSOAL'!BF27 'FICHA PESSOAL'!BG27"</f>
        <v/>
      </c>
      <c r="D288" s="192" t="inlineStr">
        <is>
          <t>entrada</t>
        </is>
      </c>
    </row>
    <row r="289">
      <c r="A289" s="192" t="inlineStr">
        <is>
          <t>missao.2.14</t>
        </is>
      </c>
      <c r="B289" s="192">
        <f>TEXTJOIN(" · ",TRUE,'FICHA PESSOAL'!$BC$28,'FICHA PESSOAL'!$BD$28,'FICHA PESSOAL'!$BE$28,'FICHA PESSOAL'!$BF$28,'FICHA PESSOAL'!$BG$28)</f>
        <v/>
      </c>
      <c r="C289" s="192">
        <f>"'FICHA PESSOAL'!BC28 'FICHA PESSOAL'!BD28 'FICHA PESSOAL'!BE28 'FICHA PESSOAL'!BF28 'FICHA PESSOAL'!BG28"</f>
        <v/>
      </c>
      <c r="D289" s="192" t="inlineStr">
        <is>
          <t>entrada</t>
        </is>
      </c>
    </row>
    <row r="290">
      <c r="A290" s="192" t="inlineStr">
        <is>
          <t>missao.2.15</t>
        </is>
      </c>
      <c r="B290" s="192">
        <f>TEXTJOIN(" · ",TRUE,'FICHA PESSOAL'!$BC$29,'FICHA PESSOAL'!$BD$29,'FICHA PESSOAL'!$BE$29,'FICHA PESSOAL'!$BF$29,'FICHA PESSOAL'!$BG$29)</f>
        <v/>
      </c>
      <c r="C290" s="192">
        <f>"'FICHA PESSOAL'!BC29 'FICHA PESSOAL'!BD29 'FICHA PESSOAL'!BE29 'FICHA PESSOAL'!BF29 'FICHA PESSOAL'!BG29"</f>
        <v/>
      </c>
      <c r="D290" s="192" t="inlineStr">
        <is>
          <t>entrada</t>
        </is>
      </c>
    </row>
    <row r="291">
      <c r="A291" s="192" t="inlineStr">
        <is>
          <t>missao.2.16</t>
        </is>
      </c>
      <c r="B291" s="192">
        <f>TEXTJOIN(" · ",TRUE,'FICHA PESSOAL'!$BC$30,'FICHA PESSOAL'!$BD$30,'FICHA PESSOAL'!$BE$30,'FICHA PESSOAL'!$BF$30,'FICHA PESSOAL'!$BG$30)</f>
        <v/>
      </c>
      <c r="C291" s="192">
        <f>"'FICHA PESSOAL'!BC30 'FICHA PESSOAL'!BD30 'FICHA PESSOAL'!BE30 'FICHA PESSOAL'!BF30 'FICHA PESSOAL'!BG30"</f>
        <v/>
      </c>
      <c r="D291" s="192" t="inlineStr">
        <is>
          <t>entrada</t>
        </is>
      </c>
    </row>
    <row r="292">
      <c r="A292" s="192" t="inlineStr">
        <is>
          <t>missao.2.17</t>
        </is>
      </c>
      <c r="B292" s="192">
        <f>TEXTJOIN(" · ",TRUE,'FICHA PESSOAL'!$BC$31,'FICHA PESSOAL'!$BD$31,'FICHA PESSOAL'!$BE$31,'FICHA PESSOAL'!$BF$31,'FICHA PESSOAL'!$BG$31)</f>
        <v/>
      </c>
      <c r="C292" s="192">
        <f>"'FICHA PESSOAL'!BC31 'FICHA PESSOAL'!BD31 'FICHA PESSOAL'!BE31 'FICHA PESSOAL'!BF31 'FICHA PESSOAL'!BG31"</f>
        <v/>
      </c>
      <c r="D292" s="192" t="inlineStr">
        <is>
          <t>entrada</t>
        </is>
      </c>
    </row>
    <row r="293">
      <c r="A293" s="192" t="inlineStr">
        <is>
          <t>missao.2.18</t>
        </is>
      </c>
      <c r="B293" s="192">
        <f>TEXTJOIN(" · ",TRUE,'FICHA PESSOAL'!$BC$32,'FICHA PESSOAL'!$BD$32,'FICHA PESSOAL'!$BE$32,'FICHA PESSOAL'!$BF$32,'FICHA PESSOAL'!$BG$32)</f>
        <v/>
      </c>
      <c r="C293" s="192">
        <f>"'FICHA PESSOAL'!BC32 'FICHA PESSOAL'!BD32 'FICHA PESSOAL'!BE32 'FICHA PESSOAL'!BF32 'FICHA PESSOAL'!BG32"</f>
        <v/>
      </c>
      <c r="D293" s="192" t="inlineStr">
        <is>
          <t>entrada</t>
        </is>
      </c>
    </row>
    <row r="294">
      <c r="A294" s="192" t="inlineStr">
        <is>
          <t>missao.2.19</t>
        </is>
      </c>
      <c r="B294" s="192">
        <f>TEXTJOIN(" · ",TRUE,'FICHA PESSOAL'!$BC$33,'FICHA PESSOAL'!$BD$33,'FICHA PESSOAL'!$BE$33,'FICHA PESSOAL'!$BF$33,'FICHA PESSOAL'!$BG$33)</f>
        <v/>
      </c>
      <c r="C294" s="192">
        <f>"'FICHA PESSOAL'!BC33 'FICHA PESSOAL'!BD33 'FICHA PESSOAL'!BE33 'FICHA PESSOAL'!BF33 'FICHA PESSOAL'!BG33"</f>
        <v/>
      </c>
      <c r="D294" s="192" t="inlineStr">
        <is>
          <t>entrada</t>
        </is>
      </c>
    </row>
    <row r="295">
      <c r="A295" s="192" t="inlineStr">
        <is>
          <t>missao.2.20</t>
        </is>
      </c>
      <c r="B295" s="192">
        <f>TEXTJOIN(" · ",TRUE,'FICHA PESSOAL'!$BC$34,'FICHA PESSOAL'!$BD$34,'FICHA PESSOAL'!$BE$34,'FICHA PESSOAL'!$BF$34,'FICHA PESSOAL'!$BG$34)</f>
        <v/>
      </c>
      <c r="C295" s="192">
        <f>"'FICHA PESSOAL'!BC34 'FICHA PESSOAL'!BD34 'FICHA PESSOAL'!BE34 'FICHA PESSOAL'!BF34 'FICHA PESSOAL'!BG34"</f>
        <v/>
      </c>
      <c r="D295" s="192" t="inlineStr">
        <is>
          <t>entrada</t>
        </is>
      </c>
    </row>
    <row r="296">
      <c r="A296" s="192" t="inlineStr">
        <is>
          <t>missao.2.21</t>
        </is>
      </c>
      <c r="B296" s="192">
        <f>TEXTJOIN(" · ",TRUE,'FICHA PESSOAL'!$BC$35,'FICHA PESSOAL'!$BD$35,'FICHA PESSOAL'!$BE$35,'FICHA PESSOAL'!$BF$35,'FICHA PESSOAL'!$BG$35)</f>
        <v/>
      </c>
      <c r="C296" s="192">
        <f>"'FICHA PESSOAL'!BC35 'FICHA PESSOAL'!BD35 'FICHA PESSOAL'!BE35 'FICHA PESSOAL'!BF35 'FICHA PESSOAL'!BG35"</f>
        <v/>
      </c>
      <c r="D296" s="192" t="inlineStr">
        <is>
          <t>entrada</t>
        </is>
      </c>
    </row>
    <row r="297">
      <c r="A297" s="192" t="inlineStr">
        <is>
          <t>missao.2.22</t>
        </is>
      </c>
      <c r="B297" s="192">
        <f>TEXTJOIN(" · ",TRUE,'FICHA PESSOAL'!$BC$36,'FICHA PESSOAL'!$BD$36,'FICHA PESSOAL'!$BE$36,'FICHA PESSOAL'!$BF$36,'FICHA PESSOAL'!$BG$36)</f>
        <v/>
      </c>
      <c r="C297" s="192">
        <f>"'FICHA PESSOAL'!BC36 'FICHA PESSOAL'!BD36 'FICHA PESSOAL'!BE36 'FICHA PESSOAL'!BF36 'FICHA PESSOAL'!BG36"</f>
        <v/>
      </c>
      <c r="D297" s="192" t="inlineStr">
        <is>
          <t>entrada</t>
        </is>
      </c>
    </row>
    <row r="298">
      <c r="A298" s="192" t="inlineStr">
        <is>
          <t>missao.2.23</t>
        </is>
      </c>
      <c r="B298" s="192">
        <f>TEXTJOIN(" · ",TRUE,'FICHA PESSOAL'!$BC$37,'FICHA PESSOAL'!$BD$37,'FICHA PESSOAL'!$BE$37,'FICHA PESSOAL'!$BF$37,'FICHA PESSOAL'!$BG$37)</f>
        <v/>
      </c>
      <c r="C298" s="192">
        <f>"'FICHA PESSOAL'!BC37 'FICHA PESSOAL'!BD37 'FICHA PESSOAL'!BE37 'FICHA PESSOAL'!BF37 'FICHA PESSOAL'!BG37"</f>
        <v/>
      </c>
      <c r="D298" s="192" t="inlineStr">
        <is>
          <t>entrada</t>
        </is>
      </c>
    </row>
    <row r="299">
      <c r="A299" s="192" t="inlineStr">
        <is>
          <t>missao.2.24</t>
        </is>
      </c>
      <c r="B299" s="192">
        <f>TEXTJOIN(" · ",TRUE,'FICHA PESSOAL'!$BC$38,'FICHA PESSOAL'!$BD$38,'FICHA PESSOAL'!$BE$38,'FICHA PESSOAL'!$BF$38,'FICHA PESSOAL'!$BG$38)</f>
        <v/>
      </c>
      <c r="C299" s="192">
        <f>"'FICHA PESSOAL'!BC38 'FICHA PESSOAL'!BD38 'FICHA PESSOAL'!BE38 'FICHA PESSOAL'!BF38 'FICHA PESSOAL'!BG38"</f>
        <v/>
      </c>
      <c r="D299" s="192" t="inlineStr">
        <is>
          <t>entrada</t>
        </is>
      </c>
    </row>
    <row r="300">
      <c r="A300" s="192" t="inlineStr">
        <is>
          <t>missao.2.25</t>
        </is>
      </c>
      <c r="B300" s="192">
        <f>TEXTJOIN(" · ",TRUE,'FICHA PESSOAL'!$BC$39,'FICHA PESSOAL'!$BD$39,'FICHA PESSOAL'!$BE$39,'FICHA PESSOAL'!$BF$39,'FICHA PESSOAL'!$BG$39)</f>
        <v/>
      </c>
      <c r="C300" s="192">
        <f>"'FICHA PESSOAL'!BC39 'FICHA PESSOAL'!BD39 'FICHA PESSOAL'!BE39 'FICHA PESSOAL'!BF39 'FICHA PESSOAL'!BG39"</f>
        <v/>
      </c>
      <c r="D300" s="192" t="inlineStr">
        <is>
          <t>entrada</t>
        </is>
      </c>
    </row>
    <row r="301">
      <c r="A301" s="192" t="inlineStr">
        <is>
          <t>missao.2.26</t>
        </is>
      </c>
      <c r="B301" s="192">
        <f>TEXTJOIN(" · ",TRUE,'FICHA PESSOAL'!$BC$40,'FICHA PESSOAL'!$BD$40,'FICHA PESSOAL'!$BE$40,'FICHA PESSOAL'!$BF$40,'FICHA PESSOAL'!$BG$40)</f>
        <v/>
      </c>
      <c r="C301" s="192">
        <f>"'FICHA PESSOAL'!BC40 'FICHA PESSOAL'!BD40 'FICHA PESSOAL'!BE40 'FICHA PESSOAL'!BF40 'FICHA PESSOAL'!BG40"</f>
        <v/>
      </c>
      <c r="D301" s="192" t="inlineStr">
        <is>
          <t>entrada</t>
        </is>
      </c>
    </row>
    <row r="302">
      <c r="A302" s="192" t="inlineStr">
        <is>
          <t>missao.2.27</t>
        </is>
      </c>
      <c r="B302" s="192">
        <f>TEXTJOIN(" · ",TRUE,'FICHA PESSOAL'!$BC$41,'FICHA PESSOAL'!$BD$41,'FICHA PESSOAL'!$BE$41,'FICHA PESSOAL'!$BF$41,'FICHA PESSOAL'!$BG$41)</f>
        <v/>
      </c>
      <c r="C302" s="192">
        <f>"'FICHA PESSOAL'!BC41 'FICHA PESSOAL'!BD41 'FICHA PESSOAL'!BE41 'FICHA PESSOAL'!BF41 'FICHA PESSOAL'!BG41"</f>
        <v/>
      </c>
      <c r="D302" s="192" t="inlineStr">
        <is>
          <t>entrada</t>
        </is>
      </c>
    </row>
    <row r="303">
      <c r="A303" s="192" t="inlineStr">
        <is>
          <t>missao.2.28</t>
        </is>
      </c>
      <c r="B303" s="192">
        <f>TEXTJOIN(" · ",TRUE,'FICHA PESSOAL'!$BC$42,'FICHA PESSOAL'!$BD$42,'FICHA PESSOAL'!$BE$42,'FICHA PESSOAL'!$BF$42,'FICHA PESSOAL'!$BG$42)</f>
        <v/>
      </c>
      <c r="C303" s="192">
        <f>"'FICHA PESSOAL'!BC42 'FICHA PESSOAL'!BD42 'FICHA PESSOAL'!BE42 'FICHA PESSOAL'!BF42 'FICHA PESSOAL'!BG42"</f>
        <v/>
      </c>
      <c r="D303" s="192" t="inlineStr">
        <is>
          <t>entrada</t>
        </is>
      </c>
    </row>
    <row r="304">
      <c r="A304" s="192" t="inlineStr">
        <is>
          <t>missao.2.29</t>
        </is>
      </c>
      <c r="B304" s="192">
        <f>TEXTJOIN(" · ",TRUE,'FICHA PESSOAL'!$BC$43,'FICHA PESSOAL'!$BD$43,'FICHA PESSOAL'!$BE$43,'FICHA PESSOAL'!$BF$43,'FICHA PESSOAL'!$BG$43)</f>
        <v/>
      </c>
      <c r="C304" s="192">
        <f>"'FICHA PESSOAL'!BC43 'FICHA PESSOAL'!BD43 'FICHA PESSOAL'!BE43 'FICHA PESSOAL'!BF43 'FICHA PESSOAL'!BG43"</f>
        <v/>
      </c>
      <c r="D304" s="192" t="inlineStr">
        <is>
          <t>entrada</t>
        </is>
      </c>
    </row>
    <row r="305">
      <c r="A305" s="192" t="inlineStr">
        <is>
          <t>missao.2.30</t>
        </is>
      </c>
      <c r="B305" s="192">
        <f>TEXTJOIN(" · ",TRUE,'FICHA PESSOAL'!$BC$44,'FICHA PESSOAL'!$BD$44,'FICHA PESSOAL'!$BE$44,'FICHA PESSOAL'!$BF$44,'FICHA PESSOAL'!$BG$44)</f>
        <v/>
      </c>
      <c r="C305" s="192">
        <f>"'FICHA PESSOAL'!BC44 'FICHA PESSOAL'!BD44 'FICHA PESSOAL'!BE44 'FICHA PESSOAL'!BF44 'FICHA PESSOAL'!BG44"</f>
        <v/>
      </c>
      <c r="D305" s="192" t="inlineStr">
        <is>
          <t>entrada</t>
        </is>
      </c>
    </row>
    <row r="306">
      <c r="A306" s="192" t="inlineStr">
        <is>
          <t>missao.2.31</t>
        </is>
      </c>
      <c r="B306" s="192">
        <f>TEXTJOIN(" · ",TRUE,'FICHA PESSOAL'!$BC$45,'FICHA PESSOAL'!$BD$45,'FICHA PESSOAL'!$BE$45,'FICHA PESSOAL'!$BF$45,'FICHA PESSOAL'!$BG$45)</f>
        <v/>
      </c>
      <c r="C306" s="192">
        <f>"'FICHA PESSOAL'!BC45 'FICHA PESSOAL'!BD45 'FICHA PESSOAL'!BE45 'FICHA PESSOAL'!BF45 'FICHA PESSOAL'!BG45"</f>
        <v/>
      </c>
      <c r="D306" s="192" t="inlineStr">
        <is>
          <t>entrada</t>
        </is>
      </c>
    </row>
    <row r="307">
      <c r="A307" s="192" t="inlineStr">
        <is>
          <t>missao.2.32</t>
        </is>
      </c>
      <c r="B307" s="192">
        <f>TEXTJOIN(" · ",TRUE,'FICHA PESSOAL'!$BC$46,'FICHA PESSOAL'!$BD$46,'FICHA PESSOAL'!$BE$46,'FICHA PESSOAL'!$BF$46,'FICHA PESSOAL'!$BG$46)</f>
        <v/>
      </c>
      <c r="C307" s="192">
        <f>"'FICHA PESSOAL'!BC46 'FICHA PESSOAL'!BD46 'FICHA PESSOAL'!BE46 'FICHA PESSOAL'!BF46 'FICHA PESSOAL'!BG46"</f>
        <v/>
      </c>
      <c r="D307" s="192" t="inlineStr">
        <is>
          <t>entrada</t>
        </is>
      </c>
    </row>
    <row r="308">
      <c r="A308" s="192" t="inlineStr">
        <is>
          <t>missao.2.33</t>
        </is>
      </c>
      <c r="B308" s="192">
        <f>TEXTJOIN(" · ",TRUE,'FICHA PESSOAL'!$BC$47,'FICHA PESSOAL'!$BD$47,'FICHA PESSOAL'!$BE$47,'FICHA PESSOAL'!$BF$47,'FICHA PESSOAL'!$BG$47)</f>
        <v/>
      </c>
      <c r="C308" s="192">
        <f>"'FICHA PESSOAL'!BC47 'FICHA PESSOAL'!BD47 'FICHA PESSOAL'!BE47 'FICHA PESSOAL'!BF47 'FICHA PESSOAL'!BG47"</f>
        <v/>
      </c>
      <c r="D308" s="192" t="inlineStr">
        <is>
          <t>entrada</t>
        </is>
      </c>
    </row>
    <row r="309">
      <c r="A309" s="192" t="inlineStr">
        <is>
          <t>missao.2.34</t>
        </is>
      </c>
      <c r="B309" s="192">
        <f>TEXTJOIN(" · ",TRUE,'FICHA PESSOAL'!$BC$48,'FICHA PESSOAL'!$BD$48,'FICHA PESSOAL'!$BE$48,'FICHA PESSOAL'!$BF$48,'FICHA PESSOAL'!$BG$48)</f>
        <v/>
      </c>
      <c r="C309" s="192">
        <f>"'FICHA PESSOAL'!BC48 'FICHA PESSOAL'!BD48 'FICHA PESSOAL'!BE48 'FICHA PESSOAL'!BF48 'FICHA PESSOAL'!BG48"</f>
        <v/>
      </c>
      <c r="D309" s="192" t="inlineStr">
        <is>
          <t>entrada</t>
        </is>
      </c>
    </row>
    <row r="310">
      <c r="A310" s="192" t="inlineStr">
        <is>
          <t>missao.2.35</t>
        </is>
      </c>
      <c r="B310" s="192">
        <f>TEXTJOIN(" · ",TRUE,'FICHA PESSOAL'!$BC$49,'FICHA PESSOAL'!$BD$49,'FICHA PESSOAL'!$BE$49,'FICHA PESSOAL'!$BF$49,'FICHA PESSOAL'!$BG$49)</f>
        <v/>
      </c>
      <c r="C310" s="192">
        <f>"'FICHA PESSOAL'!BC49 'FICHA PESSOAL'!BD49 'FICHA PESSOAL'!BE49 'FICHA PESSOAL'!BF49 'FICHA PESSOAL'!BG49"</f>
        <v/>
      </c>
      <c r="D310" s="192" t="inlineStr">
        <is>
          <t>entrada</t>
        </is>
      </c>
    </row>
    <row r="311">
      <c r="A311" s="192" t="inlineStr">
        <is>
          <t>missao.2.36</t>
        </is>
      </c>
      <c r="B311" s="192">
        <f>TEXTJOIN(" · ",TRUE,'FICHA PESSOAL'!$BC$50,'FICHA PESSOAL'!$BD$50,'FICHA PESSOAL'!$BE$50,'FICHA PESSOAL'!$BF$50,'FICHA PESSOAL'!$BG$50)</f>
        <v/>
      </c>
      <c r="C311" s="192">
        <f>"'FICHA PESSOAL'!BC50 'FICHA PESSOAL'!BD50 'FICHA PESSOAL'!BE50 'FICHA PESSOAL'!BF50 'FICHA PESSOAL'!BG50"</f>
        <v/>
      </c>
      <c r="D311" s="192" t="inlineStr">
        <is>
          <t>entrada</t>
        </is>
      </c>
    </row>
    <row r="312">
      <c r="A312" s="192" t="inlineStr">
        <is>
          <t>missao.2.37</t>
        </is>
      </c>
      <c r="B312" s="192">
        <f>TEXTJOIN(" · ",TRUE,'FICHA PESSOAL'!$BC$51,'FICHA PESSOAL'!$BD$51,'FICHA PESSOAL'!$BE$51,'FICHA PESSOAL'!$BF$51,'FICHA PESSOAL'!$BG$51)</f>
        <v/>
      </c>
      <c r="C312" s="192">
        <f>"'FICHA PESSOAL'!BC51 'FICHA PESSOAL'!BD51 'FICHA PESSOAL'!BE51 'FICHA PESSOAL'!BF51 'FICHA PESSOAL'!BG51"</f>
        <v/>
      </c>
      <c r="D312" s="192" t="inlineStr">
        <is>
          <t>entrada</t>
        </is>
      </c>
    </row>
    <row r="313">
      <c r="A313" s="192" t="inlineStr">
        <is>
          <t>missao.2.38</t>
        </is>
      </c>
      <c r="B313" s="192">
        <f>TEXTJOIN(" · ",TRUE,'FICHA PESSOAL'!$BC$52,'FICHA PESSOAL'!$BD$52,'FICHA PESSOAL'!$BE$52,'FICHA PESSOAL'!$BF$52,'FICHA PESSOAL'!$BG$52)</f>
        <v/>
      </c>
      <c r="C313" s="192">
        <f>"'FICHA PESSOAL'!BC52 'FICHA PESSOAL'!BD52 'FICHA PESSOAL'!BE52 'FICHA PESSOAL'!BF52 'FICHA PESSOAL'!BG52"</f>
        <v/>
      </c>
      <c r="D313" s="192" t="inlineStr">
        <is>
          <t>entrada</t>
        </is>
      </c>
    </row>
    <row r="314">
      <c r="A314" s="192" t="inlineStr">
        <is>
          <t>missao.2.39</t>
        </is>
      </c>
      <c r="B314" s="192">
        <f>TEXTJOIN(" · ",TRUE,'FICHA PESSOAL'!$BC$53,'FICHA PESSOAL'!$BD$53,'FICHA PESSOAL'!$BE$53,'FICHA PESSOAL'!$BF$53,'FICHA PESSOAL'!$BG$53)</f>
        <v/>
      </c>
      <c r="C314" s="192">
        <f>"'FICHA PESSOAL'!BC53 'FICHA PESSOAL'!BD53 'FICHA PESSOAL'!BE53 'FICHA PESSOAL'!BF53 'FICHA PESSOAL'!BG53"</f>
        <v/>
      </c>
      <c r="D314" s="192" t="inlineStr">
        <is>
          <t>entrada</t>
        </is>
      </c>
    </row>
    <row r="315">
      <c r="A315" s="192" t="inlineStr">
        <is>
          <t>missao.2.40</t>
        </is>
      </c>
      <c r="B315" s="192">
        <f>TEXTJOIN(" · ",TRUE,'FICHA PESSOAL'!$BC$54,'FICHA PESSOAL'!$BD$54,'FICHA PESSOAL'!$BE$54,'FICHA PESSOAL'!$BF$54,'FICHA PESSOAL'!$BG$54)</f>
        <v/>
      </c>
      <c r="C315" s="192">
        <f>"'FICHA PESSOAL'!BC54 'FICHA PESSOAL'!BD54 'FICHA PESSOAL'!BE54 'FICHA PESSOAL'!BF54 'FICHA PESSOAL'!BG54"</f>
        <v/>
      </c>
      <c r="D315" s="192" t="inlineStr">
        <is>
          <t>entrada</t>
        </is>
      </c>
    </row>
    <row r="316">
      <c r="A316" s="192" t="inlineStr">
        <is>
          <t>missao.2.41</t>
        </is>
      </c>
      <c r="B316" s="192">
        <f>TEXTJOIN(" · ",TRUE,'FICHA PESSOAL'!$BC$55,'FICHA PESSOAL'!$BD$55,'FICHA PESSOAL'!$BE$55,'FICHA PESSOAL'!$BF$55,'FICHA PESSOAL'!$BG$55)</f>
        <v/>
      </c>
      <c r="C316" s="192">
        <f>"'FICHA PESSOAL'!BC55 'FICHA PESSOAL'!BD55 'FICHA PESSOAL'!BE55 'FICHA PESSOAL'!BF55 'FICHA PESSOAL'!BG55"</f>
        <v/>
      </c>
      <c r="D316" s="192" t="inlineStr">
        <is>
          <t>entrada</t>
        </is>
      </c>
    </row>
    <row r="317">
      <c r="A317" s="192" t="inlineStr">
        <is>
          <t>missao.2.42</t>
        </is>
      </c>
      <c r="B317" s="192">
        <f>TEXTJOIN(" · ",TRUE,'FICHA PESSOAL'!$BC$56,'FICHA PESSOAL'!$BD$56,'FICHA PESSOAL'!$BE$56,'FICHA PESSOAL'!$BF$56,'FICHA PESSOAL'!$BG$56)</f>
        <v/>
      </c>
      <c r="C317" s="192">
        <f>"'FICHA PESSOAL'!BC56 'FICHA PESSOAL'!BD56 'FICHA PESSOAL'!BE56 'FICHA PESSOAL'!BF56 'FICHA PESSOAL'!BG56"</f>
        <v/>
      </c>
      <c r="D317" s="192" t="inlineStr">
        <is>
          <t>entrada</t>
        </is>
      </c>
    </row>
    <row r="318">
      <c r="A318" s="192" t="inlineStr">
        <is>
          <t>missao.2.43</t>
        </is>
      </c>
      <c r="B318" s="192">
        <f>TEXTJOIN(" · ",TRUE,'FICHA PESSOAL'!$BC$57,'FICHA PESSOAL'!$BD$57,'FICHA PESSOAL'!$BE$57,'FICHA PESSOAL'!$BF$57,'FICHA PESSOAL'!$BG$57)</f>
        <v/>
      </c>
      <c r="C318" s="192">
        <f>"'FICHA PESSOAL'!BC57 'FICHA PESSOAL'!BD57 'FICHA PESSOAL'!BE57 'FICHA PESSOAL'!BF57 'FICHA PESSOAL'!BG57"</f>
        <v/>
      </c>
      <c r="D318" s="192" t="inlineStr">
        <is>
          <t>entrada</t>
        </is>
      </c>
    </row>
    <row r="319">
      <c r="A319" s="192" t="inlineStr">
        <is>
          <t>missao.2.44</t>
        </is>
      </c>
      <c r="B319" s="192">
        <f>TEXTJOIN(" · ",TRUE,'FICHA PESSOAL'!$BC$58,'FICHA PESSOAL'!$BD$58,'FICHA PESSOAL'!$BE$58,'FICHA PESSOAL'!$BF$58,'FICHA PESSOAL'!$BG$58)</f>
        <v/>
      </c>
      <c r="C319" s="192">
        <f>"'FICHA PESSOAL'!BC58 'FICHA PESSOAL'!BD58 'FICHA PESSOAL'!BE58 'FICHA PESSOAL'!BF58 'FICHA PESSOAL'!BG58"</f>
        <v/>
      </c>
      <c r="D319" s="192" t="inlineStr">
        <is>
          <t>entrada</t>
        </is>
      </c>
    </row>
    <row r="320">
      <c r="A320" s="192" t="inlineStr">
        <is>
          <t>missao.2.45</t>
        </is>
      </c>
      <c r="B320" s="192">
        <f>TEXTJOIN(" · ",TRUE,'FICHA PESSOAL'!$BC$59,'FICHA PESSOAL'!$BD$59,'FICHA PESSOAL'!$BE$59,'FICHA PESSOAL'!$BF$59,'FICHA PESSOAL'!$BG$59)</f>
        <v/>
      </c>
      <c r="C320" s="192">
        <f>"'FICHA PESSOAL'!BC59 'FICHA PESSOAL'!BD59 'FICHA PESSOAL'!BE59 'FICHA PESSOAL'!BF59 'FICHA PESSOAL'!BG59"</f>
        <v/>
      </c>
      <c r="D320" s="192" t="inlineStr">
        <is>
          <t>entrada</t>
        </is>
      </c>
    </row>
    <row r="321">
      <c r="A321" s="192" t="inlineStr">
        <is>
          <t>missao.2.46</t>
        </is>
      </c>
      <c r="B321" s="192">
        <f>TEXTJOIN(" · ",TRUE,'FICHA PESSOAL'!$BC$60,'FICHA PESSOAL'!$BD$60,'FICHA PESSOAL'!$BE$60,'FICHA PESSOAL'!$BF$60,'FICHA PESSOAL'!$BG$60)</f>
        <v/>
      </c>
      <c r="C321" s="192">
        <f>"'FICHA PESSOAL'!BC60 'FICHA PESSOAL'!BD60 'FICHA PESSOAL'!BE60 'FICHA PESSOAL'!BF60 'FICHA PESSOAL'!BG60"</f>
        <v/>
      </c>
      <c r="D321" s="192" t="inlineStr">
        <is>
          <t>entrada</t>
        </is>
      </c>
    </row>
    <row r="322">
      <c r="A322" s="192" t="inlineStr">
        <is>
          <t>missao.2.47</t>
        </is>
      </c>
      <c r="B322" s="192">
        <f>TEXTJOIN(" · ",TRUE,'FICHA PESSOAL'!$BC$61,'FICHA PESSOAL'!$BD$61,'FICHA PESSOAL'!$BE$61,'FICHA PESSOAL'!$BF$61,'FICHA PESSOAL'!$BG$61)</f>
        <v/>
      </c>
      <c r="C322" s="192">
        <f>"'FICHA PESSOAL'!BC61 'FICHA PESSOAL'!BD61 'FICHA PESSOAL'!BE61 'FICHA PESSOAL'!BF61 'FICHA PESSOAL'!BG61"</f>
        <v/>
      </c>
      <c r="D322" s="192" t="inlineStr">
        <is>
          <t>entrada</t>
        </is>
      </c>
    </row>
    <row r="323">
      <c r="A323" s="192" t="inlineStr">
        <is>
          <t>missao.2.48</t>
        </is>
      </c>
      <c r="B323" s="192">
        <f>TEXTJOIN(" · ",TRUE,'FICHA PESSOAL'!$BC$62,'FICHA PESSOAL'!$BD$62,'FICHA PESSOAL'!$BE$62,'FICHA PESSOAL'!$BF$62,'FICHA PESSOAL'!$BG$62)</f>
        <v/>
      </c>
      <c r="C323" s="192">
        <f>"'FICHA PESSOAL'!BC62 'FICHA PESSOAL'!BD62 'FICHA PESSOAL'!BE62 'FICHA PESSOAL'!BF62 'FICHA PESSOAL'!BG62"</f>
        <v/>
      </c>
      <c r="D323" s="192" t="inlineStr">
        <is>
          <t>entrada</t>
        </is>
      </c>
    </row>
    <row r="324">
      <c r="A324" s="192" t="inlineStr">
        <is>
          <t>missao.2.49</t>
        </is>
      </c>
      <c r="B324" s="192">
        <f>TEXTJOIN(" · ",TRUE,'FICHA PESSOAL'!$BC$63,'FICHA PESSOAL'!$BD$63,'FICHA PESSOAL'!$BE$63,'FICHA PESSOAL'!$BF$63,'FICHA PESSOAL'!$BG$63)</f>
        <v/>
      </c>
      <c r="C324" s="192">
        <f>"'FICHA PESSOAL'!BC63 'FICHA PESSOAL'!BD63 'FICHA PESSOAL'!BE63 'FICHA PESSOAL'!BF63 'FICHA PESSOAL'!BG63"</f>
        <v/>
      </c>
      <c r="D324" s="192" t="inlineStr">
        <is>
          <t>entrada</t>
        </is>
      </c>
    </row>
    <row r="325">
      <c r="A325" s="192" t="inlineStr">
        <is>
          <t>missao.2.50</t>
        </is>
      </c>
      <c r="B325" s="192">
        <f>TEXTJOIN(" · ",TRUE,'FICHA PESSOAL'!$BC$64,'FICHA PESSOAL'!$BD$64,'FICHA PESSOAL'!$BE$64,'FICHA PESSOAL'!$BF$64,'FICHA PESSOAL'!$BG$64)</f>
        <v/>
      </c>
      <c r="C325" s="192">
        <f>"'FICHA PESSOAL'!BC64 'FICHA PESSOAL'!BD64 'FICHA PESSOAL'!BE64 'FICHA PESSOAL'!BF64 'FICHA PESSOAL'!BG64"</f>
        <v/>
      </c>
      <c r="D325" s="192" t="inlineStr">
        <is>
          <t>entrada</t>
        </is>
      </c>
    </row>
    <row r="326">
      <c r="A326" s="192" t="inlineStr">
        <is>
          <t>missao.2.51</t>
        </is>
      </c>
      <c r="B326" s="192">
        <f>TEXTJOIN(" · ",TRUE,'FICHA PESSOAL'!$BC$65,'FICHA PESSOAL'!$BD$65,'FICHA PESSOAL'!$BE$65,'FICHA PESSOAL'!$BF$65,'FICHA PESSOAL'!$BG$65)</f>
        <v/>
      </c>
      <c r="C326" s="192">
        <f>"'FICHA PESSOAL'!BC65 'FICHA PESSOAL'!BD65 'FICHA PESSOAL'!BE65 'FICHA PESSOAL'!BF65 'FICHA PESSOAL'!BG65"</f>
        <v/>
      </c>
      <c r="D326" s="192" t="inlineStr">
        <is>
          <t>entrada</t>
        </is>
      </c>
    </row>
    <row r="327">
      <c r="A327" s="192" t="inlineStr">
        <is>
          <t>missao.2.52</t>
        </is>
      </c>
      <c r="B327" s="192">
        <f>TEXTJOIN(" · ",TRUE,'FICHA PESSOAL'!$BC$66,'FICHA PESSOAL'!$BD$66,'FICHA PESSOAL'!$BE$66,'FICHA PESSOAL'!$BF$66,'FICHA PESSOAL'!$BG$66)</f>
        <v/>
      </c>
      <c r="C327" s="192">
        <f>"'FICHA PESSOAL'!BC66 'FICHA PESSOAL'!BD66 'FICHA PESSOAL'!BE66 'FICHA PESSOAL'!BF66 'FICHA PESSOAL'!BG66"</f>
        <v/>
      </c>
      <c r="D327" s="192" t="inlineStr">
        <is>
          <t>entrada</t>
        </is>
      </c>
    </row>
    <row r="328">
      <c r="A328" s="192" t="inlineStr">
        <is>
          <t>missao.2.53</t>
        </is>
      </c>
      <c r="B328" s="192">
        <f>TEXTJOIN(" · ",TRUE,'FICHA PESSOAL'!$BC$67,'FICHA PESSOAL'!$BD$67,'FICHA PESSOAL'!$BE$67,'FICHA PESSOAL'!$BF$67,'FICHA PESSOAL'!$BG$67)</f>
        <v/>
      </c>
      <c r="C328" s="192">
        <f>"'FICHA PESSOAL'!BC67 'FICHA PESSOAL'!BD67 'FICHA PESSOAL'!BE67 'FICHA PESSOAL'!BF67 'FICHA PESSOAL'!BG67"</f>
        <v/>
      </c>
      <c r="D328" s="192" t="inlineStr">
        <is>
          <t>entrada</t>
        </is>
      </c>
    </row>
    <row r="329">
      <c r="A329" s="192" t="inlineStr">
        <is>
          <t>missao.2.54</t>
        </is>
      </c>
      <c r="B329" s="192">
        <f>TEXTJOIN(" · ",TRUE,'FICHA PESSOAL'!$BC$68,'FICHA PESSOAL'!$BD$68,'FICHA PESSOAL'!$BE$68,'FICHA PESSOAL'!$BF$68,'FICHA PESSOAL'!$BG$68)</f>
        <v/>
      </c>
      <c r="C329" s="192">
        <f>"'FICHA PESSOAL'!BC68 'FICHA PESSOAL'!BD68 'FICHA PESSOAL'!BE68 'FICHA PESSOAL'!BF68 'FICHA PESSOAL'!BG68"</f>
        <v/>
      </c>
      <c r="D329" s="192" t="inlineStr">
        <is>
          <t>entrada</t>
        </is>
      </c>
    </row>
    <row r="330">
      <c r="A330" s="192" t="inlineStr">
        <is>
          <t>missao.2.55</t>
        </is>
      </c>
      <c r="B330" s="192">
        <f>TEXTJOIN(" · ",TRUE,'FICHA PESSOAL'!$BC$69,'FICHA PESSOAL'!$BD$69,'FICHA PESSOAL'!$BE$69,'FICHA PESSOAL'!$BF$69,'FICHA PESSOAL'!$BG$69)</f>
        <v/>
      </c>
      <c r="C330" s="192">
        <f>"'FICHA PESSOAL'!BC69 'FICHA PESSOAL'!BD69 'FICHA PESSOAL'!BE69 'FICHA PESSOAL'!BF69 'FICHA PESSOAL'!BG69"</f>
        <v/>
      </c>
      <c r="D330" s="192" t="inlineStr">
        <is>
          <t>entrada</t>
        </is>
      </c>
    </row>
    <row r="331">
      <c r="A331" s="192" t="inlineStr">
        <is>
          <t>missao.2.56</t>
        </is>
      </c>
      <c r="B331" s="192">
        <f>TEXTJOIN(" · ",TRUE,'FICHA PESSOAL'!$BC$70,'FICHA PESSOAL'!$BD$70,'FICHA PESSOAL'!$BE$70,'FICHA PESSOAL'!$BF$70,'FICHA PESSOAL'!$BG$70)</f>
        <v/>
      </c>
      <c r="C331" s="192">
        <f>"'FICHA PESSOAL'!BC70 'FICHA PESSOAL'!BD70 'FICHA PESSOAL'!BE70 'FICHA PESSOAL'!BF70 'FICHA PESSOAL'!BG70"</f>
        <v/>
      </c>
      <c r="D331" s="192" t="inlineStr">
        <is>
          <t>entrada</t>
        </is>
      </c>
    </row>
    <row r="332">
      <c r="A332" s="192" t="inlineStr">
        <is>
          <t>missao.2.57</t>
        </is>
      </c>
      <c r="B332" s="192">
        <f>TEXTJOIN(" · ",TRUE,'FICHA PESSOAL'!$BC$71,'FICHA PESSOAL'!$BD$71,'FICHA PESSOAL'!$BE$71,'FICHA PESSOAL'!$BF$71,'FICHA PESSOAL'!$BG$71)</f>
        <v/>
      </c>
      <c r="C332" s="192">
        <f>"'FICHA PESSOAL'!BC71 'FICHA PESSOAL'!BD71 'FICHA PESSOAL'!BE71 'FICHA PESSOAL'!BF71 'FICHA PESSOAL'!BG71"</f>
        <v/>
      </c>
      <c r="D332" s="192" t="inlineStr">
        <is>
          <t>entrada</t>
        </is>
      </c>
    </row>
    <row r="333">
      <c r="A333" s="192" t="inlineStr">
        <is>
          <t>missao.2.58</t>
        </is>
      </c>
      <c r="B333" s="192">
        <f>TEXTJOIN(" · ",TRUE,'FICHA PESSOAL'!$BC$72,'FICHA PESSOAL'!$BD$72,'FICHA PESSOAL'!$BE$72,'FICHA PESSOAL'!$BF$72,'FICHA PESSOAL'!$BG$72)</f>
        <v/>
      </c>
      <c r="C333" s="192">
        <f>"'FICHA PESSOAL'!BC72 'FICHA PESSOAL'!BD72 'FICHA PESSOAL'!BE72 'FICHA PESSOAL'!BF72 'FICHA PESSOAL'!BG72"</f>
        <v/>
      </c>
      <c r="D333" s="192" t="inlineStr">
        <is>
          <t>entrada</t>
        </is>
      </c>
    </row>
    <row r="334">
      <c r="A334" s="192" t="inlineStr">
        <is>
          <t>missao.2.59</t>
        </is>
      </c>
      <c r="B334" s="192">
        <f>TEXTJOIN(" · ",TRUE,'FICHA PESSOAL'!$BC$73,'FICHA PESSOAL'!$BD$73,'FICHA PESSOAL'!$BE$73,'FICHA PESSOAL'!$BF$73,'FICHA PESSOAL'!$BG$73)</f>
        <v/>
      </c>
      <c r="C334" s="192">
        <f>"'FICHA PESSOAL'!BC73 'FICHA PESSOAL'!BD73 'FICHA PESSOAL'!BE73 'FICHA PESSOAL'!BF73 'FICHA PESSOAL'!BG73"</f>
        <v/>
      </c>
      <c r="D334" s="192" t="inlineStr">
        <is>
          <t>entrada</t>
        </is>
      </c>
    </row>
    <row r="335">
      <c r="A335" s="192" t="inlineStr">
        <is>
          <t>missao.2.60</t>
        </is>
      </c>
      <c r="B335" s="192">
        <f>TEXTJOIN(" · ",TRUE,'FICHA PESSOAL'!$BC$74,'FICHA PESSOAL'!$BD$74,'FICHA PESSOAL'!$BE$74,'FICHA PESSOAL'!$BF$74,'FICHA PESSOAL'!$BG$74)</f>
        <v/>
      </c>
      <c r="C335" s="192">
        <f>"'FICHA PESSOAL'!BC74 'FICHA PESSOAL'!BD74 'FICHA PESSOAL'!BE74 'FICHA PESSOAL'!BF74 'FICHA PESSOAL'!BG74"</f>
        <v/>
      </c>
      <c r="D335" s="192" t="inlineStr">
        <is>
          <t>entrada</t>
        </is>
      </c>
    </row>
    <row r="336">
      <c r="A336" s="192" t="inlineStr">
        <is>
          <t>missao.2.61</t>
        </is>
      </c>
      <c r="B336" s="192">
        <f>TEXTJOIN(" · ",TRUE,'FICHA PESSOAL'!$BC$75,'FICHA PESSOAL'!$BD$75,'FICHA PESSOAL'!$BE$75,'FICHA PESSOAL'!$BF$75,'FICHA PESSOAL'!$BG$75)</f>
        <v/>
      </c>
      <c r="C336" s="192">
        <f>"'FICHA PESSOAL'!BC75 'FICHA PESSOAL'!BD75 'FICHA PESSOAL'!BE75 'FICHA PESSOAL'!BF75 'FICHA PESSOAL'!BG75"</f>
        <v/>
      </c>
      <c r="D336" s="192" t="inlineStr">
        <is>
          <t>entrada</t>
        </is>
      </c>
    </row>
    <row r="337">
      <c r="A337" s="192" t="inlineStr">
        <is>
          <t>missao.2.62</t>
        </is>
      </c>
      <c r="B337" s="192">
        <f>TEXTJOIN(" · ",TRUE,'FICHA PESSOAL'!$BC$76,'FICHA PESSOAL'!$BD$76,'FICHA PESSOAL'!$BE$76,'FICHA PESSOAL'!$BF$76,'FICHA PESSOAL'!$BG$76)</f>
        <v/>
      </c>
      <c r="C337" s="192">
        <f>"'FICHA PESSOAL'!BC76 'FICHA PESSOAL'!BD76 'FICHA PESSOAL'!BE76 'FICHA PESSOAL'!BF76 'FICHA PESSOAL'!BG76"</f>
        <v/>
      </c>
      <c r="D337" s="192" t="inlineStr">
        <is>
          <t>entrada</t>
        </is>
      </c>
    </row>
    <row r="338">
      <c r="A338" s="192" t="inlineStr">
        <is>
          <t>missao.2.63</t>
        </is>
      </c>
      <c r="B338" s="192">
        <f>TEXTJOIN(" · ",TRUE,'FICHA PESSOAL'!$BC$77,'FICHA PESSOAL'!$BD$77,'FICHA PESSOAL'!$BE$77,'FICHA PESSOAL'!$BF$77,'FICHA PESSOAL'!$BG$77)</f>
        <v/>
      </c>
      <c r="C338" s="192">
        <f>"'FICHA PESSOAL'!BC77 'FICHA PESSOAL'!BD77 'FICHA PESSOAL'!BE77 'FICHA PESSOAL'!BF77 'FICHA PESSOAL'!BG77"</f>
        <v/>
      </c>
      <c r="D338" s="192" t="inlineStr">
        <is>
          <t>entrada</t>
        </is>
      </c>
    </row>
    <row r="339">
      <c r="A339" s="192" t="inlineStr">
        <is>
          <t>missao.2.64</t>
        </is>
      </c>
      <c r="B339" s="192">
        <f>TEXTJOIN(" · ",TRUE,'FICHA PESSOAL'!$BC$78,'FICHA PESSOAL'!$BD$78,'FICHA PESSOAL'!$BE$78,'FICHA PESSOAL'!$BF$78,'FICHA PESSOAL'!$BG$78)</f>
        <v/>
      </c>
      <c r="C339" s="192">
        <f>"'FICHA PESSOAL'!BC78 'FICHA PESSOAL'!BD78 'FICHA PESSOAL'!BE78 'FICHA PESSOAL'!BF78 'FICHA PESSOAL'!BG78"</f>
        <v/>
      </c>
      <c r="D339" s="192" t="inlineStr">
        <is>
          <t>entrada</t>
        </is>
      </c>
    </row>
    <row r="340">
      <c r="A340" s="192" t="inlineStr">
        <is>
          <t>missao.2.65</t>
        </is>
      </c>
      <c r="B340" s="192">
        <f>TEXTJOIN(" · ",TRUE,'FICHA PESSOAL'!$BC$79,'FICHA PESSOAL'!$BD$79,'FICHA PESSOAL'!$BE$79,'FICHA PESSOAL'!$BF$79,'FICHA PESSOAL'!$BG$79)</f>
        <v/>
      </c>
      <c r="C340" s="192">
        <f>"'FICHA PESSOAL'!BC79 'FICHA PESSOAL'!BD79 'FICHA PESSOAL'!BE79 'FICHA PESSOAL'!BF79 'FICHA PESSOAL'!BG79"</f>
        <v/>
      </c>
      <c r="D340" s="192" t="inlineStr">
        <is>
          <t>entrada</t>
        </is>
      </c>
    </row>
    <row r="341">
      <c r="A341" s="192" t="inlineStr">
        <is>
          <t>missao.2.66</t>
        </is>
      </c>
      <c r="B341" s="192">
        <f>TEXTJOIN(" · ",TRUE,'FICHA PESSOAL'!$BC$80,'FICHA PESSOAL'!$BD$80,'FICHA PESSOAL'!$BE$80,'FICHA PESSOAL'!$BF$80,'FICHA PESSOAL'!$BG$80)</f>
        <v/>
      </c>
      <c r="C341" s="192">
        <f>"'FICHA PESSOAL'!BC80 'FICHA PESSOAL'!BD80 'FICHA PESSOAL'!BE80 'FICHA PESSOAL'!BF80 'FICHA PESSOAL'!BG80"</f>
        <v/>
      </c>
      <c r="D341" s="192" t="inlineStr">
        <is>
          <t>entrada</t>
        </is>
      </c>
    </row>
    <row r="342">
      <c r="A342" s="192" t="inlineStr">
        <is>
          <t>missao.2.67</t>
        </is>
      </c>
      <c r="B342" s="192">
        <f>TEXTJOIN(" · ",TRUE,'FICHA PESSOAL'!$BC$81,'FICHA PESSOAL'!$BD$81,'FICHA PESSOAL'!$BE$81,'FICHA PESSOAL'!$BF$81,'FICHA PESSOAL'!$BG$81)</f>
        <v/>
      </c>
      <c r="C342" s="192">
        <f>"'FICHA PESSOAL'!BC81 'FICHA PESSOAL'!BD81 'FICHA PESSOAL'!BE81 'FICHA PESSOAL'!BF81 'FICHA PESSOAL'!BG81"</f>
        <v/>
      </c>
      <c r="D342" s="192" t="inlineStr">
        <is>
          <t>entrada</t>
        </is>
      </c>
    </row>
    <row r="343">
      <c r="A343" s="192" t="inlineStr">
        <is>
          <t>missao.2.68</t>
        </is>
      </c>
      <c r="B343" s="192">
        <f>TEXTJOIN(" · ",TRUE,'FICHA PESSOAL'!$BC$82,'FICHA PESSOAL'!$BD$82,'FICHA PESSOAL'!$BE$82,'FICHA PESSOAL'!$BF$82,'FICHA PESSOAL'!$BG$82)</f>
        <v/>
      </c>
      <c r="C343" s="192">
        <f>"'FICHA PESSOAL'!BC82 'FICHA PESSOAL'!BD82 'FICHA PESSOAL'!BE82 'FICHA PESSOAL'!BF82 'FICHA PESSOAL'!BG82"</f>
        <v/>
      </c>
      <c r="D343" s="192" t="inlineStr">
        <is>
          <t>entrada</t>
        </is>
      </c>
    </row>
    <row r="344">
      <c r="A344" s="192" t="inlineStr">
        <is>
          <t>missao.2.69</t>
        </is>
      </c>
      <c r="B344" s="192">
        <f>TEXTJOIN(" · ",TRUE,'FICHA PESSOAL'!$BC$83,'FICHA PESSOAL'!$BD$83,'FICHA PESSOAL'!$BE$83,'FICHA PESSOAL'!$BF$83,'FICHA PESSOAL'!$BG$83)</f>
        <v/>
      </c>
      <c r="C344" s="192">
        <f>"'FICHA PESSOAL'!BC83 'FICHA PESSOAL'!BD83 'FICHA PESSOAL'!BE83 'FICHA PESSOAL'!BF83 'FICHA PESSOAL'!BG83"</f>
        <v/>
      </c>
      <c r="D344" s="192" t="inlineStr">
        <is>
          <t>entrada</t>
        </is>
      </c>
    </row>
    <row r="345">
      <c r="A345" s="192" t="inlineStr">
        <is>
          <t>missao.2.70</t>
        </is>
      </c>
      <c r="B345" s="192">
        <f>TEXTJOIN(" · ",TRUE,'FICHA PESSOAL'!$BC$84,'FICHA PESSOAL'!$BD$84,'FICHA PESSOAL'!$BE$84,'FICHA PESSOAL'!$BF$84,'FICHA PESSOAL'!$BG$84)</f>
        <v/>
      </c>
      <c r="C345" s="192">
        <f>"'FICHA PESSOAL'!BC84 'FICHA PESSOAL'!BD84 'FICHA PESSOAL'!BE84 'FICHA PESSOAL'!BF84 'FICHA PESSOAL'!BG84"</f>
        <v/>
      </c>
      <c r="D345" s="192" t="inlineStr">
        <is>
          <t>entrada</t>
        </is>
      </c>
    </row>
    <row r="346">
      <c r="A346" s="192" t="inlineStr">
        <is>
          <t>missao.2.71</t>
        </is>
      </c>
      <c r="B346" s="192">
        <f>TEXTJOIN(" · ",TRUE,'FICHA PESSOAL'!$BC$85,'FICHA PESSOAL'!$BD$85,'FICHA PESSOAL'!$BE$85,'FICHA PESSOAL'!$BF$85,'FICHA PESSOAL'!$BG$85)</f>
        <v/>
      </c>
      <c r="C346" s="192">
        <f>"'FICHA PESSOAL'!BC85 'FICHA PESSOAL'!BD85 'FICHA PESSOAL'!BE85 'FICHA PESSOAL'!BF85 'FICHA PESSOAL'!BG85"</f>
        <v/>
      </c>
      <c r="D346" s="192" t="inlineStr">
        <is>
          <t>entrada</t>
        </is>
      </c>
    </row>
    <row r="347">
      <c r="A347" s="192" t="inlineStr">
        <is>
          <t>missao.2.72</t>
        </is>
      </c>
      <c r="B347" s="192">
        <f>TEXTJOIN(" · ",TRUE,'FICHA PESSOAL'!$BC$86,'FICHA PESSOAL'!$BD$86,'FICHA PESSOAL'!$BE$86,'FICHA PESSOAL'!$BF$86,'FICHA PESSOAL'!$BG$86)</f>
        <v/>
      </c>
      <c r="C347" s="192">
        <f>"'FICHA PESSOAL'!BC86 'FICHA PESSOAL'!BD86 'FICHA PESSOAL'!BE86 'FICHA PESSOAL'!BF86 'FICHA PESSOAL'!BG86"</f>
        <v/>
      </c>
      <c r="D347" s="192" t="inlineStr">
        <is>
          <t>entrada</t>
        </is>
      </c>
    </row>
    <row r="348">
      <c r="A348" s="192" t="inlineStr">
        <is>
          <t>missao.2.73</t>
        </is>
      </c>
      <c r="B348" s="192">
        <f>TEXTJOIN(" · ",TRUE,'FICHA PESSOAL'!$BC$87,'FICHA PESSOAL'!$BD$87,'FICHA PESSOAL'!$BE$87,'FICHA PESSOAL'!$BF$87,'FICHA PESSOAL'!$BG$87)</f>
        <v/>
      </c>
      <c r="C348" s="192">
        <f>"'FICHA PESSOAL'!BC87 'FICHA PESSOAL'!BD87 'FICHA PESSOAL'!BE87 'FICHA PESSOAL'!BF87 'FICHA PESSOAL'!BG87"</f>
        <v/>
      </c>
      <c r="D348" s="192" t="inlineStr">
        <is>
          <t>entrada</t>
        </is>
      </c>
    </row>
    <row r="349">
      <c r="A349" s="192" t="inlineStr">
        <is>
          <t>missao.3.1</t>
        </is>
      </c>
      <c r="B349" s="192">
        <f>TEXTJOIN(" · ",TRUE,'FICHA PESSOAL'!$BI$15,'FICHA PESSOAL'!$BJ$15,'FICHA PESSOAL'!$BK$15,'FICHA PESSOAL'!$BL$15,'FICHA PESSOAL'!$BM$15)</f>
        <v/>
      </c>
      <c r="C349" s="192">
        <f>"'FICHA PESSOAL'!BI15 'FICHA PESSOAL'!BJ15 'FICHA PESSOAL'!BK15 'FICHA PESSOAL'!BL15 'FICHA PESSOAL'!BM15"</f>
        <v/>
      </c>
      <c r="D349" s="192" t="inlineStr">
        <is>
          <t>entrada</t>
        </is>
      </c>
    </row>
    <row r="350">
      <c r="A350" s="192" t="inlineStr">
        <is>
          <t>missao.3.2</t>
        </is>
      </c>
      <c r="B350" s="192">
        <f>TEXTJOIN(" · ",TRUE,'FICHA PESSOAL'!$BI$16,'FICHA PESSOAL'!$BJ$16,'FICHA PESSOAL'!$BK$16,'FICHA PESSOAL'!$BL$16,'FICHA PESSOAL'!$BM$16)</f>
        <v/>
      </c>
      <c r="C350" s="192">
        <f>"'FICHA PESSOAL'!BI16 'FICHA PESSOAL'!BJ16 'FICHA PESSOAL'!BK16 'FICHA PESSOAL'!BL16 'FICHA PESSOAL'!BM16"</f>
        <v/>
      </c>
      <c r="D350" s="192" t="inlineStr">
        <is>
          <t>entrada</t>
        </is>
      </c>
    </row>
    <row r="351">
      <c r="A351" s="192" t="inlineStr">
        <is>
          <t>missao.3.3</t>
        </is>
      </c>
      <c r="B351" s="192">
        <f>TEXTJOIN(" · ",TRUE,'FICHA PESSOAL'!$BI$17,'FICHA PESSOAL'!$BJ$17,'FICHA PESSOAL'!$BK$17,'FICHA PESSOAL'!$BL$17,'FICHA PESSOAL'!$BM$17)</f>
        <v/>
      </c>
      <c r="C351" s="192">
        <f>"'FICHA PESSOAL'!BI17 'FICHA PESSOAL'!BJ17 'FICHA PESSOAL'!BK17 'FICHA PESSOAL'!BL17 'FICHA PESSOAL'!BM17"</f>
        <v/>
      </c>
      <c r="D351" s="192" t="inlineStr">
        <is>
          <t>entrada</t>
        </is>
      </c>
    </row>
    <row r="352">
      <c r="A352" s="192" t="inlineStr">
        <is>
          <t>missao.3.4</t>
        </is>
      </c>
      <c r="B352" s="192">
        <f>TEXTJOIN(" · ",TRUE,'FICHA PESSOAL'!$BI$18,'FICHA PESSOAL'!$BJ$18,'FICHA PESSOAL'!$BK$18,'FICHA PESSOAL'!$BL$18,'FICHA PESSOAL'!$BM$18)</f>
        <v/>
      </c>
      <c r="C352" s="192">
        <f>"'FICHA PESSOAL'!BI18 'FICHA PESSOAL'!BJ18 'FICHA PESSOAL'!BK18 'FICHA PESSOAL'!BL18 'FICHA PESSOAL'!BM18"</f>
        <v/>
      </c>
      <c r="D352" s="192" t="inlineStr">
        <is>
          <t>entrada</t>
        </is>
      </c>
    </row>
    <row r="353">
      <c r="A353" s="192" t="inlineStr">
        <is>
          <t>missao.3.5</t>
        </is>
      </c>
      <c r="B353" s="192">
        <f>TEXTJOIN(" · ",TRUE,'FICHA PESSOAL'!$BI$19,'FICHA PESSOAL'!$BJ$19,'FICHA PESSOAL'!$BK$19,'FICHA PESSOAL'!$BL$19,'FICHA PESSOAL'!$BM$19)</f>
        <v/>
      </c>
      <c r="C353" s="192">
        <f>"'FICHA PESSOAL'!BI19 'FICHA PESSOAL'!BJ19 'FICHA PESSOAL'!BK19 'FICHA PESSOAL'!BL19 'FICHA PESSOAL'!BM19"</f>
        <v/>
      </c>
      <c r="D353" s="192" t="inlineStr">
        <is>
          <t>entrada</t>
        </is>
      </c>
    </row>
    <row r="354">
      <c r="A354" s="192" t="inlineStr">
        <is>
          <t>missao.3.6</t>
        </is>
      </c>
      <c r="B354" s="192">
        <f>TEXTJOIN(" · ",TRUE,'FICHA PESSOAL'!$BI$20,'FICHA PESSOAL'!$BJ$20,'FICHA PESSOAL'!$BK$20,'FICHA PESSOAL'!$BL$20,'FICHA PESSOAL'!$BM$20)</f>
        <v/>
      </c>
      <c r="C354" s="192">
        <f>"'FICHA PESSOAL'!BI20 'FICHA PESSOAL'!BJ20 'FICHA PESSOAL'!BK20 'FICHA PESSOAL'!BL20 'FICHA PESSOAL'!BM20"</f>
        <v/>
      </c>
      <c r="D354" s="192" t="inlineStr">
        <is>
          <t>entrada</t>
        </is>
      </c>
    </row>
    <row r="355">
      <c r="A355" s="192" t="inlineStr">
        <is>
          <t>missao.3.7</t>
        </is>
      </c>
      <c r="B355" s="192">
        <f>TEXTJOIN(" · ",TRUE,'FICHA PESSOAL'!$BI$21,'FICHA PESSOAL'!$BJ$21,'FICHA PESSOAL'!$BK$21,'FICHA PESSOAL'!$BL$21,'FICHA PESSOAL'!$BM$21)</f>
        <v/>
      </c>
      <c r="C355" s="192">
        <f>"'FICHA PESSOAL'!BI21 'FICHA PESSOAL'!BJ21 'FICHA PESSOAL'!BK21 'FICHA PESSOAL'!BL21 'FICHA PESSOAL'!BM21"</f>
        <v/>
      </c>
      <c r="D355" s="192" t="inlineStr">
        <is>
          <t>entrada</t>
        </is>
      </c>
    </row>
    <row r="356">
      <c r="A356" s="192" t="inlineStr">
        <is>
          <t>missao.3.8</t>
        </is>
      </c>
      <c r="B356" s="192">
        <f>TEXTJOIN(" · ",TRUE,'FICHA PESSOAL'!$BI$22,'FICHA PESSOAL'!$BJ$22,'FICHA PESSOAL'!$BK$22,'FICHA PESSOAL'!$BL$22,'FICHA PESSOAL'!$BM$22)</f>
        <v/>
      </c>
      <c r="C356" s="192">
        <f>"'FICHA PESSOAL'!BI22 'FICHA PESSOAL'!BJ22 'FICHA PESSOAL'!BK22 'FICHA PESSOAL'!BL22 'FICHA PESSOAL'!BM22"</f>
        <v/>
      </c>
      <c r="D356" s="192" t="inlineStr">
        <is>
          <t>entrada</t>
        </is>
      </c>
    </row>
    <row r="357">
      <c r="A357" s="192" t="inlineStr">
        <is>
          <t>missao.3.9</t>
        </is>
      </c>
      <c r="B357" s="192">
        <f>TEXTJOIN(" · ",TRUE,'FICHA PESSOAL'!$BI$23,'FICHA PESSOAL'!$BJ$23,'FICHA PESSOAL'!$BK$23,'FICHA PESSOAL'!$BL$23,'FICHA PESSOAL'!$BM$23)</f>
        <v/>
      </c>
      <c r="C357" s="192">
        <f>"'FICHA PESSOAL'!BI23 'FICHA PESSOAL'!BJ23 'FICHA PESSOAL'!BK23 'FICHA PESSOAL'!BL23 'FICHA PESSOAL'!BM23"</f>
        <v/>
      </c>
      <c r="D357" s="192" t="inlineStr">
        <is>
          <t>entrada</t>
        </is>
      </c>
    </row>
    <row r="358">
      <c r="A358" s="192" t="inlineStr">
        <is>
          <t>missao.3.10</t>
        </is>
      </c>
      <c r="B358" s="192">
        <f>TEXTJOIN(" · ",TRUE,'FICHA PESSOAL'!$BI$24,'FICHA PESSOAL'!$BJ$24,'FICHA PESSOAL'!$BK$24,'FICHA PESSOAL'!$BL$24,'FICHA PESSOAL'!$BM$24)</f>
        <v/>
      </c>
      <c r="C358" s="192">
        <f>"'FICHA PESSOAL'!BI24 'FICHA PESSOAL'!BJ24 'FICHA PESSOAL'!BK24 'FICHA PESSOAL'!BL24 'FICHA PESSOAL'!BM24"</f>
        <v/>
      </c>
      <c r="D358" s="192" t="inlineStr">
        <is>
          <t>entrada</t>
        </is>
      </c>
    </row>
    <row r="359">
      <c r="A359" s="192" t="inlineStr">
        <is>
          <t>missao.3.11</t>
        </is>
      </c>
      <c r="B359" s="192">
        <f>TEXTJOIN(" · ",TRUE,'FICHA PESSOAL'!$BI$25,'FICHA PESSOAL'!$BJ$25,'FICHA PESSOAL'!$BK$25,'FICHA PESSOAL'!$BL$25,'FICHA PESSOAL'!$BM$25)</f>
        <v/>
      </c>
      <c r="C359" s="192">
        <f>"'FICHA PESSOAL'!BI25 'FICHA PESSOAL'!BJ25 'FICHA PESSOAL'!BK25 'FICHA PESSOAL'!BL25 'FICHA PESSOAL'!BM25"</f>
        <v/>
      </c>
      <c r="D359" s="192" t="inlineStr">
        <is>
          <t>entrada</t>
        </is>
      </c>
    </row>
    <row r="360">
      <c r="A360" s="192" t="inlineStr">
        <is>
          <t>missao.3.12</t>
        </is>
      </c>
      <c r="B360" s="192">
        <f>TEXTJOIN(" · ",TRUE,'FICHA PESSOAL'!$BI$26,'FICHA PESSOAL'!$BJ$26,'FICHA PESSOAL'!$BK$26,'FICHA PESSOAL'!$BL$26,'FICHA PESSOAL'!$BM$26)</f>
        <v/>
      </c>
      <c r="C360" s="192">
        <f>"'FICHA PESSOAL'!BI26 'FICHA PESSOAL'!BJ26 'FICHA PESSOAL'!BK26 'FICHA PESSOAL'!BL26 'FICHA PESSOAL'!BM26"</f>
        <v/>
      </c>
      <c r="D360" s="192" t="inlineStr">
        <is>
          <t>entrada</t>
        </is>
      </c>
    </row>
    <row r="361">
      <c r="A361" s="192" t="inlineStr">
        <is>
          <t>missao.3.13</t>
        </is>
      </c>
      <c r="B361" s="192">
        <f>TEXTJOIN(" · ",TRUE,'FICHA PESSOAL'!$BI$27,'FICHA PESSOAL'!$BJ$27,'FICHA PESSOAL'!$BK$27,'FICHA PESSOAL'!$BL$27,'FICHA PESSOAL'!$BM$27)</f>
        <v/>
      </c>
      <c r="C361" s="192">
        <f>"'FICHA PESSOAL'!BI27 'FICHA PESSOAL'!BJ27 'FICHA PESSOAL'!BK27 'FICHA PESSOAL'!BL27 'FICHA PESSOAL'!BM27"</f>
        <v/>
      </c>
      <c r="D361" s="192" t="inlineStr">
        <is>
          <t>entrada</t>
        </is>
      </c>
    </row>
    <row r="362">
      <c r="A362" s="192" t="inlineStr">
        <is>
          <t>missao.3.14</t>
        </is>
      </c>
      <c r="B362" s="192">
        <f>TEXTJOIN(" · ",TRUE,'FICHA PESSOAL'!$BI$28,'FICHA PESSOAL'!$BJ$28,'FICHA PESSOAL'!$BK$28,'FICHA PESSOAL'!$BL$28,'FICHA PESSOAL'!$BM$28)</f>
        <v/>
      </c>
      <c r="C362" s="192">
        <f>"'FICHA PESSOAL'!BI28 'FICHA PESSOAL'!BJ28 'FICHA PESSOAL'!BK28 'FICHA PESSOAL'!BL28 'FICHA PESSOAL'!BM28"</f>
        <v/>
      </c>
      <c r="D362" s="192" t="inlineStr">
        <is>
          <t>entrada</t>
        </is>
      </c>
    </row>
    <row r="363">
      <c r="A363" s="192" t="inlineStr">
        <is>
          <t>missao.3.15</t>
        </is>
      </c>
      <c r="B363" s="192">
        <f>TEXTJOIN(" · ",TRUE,'FICHA PESSOAL'!$BI$29,'FICHA PESSOAL'!$BJ$29,'FICHA PESSOAL'!$BK$29,'FICHA PESSOAL'!$BL$29,'FICHA PESSOAL'!$BM$29)</f>
        <v/>
      </c>
      <c r="C363" s="192">
        <f>"'FICHA PESSOAL'!BI29 'FICHA PESSOAL'!BJ29 'FICHA PESSOAL'!BK29 'FICHA PESSOAL'!BL29 'FICHA PESSOAL'!BM29"</f>
        <v/>
      </c>
      <c r="D363" s="192" t="inlineStr">
        <is>
          <t>entrada</t>
        </is>
      </c>
    </row>
    <row r="364">
      <c r="A364" s="192" t="inlineStr">
        <is>
          <t>missao.3.16</t>
        </is>
      </c>
      <c r="B364" s="192">
        <f>TEXTJOIN(" · ",TRUE,'FICHA PESSOAL'!$BI$30,'FICHA PESSOAL'!$BJ$30,'FICHA PESSOAL'!$BK$30,'FICHA PESSOAL'!$BL$30,'FICHA PESSOAL'!$BM$30)</f>
        <v/>
      </c>
      <c r="C364" s="192">
        <f>"'FICHA PESSOAL'!BI30 'FICHA PESSOAL'!BJ30 'FICHA PESSOAL'!BK30 'FICHA PESSOAL'!BL30 'FICHA PESSOAL'!BM30"</f>
        <v/>
      </c>
      <c r="D364" s="192" t="inlineStr">
        <is>
          <t>entrada</t>
        </is>
      </c>
    </row>
    <row r="365">
      <c r="A365" s="192" t="inlineStr">
        <is>
          <t>missao.3.17</t>
        </is>
      </c>
      <c r="B365" s="192">
        <f>TEXTJOIN(" · ",TRUE,'FICHA PESSOAL'!$BI$31,'FICHA PESSOAL'!$BJ$31,'FICHA PESSOAL'!$BK$31,'FICHA PESSOAL'!$BL$31,'FICHA PESSOAL'!$BM$31)</f>
        <v/>
      </c>
      <c r="C365" s="192">
        <f>"'FICHA PESSOAL'!BI31 'FICHA PESSOAL'!BJ31 'FICHA PESSOAL'!BK31 'FICHA PESSOAL'!BL31 'FICHA PESSOAL'!BM31"</f>
        <v/>
      </c>
      <c r="D365" s="192" t="inlineStr">
        <is>
          <t>entrada</t>
        </is>
      </c>
    </row>
    <row r="366">
      <c r="A366" s="192" t="inlineStr">
        <is>
          <t>missao.3.18</t>
        </is>
      </c>
      <c r="B366" s="192">
        <f>TEXTJOIN(" · ",TRUE,'FICHA PESSOAL'!$BI$32,'FICHA PESSOAL'!$BJ$32,'FICHA PESSOAL'!$BK$32,'FICHA PESSOAL'!$BL$32,'FICHA PESSOAL'!$BM$32)</f>
        <v/>
      </c>
      <c r="C366" s="192">
        <f>"'FICHA PESSOAL'!BI32 'FICHA PESSOAL'!BJ32 'FICHA PESSOAL'!BK32 'FICHA PESSOAL'!BL32 'FICHA PESSOAL'!BM32"</f>
        <v/>
      </c>
      <c r="D366" s="192" t="inlineStr">
        <is>
          <t>entrada</t>
        </is>
      </c>
    </row>
    <row r="367">
      <c r="A367" s="192" t="inlineStr">
        <is>
          <t>missao.3.19</t>
        </is>
      </c>
      <c r="B367" s="192">
        <f>TEXTJOIN(" · ",TRUE,'FICHA PESSOAL'!$BI$33,'FICHA PESSOAL'!$BJ$33,'FICHA PESSOAL'!$BK$33,'FICHA PESSOAL'!$BL$33,'FICHA PESSOAL'!$BM$33)</f>
        <v/>
      </c>
      <c r="C367" s="192">
        <f>"'FICHA PESSOAL'!BI33 'FICHA PESSOAL'!BJ33 'FICHA PESSOAL'!BK33 'FICHA PESSOAL'!BL33 'FICHA PESSOAL'!BM33"</f>
        <v/>
      </c>
      <c r="D367" s="192" t="inlineStr">
        <is>
          <t>entrada</t>
        </is>
      </c>
    </row>
    <row r="368">
      <c r="A368" s="192" t="inlineStr">
        <is>
          <t>missao.3.20</t>
        </is>
      </c>
      <c r="B368" s="192">
        <f>TEXTJOIN(" · ",TRUE,'FICHA PESSOAL'!$BI$34,'FICHA PESSOAL'!$BJ$34,'FICHA PESSOAL'!$BK$34,'FICHA PESSOAL'!$BL$34,'FICHA PESSOAL'!$BM$34)</f>
        <v/>
      </c>
      <c r="C368" s="192">
        <f>"'FICHA PESSOAL'!BI34 'FICHA PESSOAL'!BJ34 'FICHA PESSOAL'!BK34 'FICHA PESSOAL'!BL34 'FICHA PESSOAL'!BM34"</f>
        <v/>
      </c>
      <c r="D368" s="192" t="inlineStr">
        <is>
          <t>entrada</t>
        </is>
      </c>
    </row>
    <row r="369">
      <c r="A369" s="192" t="inlineStr">
        <is>
          <t>missao.3.21</t>
        </is>
      </c>
      <c r="B369" s="192">
        <f>TEXTJOIN(" · ",TRUE,'FICHA PESSOAL'!$BI$35,'FICHA PESSOAL'!$BJ$35,'FICHA PESSOAL'!$BK$35,'FICHA PESSOAL'!$BL$35,'FICHA PESSOAL'!$BM$35)</f>
        <v/>
      </c>
      <c r="C369" s="192">
        <f>"'FICHA PESSOAL'!BI35 'FICHA PESSOAL'!BJ35 'FICHA PESSOAL'!BK35 'FICHA PESSOAL'!BL35 'FICHA PESSOAL'!BM35"</f>
        <v/>
      </c>
      <c r="D369" s="192" t="inlineStr">
        <is>
          <t>entrada</t>
        </is>
      </c>
    </row>
    <row r="370">
      <c r="A370" s="192" t="inlineStr">
        <is>
          <t>missao.3.22</t>
        </is>
      </c>
      <c r="B370" s="192">
        <f>TEXTJOIN(" · ",TRUE,'FICHA PESSOAL'!$BI$36,'FICHA PESSOAL'!$BJ$36,'FICHA PESSOAL'!$BK$36,'FICHA PESSOAL'!$BL$36,'FICHA PESSOAL'!$BM$36)</f>
        <v/>
      </c>
      <c r="C370" s="192">
        <f>"'FICHA PESSOAL'!BI36 'FICHA PESSOAL'!BJ36 'FICHA PESSOAL'!BK36 'FICHA PESSOAL'!BL36 'FICHA PESSOAL'!BM36"</f>
        <v/>
      </c>
      <c r="D370" s="192" t="inlineStr">
        <is>
          <t>entrada</t>
        </is>
      </c>
    </row>
    <row r="371">
      <c r="A371" s="192" t="inlineStr">
        <is>
          <t>missao.3.23</t>
        </is>
      </c>
      <c r="B371" s="192">
        <f>TEXTJOIN(" · ",TRUE,'FICHA PESSOAL'!$BI$37,'FICHA PESSOAL'!$BJ$37,'FICHA PESSOAL'!$BK$37,'FICHA PESSOAL'!$BL$37,'FICHA PESSOAL'!$BM$37)</f>
        <v/>
      </c>
      <c r="C371" s="192">
        <f>"'FICHA PESSOAL'!BI37 'FICHA PESSOAL'!BJ37 'FICHA PESSOAL'!BK37 'FICHA PESSOAL'!BL37 'FICHA PESSOAL'!BM37"</f>
        <v/>
      </c>
      <c r="D371" s="192" t="inlineStr">
        <is>
          <t>entrada</t>
        </is>
      </c>
    </row>
    <row r="372">
      <c r="A372" s="192" t="inlineStr">
        <is>
          <t>missao.3.24</t>
        </is>
      </c>
      <c r="B372" s="192">
        <f>TEXTJOIN(" · ",TRUE,'FICHA PESSOAL'!$BI$38,'FICHA PESSOAL'!$BJ$38,'FICHA PESSOAL'!$BK$38,'FICHA PESSOAL'!$BL$38,'FICHA PESSOAL'!$BM$38)</f>
        <v/>
      </c>
      <c r="C372" s="192">
        <f>"'FICHA PESSOAL'!BI38 'FICHA PESSOAL'!BJ38 'FICHA PESSOAL'!BK38 'FICHA PESSOAL'!BL38 'FICHA PESSOAL'!BM38"</f>
        <v/>
      </c>
      <c r="D372" s="192" t="inlineStr">
        <is>
          <t>entrada</t>
        </is>
      </c>
    </row>
    <row r="373">
      <c r="A373" s="192" t="inlineStr">
        <is>
          <t>missao.3.25</t>
        </is>
      </c>
      <c r="B373" s="192">
        <f>TEXTJOIN(" · ",TRUE,'FICHA PESSOAL'!$BI$39,'FICHA PESSOAL'!$BJ$39,'FICHA PESSOAL'!$BK$39,'FICHA PESSOAL'!$BL$39,'FICHA PESSOAL'!$BM$39)</f>
        <v/>
      </c>
      <c r="C373" s="192">
        <f>"'FICHA PESSOAL'!BI39 'FICHA PESSOAL'!BJ39 'FICHA PESSOAL'!BK39 'FICHA PESSOAL'!BL39 'FICHA PESSOAL'!BM39"</f>
        <v/>
      </c>
      <c r="D373" s="192" t="inlineStr">
        <is>
          <t>entrada</t>
        </is>
      </c>
    </row>
    <row r="374">
      <c r="A374" s="192" t="inlineStr">
        <is>
          <t>missao.3.26</t>
        </is>
      </c>
      <c r="B374" s="192">
        <f>TEXTJOIN(" · ",TRUE,'FICHA PESSOAL'!$BI$40,'FICHA PESSOAL'!$BJ$40,'FICHA PESSOAL'!$BK$40,'FICHA PESSOAL'!$BL$40,'FICHA PESSOAL'!$BM$40)</f>
        <v/>
      </c>
      <c r="C374" s="192">
        <f>"'FICHA PESSOAL'!BI40 'FICHA PESSOAL'!BJ40 'FICHA PESSOAL'!BK40 'FICHA PESSOAL'!BL40 'FICHA PESSOAL'!BM40"</f>
        <v/>
      </c>
      <c r="D374" s="192" t="inlineStr">
        <is>
          <t>entrada</t>
        </is>
      </c>
    </row>
    <row r="375">
      <c r="A375" s="192" t="inlineStr">
        <is>
          <t>missao.3.27</t>
        </is>
      </c>
      <c r="B375" s="192">
        <f>TEXTJOIN(" · ",TRUE,'FICHA PESSOAL'!$BI$41,'FICHA PESSOAL'!$BJ$41,'FICHA PESSOAL'!$BK$41,'FICHA PESSOAL'!$BL$41,'FICHA PESSOAL'!$BM$41)</f>
        <v/>
      </c>
      <c r="C375" s="192">
        <f>"'FICHA PESSOAL'!BI41 'FICHA PESSOAL'!BJ41 'FICHA PESSOAL'!BK41 'FICHA PESSOAL'!BL41 'FICHA PESSOAL'!BM41"</f>
        <v/>
      </c>
      <c r="D375" s="192" t="inlineStr">
        <is>
          <t>entrada</t>
        </is>
      </c>
    </row>
    <row r="376">
      <c r="A376" s="192" t="inlineStr">
        <is>
          <t>missao.3.28</t>
        </is>
      </c>
      <c r="B376" s="192">
        <f>TEXTJOIN(" · ",TRUE,'FICHA PESSOAL'!$BI$42,'FICHA PESSOAL'!$BJ$42,'FICHA PESSOAL'!$BK$42,'FICHA PESSOAL'!$BL$42,'FICHA PESSOAL'!$BM$42)</f>
        <v/>
      </c>
      <c r="C376" s="192">
        <f>"'FICHA PESSOAL'!BI42 'FICHA PESSOAL'!BJ42 'FICHA PESSOAL'!BK42 'FICHA PESSOAL'!BL42 'FICHA PESSOAL'!BM42"</f>
        <v/>
      </c>
      <c r="D376" s="192" t="inlineStr">
        <is>
          <t>entrada</t>
        </is>
      </c>
    </row>
    <row r="377">
      <c r="A377" s="192" t="inlineStr">
        <is>
          <t>missao.3.29</t>
        </is>
      </c>
      <c r="B377" s="192">
        <f>TEXTJOIN(" · ",TRUE,'FICHA PESSOAL'!$BI$43,'FICHA PESSOAL'!$BJ$43,'FICHA PESSOAL'!$BK$43,'FICHA PESSOAL'!$BL$43,'FICHA PESSOAL'!$BM$43)</f>
        <v/>
      </c>
      <c r="C377" s="192">
        <f>"'FICHA PESSOAL'!BI43 'FICHA PESSOAL'!BJ43 'FICHA PESSOAL'!BK43 'FICHA PESSOAL'!BL43 'FICHA PESSOAL'!BM43"</f>
        <v/>
      </c>
      <c r="D377" s="192" t="inlineStr">
        <is>
          <t>entrada</t>
        </is>
      </c>
    </row>
    <row r="378">
      <c r="A378" s="192" t="inlineStr">
        <is>
          <t>missao.3.30</t>
        </is>
      </c>
      <c r="B378" s="192">
        <f>TEXTJOIN(" · ",TRUE,'FICHA PESSOAL'!$BI$44,'FICHA PESSOAL'!$BJ$44,'FICHA PESSOAL'!$BK$44,'FICHA PESSOAL'!$BL$44,'FICHA PESSOAL'!$BM$44)</f>
        <v/>
      </c>
      <c r="C378" s="192">
        <f>"'FICHA PESSOAL'!BI44 'FICHA PESSOAL'!BJ44 'FICHA PESSOAL'!BK44 'FICHA PESSOAL'!BL44 'FICHA PESSOAL'!BM44"</f>
        <v/>
      </c>
      <c r="D378" s="192" t="inlineStr">
        <is>
          <t>entrada</t>
        </is>
      </c>
    </row>
    <row r="379">
      <c r="A379" s="192" t="inlineStr">
        <is>
          <t>missao.3.31</t>
        </is>
      </c>
      <c r="B379" s="192">
        <f>TEXTJOIN(" · ",TRUE,'FICHA PESSOAL'!$BI$45,'FICHA PESSOAL'!$BJ$45,'FICHA PESSOAL'!$BK$45,'FICHA PESSOAL'!$BL$45,'FICHA PESSOAL'!$BM$45)</f>
        <v/>
      </c>
      <c r="C379" s="192">
        <f>"'FICHA PESSOAL'!BI45 'FICHA PESSOAL'!BJ45 'FICHA PESSOAL'!BK45 'FICHA PESSOAL'!BL45 'FICHA PESSOAL'!BM45"</f>
        <v/>
      </c>
      <c r="D379" s="192" t="inlineStr">
        <is>
          <t>entrada</t>
        </is>
      </c>
    </row>
    <row r="380">
      <c r="A380" s="192" t="inlineStr">
        <is>
          <t>missao.3.32</t>
        </is>
      </c>
      <c r="B380" s="192">
        <f>TEXTJOIN(" · ",TRUE,'FICHA PESSOAL'!$BI$46,'FICHA PESSOAL'!$BJ$46,'FICHA PESSOAL'!$BK$46,'FICHA PESSOAL'!$BL$46,'FICHA PESSOAL'!$BM$46)</f>
        <v/>
      </c>
      <c r="C380" s="192">
        <f>"'FICHA PESSOAL'!BI46 'FICHA PESSOAL'!BJ46 'FICHA PESSOAL'!BK46 'FICHA PESSOAL'!BL46 'FICHA PESSOAL'!BM46"</f>
        <v/>
      </c>
      <c r="D380" s="192" t="inlineStr">
        <is>
          <t>entrada</t>
        </is>
      </c>
    </row>
    <row r="381">
      <c r="A381" s="192" t="inlineStr">
        <is>
          <t>missao.3.33</t>
        </is>
      </c>
      <c r="B381" s="192">
        <f>TEXTJOIN(" · ",TRUE,'FICHA PESSOAL'!$BI$47,'FICHA PESSOAL'!$BJ$47,'FICHA PESSOAL'!$BK$47,'FICHA PESSOAL'!$BL$47,'FICHA PESSOAL'!$BM$47)</f>
        <v/>
      </c>
      <c r="C381" s="192">
        <f>"'FICHA PESSOAL'!BI47 'FICHA PESSOAL'!BJ47 'FICHA PESSOAL'!BK47 'FICHA PESSOAL'!BL47 'FICHA PESSOAL'!BM47"</f>
        <v/>
      </c>
      <c r="D381" s="192" t="inlineStr">
        <is>
          <t>entrada</t>
        </is>
      </c>
    </row>
    <row r="382">
      <c r="A382" s="192" t="inlineStr">
        <is>
          <t>missao.3.34</t>
        </is>
      </c>
      <c r="B382" s="192">
        <f>TEXTJOIN(" · ",TRUE,'FICHA PESSOAL'!$BI$48,'FICHA PESSOAL'!$BJ$48,'FICHA PESSOAL'!$BK$48,'FICHA PESSOAL'!$BL$48,'FICHA PESSOAL'!$BM$48)</f>
        <v/>
      </c>
      <c r="C382" s="192">
        <f>"'FICHA PESSOAL'!BI48 'FICHA PESSOAL'!BJ48 'FICHA PESSOAL'!BK48 'FICHA PESSOAL'!BL48 'FICHA PESSOAL'!BM48"</f>
        <v/>
      </c>
      <c r="D382" s="192" t="inlineStr">
        <is>
          <t>entrada</t>
        </is>
      </c>
    </row>
    <row r="383">
      <c r="A383" s="192" t="inlineStr">
        <is>
          <t>missao.3.35</t>
        </is>
      </c>
      <c r="B383" s="192">
        <f>TEXTJOIN(" · ",TRUE,'FICHA PESSOAL'!$BI$49,'FICHA PESSOAL'!$BJ$49,'FICHA PESSOAL'!$BK$49,'FICHA PESSOAL'!$BL$49,'FICHA PESSOAL'!$BM$49)</f>
        <v/>
      </c>
      <c r="C383" s="192">
        <f>"'FICHA PESSOAL'!BI49 'FICHA PESSOAL'!BJ49 'FICHA PESSOAL'!BK49 'FICHA PESSOAL'!BL49 'FICHA PESSOAL'!BM49"</f>
        <v/>
      </c>
      <c r="D383" s="192" t="inlineStr">
        <is>
          <t>entrada</t>
        </is>
      </c>
    </row>
    <row r="384">
      <c r="A384" s="192" t="inlineStr">
        <is>
          <t>missao.3.36</t>
        </is>
      </c>
      <c r="B384" s="192">
        <f>TEXTJOIN(" · ",TRUE,'FICHA PESSOAL'!$BI$50,'FICHA PESSOAL'!$BJ$50,'FICHA PESSOAL'!$BK$50,'FICHA PESSOAL'!$BL$50,'FICHA PESSOAL'!$BM$50)</f>
        <v/>
      </c>
      <c r="C384" s="192">
        <f>"'FICHA PESSOAL'!BI50 'FICHA PESSOAL'!BJ50 'FICHA PESSOAL'!BK50 'FICHA PESSOAL'!BL50 'FICHA PESSOAL'!BM50"</f>
        <v/>
      </c>
      <c r="D384" s="192" t="inlineStr">
        <is>
          <t>entrada</t>
        </is>
      </c>
    </row>
    <row r="385">
      <c r="A385" s="192" t="inlineStr">
        <is>
          <t>missao.3.37</t>
        </is>
      </c>
      <c r="B385" s="192">
        <f>TEXTJOIN(" · ",TRUE,'FICHA PESSOAL'!$BI$51,'FICHA PESSOAL'!$BJ$51,'FICHA PESSOAL'!$BK$51,'FICHA PESSOAL'!$BL$51,'FICHA PESSOAL'!$BM$51)</f>
        <v/>
      </c>
      <c r="C385" s="192">
        <f>"'FICHA PESSOAL'!BI51 'FICHA PESSOAL'!BJ51 'FICHA PESSOAL'!BK51 'FICHA PESSOAL'!BL51 'FICHA PESSOAL'!BM51"</f>
        <v/>
      </c>
      <c r="D385" s="192" t="inlineStr">
        <is>
          <t>entrada</t>
        </is>
      </c>
    </row>
    <row r="386">
      <c r="A386" s="192" t="inlineStr">
        <is>
          <t>missao.3.38</t>
        </is>
      </c>
      <c r="B386" s="192">
        <f>TEXTJOIN(" · ",TRUE,'FICHA PESSOAL'!$BI$52,'FICHA PESSOAL'!$BJ$52,'FICHA PESSOAL'!$BK$52,'FICHA PESSOAL'!$BL$52,'FICHA PESSOAL'!$BM$52)</f>
        <v/>
      </c>
      <c r="C386" s="192">
        <f>"'FICHA PESSOAL'!BI52 'FICHA PESSOAL'!BJ52 'FICHA PESSOAL'!BK52 'FICHA PESSOAL'!BL52 'FICHA PESSOAL'!BM52"</f>
        <v/>
      </c>
      <c r="D386" s="192" t="inlineStr">
        <is>
          <t>entrada</t>
        </is>
      </c>
    </row>
    <row r="387">
      <c r="A387" s="192" t="inlineStr">
        <is>
          <t>missao.3.39</t>
        </is>
      </c>
      <c r="B387" s="192">
        <f>TEXTJOIN(" · ",TRUE,'FICHA PESSOAL'!$BI$53,'FICHA PESSOAL'!$BJ$53,'FICHA PESSOAL'!$BK$53,'FICHA PESSOAL'!$BL$53,'FICHA PESSOAL'!$BM$53)</f>
        <v/>
      </c>
      <c r="C387" s="192">
        <f>"'FICHA PESSOAL'!BI53 'FICHA PESSOAL'!BJ53 'FICHA PESSOAL'!BK53 'FICHA PESSOAL'!BL53 'FICHA PESSOAL'!BM53"</f>
        <v/>
      </c>
      <c r="D387" s="192" t="inlineStr">
        <is>
          <t>entrada</t>
        </is>
      </c>
    </row>
    <row r="388">
      <c r="A388" s="192" t="inlineStr">
        <is>
          <t>missao.3.40</t>
        </is>
      </c>
      <c r="B388" s="192">
        <f>TEXTJOIN(" · ",TRUE,'FICHA PESSOAL'!$BI$54,'FICHA PESSOAL'!$BJ$54,'FICHA PESSOAL'!$BK$54,'FICHA PESSOAL'!$BL$54,'FICHA PESSOAL'!$BM$54)</f>
        <v/>
      </c>
      <c r="C388" s="192">
        <f>"'FICHA PESSOAL'!BI54 'FICHA PESSOAL'!BJ54 'FICHA PESSOAL'!BK54 'FICHA PESSOAL'!BL54 'FICHA PESSOAL'!BM54"</f>
        <v/>
      </c>
      <c r="D388" s="192" t="inlineStr">
        <is>
          <t>entrada</t>
        </is>
      </c>
    </row>
    <row r="389">
      <c r="A389" s="192" t="inlineStr">
        <is>
          <t>missao.3.41</t>
        </is>
      </c>
      <c r="B389" s="192">
        <f>TEXTJOIN(" · ",TRUE,'FICHA PESSOAL'!$BI$55,'FICHA PESSOAL'!$BJ$55,'FICHA PESSOAL'!$BK$55,'FICHA PESSOAL'!$BL$55,'FICHA PESSOAL'!$BM$55)</f>
        <v/>
      </c>
      <c r="C389" s="192">
        <f>"'FICHA PESSOAL'!BI55 'FICHA PESSOAL'!BJ55 'FICHA PESSOAL'!BK55 'FICHA PESSOAL'!BL55 'FICHA PESSOAL'!BM55"</f>
        <v/>
      </c>
      <c r="D389" s="192" t="inlineStr">
        <is>
          <t>entrada</t>
        </is>
      </c>
    </row>
    <row r="390">
      <c r="A390" s="192" t="inlineStr">
        <is>
          <t>missao.3.42</t>
        </is>
      </c>
      <c r="B390" s="192">
        <f>TEXTJOIN(" · ",TRUE,'FICHA PESSOAL'!$BI$56,'FICHA PESSOAL'!$BJ$56,'FICHA PESSOAL'!$BK$56,'FICHA PESSOAL'!$BL$56,'FICHA PESSOAL'!$BM$56)</f>
        <v/>
      </c>
      <c r="C390" s="192">
        <f>"'FICHA PESSOAL'!BI56 'FICHA PESSOAL'!BJ56 'FICHA PESSOAL'!BK56 'FICHA PESSOAL'!BL56 'FICHA PESSOAL'!BM56"</f>
        <v/>
      </c>
      <c r="D390" s="192" t="inlineStr">
        <is>
          <t>entrada</t>
        </is>
      </c>
    </row>
    <row r="391">
      <c r="A391" s="192" t="inlineStr">
        <is>
          <t>missao.3.43</t>
        </is>
      </c>
      <c r="B391" s="192">
        <f>TEXTJOIN(" · ",TRUE,'FICHA PESSOAL'!$BI$57,'FICHA PESSOAL'!$BJ$57,'FICHA PESSOAL'!$BK$57,'FICHA PESSOAL'!$BL$57,'FICHA PESSOAL'!$BM$57)</f>
        <v/>
      </c>
      <c r="C391" s="192">
        <f>"'FICHA PESSOAL'!BI57 'FICHA PESSOAL'!BJ57 'FICHA PESSOAL'!BK57 'FICHA PESSOAL'!BL57 'FICHA PESSOAL'!BM57"</f>
        <v/>
      </c>
      <c r="D391" s="192" t="inlineStr">
        <is>
          <t>entrada</t>
        </is>
      </c>
    </row>
    <row r="392">
      <c r="A392" s="192" t="inlineStr">
        <is>
          <t>missao.3.44</t>
        </is>
      </c>
      <c r="B392" s="192">
        <f>TEXTJOIN(" · ",TRUE,'FICHA PESSOAL'!$BI$58,'FICHA PESSOAL'!$BJ$58,'FICHA PESSOAL'!$BK$58,'FICHA PESSOAL'!$BL$58,'FICHA PESSOAL'!$BM$58)</f>
        <v/>
      </c>
      <c r="C392" s="192">
        <f>"'FICHA PESSOAL'!BI58 'FICHA PESSOAL'!BJ58 'FICHA PESSOAL'!BK58 'FICHA PESSOAL'!BL58 'FICHA PESSOAL'!BM58"</f>
        <v/>
      </c>
      <c r="D392" s="192" t="inlineStr">
        <is>
          <t>entrada</t>
        </is>
      </c>
    </row>
    <row r="393">
      <c r="A393" s="192" t="inlineStr">
        <is>
          <t>missao.3.45</t>
        </is>
      </c>
      <c r="B393" s="192">
        <f>TEXTJOIN(" · ",TRUE,'FICHA PESSOAL'!$BI$59,'FICHA PESSOAL'!$BJ$59,'FICHA PESSOAL'!$BK$59,'FICHA PESSOAL'!$BL$59,'FICHA PESSOAL'!$BM$59)</f>
        <v/>
      </c>
      <c r="C393" s="192">
        <f>"'FICHA PESSOAL'!BI59 'FICHA PESSOAL'!BJ59 'FICHA PESSOAL'!BK59 'FICHA PESSOAL'!BL59 'FICHA PESSOAL'!BM59"</f>
        <v/>
      </c>
      <c r="D393" s="192" t="inlineStr">
        <is>
          <t>entrada</t>
        </is>
      </c>
    </row>
    <row r="394">
      <c r="A394" s="192" t="inlineStr">
        <is>
          <t>missao.3.46</t>
        </is>
      </c>
      <c r="B394" s="192">
        <f>TEXTJOIN(" · ",TRUE,'FICHA PESSOAL'!$BI$60,'FICHA PESSOAL'!$BJ$60,'FICHA PESSOAL'!$BK$60,'FICHA PESSOAL'!$BL$60,'FICHA PESSOAL'!$BM$60)</f>
        <v/>
      </c>
      <c r="C394" s="192">
        <f>"'FICHA PESSOAL'!BI60 'FICHA PESSOAL'!BJ60 'FICHA PESSOAL'!BK60 'FICHA PESSOAL'!BL60 'FICHA PESSOAL'!BM60"</f>
        <v/>
      </c>
      <c r="D394" s="192" t="inlineStr">
        <is>
          <t>entrada</t>
        </is>
      </c>
    </row>
    <row r="395">
      <c r="A395" s="192" t="inlineStr">
        <is>
          <t>missao.3.47</t>
        </is>
      </c>
      <c r="B395" s="192">
        <f>TEXTJOIN(" · ",TRUE,'FICHA PESSOAL'!$BI$61,'FICHA PESSOAL'!$BJ$61,'FICHA PESSOAL'!$BK$61,'FICHA PESSOAL'!$BL$61,'FICHA PESSOAL'!$BM$61)</f>
        <v/>
      </c>
      <c r="C395" s="192">
        <f>"'FICHA PESSOAL'!BI61 'FICHA PESSOAL'!BJ61 'FICHA PESSOAL'!BK61 'FICHA PESSOAL'!BL61 'FICHA PESSOAL'!BM61"</f>
        <v/>
      </c>
      <c r="D395" s="192" t="inlineStr">
        <is>
          <t>entrada</t>
        </is>
      </c>
    </row>
    <row r="396">
      <c r="A396" s="192" t="inlineStr">
        <is>
          <t>missao.3.48</t>
        </is>
      </c>
      <c r="B396" s="192">
        <f>TEXTJOIN(" · ",TRUE,'FICHA PESSOAL'!$BI$62,'FICHA PESSOAL'!$BJ$62,'FICHA PESSOAL'!$BK$62,'FICHA PESSOAL'!$BL$62,'FICHA PESSOAL'!$BM$62)</f>
        <v/>
      </c>
      <c r="C396" s="192">
        <f>"'FICHA PESSOAL'!BI62 'FICHA PESSOAL'!BJ62 'FICHA PESSOAL'!BK62 'FICHA PESSOAL'!BL62 'FICHA PESSOAL'!BM62"</f>
        <v/>
      </c>
      <c r="D396" s="192" t="inlineStr">
        <is>
          <t>entrada</t>
        </is>
      </c>
    </row>
    <row r="397">
      <c r="A397" s="192" t="inlineStr">
        <is>
          <t>missao.3.49</t>
        </is>
      </c>
      <c r="B397" s="192">
        <f>TEXTJOIN(" · ",TRUE,'FICHA PESSOAL'!$BI$63,'FICHA PESSOAL'!$BJ$63,'FICHA PESSOAL'!$BK$63,'FICHA PESSOAL'!$BL$63,'FICHA PESSOAL'!$BM$63)</f>
        <v/>
      </c>
      <c r="C397" s="192">
        <f>"'FICHA PESSOAL'!BI63 'FICHA PESSOAL'!BJ63 'FICHA PESSOAL'!BK63 'FICHA PESSOAL'!BL63 'FICHA PESSOAL'!BM63"</f>
        <v/>
      </c>
      <c r="D397" s="192" t="inlineStr">
        <is>
          <t>entrada</t>
        </is>
      </c>
    </row>
    <row r="398">
      <c r="A398" s="192" t="inlineStr">
        <is>
          <t>missao.3.50</t>
        </is>
      </c>
      <c r="B398" s="192">
        <f>TEXTJOIN(" · ",TRUE,'FICHA PESSOAL'!$BI$64,'FICHA PESSOAL'!$BJ$64,'FICHA PESSOAL'!$BK$64,'FICHA PESSOAL'!$BL$64,'FICHA PESSOAL'!$BM$64)</f>
        <v/>
      </c>
      <c r="C398" s="192">
        <f>"'FICHA PESSOAL'!BI64 'FICHA PESSOAL'!BJ64 'FICHA PESSOAL'!BK64 'FICHA PESSOAL'!BL64 'FICHA PESSOAL'!BM64"</f>
        <v/>
      </c>
      <c r="D398" s="192" t="inlineStr">
        <is>
          <t>entrada</t>
        </is>
      </c>
    </row>
    <row r="399">
      <c r="A399" s="192" t="inlineStr">
        <is>
          <t>missao.3.51</t>
        </is>
      </c>
      <c r="B399" s="192">
        <f>TEXTJOIN(" · ",TRUE,'FICHA PESSOAL'!$BI$65,'FICHA PESSOAL'!$BJ$65,'FICHA PESSOAL'!$BK$65,'FICHA PESSOAL'!$BL$65,'FICHA PESSOAL'!$BM$65)</f>
        <v/>
      </c>
      <c r="C399" s="192">
        <f>"'FICHA PESSOAL'!BI65 'FICHA PESSOAL'!BJ65 'FICHA PESSOAL'!BK65 'FICHA PESSOAL'!BL65 'FICHA PESSOAL'!BM65"</f>
        <v/>
      </c>
      <c r="D399" s="192" t="inlineStr">
        <is>
          <t>entrada</t>
        </is>
      </c>
    </row>
    <row r="400">
      <c r="A400" s="192" t="inlineStr">
        <is>
          <t>missao.3.52</t>
        </is>
      </c>
      <c r="B400" s="192">
        <f>TEXTJOIN(" · ",TRUE,'FICHA PESSOAL'!$BI$66,'FICHA PESSOAL'!$BJ$66,'FICHA PESSOAL'!$BK$66,'FICHA PESSOAL'!$BL$66,'FICHA PESSOAL'!$BM$66)</f>
        <v/>
      </c>
      <c r="C400" s="192">
        <f>"'FICHA PESSOAL'!BI66 'FICHA PESSOAL'!BJ66 'FICHA PESSOAL'!BK66 'FICHA PESSOAL'!BL66 'FICHA PESSOAL'!BM66"</f>
        <v/>
      </c>
      <c r="D400" s="192" t="inlineStr">
        <is>
          <t>entrada</t>
        </is>
      </c>
    </row>
    <row r="401">
      <c r="A401" s="192" t="inlineStr">
        <is>
          <t>missao.3.53</t>
        </is>
      </c>
      <c r="B401" s="192">
        <f>TEXTJOIN(" · ",TRUE,'FICHA PESSOAL'!$BI$67,'FICHA PESSOAL'!$BJ$67,'FICHA PESSOAL'!$BK$67,'FICHA PESSOAL'!$BL$67,'FICHA PESSOAL'!$BM$67)</f>
        <v/>
      </c>
      <c r="C401" s="192">
        <f>"'FICHA PESSOAL'!BI67 'FICHA PESSOAL'!BJ67 'FICHA PESSOAL'!BK67 'FICHA PESSOAL'!BL67 'FICHA PESSOAL'!BM67"</f>
        <v/>
      </c>
      <c r="D401" s="192" t="inlineStr">
        <is>
          <t>entrada</t>
        </is>
      </c>
    </row>
    <row r="402">
      <c r="A402" s="192" t="inlineStr">
        <is>
          <t>missao.3.54</t>
        </is>
      </c>
      <c r="B402" s="192">
        <f>TEXTJOIN(" · ",TRUE,'FICHA PESSOAL'!$BI$68,'FICHA PESSOAL'!$BJ$68,'FICHA PESSOAL'!$BK$68,'FICHA PESSOAL'!$BL$68,'FICHA PESSOAL'!$BM$68)</f>
        <v/>
      </c>
      <c r="C402" s="192">
        <f>"'FICHA PESSOAL'!BI68 'FICHA PESSOAL'!BJ68 'FICHA PESSOAL'!BK68 'FICHA PESSOAL'!BL68 'FICHA PESSOAL'!BM68"</f>
        <v/>
      </c>
      <c r="D402" s="192" t="inlineStr">
        <is>
          <t>entrada</t>
        </is>
      </c>
    </row>
    <row r="403">
      <c r="A403" s="192" t="inlineStr">
        <is>
          <t>missao.3.55</t>
        </is>
      </c>
      <c r="B403" s="192">
        <f>TEXTJOIN(" · ",TRUE,'FICHA PESSOAL'!$BI$69,'FICHA PESSOAL'!$BJ$69,'FICHA PESSOAL'!$BK$69,'FICHA PESSOAL'!$BL$69,'FICHA PESSOAL'!$BM$69)</f>
        <v/>
      </c>
      <c r="C403" s="192">
        <f>"'FICHA PESSOAL'!BI69 'FICHA PESSOAL'!BJ69 'FICHA PESSOAL'!BK69 'FICHA PESSOAL'!BL69 'FICHA PESSOAL'!BM69"</f>
        <v/>
      </c>
      <c r="D403" s="192" t="inlineStr">
        <is>
          <t>entrada</t>
        </is>
      </c>
    </row>
    <row r="404">
      <c r="A404" s="192" t="inlineStr">
        <is>
          <t>missao.3.56</t>
        </is>
      </c>
      <c r="B404" s="192">
        <f>TEXTJOIN(" · ",TRUE,'FICHA PESSOAL'!$BI$70,'FICHA PESSOAL'!$BJ$70,'FICHA PESSOAL'!$BK$70,'FICHA PESSOAL'!$BL$70,'FICHA PESSOAL'!$BM$70)</f>
        <v/>
      </c>
      <c r="C404" s="192">
        <f>"'FICHA PESSOAL'!BI70 'FICHA PESSOAL'!BJ70 'FICHA PESSOAL'!BK70 'FICHA PESSOAL'!BL70 'FICHA PESSOAL'!BM70"</f>
        <v/>
      </c>
      <c r="D404" s="192" t="inlineStr">
        <is>
          <t>entrada</t>
        </is>
      </c>
    </row>
    <row r="405">
      <c r="A405" s="192" t="inlineStr">
        <is>
          <t>missao.3.57</t>
        </is>
      </c>
      <c r="B405" s="192">
        <f>TEXTJOIN(" · ",TRUE,'FICHA PESSOAL'!$BI$71,'FICHA PESSOAL'!$BJ$71,'FICHA PESSOAL'!$BK$71,'FICHA PESSOAL'!$BL$71,'FICHA PESSOAL'!$BM$71)</f>
        <v/>
      </c>
      <c r="C405" s="192">
        <f>"'FICHA PESSOAL'!BI71 'FICHA PESSOAL'!BJ71 'FICHA PESSOAL'!BK71 'FICHA PESSOAL'!BL71 'FICHA PESSOAL'!BM71"</f>
        <v/>
      </c>
      <c r="D405" s="192" t="inlineStr">
        <is>
          <t>entrada</t>
        </is>
      </c>
    </row>
    <row r="406">
      <c r="A406" s="192" t="inlineStr">
        <is>
          <t>missao.3.58</t>
        </is>
      </c>
      <c r="B406" s="192">
        <f>TEXTJOIN(" · ",TRUE,'FICHA PESSOAL'!$BI$72,'FICHA PESSOAL'!$BJ$72,'FICHA PESSOAL'!$BK$72,'FICHA PESSOAL'!$BL$72,'FICHA PESSOAL'!$BM$72)</f>
        <v/>
      </c>
      <c r="C406" s="192">
        <f>"'FICHA PESSOAL'!BI72 'FICHA PESSOAL'!BJ72 'FICHA PESSOAL'!BK72 'FICHA PESSOAL'!BL72 'FICHA PESSOAL'!BM72"</f>
        <v/>
      </c>
      <c r="D406" s="192" t="inlineStr">
        <is>
          <t>entrada</t>
        </is>
      </c>
    </row>
    <row r="407">
      <c r="A407" s="192" t="inlineStr">
        <is>
          <t>missao.3.59</t>
        </is>
      </c>
      <c r="B407" s="192">
        <f>TEXTJOIN(" · ",TRUE,'FICHA PESSOAL'!$BI$73,'FICHA PESSOAL'!$BJ$73,'FICHA PESSOAL'!$BK$73,'FICHA PESSOAL'!$BL$73,'FICHA PESSOAL'!$BM$73)</f>
        <v/>
      </c>
      <c r="C407" s="192">
        <f>"'FICHA PESSOAL'!BI73 'FICHA PESSOAL'!BJ73 'FICHA PESSOAL'!BK73 'FICHA PESSOAL'!BL73 'FICHA PESSOAL'!BM73"</f>
        <v/>
      </c>
      <c r="D407" s="192" t="inlineStr">
        <is>
          <t>entrada</t>
        </is>
      </c>
    </row>
    <row r="408">
      <c r="A408" s="192" t="inlineStr">
        <is>
          <t>missao.3.60</t>
        </is>
      </c>
      <c r="B408" s="192">
        <f>TEXTJOIN(" · ",TRUE,'FICHA PESSOAL'!$BI$74,'FICHA PESSOAL'!$BJ$74,'FICHA PESSOAL'!$BK$74,'FICHA PESSOAL'!$BL$74,'FICHA PESSOAL'!$BM$74)</f>
        <v/>
      </c>
      <c r="C408" s="192">
        <f>"'FICHA PESSOAL'!BI74 'FICHA PESSOAL'!BJ74 'FICHA PESSOAL'!BK74 'FICHA PESSOAL'!BL74 'FICHA PESSOAL'!BM74"</f>
        <v/>
      </c>
      <c r="D408" s="192" t="inlineStr">
        <is>
          <t>entrada</t>
        </is>
      </c>
    </row>
    <row r="409">
      <c r="A409" s="192" t="inlineStr">
        <is>
          <t>missao.3.61</t>
        </is>
      </c>
      <c r="B409" s="192">
        <f>TEXTJOIN(" · ",TRUE,'FICHA PESSOAL'!$BI$75,'FICHA PESSOAL'!$BJ$75,'FICHA PESSOAL'!$BK$75,'FICHA PESSOAL'!$BL$75,'FICHA PESSOAL'!$BM$75)</f>
        <v/>
      </c>
      <c r="C409" s="192">
        <f>"'FICHA PESSOAL'!BI75 'FICHA PESSOAL'!BJ75 'FICHA PESSOAL'!BK75 'FICHA PESSOAL'!BL75 'FICHA PESSOAL'!BM75"</f>
        <v/>
      </c>
      <c r="D409" s="192" t="inlineStr">
        <is>
          <t>entrada</t>
        </is>
      </c>
    </row>
    <row r="410">
      <c r="A410" s="192" t="inlineStr">
        <is>
          <t>missao.3.62</t>
        </is>
      </c>
      <c r="B410" s="192">
        <f>TEXTJOIN(" · ",TRUE,'FICHA PESSOAL'!$BI$76,'FICHA PESSOAL'!$BJ$76,'FICHA PESSOAL'!$BK$76,'FICHA PESSOAL'!$BL$76,'FICHA PESSOAL'!$BM$76)</f>
        <v/>
      </c>
      <c r="C410" s="192">
        <f>"'FICHA PESSOAL'!BI76 'FICHA PESSOAL'!BJ76 'FICHA PESSOAL'!BK76 'FICHA PESSOAL'!BL76 'FICHA PESSOAL'!BM76"</f>
        <v/>
      </c>
      <c r="D410" s="192" t="inlineStr">
        <is>
          <t>entrada</t>
        </is>
      </c>
    </row>
    <row r="411">
      <c r="A411" s="192" t="inlineStr">
        <is>
          <t>missao.3.63</t>
        </is>
      </c>
      <c r="B411" s="192">
        <f>TEXTJOIN(" · ",TRUE,'FICHA PESSOAL'!$BI$77,'FICHA PESSOAL'!$BJ$77,'FICHA PESSOAL'!$BK$77,'FICHA PESSOAL'!$BL$77,'FICHA PESSOAL'!$BM$77)</f>
        <v/>
      </c>
      <c r="C411" s="192">
        <f>"'FICHA PESSOAL'!BI77 'FICHA PESSOAL'!BJ77 'FICHA PESSOAL'!BK77 'FICHA PESSOAL'!BL77 'FICHA PESSOAL'!BM77"</f>
        <v/>
      </c>
      <c r="D411" s="192" t="inlineStr">
        <is>
          <t>entrada</t>
        </is>
      </c>
    </row>
    <row r="412">
      <c r="A412" s="192" t="inlineStr">
        <is>
          <t>missao.3.64</t>
        </is>
      </c>
      <c r="B412" s="192">
        <f>TEXTJOIN(" · ",TRUE,'FICHA PESSOAL'!$BI$78,'FICHA PESSOAL'!$BJ$78,'FICHA PESSOAL'!$BK$78,'FICHA PESSOAL'!$BL$78,'FICHA PESSOAL'!$BM$78)</f>
        <v/>
      </c>
      <c r="C412" s="192">
        <f>"'FICHA PESSOAL'!BI78 'FICHA PESSOAL'!BJ78 'FICHA PESSOAL'!BK78 'FICHA PESSOAL'!BL78 'FICHA PESSOAL'!BM78"</f>
        <v/>
      </c>
      <c r="D412" s="192" t="inlineStr">
        <is>
          <t>entrada</t>
        </is>
      </c>
    </row>
    <row r="413">
      <c r="A413" s="192" t="inlineStr">
        <is>
          <t>missao.3.65</t>
        </is>
      </c>
      <c r="B413" s="192">
        <f>TEXTJOIN(" · ",TRUE,'FICHA PESSOAL'!$BI$79,'FICHA PESSOAL'!$BJ$79,'FICHA PESSOAL'!$BK$79,'FICHA PESSOAL'!$BL$79,'FICHA PESSOAL'!$BM$79)</f>
        <v/>
      </c>
      <c r="C413" s="192">
        <f>"'FICHA PESSOAL'!BI79 'FICHA PESSOAL'!BJ79 'FICHA PESSOAL'!BK79 'FICHA PESSOAL'!BL79 'FICHA PESSOAL'!BM79"</f>
        <v/>
      </c>
      <c r="D413" s="192" t="inlineStr">
        <is>
          <t>entrada</t>
        </is>
      </c>
    </row>
    <row r="414">
      <c r="A414" s="192" t="inlineStr">
        <is>
          <t>missao.3.66</t>
        </is>
      </c>
      <c r="B414" s="192">
        <f>TEXTJOIN(" · ",TRUE,'FICHA PESSOAL'!$BI$80,'FICHA PESSOAL'!$BJ$80,'FICHA PESSOAL'!$BK$80,'FICHA PESSOAL'!$BL$80,'FICHA PESSOAL'!$BM$80)</f>
        <v/>
      </c>
      <c r="C414" s="192">
        <f>"'FICHA PESSOAL'!BI80 'FICHA PESSOAL'!BJ80 'FICHA PESSOAL'!BK80 'FICHA PESSOAL'!BL80 'FICHA PESSOAL'!BM80"</f>
        <v/>
      </c>
      <c r="D414" s="192" t="inlineStr">
        <is>
          <t>entrada</t>
        </is>
      </c>
    </row>
    <row r="415">
      <c r="A415" s="192" t="inlineStr">
        <is>
          <t>missao.3.67</t>
        </is>
      </c>
      <c r="B415" s="192">
        <f>TEXTJOIN(" · ",TRUE,'FICHA PESSOAL'!$BI$81,'FICHA PESSOAL'!$BJ$81,'FICHA PESSOAL'!$BK$81,'FICHA PESSOAL'!$BL$81,'FICHA PESSOAL'!$BM$81)</f>
        <v/>
      </c>
      <c r="C415" s="192">
        <f>"'FICHA PESSOAL'!BI81 'FICHA PESSOAL'!BJ81 'FICHA PESSOAL'!BK81 'FICHA PESSOAL'!BL81 'FICHA PESSOAL'!BM81"</f>
        <v/>
      </c>
      <c r="D415" s="192" t="inlineStr">
        <is>
          <t>entrada</t>
        </is>
      </c>
    </row>
    <row r="416">
      <c r="A416" s="192" t="inlineStr">
        <is>
          <t>missao.3.68</t>
        </is>
      </c>
      <c r="B416" s="192">
        <f>TEXTJOIN(" · ",TRUE,'FICHA PESSOAL'!$BI$82,'FICHA PESSOAL'!$BJ$82,'FICHA PESSOAL'!$BK$82,'FICHA PESSOAL'!$BL$82,'FICHA PESSOAL'!$BM$82)</f>
        <v/>
      </c>
      <c r="C416" s="192">
        <f>"'FICHA PESSOAL'!BI82 'FICHA PESSOAL'!BJ82 'FICHA PESSOAL'!BK82 'FICHA PESSOAL'!BL82 'FICHA PESSOAL'!BM82"</f>
        <v/>
      </c>
      <c r="D416" s="192" t="inlineStr">
        <is>
          <t>entrada</t>
        </is>
      </c>
    </row>
    <row r="417">
      <c r="A417" s="192" t="inlineStr">
        <is>
          <t>missao.3.69</t>
        </is>
      </c>
      <c r="B417" s="192">
        <f>TEXTJOIN(" · ",TRUE,'FICHA PESSOAL'!$BI$83,'FICHA PESSOAL'!$BJ$83,'FICHA PESSOAL'!$BK$83,'FICHA PESSOAL'!$BL$83,'FICHA PESSOAL'!$BM$83)</f>
        <v/>
      </c>
      <c r="C417" s="192">
        <f>"'FICHA PESSOAL'!BI83 'FICHA PESSOAL'!BJ83 'FICHA PESSOAL'!BK83 'FICHA PESSOAL'!BL83 'FICHA PESSOAL'!BM83"</f>
        <v/>
      </c>
      <c r="D417" s="192" t="inlineStr">
        <is>
          <t>entrada</t>
        </is>
      </c>
    </row>
    <row r="418">
      <c r="A418" s="192" t="inlineStr">
        <is>
          <t>missao.3.70</t>
        </is>
      </c>
      <c r="B418" s="192">
        <f>TEXTJOIN(" · ",TRUE,'FICHA PESSOAL'!$BI$84,'FICHA PESSOAL'!$BJ$84,'FICHA PESSOAL'!$BK$84,'FICHA PESSOAL'!$BL$84,'FICHA PESSOAL'!$BM$84)</f>
        <v/>
      </c>
      <c r="C418" s="192">
        <f>"'FICHA PESSOAL'!BI84 'FICHA PESSOAL'!BJ84 'FICHA PESSOAL'!BK84 'FICHA PESSOAL'!BL84 'FICHA PESSOAL'!BM84"</f>
        <v/>
      </c>
      <c r="D418" s="192" t="inlineStr">
        <is>
          <t>entrada</t>
        </is>
      </c>
    </row>
    <row r="419">
      <c r="A419" s="192" t="inlineStr">
        <is>
          <t>missao.3.71</t>
        </is>
      </c>
      <c r="B419" s="192">
        <f>TEXTJOIN(" · ",TRUE,'FICHA PESSOAL'!$BI$85,'FICHA PESSOAL'!$BJ$85,'FICHA PESSOAL'!$BK$85,'FICHA PESSOAL'!$BL$85,'FICHA PESSOAL'!$BM$85)</f>
        <v/>
      </c>
      <c r="C419" s="192">
        <f>"'FICHA PESSOAL'!BI85 'FICHA PESSOAL'!BJ85 'FICHA PESSOAL'!BK85 'FICHA PESSOAL'!BL85 'FICHA PESSOAL'!BM85"</f>
        <v/>
      </c>
      <c r="D419" s="192" t="inlineStr">
        <is>
          <t>entrada</t>
        </is>
      </c>
    </row>
    <row r="420">
      <c r="A420" s="192" t="inlineStr">
        <is>
          <t>missao.3.72</t>
        </is>
      </c>
      <c r="B420" s="192">
        <f>TEXTJOIN(" · ",TRUE,'FICHA PESSOAL'!$BI$86,'FICHA PESSOAL'!$BJ$86,'FICHA PESSOAL'!$BK$86,'FICHA PESSOAL'!$BL$86,'FICHA PESSOAL'!$BM$86)</f>
        <v/>
      </c>
      <c r="C420" s="192">
        <f>"'FICHA PESSOAL'!BI86 'FICHA PESSOAL'!BJ86 'FICHA PESSOAL'!BK86 'FICHA PESSOAL'!BL86 'FICHA PESSOAL'!BM86"</f>
        <v/>
      </c>
      <c r="D420" s="192" t="inlineStr">
        <is>
          <t>entrada</t>
        </is>
      </c>
    </row>
    <row r="421">
      <c r="A421" s="192" t="inlineStr">
        <is>
          <t>missao.3.73</t>
        </is>
      </c>
      <c r="B421" s="192">
        <f>TEXTJOIN(" · ",TRUE,'FICHA PESSOAL'!$BI$87,'FICHA PESSOAL'!$BJ$87,'FICHA PESSOAL'!$BK$87,'FICHA PESSOAL'!$BL$87,'FICHA PESSOAL'!$BM$87)</f>
        <v/>
      </c>
      <c r="C421" s="192">
        <f>"'FICHA PESSOAL'!BI87 'FICHA PESSOAL'!BJ87 'FICHA PESSOAL'!BK87 'FICHA PESSOAL'!BL87 'FICHA PESSOAL'!BM87"</f>
        <v/>
      </c>
      <c r="D421" s="192" t="inlineStr">
        <is>
          <t>entrada</t>
        </is>
      </c>
    </row>
    <row r="422">
      <c r="A422" s="192" t="inlineStr">
        <is>
          <t>missao.4.1</t>
        </is>
      </c>
      <c r="B422" s="192">
        <f>TEXTJOIN(" · ",TRUE,'FICHA PESSOAL'!$BO$15,'FICHA PESSOAL'!$BP$15,'FICHA PESSOAL'!$BQ$15,'FICHA PESSOAL'!$BR$15,'FICHA PESSOAL'!$BS$15)</f>
        <v/>
      </c>
      <c r="C422" s="192">
        <f>"'FICHA PESSOAL'!BO15 'FICHA PESSOAL'!BP15 'FICHA PESSOAL'!BQ15 'FICHA PESSOAL'!BR15 'FICHA PESSOAL'!BS15"</f>
        <v/>
      </c>
      <c r="D422" s="192" t="inlineStr">
        <is>
          <t>entrada</t>
        </is>
      </c>
    </row>
    <row r="423">
      <c r="A423" s="192" t="inlineStr">
        <is>
          <t>missao.4.2</t>
        </is>
      </c>
      <c r="B423" s="192">
        <f>TEXTJOIN(" · ",TRUE,'FICHA PESSOAL'!$BO$16,'FICHA PESSOAL'!$BP$16,'FICHA PESSOAL'!$BQ$16,'FICHA PESSOAL'!$BR$16,'FICHA PESSOAL'!$BS$16)</f>
        <v/>
      </c>
      <c r="C423" s="192">
        <f>"'FICHA PESSOAL'!BO16 'FICHA PESSOAL'!BP16 'FICHA PESSOAL'!BQ16 'FICHA PESSOAL'!BR16 'FICHA PESSOAL'!BS16"</f>
        <v/>
      </c>
      <c r="D423" s="192" t="inlineStr">
        <is>
          <t>entrada</t>
        </is>
      </c>
    </row>
    <row r="424">
      <c r="A424" s="192" t="inlineStr">
        <is>
          <t>missao.4.3</t>
        </is>
      </c>
      <c r="B424" s="192">
        <f>TEXTJOIN(" · ",TRUE,'FICHA PESSOAL'!$BO$17,'FICHA PESSOAL'!$BP$17,'FICHA PESSOAL'!$BQ$17,'FICHA PESSOAL'!$BR$17,'FICHA PESSOAL'!$BS$17)</f>
        <v/>
      </c>
      <c r="C424" s="192">
        <f>"'FICHA PESSOAL'!BO17 'FICHA PESSOAL'!BP17 'FICHA PESSOAL'!BQ17 'FICHA PESSOAL'!BR17 'FICHA PESSOAL'!BS17"</f>
        <v/>
      </c>
      <c r="D424" s="192" t="inlineStr">
        <is>
          <t>entrada</t>
        </is>
      </c>
    </row>
    <row r="425">
      <c r="A425" s="192" t="inlineStr">
        <is>
          <t>missao.4.4</t>
        </is>
      </c>
      <c r="B425" s="192">
        <f>TEXTJOIN(" · ",TRUE,'FICHA PESSOAL'!$BO$18,'FICHA PESSOAL'!$BP$18,'FICHA PESSOAL'!$BQ$18,'FICHA PESSOAL'!$BR$18,'FICHA PESSOAL'!$BS$18)</f>
        <v/>
      </c>
      <c r="C425" s="192">
        <f>"'FICHA PESSOAL'!BO18 'FICHA PESSOAL'!BP18 'FICHA PESSOAL'!BQ18 'FICHA PESSOAL'!BR18 'FICHA PESSOAL'!BS18"</f>
        <v/>
      </c>
      <c r="D425" s="192" t="inlineStr">
        <is>
          <t>entrada</t>
        </is>
      </c>
    </row>
    <row r="426">
      <c r="A426" s="192" t="inlineStr">
        <is>
          <t>missao.4.5</t>
        </is>
      </c>
      <c r="B426" s="192">
        <f>TEXTJOIN(" · ",TRUE,'FICHA PESSOAL'!$BO$19,'FICHA PESSOAL'!$BP$19,'FICHA PESSOAL'!$BQ$19,'FICHA PESSOAL'!$BR$19,'FICHA PESSOAL'!$BS$19)</f>
        <v/>
      </c>
      <c r="C426" s="192">
        <f>"'FICHA PESSOAL'!BO19 'FICHA PESSOAL'!BP19 'FICHA PESSOAL'!BQ19 'FICHA PESSOAL'!BR19 'FICHA PESSOAL'!BS19"</f>
        <v/>
      </c>
      <c r="D426" s="192" t="inlineStr">
        <is>
          <t>entrada</t>
        </is>
      </c>
    </row>
    <row r="427">
      <c r="A427" s="192" t="inlineStr">
        <is>
          <t>missao.4.6</t>
        </is>
      </c>
      <c r="B427" s="192">
        <f>TEXTJOIN(" · ",TRUE,'FICHA PESSOAL'!$BO$20,'FICHA PESSOAL'!$BP$20,'FICHA PESSOAL'!$BQ$20,'FICHA PESSOAL'!$BR$20,'FICHA PESSOAL'!$BS$20)</f>
        <v/>
      </c>
      <c r="C427" s="192">
        <f>"'FICHA PESSOAL'!BO20 'FICHA PESSOAL'!BP20 'FICHA PESSOAL'!BQ20 'FICHA PESSOAL'!BR20 'FICHA PESSOAL'!BS20"</f>
        <v/>
      </c>
      <c r="D427" s="192" t="inlineStr">
        <is>
          <t>entrada</t>
        </is>
      </c>
    </row>
    <row r="428">
      <c r="A428" s="192" t="inlineStr">
        <is>
          <t>missao.4.7</t>
        </is>
      </c>
      <c r="B428" s="192">
        <f>TEXTJOIN(" · ",TRUE,'FICHA PESSOAL'!$BO$21,'FICHA PESSOAL'!$BP$21,'FICHA PESSOAL'!$BQ$21,'FICHA PESSOAL'!$BR$21,'FICHA PESSOAL'!$BS$21)</f>
        <v/>
      </c>
      <c r="C428" s="192">
        <f>"'FICHA PESSOAL'!BO21 'FICHA PESSOAL'!BP21 'FICHA PESSOAL'!BQ21 'FICHA PESSOAL'!BR21 'FICHA PESSOAL'!BS21"</f>
        <v/>
      </c>
      <c r="D428" s="192" t="inlineStr">
        <is>
          <t>entrada</t>
        </is>
      </c>
    </row>
    <row r="429">
      <c r="A429" s="192" t="inlineStr">
        <is>
          <t>missao.4.8</t>
        </is>
      </c>
      <c r="B429" s="192">
        <f>TEXTJOIN(" · ",TRUE,'FICHA PESSOAL'!$BO$22,'FICHA PESSOAL'!$BP$22,'FICHA PESSOAL'!$BQ$22,'FICHA PESSOAL'!$BR$22,'FICHA PESSOAL'!$BS$22)</f>
        <v/>
      </c>
      <c r="C429" s="192">
        <f>"'FICHA PESSOAL'!BO22 'FICHA PESSOAL'!BP22 'FICHA PESSOAL'!BQ22 'FICHA PESSOAL'!BR22 'FICHA PESSOAL'!BS22"</f>
        <v/>
      </c>
      <c r="D429" s="192" t="inlineStr">
        <is>
          <t>entrada</t>
        </is>
      </c>
    </row>
    <row r="430">
      <c r="A430" s="192" t="inlineStr">
        <is>
          <t>missao.4.9</t>
        </is>
      </c>
      <c r="B430" s="192">
        <f>TEXTJOIN(" · ",TRUE,'FICHA PESSOAL'!$BO$23,'FICHA PESSOAL'!$BP$23,'FICHA PESSOAL'!$BQ$23,'FICHA PESSOAL'!$BR$23,'FICHA PESSOAL'!$BS$23)</f>
        <v/>
      </c>
      <c r="C430" s="192">
        <f>"'FICHA PESSOAL'!BO23 'FICHA PESSOAL'!BP23 'FICHA PESSOAL'!BQ23 'FICHA PESSOAL'!BR23 'FICHA PESSOAL'!BS23"</f>
        <v/>
      </c>
      <c r="D430" s="192" t="inlineStr">
        <is>
          <t>entrada</t>
        </is>
      </c>
    </row>
    <row r="431">
      <c r="A431" s="192" t="inlineStr">
        <is>
          <t>missao.4.10</t>
        </is>
      </c>
      <c r="B431" s="192">
        <f>TEXTJOIN(" · ",TRUE,'FICHA PESSOAL'!$BO$24,'FICHA PESSOAL'!$BP$24,'FICHA PESSOAL'!$BQ$24,'FICHA PESSOAL'!$BR$24,'FICHA PESSOAL'!$BS$24)</f>
        <v/>
      </c>
      <c r="C431" s="192">
        <f>"'FICHA PESSOAL'!BO24 'FICHA PESSOAL'!BP24 'FICHA PESSOAL'!BQ24 'FICHA PESSOAL'!BR24 'FICHA PESSOAL'!BS24"</f>
        <v/>
      </c>
      <c r="D431" s="192" t="inlineStr">
        <is>
          <t>entrada</t>
        </is>
      </c>
    </row>
    <row r="432">
      <c r="A432" s="192" t="inlineStr">
        <is>
          <t>missao.4.11</t>
        </is>
      </c>
      <c r="B432" s="192">
        <f>TEXTJOIN(" · ",TRUE,'FICHA PESSOAL'!$BO$25,'FICHA PESSOAL'!$BP$25,'FICHA PESSOAL'!$BQ$25,'FICHA PESSOAL'!$BR$25,'FICHA PESSOAL'!$BS$25)</f>
        <v/>
      </c>
      <c r="C432" s="192">
        <f>"'FICHA PESSOAL'!BO25 'FICHA PESSOAL'!BP25 'FICHA PESSOAL'!BQ25 'FICHA PESSOAL'!BR25 'FICHA PESSOAL'!BS25"</f>
        <v/>
      </c>
      <c r="D432" s="192" t="inlineStr">
        <is>
          <t>entrada</t>
        </is>
      </c>
    </row>
    <row r="433">
      <c r="A433" s="192" t="inlineStr">
        <is>
          <t>missao.4.12</t>
        </is>
      </c>
      <c r="B433" s="192">
        <f>TEXTJOIN(" · ",TRUE,'FICHA PESSOAL'!$BO$26,'FICHA PESSOAL'!$BP$26,'FICHA PESSOAL'!$BQ$26,'FICHA PESSOAL'!$BR$26,'FICHA PESSOAL'!$BS$26)</f>
        <v/>
      </c>
      <c r="C433" s="192">
        <f>"'FICHA PESSOAL'!BO26 'FICHA PESSOAL'!BP26 'FICHA PESSOAL'!BQ26 'FICHA PESSOAL'!BR26 'FICHA PESSOAL'!BS26"</f>
        <v/>
      </c>
      <c r="D433" s="192" t="inlineStr">
        <is>
          <t>entrada</t>
        </is>
      </c>
    </row>
    <row r="434">
      <c r="A434" s="192" t="inlineStr">
        <is>
          <t>missao.4.13</t>
        </is>
      </c>
      <c r="B434" s="192">
        <f>TEXTJOIN(" · ",TRUE,'FICHA PESSOAL'!$BO$27,'FICHA PESSOAL'!$BP$27,'FICHA PESSOAL'!$BQ$27,'FICHA PESSOAL'!$BR$27,'FICHA PESSOAL'!$BS$27)</f>
        <v/>
      </c>
      <c r="C434" s="192">
        <f>"'FICHA PESSOAL'!BO27 'FICHA PESSOAL'!BP27 'FICHA PESSOAL'!BQ27 'FICHA PESSOAL'!BR27 'FICHA PESSOAL'!BS27"</f>
        <v/>
      </c>
      <c r="D434" s="192" t="inlineStr">
        <is>
          <t>entrada</t>
        </is>
      </c>
    </row>
    <row r="435">
      <c r="A435" s="192" t="inlineStr">
        <is>
          <t>missao.4.14</t>
        </is>
      </c>
      <c r="B435" s="192">
        <f>TEXTJOIN(" · ",TRUE,'FICHA PESSOAL'!$BO$28,'FICHA PESSOAL'!$BP$28,'FICHA PESSOAL'!$BQ$28,'FICHA PESSOAL'!$BR$28,'FICHA PESSOAL'!$BS$28)</f>
        <v/>
      </c>
      <c r="C435" s="192">
        <f>"'FICHA PESSOAL'!BO28 'FICHA PESSOAL'!BP28 'FICHA PESSOAL'!BQ28 'FICHA PESSOAL'!BR28 'FICHA PESSOAL'!BS28"</f>
        <v/>
      </c>
      <c r="D435" s="192" t="inlineStr">
        <is>
          <t>entrada</t>
        </is>
      </c>
    </row>
    <row r="436">
      <c r="A436" s="192" t="inlineStr">
        <is>
          <t>missao.4.15</t>
        </is>
      </c>
      <c r="B436" s="192">
        <f>TEXTJOIN(" · ",TRUE,'FICHA PESSOAL'!$BO$29,'FICHA PESSOAL'!$BP$29,'FICHA PESSOAL'!$BQ$29,'FICHA PESSOAL'!$BR$29,'FICHA PESSOAL'!$BS$29)</f>
        <v/>
      </c>
      <c r="C436" s="192">
        <f>"'FICHA PESSOAL'!BO29 'FICHA PESSOAL'!BP29 'FICHA PESSOAL'!BQ29 'FICHA PESSOAL'!BR29 'FICHA PESSOAL'!BS29"</f>
        <v/>
      </c>
      <c r="D436" s="192" t="inlineStr">
        <is>
          <t>entrada</t>
        </is>
      </c>
    </row>
    <row r="437">
      <c r="A437" s="192" t="inlineStr">
        <is>
          <t>missao.4.16</t>
        </is>
      </c>
      <c r="B437" s="192">
        <f>TEXTJOIN(" · ",TRUE,'FICHA PESSOAL'!$BO$30,'FICHA PESSOAL'!$BP$30,'FICHA PESSOAL'!$BQ$30,'FICHA PESSOAL'!$BR$30,'FICHA PESSOAL'!$BS$30)</f>
        <v/>
      </c>
      <c r="C437" s="192">
        <f>"'FICHA PESSOAL'!BO30 'FICHA PESSOAL'!BP30 'FICHA PESSOAL'!BQ30 'FICHA PESSOAL'!BR30 'FICHA PESSOAL'!BS30"</f>
        <v/>
      </c>
      <c r="D437" s="192" t="inlineStr">
        <is>
          <t>entrada</t>
        </is>
      </c>
    </row>
    <row r="438">
      <c r="A438" s="192" t="inlineStr">
        <is>
          <t>missao.4.17</t>
        </is>
      </c>
      <c r="B438" s="192">
        <f>TEXTJOIN(" · ",TRUE,'FICHA PESSOAL'!$BO$31,'FICHA PESSOAL'!$BP$31,'FICHA PESSOAL'!$BQ$31,'FICHA PESSOAL'!$BR$31,'FICHA PESSOAL'!$BS$31)</f>
        <v/>
      </c>
      <c r="C438" s="192">
        <f>"'FICHA PESSOAL'!BO31 'FICHA PESSOAL'!BP31 'FICHA PESSOAL'!BQ31 'FICHA PESSOAL'!BR31 'FICHA PESSOAL'!BS31"</f>
        <v/>
      </c>
      <c r="D438" s="192" t="inlineStr">
        <is>
          <t>entrada</t>
        </is>
      </c>
    </row>
    <row r="439">
      <c r="A439" s="192" t="inlineStr">
        <is>
          <t>missao.4.18</t>
        </is>
      </c>
      <c r="B439" s="192">
        <f>TEXTJOIN(" · ",TRUE,'FICHA PESSOAL'!$BO$32,'FICHA PESSOAL'!$BP$32,'FICHA PESSOAL'!$BQ$32,'FICHA PESSOAL'!$BR$32,'FICHA PESSOAL'!$BS$32)</f>
        <v/>
      </c>
      <c r="C439" s="192">
        <f>"'FICHA PESSOAL'!BO32 'FICHA PESSOAL'!BP32 'FICHA PESSOAL'!BQ32 'FICHA PESSOAL'!BR32 'FICHA PESSOAL'!BS32"</f>
        <v/>
      </c>
      <c r="D439" s="192" t="inlineStr">
        <is>
          <t>entrada</t>
        </is>
      </c>
    </row>
    <row r="440">
      <c r="A440" s="192" t="inlineStr">
        <is>
          <t>missao.4.19</t>
        </is>
      </c>
      <c r="B440" s="192">
        <f>TEXTJOIN(" · ",TRUE,'FICHA PESSOAL'!$BO$33,'FICHA PESSOAL'!$BP$33,'FICHA PESSOAL'!$BQ$33,'FICHA PESSOAL'!$BR$33,'FICHA PESSOAL'!$BS$33)</f>
        <v/>
      </c>
      <c r="C440" s="192">
        <f>"'FICHA PESSOAL'!BO33 'FICHA PESSOAL'!BP33 'FICHA PESSOAL'!BQ33 'FICHA PESSOAL'!BR33 'FICHA PESSOAL'!BS33"</f>
        <v/>
      </c>
      <c r="D440" s="192" t="inlineStr">
        <is>
          <t>entrada</t>
        </is>
      </c>
    </row>
    <row r="441">
      <c r="A441" s="192" t="inlineStr">
        <is>
          <t>missao.4.20</t>
        </is>
      </c>
      <c r="B441" s="192">
        <f>TEXTJOIN(" · ",TRUE,'FICHA PESSOAL'!$BO$34,'FICHA PESSOAL'!$BP$34,'FICHA PESSOAL'!$BQ$34,'FICHA PESSOAL'!$BR$34,'FICHA PESSOAL'!$BS$34)</f>
        <v/>
      </c>
      <c r="C441" s="192">
        <f>"'FICHA PESSOAL'!BO34 'FICHA PESSOAL'!BP34 'FICHA PESSOAL'!BQ34 'FICHA PESSOAL'!BR34 'FICHA PESSOAL'!BS34"</f>
        <v/>
      </c>
      <c r="D441" s="192" t="inlineStr">
        <is>
          <t>entrada</t>
        </is>
      </c>
    </row>
    <row r="442">
      <c r="A442" s="192" t="inlineStr">
        <is>
          <t>missao.4.21</t>
        </is>
      </c>
      <c r="B442" s="192">
        <f>TEXTJOIN(" · ",TRUE,'FICHA PESSOAL'!$BO$35,'FICHA PESSOAL'!$BP$35,'FICHA PESSOAL'!$BQ$35,'FICHA PESSOAL'!$BR$35,'FICHA PESSOAL'!$BS$35)</f>
        <v/>
      </c>
      <c r="C442" s="192">
        <f>"'FICHA PESSOAL'!BO35 'FICHA PESSOAL'!BP35 'FICHA PESSOAL'!BQ35 'FICHA PESSOAL'!BR35 'FICHA PESSOAL'!BS35"</f>
        <v/>
      </c>
      <c r="D442" s="192" t="inlineStr">
        <is>
          <t>entrada</t>
        </is>
      </c>
    </row>
    <row r="443">
      <c r="A443" s="192" t="inlineStr">
        <is>
          <t>missao.4.22</t>
        </is>
      </c>
      <c r="B443" s="192">
        <f>TEXTJOIN(" · ",TRUE,'FICHA PESSOAL'!$BO$36,'FICHA PESSOAL'!$BP$36,'FICHA PESSOAL'!$BQ$36,'FICHA PESSOAL'!$BR$36,'FICHA PESSOAL'!$BS$36)</f>
        <v/>
      </c>
      <c r="C443" s="192">
        <f>"'FICHA PESSOAL'!BO36 'FICHA PESSOAL'!BP36 'FICHA PESSOAL'!BQ36 'FICHA PESSOAL'!BR36 'FICHA PESSOAL'!BS36"</f>
        <v/>
      </c>
      <c r="D443" s="192" t="inlineStr">
        <is>
          <t>entrada</t>
        </is>
      </c>
    </row>
    <row r="444">
      <c r="A444" s="192" t="inlineStr">
        <is>
          <t>missao.4.23</t>
        </is>
      </c>
      <c r="B444" s="192">
        <f>TEXTJOIN(" · ",TRUE,'FICHA PESSOAL'!$BO$37,'FICHA PESSOAL'!$BP$37,'FICHA PESSOAL'!$BQ$37,'FICHA PESSOAL'!$BR$37,'FICHA PESSOAL'!$BS$37)</f>
        <v/>
      </c>
      <c r="C444" s="192">
        <f>"'FICHA PESSOAL'!BO37 'FICHA PESSOAL'!BP37 'FICHA PESSOAL'!BQ37 'FICHA PESSOAL'!BR37 'FICHA PESSOAL'!BS37"</f>
        <v/>
      </c>
      <c r="D444" s="192" t="inlineStr">
        <is>
          <t>entrada</t>
        </is>
      </c>
    </row>
    <row r="445">
      <c r="A445" s="192" t="inlineStr">
        <is>
          <t>missao.4.24</t>
        </is>
      </c>
      <c r="B445" s="192">
        <f>TEXTJOIN(" · ",TRUE,'FICHA PESSOAL'!$BO$38,'FICHA PESSOAL'!$BP$38,'FICHA PESSOAL'!$BQ$38,'FICHA PESSOAL'!$BR$38,'FICHA PESSOAL'!$BS$38)</f>
        <v/>
      </c>
      <c r="C445" s="192">
        <f>"'FICHA PESSOAL'!BO38 'FICHA PESSOAL'!BP38 'FICHA PESSOAL'!BQ38 'FICHA PESSOAL'!BR38 'FICHA PESSOAL'!BS38"</f>
        <v/>
      </c>
      <c r="D445" s="192" t="inlineStr">
        <is>
          <t>entrada</t>
        </is>
      </c>
    </row>
    <row r="446">
      <c r="A446" s="192" t="inlineStr">
        <is>
          <t>missao.4.25</t>
        </is>
      </c>
      <c r="B446" s="192">
        <f>TEXTJOIN(" · ",TRUE,'FICHA PESSOAL'!$BO$39,'FICHA PESSOAL'!$BP$39,'FICHA PESSOAL'!$BQ$39,'FICHA PESSOAL'!$BR$39,'FICHA PESSOAL'!$BS$39)</f>
        <v/>
      </c>
      <c r="C446" s="192">
        <f>"'FICHA PESSOAL'!BO39 'FICHA PESSOAL'!BP39 'FICHA PESSOAL'!BQ39 'FICHA PESSOAL'!BR39 'FICHA PESSOAL'!BS39"</f>
        <v/>
      </c>
      <c r="D446" s="192" t="inlineStr">
        <is>
          <t>entrada</t>
        </is>
      </c>
    </row>
    <row r="447">
      <c r="A447" s="192" t="inlineStr">
        <is>
          <t>missao.4.26</t>
        </is>
      </c>
      <c r="B447" s="192">
        <f>TEXTJOIN(" · ",TRUE,'FICHA PESSOAL'!$BO$40,'FICHA PESSOAL'!$BP$40,'FICHA PESSOAL'!$BQ$40,'FICHA PESSOAL'!$BR$40,'FICHA PESSOAL'!$BS$40)</f>
        <v/>
      </c>
      <c r="C447" s="192">
        <f>"'FICHA PESSOAL'!BO40 'FICHA PESSOAL'!BP40 'FICHA PESSOAL'!BQ40 'FICHA PESSOAL'!BR40 'FICHA PESSOAL'!BS40"</f>
        <v/>
      </c>
      <c r="D447" s="192" t="inlineStr">
        <is>
          <t>entrada</t>
        </is>
      </c>
    </row>
    <row r="448">
      <c r="A448" s="192" t="inlineStr">
        <is>
          <t>missao.4.27</t>
        </is>
      </c>
      <c r="B448" s="192">
        <f>TEXTJOIN(" · ",TRUE,'FICHA PESSOAL'!$BO$41,'FICHA PESSOAL'!$BP$41,'FICHA PESSOAL'!$BQ$41,'FICHA PESSOAL'!$BR$41,'FICHA PESSOAL'!$BS$41)</f>
        <v/>
      </c>
      <c r="C448" s="192">
        <f>"'FICHA PESSOAL'!BO41 'FICHA PESSOAL'!BP41 'FICHA PESSOAL'!BQ41 'FICHA PESSOAL'!BR41 'FICHA PESSOAL'!BS41"</f>
        <v/>
      </c>
      <c r="D448" s="192" t="inlineStr">
        <is>
          <t>entrada</t>
        </is>
      </c>
    </row>
    <row r="449">
      <c r="A449" s="192" t="inlineStr">
        <is>
          <t>missao.4.28</t>
        </is>
      </c>
      <c r="B449" s="192">
        <f>TEXTJOIN(" · ",TRUE,'FICHA PESSOAL'!$BO$42,'FICHA PESSOAL'!$BP$42,'FICHA PESSOAL'!$BQ$42,'FICHA PESSOAL'!$BR$42,'FICHA PESSOAL'!$BS$42)</f>
        <v/>
      </c>
      <c r="C449" s="192">
        <f>"'FICHA PESSOAL'!BO42 'FICHA PESSOAL'!BP42 'FICHA PESSOAL'!BQ42 'FICHA PESSOAL'!BR42 'FICHA PESSOAL'!BS42"</f>
        <v/>
      </c>
      <c r="D449" s="192" t="inlineStr">
        <is>
          <t>entrada</t>
        </is>
      </c>
    </row>
    <row r="450">
      <c r="A450" s="192" t="inlineStr">
        <is>
          <t>missao.4.29</t>
        </is>
      </c>
      <c r="B450" s="192">
        <f>TEXTJOIN(" · ",TRUE,'FICHA PESSOAL'!$BO$43,'FICHA PESSOAL'!$BP$43,'FICHA PESSOAL'!$BQ$43,'FICHA PESSOAL'!$BR$43,'FICHA PESSOAL'!$BS$43)</f>
        <v/>
      </c>
      <c r="C450" s="192">
        <f>"'FICHA PESSOAL'!BO43 'FICHA PESSOAL'!BP43 'FICHA PESSOAL'!BQ43 'FICHA PESSOAL'!BR43 'FICHA PESSOAL'!BS43"</f>
        <v/>
      </c>
      <c r="D450" s="192" t="inlineStr">
        <is>
          <t>entrada</t>
        </is>
      </c>
    </row>
    <row r="451">
      <c r="A451" s="192" t="inlineStr">
        <is>
          <t>missao.4.30</t>
        </is>
      </c>
      <c r="B451" s="192">
        <f>TEXTJOIN(" · ",TRUE,'FICHA PESSOAL'!$BO$44,'FICHA PESSOAL'!$BP$44,'FICHA PESSOAL'!$BQ$44,'FICHA PESSOAL'!$BR$44,'FICHA PESSOAL'!$BS$44)</f>
        <v/>
      </c>
      <c r="C451" s="192">
        <f>"'FICHA PESSOAL'!BO44 'FICHA PESSOAL'!BP44 'FICHA PESSOAL'!BQ44 'FICHA PESSOAL'!BR44 'FICHA PESSOAL'!BS44"</f>
        <v/>
      </c>
      <c r="D451" s="192" t="inlineStr">
        <is>
          <t>entrada</t>
        </is>
      </c>
    </row>
    <row r="452">
      <c r="A452" s="192" t="inlineStr">
        <is>
          <t>missao.4.31</t>
        </is>
      </c>
      <c r="B452" s="192">
        <f>TEXTJOIN(" · ",TRUE,'FICHA PESSOAL'!$BO$45,'FICHA PESSOAL'!$BP$45,'FICHA PESSOAL'!$BQ$45,'FICHA PESSOAL'!$BR$45,'FICHA PESSOAL'!$BS$45)</f>
        <v/>
      </c>
      <c r="C452" s="192">
        <f>"'FICHA PESSOAL'!BO45 'FICHA PESSOAL'!BP45 'FICHA PESSOAL'!BQ45 'FICHA PESSOAL'!BR45 'FICHA PESSOAL'!BS45"</f>
        <v/>
      </c>
      <c r="D452" s="192" t="inlineStr">
        <is>
          <t>entrada</t>
        </is>
      </c>
    </row>
    <row r="453">
      <c r="A453" s="192" t="inlineStr">
        <is>
          <t>missao.4.32</t>
        </is>
      </c>
      <c r="B453" s="192">
        <f>TEXTJOIN(" · ",TRUE,'FICHA PESSOAL'!$BO$46,'FICHA PESSOAL'!$BP$46,'FICHA PESSOAL'!$BQ$46,'FICHA PESSOAL'!$BR$46,'FICHA PESSOAL'!$BS$46)</f>
        <v/>
      </c>
      <c r="C453" s="192">
        <f>"'FICHA PESSOAL'!BO46 'FICHA PESSOAL'!BP46 'FICHA PESSOAL'!BQ46 'FICHA PESSOAL'!BR46 'FICHA PESSOAL'!BS46"</f>
        <v/>
      </c>
      <c r="D453" s="192" t="inlineStr">
        <is>
          <t>entrada</t>
        </is>
      </c>
    </row>
    <row r="454">
      <c r="A454" s="192" t="inlineStr">
        <is>
          <t>missao.4.33</t>
        </is>
      </c>
      <c r="B454" s="192">
        <f>TEXTJOIN(" · ",TRUE,'FICHA PESSOAL'!$BO$47,'FICHA PESSOAL'!$BP$47,'FICHA PESSOAL'!$BQ$47,'FICHA PESSOAL'!$BR$47,'FICHA PESSOAL'!$BS$47)</f>
        <v/>
      </c>
      <c r="C454" s="192">
        <f>"'FICHA PESSOAL'!BO47 'FICHA PESSOAL'!BP47 'FICHA PESSOAL'!BQ47 'FICHA PESSOAL'!BR47 'FICHA PESSOAL'!BS47"</f>
        <v/>
      </c>
      <c r="D454" s="192" t="inlineStr">
        <is>
          <t>entrada</t>
        </is>
      </c>
    </row>
    <row r="455">
      <c r="A455" s="192" t="inlineStr">
        <is>
          <t>missao.4.34</t>
        </is>
      </c>
      <c r="B455" s="192">
        <f>TEXTJOIN(" · ",TRUE,'FICHA PESSOAL'!$BO$48,'FICHA PESSOAL'!$BP$48,'FICHA PESSOAL'!$BQ$48,'FICHA PESSOAL'!$BR$48,'FICHA PESSOAL'!$BS$48)</f>
        <v/>
      </c>
      <c r="C455" s="192">
        <f>"'FICHA PESSOAL'!BO48 'FICHA PESSOAL'!BP48 'FICHA PESSOAL'!BQ48 'FICHA PESSOAL'!BR48 'FICHA PESSOAL'!BS48"</f>
        <v/>
      </c>
      <c r="D455" s="192" t="inlineStr">
        <is>
          <t>entrada</t>
        </is>
      </c>
    </row>
    <row r="456">
      <c r="A456" s="192" t="inlineStr">
        <is>
          <t>missao.4.35</t>
        </is>
      </c>
      <c r="B456" s="192">
        <f>TEXTJOIN(" · ",TRUE,'FICHA PESSOAL'!$BO$49,'FICHA PESSOAL'!$BP$49,'FICHA PESSOAL'!$BQ$49,'FICHA PESSOAL'!$BR$49,'FICHA PESSOAL'!$BS$49)</f>
        <v/>
      </c>
      <c r="C456" s="192">
        <f>"'FICHA PESSOAL'!BO49 'FICHA PESSOAL'!BP49 'FICHA PESSOAL'!BQ49 'FICHA PESSOAL'!BR49 'FICHA PESSOAL'!BS49"</f>
        <v/>
      </c>
      <c r="D456" s="192" t="inlineStr">
        <is>
          <t>entrada</t>
        </is>
      </c>
    </row>
    <row r="457">
      <c r="A457" s="192" t="inlineStr">
        <is>
          <t>missao.4.36</t>
        </is>
      </c>
      <c r="B457" s="192">
        <f>TEXTJOIN(" · ",TRUE,'FICHA PESSOAL'!$BO$50,'FICHA PESSOAL'!$BP$50,'FICHA PESSOAL'!$BQ$50,'FICHA PESSOAL'!$BR$50,'FICHA PESSOAL'!$BS$50)</f>
        <v/>
      </c>
      <c r="C457" s="192">
        <f>"'FICHA PESSOAL'!BO50 'FICHA PESSOAL'!BP50 'FICHA PESSOAL'!BQ50 'FICHA PESSOAL'!BR50 'FICHA PESSOAL'!BS50"</f>
        <v/>
      </c>
      <c r="D457" s="192" t="inlineStr">
        <is>
          <t>entrada</t>
        </is>
      </c>
    </row>
    <row r="458">
      <c r="A458" s="192" t="inlineStr">
        <is>
          <t>missao.4.37</t>
        </is>
      </c>
      <c r="B458" s="192">
        <f>TEXTJOIN(" · ",TRUE,'FICHA PESSOAL'!$BO$51,'FICHA PESSOAL'!$BP$51,'FICHA PESSOAL'!$BQ$51,'FICHA PESSOAL'!$BR$51,'FICHA PESSOAL'!$BS$51)</f>
        <v/>
      </c>
      <c r="C458" s="192">
        <f>"'FICHA PESSOAL'!BO51 'FICHA PESSOAL'!BP51 'FICHA PESSOAL'!BQ51 'FICHA PESSOAL'!BR51 'FICHA PESSOAL'!BS51"</f>
        <v/>
      </c>
      <c r="D458" s="192" t="inlineStr">
        <is>
          <t>entrada</t>
        </is>
      </c>
    </row>
    <row r="459">
      <c r="A459" s="192" t="inlineStr">
        <is>
          <t>missao.4.38</t>
        </is>
      </c>
      <c r="B459" s="192">
        <f>TEXTJOIN(" · ",TRUE,'FICHA PESSOAL'!$BO$52,'FICHA PESSOAL'!$BP$52,'FICHA PESSOAL'!$BQ$52,'FICHA PESSOAL'!$BR$52,'FICHA PESSOAL'!$BS$52)</f>
        <v/>
      </c>
      <c r="C459" s="192">
        <f>"'FICHA PESSOAL'!BO52 'FICHA PESSOAL'!BP52 'FICHA PESSOAL'!BQ52 'FICHA PESSOAL'!BR52 'FICHA PESSOAL'!BS52"</f>
        <v/>
      </c>
      <c r="D459" s="192" t="inlineStr">
        <is>
          <t>entrada</t>
        </is>
      </c>
    </row>
    <row r="460">
      <c r="A460" s="192" t="inlineStr">
        <is>
          <t>missao.4.39</t>
        </is>
      </c>
      <c r="B460" s="192">
        <f>TEXTJOIN(" · ",TRUE,'FICHA PESSOAL'!$BO$53,'FICHA PESSOAL'!$BP$53,'FICHA PESSOAL'!$BQ$53,'FICHA PESSOAL'!$BR$53,'FICHA PESSOAL'!$BS$53)</f>
        <v/>
      </c>
      <c r="C460" s="192">
        <f>"'FICHA PESSOAL'!BO53 'FICHA PESSOAL'!BP53 'FICHA PESSOAL'!BQ53 'FICHA PESSOAL'!BR53 'FICHA PESSOAL'!BS53"</f>
        <v/>
      </c>
      <c r="D460" s="192" t="inlineStr">
        <is>
          <t>entrada</t>
        </is>
      </c>
    </row>
    <row r="461">
      <c r="A461" s="192" t="inlineStr">
        <is>
          <t>missao.4.40</t>
        </is>
      </c>
      <c r="B461" s="192">
        <f>TEXTJOIN(" · ",TRUE,'FICHA PESSOAL'!$BO$54,'FICHA PESSOAL'!$BP$54,'FICHA PESSOAL'!$BQ$54,'FICHA PESSOAL'!$BR$54,'FICHA PESSOAL'!$BS$54)</f>
        <v/>
      </c>
      <c r="C461" s="192">
        <f>"'FICHA PESSOAL'!BO54 'FICHA PESSOAL'!BP54 'FICHA PESSOAL'!BQ54 'FICHA PESSOAL'!BR54 'FICHA PESSOAL'!BS54"</f>
        <v/>
      </c>
      <c r="D461" s="192" t="inlineStr">
        <is>
          <t>entrada</t>
        </is>
      </c>
    </row>
    <row r="462">
      <c r="A462" s="192" t="inlineStr">
        <is>
          <t>missao.4.41</t>
        </is>
      </c>
      <c r="B462" s="192">
        <f>TEXTJOIN(" · ",TRUE,'FICHA PESSOAL'!$BO$55,'FICHA PESSOAL'!$BP$55,'FICHA PESSOAL'!$BQ$55,'FICHA PESSOAL'!$BR$55,'FICHA PESSOAL'!$BS$55)</f>
        <v/>
      </c>
      <c r="C462" s="192">
        <f>"'FICHA PESSOAL'!BO55 'FICHA PESSOAL'!BP55 'FICHA PESSOAL'!BQ55 'FICHA PESSOAL'!BR55 'FICHA PESSOAL'!BS55"</f>
        <v/>
      </c>
      <c r="D462" s="192" t="inlineStr">
        <is>
          <t>entrada</t>
        </is>
      </c>
    </row>
    <row r="463">
      <c r="A463" s="192" t="inlineStr">
        <is>
          <t>missao.4.42</t>
        </is>
      </c>
      <c r="B463" s="192">
        <f>TEXTJOIN(" · ",TRUE,'FICHA PESSOAL'!$BO$56,'FICHA PESSOAL'!$BP$56,'FICHA PESSOAL'!$BQ$56,'FICHA PESSOAL'!$BR$56,'FICHA PESSOAL'!$BS$56)</f>
        <v/>
      </c>
      <c r="C463" s="192">
        <f>"'FICHA PESSOAL'!BO56 'FICHA PESSOAL'!BP56 'FICHA PESSOAL'!BQ56 'FICHA PESSOAL'!BR56 'FICHA PESSOAL'!BS56"</f>
        <v/>
      </c>
      <c r="D463" s="192" t="inlineStr">
        <is>
          <t>entrada</t>
        </is>
      </c>
    </row>
    <row r="464">
      <c r="A464" s="192" t="inlineStr">
        <is>
          <t>missao.4.43</t>
        </is>
      </c>
      <c r="B464" s="192">
        <f>TEXTJOIN(" · ",TRUE,'FICHA PESSOAL'!$BO$57,'FICHA PESSOAL'!$BP$57,'FICHA PESSOAL'!$BQ$57,'FICHA PESSOAL'!$BR$57,'FICHA PESSOAL'!$BS$57)</f>
        <v/>
      </c>
      <c r="C464" s="192">
        <f>"'FICHA PESSOAL'!BO57 'FICHA PESSOAL'!BP57 'FICHA PESSOAL'!BQ57 'FICHA PESSOAL'!BR57 'FICHA PESSOAL'!BS57"</f>
        <v/>
      </c>
      <c r="D464" s="192" t="inlineStr">
        <is>
          <t>entrada</t>
        </is>
      </c>
    </row>
    <row r="465">
      <c r="A465" s="192" t="inlineStr">
        <is>
          <t>missao.4.44</t>
        </is>
      </c>
      <c r="B465" s="192">
        <f>TEXTJOIN(" · ",TRUE,'FICHA PESSOAL'!$BO$58,'FICHA PESSOAL'!$BP$58,'FICHA PESSOAL'!$BQ$58,'FICHA PESSOAL'!$BR$58,'FICHA PESSOAL'!$BS$58)</f>
        <v/>
      </c>
      <c r="C465" s="192">
        <f>"'FICHA PESSOAL'!BO58 'FICHA PESSOAL'!BP58 'FICHA PESSOAL'!BQ58 'FICHA PESSOAL'!BR58 'FICHA PESSOAL'!BS58"</f>
        <v/>
      </c>
      <c r="D465" s="192" t="inlineStr">
        <is>
          <t>entrada</t>
        </is>
      </c>
    </row>
    <row r="466">
      <c r="A466" s="192" t="inlineStr">
        <is>
          <t>missao.4.45</t>
        </is>
      </c>
      <c r="B466" s="192">
        <f>TEXTJOIN(" · ",TRUE,'FICHA PESSOAL'!$BO$59,'FICHA PESSOAL'!$BP$59,'FICHA PESSOAL'!$BQ$59,'FICHA PESSOAL'!$BR$59,'FICHA PESSOAL'!$BS$59)</f>
        <v/>
      </c>
      <c r="C466" s="192">
        <f>"'FICHA PESSOAL'!BO59 'FICHA PESSOAL'!BP59 'FICHA PESSOAL'!BQ59 'FICHA PESSOAL'!BR59 'FICHA PESSOAL'!BS59"</f>
        <v/>
      </c>
      <c r="D466" s="192" t="inlineStr">
        <is>
          <t>entrada</t>
        </is>
      </c>
    </row>
    <row r="467">
      <c r="A467" s="192" t="inlineStr">
        <is>
          <t>missao.4.46</t>
        </is>
      </c>
      <c r="B467" s="192">
        <f>TEXTJOIN(" · ",TRUE,'FICHA PESSOAL'!$BO$60,'FICHA PESSOAL'!$BP$60,'FICHA PESSOAL'!$BQ$60,'FICHA PESSOAL'!$BR$60,'FICHA PESSOAL'!$BS$60)</f>
        <v/>
      </c>
      <c r="C467" s="192">
        <f>"'FICHA PESSOAL'!BO60 'FICHA PESSOAL'!BP60 'FICHA PESSOAL'!BQ60 'FICHA PESSOAL'!BR60 'FICHA PESSOAL'!BS60"</f>
        <v/>
      </c>
      <c r="D467" s="192" t="inlineStr">
        <is>
          <t>entrada</t>
        </is>
      </c>
    </row>
    <row r="468">
      <c r="A468" s="192" t="inlineStr">
        <is>
          <t>missao.4.47</t>
        </is>
      </c>
      <c r="B468" s="192">
        <f>TEXTJOIN(" · ",TRUE,'FICHA PESSOAL'!$BO$61,'FICHA PESSOAL'!$BP$61,'FICHA PESSOAL'!$BQ$61,'FICHA PESSOAL'!$BR$61,'FICHA PESSOAL'!$BS$61)</f>
        <v/>
      </c>
      <c r="C468" s="192">
        <f>"'FICHA PESSOAL'!BO61 'FICHA PESSOAL'!BP61 'FICHA PESSOAL'!BQ61 'FICHA PESSOAL'!BR61 'FICHA PESSOAL'!BS61"</f>
        <v/>
      </c>
      <c r="D468" s="192" t="inlineStr">
        <is>
          <t>entrada</t>
        </is>
      </c>
    </row>
    <row r="469">
      <c r="A469" s="192" t="inlineStr">
        <is>
          <t>missao.4.48</t>
        </is>
      </c>
      <c r="B469" s="192">
        <f>TEXTJOIN(" · ",TRUE,'FICHA PESSOAL'!$BO$62,'FICHA PESSOAL'!$BP$62,'FICHA PESSOAL'!$BQ$62,'FICHA PESSOAL'!$BR$62,'FICHA PESSOAL'!$BS$62)</f>
        <v/>
      </c>
      <c r="C469" s="192">
        <f>"'FICHA PESSOAL'!BO62 'FICHA PESSOAL'!BP62 'FICHA PESSOAL'!BQ62 'FICHA PESSOAL'!BR62 'FICHA PESSOAL'!BS62"</f>
        <v/>
      </c>
      <c r="D469" s="192" t="inlineStr">
        <is>
          <t>entrada</t>
        </is>
      </c>
    </row>
    <row r="470">
      <c r="A470" s="192" t="inlineStr">
        <is>
          <t>missao.4.49</t>
        </is>
      </c>
      <c r="B470" s="192">
        <f>TEXTJOIN(" · ",TRUE,'FICHA PESSOAL'!$BO$63,'FICHA PESSOAL'!$BP$63,'FICHA PESSOAL'!$BQ$63,'FICHA PESSOAL'!$BR$63,'FICHA PESSOAL'!$BS$63)</f>
        <v/>
      </c>
      <c r="C470" s="192">
        <f>"'FICHA PESSOAL'!BO63 'FICHA PESSOAL'!BP63 'FICHA PESSOAL'!BQ63 'FICHA PESSOAL'!BR63 'FICHA PESSOAL'!BS63"</f>
        <v/>
      </c>
      <c r="D470" s="192" t="inlineStr">
        <is>
          <t>entrada</t>
        </is>
      </c>
    </row>
    <row r="471">
      <c r="A471" s="192" t="inlineStr">
        <is>
          <t>missao.4.50</t>
        </is>
      </c>
      <c r="B471" s="192">
        <f>TEXTJOIN(" · ",TRUE,'FICHA PESSOAL'!$BO$64,'FICHA PESSOAL'!$BP$64,'FICHA PESSOAL'!$BQ$64,'FICHA PESSOAL'!$BR$64,'FICHA PESSOAL'!$BS$64)</f>
        <v/>
      </c>
      <c r="C471" s="192">
        <f>"'FICHA PESSOAL'!BO64 'FICHA PESSOAL'!BP64 'FICHA PESSOAL'!BQ64 'FICHA PESSOAL'!BR64 'FICHA PESSOAL'!BS64"</f>
        <v/>
      </c>
      <c r="D471" s="192" t="inlineStr">
        <is>
          <t>entrada</t>
        </is>
      </c>
    </row>
    <row r="472">
      <c r="A472" s="192" t="inlineStr">
        <is>
          <t>missao.4.51</t>
        </is>
      </c>
      <c r="B472" s="192">
        <f>TEXTJOIN(" · ",TRUE,'FICHA PESSOAL'!$BO$65,'FICHA PESSOAL'!$BP$65,'FICHA PESSOAL'!$BQ$65,'FICHA PESSOAL'!$BR$65,'FICHA PESSOAL'!$BS$65)</f>
        <v/>
      </c>
      <c r="C472" s="192">
        <f>"'FICHA PESSOAL'!BO65 'FICHA PESSOAL'!BP65 'FICHA PESSOAL'!BQ65 'FICHA PESSOAL'!BR65 'FICHA PESSOAL'!BS65"</f>
        <v/>
      </c>
      <c r="D472" s="192" t="inlineStr">
        <is>
          <t>entrada</t>
        </is>
      </c>
    </row>
    <row r="473">
      <c r="A473" s="192" t="inlineStr">
        <is>
          <t>missao.4.52</t>
        </is>
      </c>
      <c r="B473" s="192">
        <f>TEXTJOIN(" · ",TRUE,'FICHA PESSOAL'!$BO$66,'FICHA PESSOAL'!$BP$66,'FICHA PESSOAL'!$BQ$66,'FICHA PESSOAL'!$BR$66,'FICHA PESSOAL'!$BS$66)</f>
        <v/>
      </c>
      <c r="C473" s="192">
        <f>"'FICHA PESSOAL'!BO66 'FICHA PESSOAL'!BP66 'FICHA PESSOAL'!BQ66 'FICHA PESSOAL'!BR66 'FICHA PESSOAL'!BS66"</f>
        <v/>
      </c>
      <c r="D473" s="192" t="inlineStr">
        <is>
          <t>entrada</t>
        </is>
      </c>
    </row>
    <row r="474">
      <c r="A474" s="192" t="inlineStr">
        <is>
          <t>missao.4.53</t>
        </is>
      </c>
      <c r="B474" s="192">
        <f>TEXTJOIN(" · ",TRUE,'FICHA PESSOAL'!$BO$67,'FICHA PESSOAL'!$BP$67,'FICHA PESSOAL'!$BQ$67,'FICHA PESSOAL'!$BR$67,'FICHA PESSOAL'!$BS$67)</f>
        <v/>
      </c>
      <c r="C474" s="192">
        <f>"'FICHA PESSOAL'!BO67 'FICHA PESSOAL'!BP67 'FICHA PESSOAL'!BQ67 'FICHA PESSOAL'!BR67 'FICHA PESSOAL'!BS67"</f>
        <v/>
      </c>
      <c r="D474" s="192" t="inlineStr">
        <is>
          <t>entrada</t>
        </is>
      </c>
    </row>
    <row r="475">
      <c r="A475" s="192" t="inlineStr">
        <is>
          <t>missao.4.54</t>
        </is>
      </c>
      <c r="B475" s="192">
        <f>TEXTJOIN(" · ",TRUE,'FICHA PESSOAL'!$BO$68,'FICHA PESSOAL'!$BP$68,'FICHA PESSOAL'!$BQ$68,'FICHA PESSOAL'!$BR$68,'FICHA PESSOAL'!$BS$68)</f>
        <v/>
      </c>
      <c r="C475" s="192">
        <f>"'FICHA PESSOAL'!BO68 'FICHA PESSOAL'!BP68 'FICHA PESSOAL'!BQ68 'FICHA PESSOAL'!BR68 'FICHA PESSOAL'!BS68"</f>
        <v/>
      </c>
      <c r="D475" s="192" t="inlineStr">
        <is>
          <t>entrada</t>
        </is>
      </c>
    </row>
    <row r="476">
      <c r="A476" s="192" t="inlineStr">
        <is>
          <t>missao.4.55</t>
        </is>
      </c>
      <c r="B476" s="192">
        <f>TEXTJOIN(" · ",TRUE,'FICHA PESSOAL'!$BO$69,'FICHA PESSOAL'!$BP$69,'FICHA PESSOAL'!$BQ$69,'FICHA PESSOAL'!$BR$69,'FICHA PESSOAL'!$BS$69)</f>
        <v/>
      </c>
      <c r="C476" s="192">
        <f>"'FICHA PESSOAL'!BO69 'FICHA PESSOAL'!BP69 'FICHA PESSOAL'!BQ69 'FICHA PESSOAL'!BR69 'FICHA PESSOAL'!BS69"</f>
        <v/>
      </c>
      <c r="D476" s="192" t="inlineStr">
        <is>
          <t>entrada</t>
        </is>
      </c>
    </row>
    <row r="477">
      <c r="A477" s="192" t="inlineStr">
        <is>
          <t>missao.4.56</t>
        </is>
      </c>
      <c r="B477" s="192">
        <f>TEXTJOIN(" · ",TRUE,'FICHA PESSOAL'!$BO$70,'FICHA PESSOAL'!$BP$70,'FICHA PESSOAL'!$BQ$70,'FICHA PESSOAL'!$BR$70,'FICHA PESSOAL'!$BS$70)</f>
        <v/>
      </c>
      <c r="C477" s="192">
        <f>"'FICHA PESSOAL'!BO70 'FICHA PESSOAL'!BP70 'FICHA PESSOAL'!BQ70 'FICHA PESSOAL'!BR70 'FICHA PESSOAL'!BS70"</f>
        <v/>
      </c>
      <c r="D477" s="192" t="inlineStr">
        <is>
          <t>entrada</t>
        </is>
      </c>
    </row>
    <row r="478">
      <c r="A478" s="192" t="inlineStr">
        <is>
          <t>missao.4.57</t>
        </is>
      </c>
      <c r="B478" s="192">
        <f>TEXTJOIN(" · ",TRUE,'FICHA PESSOAL'!$BO$71,'FICHA PESSOAL'!$BP$71,'FICHA PESSOAL'!$BQ$71,'FICHA PESSOAL'!$BR$71,'FICHA PESSOAL'!$BS$71)</f>
        <v/>
      </c>
      <c r="C478" s="192">
        <f>"'FICHA PESSOAL'!BO71 'FICHA PESSOAL'!BP71 'FICHA PESSOAL'!BQ71 'FICHA PESSOAL'!BR71 'FICHA PESSOAL'!BS71"</f>
        <v/>
      </c>
      <c r="D478" s="192" t="inlineStr">
        <is>
          <t>entrada</t>
        </is>
      </c>
    </row>
    <row r="479">
      <c r="A479" s="192" t="inlineStr">
        <is>
          <t>missao.4.58</t>
        </is>
      </c>
      <c r="B479" s="192">
        <f>TEXTJOIN(" · ",TRUE,'FICHA PESSOAL'!$BO$72,'FICHA PESSOAL'!$BP$72,'FICHA PESSOAL'!$BQ$72,'FICHA PESSOAL'!$BR$72,'FICHA PESSOAL'!$BS$72)</f>
        <v/>
      </c>
      <c r="C479" s="192">
        <f>"'FICHA PESSOAL'!BO72 'FICHA PESSOAL'!BP72 'FICHA PESSOAL'!BQ72 'FICHA PESSOAL'!BR72 'FICHA PESSOAL'!BS72"</f>
        <v/>
      </c>
      <c r="D479" s="192" t="inlineStr">
        <is>
          <t>entrada</t>
        </is>
      </c>
    </row>
    <row r="480">
      <c r="A480" s="192" t="inlineStr">
        <is>
          <t>missao.4.59</t>
        </is>
      </c>
      <c r="B480" s="192">
        <f>TEXTJOIN(" · ",TRUE,'FICHA PESSOAL'!$BO$73,'FICHA PESSOAL'!$BP$73,'FICHA PESSOAL'!$BQ$73,'FICHA PESSOAL'!$BR$73,'FICHA PESSOAL'!$BS$73)</f>
        <v/>
      </c>
      <c r="C480" s="192">
        <f>"'FICHA PESSOAL'!BO73 'FICHA PESSOAL'!BP73 'FICHA PESSOAL'!BQ73 'FICHA PESSOAL'!BR73 'FICHA PESSOAL'!BS73"</f>
        <v/>
      </c>
      <c r="D480" s="192" t="inlineStr">
        <is>
          <t>entrada</t>
        </is>
      </c>
    </row>
    <row r="481">
      <c r="A481" s="192" t="inlineStr">
        <is>
          <t>missao.4.60</t>
        </is>
      </c>
      <c r="B481" s="192">
        <f>TEXTJOIN(" · ",TRUE,'FICHA PESSOAL'!$BO$74,'FICHA PESSOAL'!$BP$74,'FICHA PESSOAL'!$BQ$74,'FICHA PESSOAL'!$BR$74,'FICHA PESSOAL'!$BS$74)</f>
        <v/>
      </c>
      <c r="C481" s="192">
        <f>"'FICHA PESSOAL'!BO74 'FICHA PESSOAL'!BP74 'FICHA PESSOAL'!BQ74 'FICHA PESSOAL'!BR74 'FICHA PESSOAL'!BS74"</f>
        <v/>
      </c>
      <c r="D481" s="192" t="inlineStr">
        <is>
          <t>entrada</t>
        </is>
      </c>
    </row>
    <row r="482">
      <c r="A482" s="192" t="inlineStr">
        <is>
          <t>missao.4.61</t>
        </is>
      </c>
      <c r="B482" s="192">
        <f>TEXTJOIN(" · ",TRUE,'FICHA PESSOAL'!$BO$75,'FICHA PESSOAL'!$BP$75,'FICHA PESSOAL'!$BQ$75,'FICHA PESSOAL'!$BR$75,'FICHA PESSOAL'!$BS$75)</f>
        <v/>
      </c>
      <c r="C482" s="192">
        <f>"'FICHA PESSOAL'!BO75 'FICHA PESSOAL'!BP75 'FICHA PESSOAL'!BQ75 'FICHA PESSOAL'!BR75 'FICHA PESSOAL'!BS75"</f>
        <v/>
      </c>
      <c r="D482" s="192" t="inlineStr">
        <is>
          <t>entrada</t>
        </is>
      </c>
    </row>
    <row r="483">
      <c r="A483" s="192" t="inlineStr">
        <is>
          <t>missao.4.62</t>
        </is>
      </c>
      <c r="B483" s="192">
        <f>TEXTJOIN(" · ",TRUE,'FICHA PESSOAL'!$BO$76,'FICHA PESSOAL'!$BP$76,'FICHA PESSOAL'!$BQ$76,'FICHA PESSOAL'!$BR$76,'FICHA PESSOAL'!$BS$76)</f>
        <v/>
      </c>
      <c r="C483" s="192">
        <f>"'FICHA PESSOAL'!BO76 'FICHA PESSOAL'!BP76 'FICHA PESSOAL'!BQ76 'FICHA PESSOAL'!BR76 'FICHA PESSOAL'!BS76"</f>
        <v/>
      </c>
      <c r="D483" s="192" t="inlineStr">
        <is>
          <t>entrada</t>
        </is>
      </c>
    </row>
    <row r="484">
      <c r="A484" s="192" t="inlineStr">
        <is>
          <t>missao.4.63</t>
        </is>
      </c>
      <c r="B484" s="192">
        <f>TEXTJOIN(" · ",TRUE,'FICHA PESSOAL'!$BO$77,'FICHA PESSOAL'!$BP$77,'FICHA PESSOAL'!$BQ$77,'FICHA PESSOAL'!$BR$77,'FICHA PESSOAL'!$BS$77)</f>
        <v/>
      </c>
      <c r="C484" s="192">
        <f>"'FICHA PESSOAL'!BO77 'FICHA PESSOAL'!BP77 'FICHA PESSOAL'!BQ77 'FICHA PESSOAL'!BR77 'FICHA PESSOAL'!BS77"</f>
        <v/>
      </c>
      <c r="D484" s="192" t="inlineStr">
        <is>
          <t>entrada</t>
        </is>
      </c>
    </row>
    <row r="485">
      <c r="A485" s="192" t="inlineStr">
        <is>
          <t>missao.4.64</t>
        </is>
      </c>
      <c r="B485" s="192">
        <f>TEXTJOIN(" · ",TRUE,'FICHA PESSOAL'!$BO$78,'FICHA PESSOAL'!$BP$78,'FICHA PESSOAL'!$BQ$78,'FICHA PESSOAL'!$BR$78,'FICHA PESSOAL'!$BS$78)</f>
        <v/>
      </c>
      <c r="C485" s="192">
        <f>"'FICHA PESSOAL'!BO78 'FICHA PESSOAL'!BP78 'FICHA PESSOAL'!BQ78 'FICHA PESSOAL'!BR78 'FICHA PESSOAL'!BS78"</f>
        <v/>
      </c>
      <c r="D485" s="192" t="inlineStr">
        <is>
          <t>entrada</t>
        </is>
      </c>
    </row>
    <row r="486">
      <c r="A486" s="192" t="inlineStr">
        <is>
          <t>missao.4.65</t>
        </is>
      </c>
      <c r="B486" s="192">
        <f>TEXTJOIN(" · ",TRUE,'FICHA PESSOAL'!$BO$79,'FICHA PESSOAL'!$BP$79,'FICHA PESSOAL'!$BQ$79,'FICHA PESSOAL'!$BR$79,'FICHA PESSOAL'!$BS$79)</f>
        <v/>
      </c>
      <c r="C486" s="192">
        <f>"'FICHA PESSOAL'!BO79 'FICHA PESSOAL'!BP79 'FICHA PESSOAL'!BQ79 'FICHA PESSOAL'!BR79 'FICHA PESSOAL'!BS79"</f>
        <v/>
      </c>
      <c r="D486" s="192" t="inlineStr">
        <is>
          <t>entrada</t>
        </is>
      </c>
    </row>
    <row r="487">
      <c r="A487" s="192" t="inlineStr">
        <is>
          <t>missao.4.66</t>
        </is>
      </c>
      <c r="B487" s="192">
        <f>TEXTJOIN(" · ",TRUE,'FICHA PESSOAL'!$BO$80,'FICHA PESSOAL'!$BP$80,'FICHA PESSOAL'!$BQ$80,'FICHA PESSOAL'!$BR$80,'FICHA PESSOAL'!$BS$80)</f>
        <v/>
      </c>
      <c r="C487" s="192">
        <f>"'FICHA PESSOAL'!BO80 'FICHA PESSOAL'!BP80 'FICHA PESSOAL'!BQ80 'FICHA PESSOAL'!BR80 'FICHA PESSOAL'!BS80"</f>
        <v/>
      </c>
      <c r="D487" s="192" t="inlineStr">
        <is>
          <t>entrada</t>
        </is>
      </c>
    </row>
    <row r="488">
      <c r="A488" s="192" t="inlineStr">
        <is>
          <t>missao.4.67</t>
        </is>
      </c>
      <c r="B488" s="192">
        <f>TEXTJOIN(" · ",TRUE,'FICHA PESSOAL'!$BO$81,'FICHA PESSOAL'!$BP$81,'FICHA PESSOAL'!$BQ$81,'FICHA PESSOAL'!$BR$81,'FICHA PESSOAL'!$BS$81)</f>
        <v/>
      </c>
      <c r="C488" s="192">
        <f>"'FICHA PESSOAL'!BO81 'FICHA PESSOAL'!BP81 'FICHA PESSOAL'!BQ81 'FICHA PESSOAL'!BR81 'FICHA PESSOAL'!BS81"</f>
        <v/>
      </c>
      <c r="D488" s="192" t="inlineStr">
        <is>
          <t>entrada</t>
        </is>
      </c>
    </row>
    <row r="489">
      <c r="A489" s="192" t="inlineStr">
        <is>
          <t>missao.4.68</t>
        </is>
      </c>
      <c r="B489" s="192">
        <f>TEXTJOIN(" · ",TRUE,'FICHA PESSOAL'!$BO$82,'FICHA PESSOAL'!$BP$82,'FICHA PESSOAL'!$BQ$82,'FICHA PESSOAL'!$BR$82,'FICHA PESSOAL'!$BS$82)</f>
        <v/>
      </c>
      <c r="C489" s="192">
        <f>"'FICHA PESSOAL'!BO82 'FICHA PESSOAL'!BP82 'FICHA PESSOAL'!BQ82 'FICHA PESSOAL'!BR82 'FICHA PESSOAL'!BS82"</f>
        <v/>
      </c>
      <c r="D489" s="192" t="inlineStr">
        <is>
          <t>entrada</t>
        </is>
      </c>
    </row>
    <row r="490">
      <c r="A490" s="192" t="inlineStr">
        <is>
          <t>missao.4.69</t>
        </is>
      </c>
      <c r="B490" s="192">
        <f>TEXTJOIN(" · ",TRUE,'FICHA PESSOAL'!$BO$83,'FICHA PESSOAL'!$BP$83,'FICHA PESSOAL'!$BQ$83,'FICHA PESSOAL'!$BR$83,'FICHA PESSOAL'!$BS$83)</f>
        <v/>
      </c>
      <c r="C490" s="192">
        <f>"'FICHA PESSOAL'!BO83 'FICHA PESSOAL'!BP83 'FICHA PESSOAL'!BQ83 'FICHA PESSOAL'!BR83 'FICHA PESSOAL'!BS83"</f>
        <v/>
      </c>
      <c r="D490" s="192" t="inlineStr">
        <is>
          <t>entrada</t>
        </is>
      </c>
    </row>
    <row r="491">
      <c r="A491" s="192" t="inlineStr">
        <is>
          <t>missao.4.70</t>
        </is>
      </c>
      <c r="B491" s="192">
        <f>TEXTJOIN(" · ",TRUE,'FICHA PESSOAL'!$BO$84,'FICHA PESSOAL'!$BP$84,'FICHA PESSOAL'!$BQ$84,'FICHA PESSOAL'!$BR$84,'FICHA PESSOAL'!$BS$84)</f>
        <v/>
      </c>
      <c r="C491" s="192">
        <f>"'FICHA PESSOAL'!BO84 'FICHA PESSOAL'!BP84 'FICHA PESSOAL'!BQ84 'FICHA PESSOAL'!BR84 'FICHA PESSOAL'!BS84"</f>
        <v/>
      </c>
      <c r="D491" s="192" t="inlineStr">
        <is>
          <t>entrada</t>
        </is>
      </c>
    </row>
    <row r="492">
      <c r="A492" s="192" t="inlineStr">
        <is>
          <t>missao.4.71</t>
        </is>
      </c>
      <c r="B492" s="192">
        <f>TEXTJOIN(" · ",TRUE,'FICHA PESSOAL'!$BO$85,'FICHA PESSOAL'!$BP$85,'FICHA PESSOAL'!$BQ$85,'FICHA PESSOAL'!$BR$85,'FICHA PESSOAL'!$BS$85)</f>
        <v/>
      </c>
      <c r="C492" s="192">
        <f>"'FICHA PESSOAL'!BO85 'FICHA PESSOAL'!BP85 'FICHA PESSOAL'!BQ85 'FICHA PESSOAL'!BR85 'FICHA PESSOAL'!BS85"</f>
        <v/>
      </c>
      <c r="D492" s="192" t="inlineStr">
        <is>
          <t>entrada</t>
        </is>
      </c>
    </row>
    <row r="493">
      <c r="A493" s="192" t="inlineStr">
        <is>
          <t>missao.4.72</t>
        </is>
      </c>
      <c r="B493" s="192">
        <f>TEXTJOIN(" · ",TRUE,'FICHA PESSOAL'!$BO$86,'FICHA PESSOAL'!$BP$86,'FICHA PESSOAL'!$BQ$86,'FICHA PESSOAL'!$BR$86,'FICHA PESSOAL'!$BS$86)</f>
        <v/>
      </c>
      <c r="C493" s="192">
        <f>"'FICHA PESSOAL'!BO86 'FICHA PESSOAL'!BP86 'FICHA PESSOAL'!BQ86 'FICHA PESSOAL'!BR86 'FICHA PESSOAL'!BS86"</f>
        <v/>
      </c>
      <c r="D493" s="192" t="inlineStr">
        <is>
          <t>entrada</t>
        </is>
      </c>
    </row>
    <row r="494">
      <c r="A494" s="192" t="inlineStr">
        <is>
          <t>missao.4.73</t>
        </is>
      </c>
      <c r="B494" s="192">
        <f>TEXTJOIN(" · ",TRUE,'FICHA PESSOAL'!$BO$87,'FICHA PESSOAL'!$BP$87,'FICHA PESSOAL'!$BQ$87,'FICHA PESSOAL'!$BR$87,'FICHA PESSOAL'!$BS$87)</f>
        <v/>
      </c>
      <c r="C494" s="192">
        <f>"'FICHA PESSOAL'!BO87 'FICHA PESSOAL'!BP87 'FICHA PESSOAL'!BQ87 'FICHA PESSOAL'!BR87 'FICHA PESSOAL'!BS87"</f>
        <v/>
      </c>
      <c r="D494" s="192" t="inlineStr">
        <is>
          <t>entrada</t>
        </is>
      </c>
    </row>
    <row r="495">
      <c r="A495" s="192" t="inlineStr">
        <is>
          <t>feitico.1.classe</t>
        </is>
      </c>
      <c r="B495" s="192">
        <f>IF(ISBLANK(DADOS_AM!$EB$2),"",DADOS_AM!$EB$2&amp;"")</f>
        <v/>
      </c>
      <c r="C495" s="192" t="inlineStr">
        <is>
          <t>DADOS_AM!EB2</t>
        </is>
      </c>
      <c r="D495" s="192" t="inlineStr">
        <is>
          <t>entrada</t>
        </is>
      </c>
    </row>
    <row r="496">
      <c r="A496" s="192" t="inlineStr">
        <is>
          <t>feitico.1.nome</t>
        </is>
      </c>
      <c r="B496" s="192">
        <f>IF(ISBLANK(DADOS_AM!$EC$2),"",DADOS_AM!$EC$2&amp;"")</f>
        <v/>
      </c>
      <c r="C496" s="192" t="inlineStr">
        <is>
          <t>DADOS_AM!EC2</t>
        </is>
      </c>
      <c r="D496" s="192" t="inlineStr">
        <is>
          <t>entrada</t>
        </is>
      </c>
    </row>
    <row r="497">
      <c r="A497" s="192" t="inlineStr">
        <is>
          <t>feitico.1.forma</t>
        </is>
      </c>
      <c r="B497" s="192">
        <f>IF(ISBLANK(DADOS_AM!$ED$2),"",DADOS_AM!$ED$2&amp;"")</f>
        <v/>
      </c>
      <c r="C497" s="192" t="inlineStr">
        <is>
          <t>DADOS_AM!ED2</t>
        </is>
      </c>
      <c r="D497" s="192" t="inlineStr">
        <is>
          <t>entrada</t>
        </is>
      </c>
    </row>
    <row r="498">
      <c r="A498" s="192" t="inlineStr">
        <is>
          <t>feitico.1.pecas</t>
        </is>
      </c>
      <c r="B498" s="192">
        <f>TEXTJOIN(" · ",TRUE,DADOS_AM!$EE$2,DADOS_AM!$EF$2,DADOS_AM!$EG$2,DADOS_AM!$EH$2)</f>
        <v/>
      </c>
      <c r="C498" s="192" t="inlineStr">
        <is>
          <t>DADOS_AM!EE2 DADOS_AM!EF2 DADOS_AM!EG2 DADOS_AM!EH2</t>
        </is>
      </c>
      <c r="D498" s="192" t="inlineStr">
        <is>
          <t>entrada</t>
        </is>
      </c>
    </row>
    <row r="499">
      <c r="A499" s="192" t="inlineStr">
        <is>
          <t>feitico.1.restricoes</t>
        </is>
      </c>
      <c r="B499" s="192">
        <f>TEXTJOIN(" · ",TRUE,DADOS_AM!$EI$2,DADOS_AM!$EJ$2)</f>
        <v/>
      </c>
      <c r="C499" s="192" t="inlineStr">
        <is>
          <t>DADOS_AM!EI2 DADOS_AM!EJ2</t>
        </is>
      </c>
      <c r="D499" s="192" t="inlineStr">
        <is>
          <t>entrada</t>
        </is>
      </c>
    </row>
    <row r="500">
      <c r="A500" s="192" t="inlineStr">
        <is>
          <t>feitico.1.pe</t>
        </is>
      </c>
      <c r="B500" s="192">
        <f>IF(ISBLANK(DADOS_AM!$GR$2),"",DADOS_AM!$GR$2&amp;"")</f>
        <v/>
      </c>
      <c r="C500" s="192" t="inlineStr">
        <is>
          <t>DADOS_AM!GR2</t>
        </is>
      </c>
      <c r="D500" s="192" t="inlineStr">
        <is>
          <t>resultado</t>
        </is>
      </c>
    </row>
    <row r="501">
      <c r="A501" s="192" t="inlineStr">
        <is>
          <t>feitico.1.dano</t>
        </is>
      </c>
      <c r="B501" s="192">
        <f>IF(ISBLANK(DADOS_AM!$GU$2),"",DADOS_AM!$GU$2&amp;"")</f>
        <v/>
      </c>
      <c r="C501" s="192" t="inlineStr">
        <is>
          <t>DADOS_AM!GU2</t>
        </is>
      </c>
      <c r="D501" s="192" t="inlineStr">
        <is>
          <t>resultado</t>
        </is>
      </c>
    </row>
    <row r="502">
      <c r="A502" s="192" t="inlineStr">
        <is>
          <t>feitico.1.alcance</t>
        </is>
      </c>
      <c r="B502" s="192">
        <f>IF(ISBLANK(DADOS_AM!$GZ$2),"",DADOS_AM!$GZ$2&amp;"")</f>
        <v/>
      </c>
      <c r="C502" s="192" t="inlineStr">
        <is>
          <t>DADOS_AM!GZ2</t>
        </is>
      </c>
      <c r="D502" s="192" t="inlineStr">
        <is>
          <t>resultado</t>
        </is>
      </c>
    </row>
    <row r="503">
      <c r="A503" s="192" t="inlineStr">
        <is>
          <t>feitico.1.resolve</t>
        </is>
      </c>
      <c r="B503" s="192">
        <f>IF(ISBLANK(DADOS_AM!$GT$2),"",DADOS_AM!$GT$2&amp;"")</f>
        <v/>
      </c>
      <c r="C503" s="192" t="inlineStr">
        <is>
          <t>DADOS_AM!GT2</t>
        </is>
      </c>
      <c r="D503" s="192" t="inlineStr">
        <is>
          <t>resultado</t>
        </is>
      </c>
    </row>
    <row r="504">
      <c r="A504" s="192" t="inlineStr">
        <is>
          <t>feitico.1.erros</t>
        </is>
      </c>
      <c r="B504" s="192">
        <f>IF(ISBLANK(DADOS_AM!$GL$2),"",DADOS_AM!$GL$2&amp;"")</f>
        <v/>
      </c>
      <c r="C504" s="192" t="inlineStr">
        <is>
          <t>DADOS_AM!GL2</t>
        </is>
      </c>
      <c r="D504" s="192" t="inlineStr">
        <is>
          <t>aviso</t>
        </is>
      </c>
    </row>
    <row r="505">
      <c r="A505" s="192" t="inlineStr">
        <is>
          <t>feitico.1.avisos</t>
        </is>
      </c>
      <c r="B505" s="192">
        <f>IF(ISBLANK(DADOS_AM!$GN$2),"",DADOS_AM!$GN$2&amp;"")</f>
        <v/>
      </c>
      <c r="C505" s="192" t="inlineStr">
        <is>
          <t>DADOS_AM!GN2</t>
        </is>
      </c>
      <c r="D505" s="192" t="inlineStr">
        <is>
          <t>aviso</t>
        </is>
      </c>
    </row>
    <row r="506">
      <c r="A506" s="192" t="inlineStr">
        <is>
          <t>feitico.2.classe</t>
        </is>
      </c>
      <c r="B506" s="192">
        <f>IF(ISBLANK(DADOS_AM!$EB$3),"",DADOS_AM!$EB$3&amp;"")</f>
        <v/>
      </c>
      <c r="C506" s="192" t="inlineStr">
        <is>
          <t>DADOS_AM!EB3</t>
        </is>
      </c>
      <c r="D506" s="192" t="inlineStr">
        <is>
          <t>entrada</t>
        </is>
      </c>
    </row>
    <row r="507">
      <c r="A507" s="192" t="inlineStr">
        <is>
          <t>feitico.2.nome</t>
        </is>
      </c>
      <c r="B507" s="192">
        <f>IF(ISBLANK(DADOS_AM!$EC$3),"",DADOS_AM!$EC$3&amp;"")</f>
        <v/>
      </c>
      <c r="C507" s="192" t="inlineStr">
        <is>
          <t>DADOS_AM!EC3</t>
        </is>
      </c>
      <c r="D507" s="192" t="inlineStr">
        <is>
          <t>entrada</t>
        </is>
      </c>
    </row>
    <row r="508">
      <c r="A508" s="192" t="inlineStr">
        <is>
          <t>feitico.2.forma</t>
        </is>
      </c>
      <c r="B508" s="192">
        <f>IF(ISBLANK(DADOS_AM!$ED$3),"",DADOS_AM!$ED$3&amp;"")</f>
        <v/>
      </c>
      <c r="C508" s="192" t="inlineStr">
        <is>
          <t>DADOS_AM!ED3</t>
        </is>
      </c>
      <c r="D508" s="192" t="inlineStr">
        <is>
          <t>entrada</t>
        </is>
      </c>
    </row>
    <row r="509">
      <c r="A509" s="192" t="inlineStr">
        <is>
          <t>feitico.2.pecas</t>
        </is>
      </c>
      <c r="B509" s="192">
        <f>TEXTJOIN(" · ",TRUE,DADOS_AM!$EE$3,DADOS_AM!$EF$3,DADOS_AM!$EG$3,DADOS_AM!$EH$3)</f>
        <v/>
      </c>
      <c r="C509" s="192" t="inlineStr">
        <is>
          <t>DADOS_AM!EE3 DADOS_AM!EF3 DADOS_AM!EG3 DADOS_AM!EH3</t>
        </is>
      </c>
      <c r="D509" s="192" t="inlineStr">
        <is>
          <t>entrada</t>
        </is>
      </c>
    </row>
    <row r="510">
      <c r="A510" s="192" t="inlineStr">
        <is>
          <t>feitico.2.restricoes</t>
        </is>
      </c>
      <c r="B510" s="192">
        <f>TEXTJOIN(" · ",TRUE,DADOS_AM!$EI$3,DADOS_AM!$EJ$3)</f>
        <v/>
      </c>
      <c r="C510" s="192" t="inlineStr">
        <is>
          <t>DADOS_AM!EI3 DADOS_AM!EJ3</t>
        </is>
      </c>
      <c r="D510" s="192" t="inlineStr">
        <is>
          <t>entrada</t>
        </is>
      </c>
    </row>
    <row r="511">
      <c r="A511" s="192" t="inlineStr">
        <is>
          <t>feitico.2.pe</t>
        </is>
      </c>
      <c r="B511" s="192">
        <f>IF(ISBLANK(DADOS_AM!$GR$3),"",DADOS_AM!$GR$3&amp;"")</f>
        <v/>
      </c>
      <c r="C511" s="192" t="inlineStr">
        <is>
          <t>DADOS_AM!GR3</t>
        </is>
      </c>
      <c r="D511" s="192" t="inlineStr">
        <is>
          <t>resultado</t>
        </is>
      </c>
    </row>
    <row r="512">
      <c r="A512" s="192" t="inlineStr">
        <is>
          <t>feitico.2.dano</t>
        </is>
      </c>
      <c r="B512" s="192">
        <f>IF(ISBLANK(DADOS_AM!$GU$3),"",DADOS_AM!$GU$3&amp;"")</f>
        <v/>
      </c>
      <c r="C512" s="192" t="inlineStr">
        <is>
          <t>DADOS_AM!GU3</t>
        </is>
      </c>
      <c r="D512" s="192" t="inlineStr">
        <is>
          <t>resultado</t>
        </is>
      </c>
    </row>
    <row r="513">
      <c r="A513" s="192" t="inlineStr">
        <is>
          <t>feitico.2.alcance</t>
        </is>
      </c>
      <c r="B513" s="192">
        <f>IF(ISBLANK(DADOS_AM!$GZ$3),"",DADOS_AM!$GZ$3&amp;"")</f>
        <v/>
      </c>
      <c r="C513" s="192" t="inlineStr">
        <is>
          <t>DADOS_AM!GZ3</t>
        </is>
      </c>
      <c r="D513" s="192" t="inlineStr">
        <is>
          <t>resultado</t>
        </is>
      </c>
    </row>
    <row r="514">
      <c r="A514" s="192" t="inlineStr">
        <is>
          <t>feitico.2.resolve</t>
        </is>
      </c>
      <c r="B514" s="192">
        <f>IF(ISBLANK(DADOS_AM!$GT$3),"",DADOS_AM!$GT$3&amp;"")</f>
        <v/>
      </c>
      <c r="C514" s="192" t="inlineStr">
        <is>
          <t>DADOS_AM!GT3</t>
        </is>
      </c>
      <c r="D514" s="192" t="inlineStr">
        <is>
          <t>resultado</t>
        </is>
      </c>
    </row>
    <row r="515">
      <c r="A515" s="192" t="inlineStr">
        <is>
          <t>feitico.2.erros</t>
        </is>
      </c>
      <c r="B515" s="192">
        <f>IF(ISBLANK(DADOS_AM!$GL$3),"",DADOS_AM!$GL$3&amp;"")</f>
        <v/>
      </c>
      <c r="C515" s="192" t="inlineStr">
        <is>
          <t>DADOS_AM!GL3</t>
        </is>
      </c>
      <c r="D515" s="192" t="inlineStr">
        <is>
          <t>aviso</t>
        </is>
      </c>
    </row>
    <row r="516">
      <c r="A516" s="192" t="inlineStr">
        <is>
          <t>feitico.2.avisos</t>
        </is>
      </c>
      <c r="B516" s="192">
        <f>IF(ISBLANK(DADOS_AM!$GN$3),"",DADOS_AM!$GN$3&amp;"")</f>
        <v/>
      </c>
      <c r="C516" s="192" t="inlineStr">
        <is>
          <t>DADOS_AM!GN3</t>
        </is>
      </c>
      <c r="D516" s="192" t="inlineStr">
        <is>
          <t>aviso</t>
        </is>
      </c>
    </row>
    <row r="517">
      <c r="A517" s="192" t="inlineStr">
        <is>
          <t>feitico.3.classe</t>
        </is>
      </c>
      <c r="B517" s="192">
        <f>IF(ISBLANK(DADOS_AM!$EB$4),"",DADOS_AM!$EB$4&amp;"")</f>
        <v/>
      </c>
      <c r="C517" s="192" t="inlineStr">
        <is>
          <t>DADOS_AM!EB4</t>
        </is>
      </c>
      <c r="D517" s="192" t="inlineStr">
        <is>
          <t>entrada</t>
        </is>
      </c>
    </row>
    <row r="518">
      <c r="A518" s="192" t="inlineStr">
        <is>
          <t>feitico.3.nome</t>
        </is>
      </c>
      <c r="B518" s="192">
        <f>IF(ISBLANK(DADOS_AM!$EC$4),"",DADOS_AM!$EC$4&amp;"")</f>
        <v/>
      </c>
      <c r="C518" s="192" t="inlineStr">
        <is>
          <t>DADOS_AM!EC4</t>
        </is>
      </c>
      <c r="D518" s="192" t="inlineStr">
        <is>
          <t>entrada</t>
        </is>
      </c>
    </row>
    <row r="519">
      <c r="A519" s="192" t="inlineStr">
        <is>
          <t>feitico.3.forma</t>
        </is>
      </c>
      <c r="B519" s="192">
        <f>IF(ISBLANK(DADOS_AM!$ED$4),"",DADOS_AM!$ED$4&amp;"")</f>
        <v/>
      </c>
      <c r="C519" s="192" t="inlineStr">
        <is>
          <t>DADOS_AM!ED4</t>
        </is>
      </c>
      <c r="D519" s="192" t="inlineStr">
        <is>
          <t>entrada</t>
        </is>
      </c>
    </row>
    <row r="520">
      <c r="A520" s="192" t="inlineStr">
        <is>
          <t>feitico.3.pecas</t>
        </is>
      </c>
      <c r="B520" s="192">
        <f>TEXTJOIN(" · ",TRUE,DADOS_AM!$EE$4,DADOS_AM!$EF$4,DADOS_AM!$EG$4,DADOS_AM!$EH$4)</f>
        <v/>
      </c>
      <c r="C520" s="192" t="inlineStr">
        <is>
          <t>DADOS_AM!EE4 DADOS_AM!EF4 DADOS_AM!EG4 DADOS_AM!EH4</t>
        </is>
      </c>
      <c r="D520" s="192" t="inlineStr">
        <is>
          <t>entrada</t>
        </is>
      </c>
    </row>
    <row r="521">
      <c r="A521" s="192" t="inlineStr">
        <is>
          <t>feitico.3.restricoes</t>
        </is>
      </c>
      <c r="B521" s="192">
        <f>TEXTJOIN(" · ",TRUE,DADOS_AM!$EI$4,DADOS_AM!$EJ$4)</f>
        <v/>
      </c>
      <c r="C521" s="192" t="inlineStr">
        <is>
          <t>DADOS_AM!EI4 DADOS_AM!EJ4</t>
        </is>
      </c>
      <c r="D521" s="192" t="inlineStr">
        <is>
          <t>entrada</t>
        </is>
      </c>
    </row>
    <row r="522">
      <c r="A522" s="192" t="inlineStr">
        <is>
          <t>feitico.3.pe</t>
        </is>
      </c>
      <c r="B522" s="192">
        <f>IF(ISBLANK(DADOS_AM!$GR$4),"",DADOS_AM!$GR$4&amp;"")</f>
        <v/>
      </c>
      <c r="C522" s="192" t="inlineStr">
        <is>
          <t>DADOS_AM!GR4</t>
        </is>
      </c>
      <c r="D522" s="192" t="inlineStr">
        <is>
          <t>resultado</t>
        </is>
      </c>
    </row>
    <row r="523">
      <c r="A523" s="192" t="inlineStr">
        <is>
          <t>feitico.3.dano</t>
        </is>
      </c>
      <c r="B523" s="192">
        <f>IF(ISBLANK(DADOS_AM!$GU$4),"",DADOS_AM!$GU$4&amp;"")</f>
        <v/>
      </c>
      <c r="C523" s="192" t="inlineStr">
        <is>
          <t>DADOS_AM!GU4</t>
        </is>
      </c>
      <c r="D523" s="192" t="inlineStr">
        <is>
          <t>resultado</t>
        </is>
      </c>
    </row>
    <row r="524">
      <c r="A524" s="192" t="inlineStr">
        <is>
          <t>feitico.3.alcance</t>
        </is>
      </c>
      <c r="B524" s="192">
        <f>IF(ISBLANK(DADOS_AM!$GZ$4),"",DADOS_AM!$GZ$4&amp;"")</f>
        <v/>
      </c>
      <c r="C524" s="192" t="inlineStr">
        <is>
          <t>DADOS_AM!GZ4</t>
        </is>
      </c>
      <c r="D524" s="192" t="inlineStr">
        <is>
          <t>resultado</t>
        </is>
      </c>
    </row>
    <row r="525">
      <c r="A525" s="192" t="inlineStr">
        <is>
          <t>feitico.3.resolve</t>
        </is>
      </c>
      <c r="B525" s="192">
        <f>IF(ISBLANK(DADOS_AM!$GT$4),"",DADOS_AM!$GT$4&amp;"")</f>
        <v/>
      </c>
      <c r="C525" s="192" t="inlineStr">
        <is>
          <t>DADOS_AM!GT4</t>
        </is>
      </c>
      <c r="D525" s="192" t="inlineStr">
        <is>
          <t>resultado</t>
        </is>
      </c>
    </row>
    <row r="526">
      <c r="A526" s="192" t="inlineStr">
        <is>
          <t>feitico.3.erros</t>
        </is>
      </c>
      <c r="B526" s="192">
        <f>IF(ISBLANK(DADOS_AM!$GL$4),"",DADOS_AM!$GL$4&amp;"")</f>
        <v/>
      </c>
      <c r="C526" s="192" t="inlineStr">
        <is>
          <t>DADOS_AM!GL4</t>
        </is>
      </c>
      <c r="D526" s="192" t="inlineStr">
        <is>
          <t>aviso</t>
        </is>
      </c>
    </row>
    <row r="527">
      <c r="A527" s="192" t="inlineStr">
        <is>
          <t>feitico.3.avisos</t>
        </is>
      </c>
      <c r="B527" s="192">
        <f>IF(ISBLANK(DADOS_AM!$GN$4),"",DADOS_AM!$GN$4&amp;"")</f>
        <v/>
      </c>
      <c r="C527" s="192" t="inlineStr">
        <is>
          <t>DADOS_AM!GN4</t>
        </is>
      </c>
      <c r="D527" s="192" t="inlineStr">
        <is>
          <t>aviso</t>
        </is>
      </c>
    </row>
    <row r="528">
      <c r="A528" s="192" t="inlineStr">
        <is>
          <t>feitico.4.classe</t>
        </is>
      </c>
      <c r="B528" s="192">
        <f>IF(ISBLANK(DADOS_AM!$EB$5),"",DADOS_AM!$EB$5&amp;"")</f>
        <v/>
      </c>
      <c r="C528" s="192" t="inlineStr">
        <is>
          <t>DADOS_AM!EB5</t>
        </is>
      </c>
      <c r="D528" s="192" t="inlineStr">
        <is>
          <t>entrada</t>
        </is>
      </c>
    </row>
    <row r="529">
      <c r="A529" s="192" t="inlineStr">
        <is>
          <t>feitico.4.nome</t>
        </is>
      </c>
      <c r="B529" s="192">
        <f>IF(ISBLANK(DADOS_AM!$EC$5),"",DADOS_AM!$EC$5&amp;"")</f>
        <v/>
      </c>
      <c r="C529" s="192" t="inlineStr">
        <is>
          <t>DADOS_AM!EC5</t>
        </is>
      </c>
      <c r="D529" s="192" t="inlineStr">
        <is>
          <t>entrada</t>
        </is>
      </c>
    </row>
    <row r="530">
      <c r="A530" s="192" t="inlineStr">
        <is>
          <t>feitico.4.forma</t>
        </is>
      </c>
      <c r="B530" s="192">
        <f>IF(ISBLANK(DADOS_AM!$ED$5),"",DADOS_AM!$ED$5&amp;"")</f>
        <v/>
      </c>
      <c r="C530" s="192" t="inlineStr">
        <is>
          <t>DADOS_AM!ED5</t>
        </is>
      </c>
      <c r="D530" s="192" t="inlineStr">
        <is>
          <t>entrada</t>
        </is>
      </c>
    </row>
    <row r="531">
      <c r="A531" s="192" t="inlineStr">
        <is>
          <t>feitico.4.pecas</t>
        </is>
      </c>
      <c r="B531" s="192">
        <f>TEXTJOIN(" · ",TRUE,DADOS_AM!$EE$5,DADOS_AM!$EF$5,DADOS_AM!$EG$5,DADOS_AM!$EH$5)</f>
        <v/>
      </c>
      <c r="C531" s="192" t="inlineStr">
        <is>
          <t>DADOS_AM!EE5 DADOS_AM!EF5 DADOS_AM!EG5 DADOS_AM!EH5</t>
        </is>
      </c>
      <c r="D531" s="192" t="inlineStr">
        <is>
          <t>entrada</t>
        </is>
      </c>
    </row>
    <row r="532">
      <c r="A532" s="192" t="inlineStr">
        <is>
          <t>feitico.4.restricoes</t>
        </is>
      </c>
      <c r="B532" s="192">
        <f>TEXTJOIN(" · ",TRUE,DADOS_AM!$EI$5,DADOS_AM!$EJ$5)</f>
        <v/>
      </c>
      <c r="C532" s="192" t="inlineStr">
        <is>
          <t>DADOS_AM!EI5 DADOS_AM!EJ5</t>
        </is>
      </c>
      <c r="D532" s="192" t="inlineStr">
        <is>
          <t>entrada</t>
        </is>
      </c>
    </row>
    <row r="533">
      <c r="A533" s="192" t="inlineStr">
        <is>
          <t>feitico.4.pe</t>
        </is>
      </c>
      <c r="B533" s="192">
        <f>IF(ISBLANK(DADOS_AM!$GR$5),"",DADOS_AM!$GR$5&amp;"")</f>
        <v/>
      </c>
      <c r="C533" s="192" t="inlineStr">
        <is>
          <t>DADOS_AM!GR5</t>
        </is>
      </c>
      <c r="D533" s="192" t="inlineStr">
        <is>
          <t>resultado</t>
        </is>
      </c>
    </row>
    <row r="534">
      <c r="A534" s="192" t="inlineStr">
        <is>
          <t>feitico.4.dano</t>
        </is>
      </c>
      <c r="B534" s="192">
        <f>IF(ISBLANK(DADOS_AM!$GU$5),"",DADOS_AM!$GU$5&amp;"")</f>
        <v/>
      </c>
      <c r="C534" s="192" t="inlineStr">
        <is>
          <t>DADOS_AM!GU5</t>
        </is>
      </c>
      <c r="D534" s="192" t="inlineStr">
        <is>
          <t>resultado</t>
        </is>
      </c>
    </row>
    <row r="535">
      <c r="A535" s="192" t="inlineStr">
        <is>
          <t>feitico.4.alcance</t>
        </is>
      </c>
      <c r="B535" s="192">
        <f>IF(ISBLANK(DADOS_AM!$GZ$5),"",DADOS_AM!$GZ$5&amp;"")</f>
        <v/>
      </c>
      <c r="C535" s="192" t="inlineStr">
        <is>
          <t>DADOS_AM!GZ5</t>
        </is>
      </c>
      <c r="D535" s="192" t="inlineStr">
        <is>
          <t>resultado</t>
        </is>
      </c>
    </row>
    <row r="536">
      <c r="A536" s="192" t="inlineStr">
        <is>
          <t>feitico.4.resolve</t>
        </is>
      </c>
      <c r="B536" s="192">
        <f>IF(ISBLANK(DADOS_AM!$GT$5),"",DADOS_AM!$GT$5&amp;"")</f>
        <v/>
      </c>
      <c r="C536" s="192" t="inlineStr">
        <is>
          <t>DADOS_AM!GT5</t>
        </is>
      </c>
      <c r="D536" s="192" t="inlineStr">
        <is>
          <t>resultado</t>
        </is>
      </c>
    </row>
    <row r="537">
      <c r="A537" s="192" t="inlineStr">
        <is>
          <t>feitico.4.erros</t>
        </is>
      </c>
      <c r="B537" s="192">
        <f>IF(ISBLANK(DADOS_AM!$GL$5),"",DADOS_AM!$GL$5&amp;"")</f>
        <v/>
      </c>
      <c r="C537" s="192" t="inlineStr">
        <is>
          <t>DADOS_AM!GL5</t>
        </is>
      </c>
      <c r="D537" s="192" t="inlineStr">
        <is>
          <t>aviso</t>
        </is>
      </c>
    </row>
    <row r="538">
      <c r="A538" s="192" t="inlineStr">
        <is>
          <t>feitico.4.avisos</t>
        </is>
      </c>
      <c r="B538" s="192">
        <f>IF(ISBLANK(DADOS_AM!$GN$5),"",DADOS_AM!$GN$5&amp;"")</f>
        <v/>
      </c>
      <c r="C538" s="192" t="inlineStr">
        <is>
          <t>DADOS_AM!GN5</t>
        </is>
      </c>
      <c r="D538" s="192" t="inlineStr">
        <is>
          <t>aviso</t>
        </is>
      </c>
    </row>
    <row r="539">
      <c r="A539" s="192" t="inlineStr">
        <is>
          <t>feitico.5.classe</t>
        </is>
      </c>
      <c r="B539" s="192">
        <f>IF(ISBLANK(DADOS_AM!$EB$6),"",DADOS_AM!$EB$6&amp;"")</f>
        <v/>
      </c>
      <c r="C539" s="192" t="inlineStr">
        <is>
          <t>DADOS_AM!EB6</t>
        </is>
      </c>
      <c r="D539" s="192" t="inlineStr">
        <is>
          <t>entrada</t>
        </is>
      </c>
    </row>
    <row r="540">
      <c r="A540" s="192" t="inlineStr">
        <is>
          <t>feitico.5.nome</t>
        </is>
      </c>
      <c r="B540" s="192">
        <f>IF(ISBLANK(DADOS_AM!$EC$6),"",DADOS_AM!$EC$6&amp;"")</f>
        <v/>
      </c>
      <c r="C540" s="192" t="inlineStr">
        <is>
          <t>DADOS_AM!EC6</t>
        </is>
      </c>
      <c r="D540" s="192" t="inlineStr">
        <is>
          <t>entrada</t>
        </is>
      </c>
    </row>
    <row r="541">
      <c r="A541" s="192" t="inlineStr">
        <is>
          <t>feitico.5.forma</t>
        </is>
      </c>
      <c r="B541" s="192">
        <f>IF(ISBLANK(DADOS_AM!$ED$6),"",DADOS_AM!$ED$6&amp;"")</f>
        <v/>
      </c>
      <c r="C541" s="192" t="inlineStr">
        <is>
          <t>DADOS_AM!ED6</t>
        </is>
      </c>
      <c r="D541" s="192" t="inlineStr">
        <is>
          <t>entrada</t>
        </is>
      </c>
    </row>
    <row r="542">
      <c r="A542" s="192" t="inlineStr">
        <is>
          <t>feitico.5.pecas</t>
        </is>
      </c>
      <c r="B542" s="192">
        <f>TEXTJOIN(" · ",TRUE,DADOS_AM!$EE$6,DADOS_AM!$EF$6,DADOS_AM!$EG$6,DADOS_AM!$EH$6)</f>
        <v/>
      </c>
      <c r="C542" s="192" t="inlineStr">
        <is>
          <t>DADOS_AM!EE6 DADOS_AM!EF6 DADOS_AM!EG6 DADOS_AM!EH6</t>
        </is>
      </c>
      <c r="D542" s="192" t="inlineStr">
        <is>
          <t>entrada</t>
        </is>
      </c>
    </row>
    <row r="543">
      <c r="A543" s="192" t="inlineStr">
        <is>
          <t>feitico.5.restricoes</t>
        </is>
      </c>
      <c r="B543" s="192">
        <f>TEXTJOIN(" · ",TRUE,DADOS_AM!$EI$6,DADOS_AM!$EJ$6)</f>
        <v/>
      </c>
      <c r="C543" s="192" t="inlineStr">
        <is>
          <t>DADOS_AM!EI6 DADOS_AM!EJ6</t>
        </is>
      </c>
      <c r="D543" s="192" t="inlineStr">
        <is>
          <t>entrada</t>
        </is>
      </c>
    </row>
    <row r="544">
      <c r="A544" s="192" t="inlineStr">
        <is>
          <t>feitico.5.pe</t>
        </is>
      </c>
      <c r="B544" s="192">
        <f>IF(ISBLANK(DADOS_AM!$GR$6),"",DADOS_AM!$GR$6&amp;"")</f>
        <v/>
      </c>
      <c r="C544" s="192" t="inlineStr">
        <is>
          <t>DADOS_AM!GR6</t>
        </is>
      </c>
      <c r="D544" s="192" t="inlineStr">
        <is>
          <t>resultado</t>
        </is>
      </c>
    </row>
    <row r="545">
      <c r="A545" s="192" t="inlineStr">
        <is>
          <t>feitico.5.dano</t>
        </is>
      </c>
      <c r="B545" s="192">
        <f>IF(ISBLANK(DADOS_AM!$GU$6),"",DADOS_AM!$GU$6&amp;"")</f>
        <v/>
      </c>
      <c r="C545" s="192" t="inlineStr">
        <is>
          <t>DADOS_AM!GU6</t>
        </is>
      </c>
      <c r="D545" s="192" t="inlineStr">
        <is>
          <t>resultado</t>
        </is>
      </c>
    </row>
    <row r="546">
      <c r="A546" s="192" t="inlineStr">
        <is>
          <t>feitico.5.alcance</t>
        </is>
      </c>
      <c r="B546" s="192">
        <f>IF(ISBLANK(DADOS_AM!$GZ$6),"",DADOS_AM!$GZ$6&amp;"")</f>
        <v/>
      </c>
      <c r="C546" s="192" t="inlineStr">
        <is>
          <t>DADOS_AM!GZ6</t>
        </is>
      </c>
      <c r="D546" s="192" t="inlineStr">
        <is>
          <t>resultado</t>
        </is>
      </c>
    </row>
    <row r="547">
      <c r="A547" s="192" t="inlineStr">
        <is>
          <t>feitico.5.resolve</t>
        </is>
      </c>
      <c r="B547" s="192">
        <f>IF(ISBLANK(DADOS_AM!$GT$6),"",DADOS_AM!$GT$6&amp;"")</f>
        <v/>
      </c>
      <c r="C547" s="192" t="inlineStr">
        <is>
          <t>DADOS_AM!GT6</t>
        </is>
      </c>
      <c r="D547" s="192" t="inlineStr">
        <is>
          <t>resultado</t>
        </is>
      </c>
    </row>
    <row r="548">
      <c r="A548" s="192" t="inlineStr">
        <is>
          <t>feitico.5.erros</t>
        </is>
      </c>
      <c r="B548" s="192">
        <f>IF(ISBLANK(DADOS_AM!$GL$6),"",DADOS_AM!$GL$6&amp;"")</f>
        <v/>
      </c>
      <c r="C548" s="192" t="inlineStr">
        <is>
          <t>DADOS_AM!GL6</t>
        </is>
      </c>
      <c r="D548" s="192" t="inlineStr">
        <is>
          <t>aviso</t>
        </is>
      </c>
    </row>
    <row r="549">
      <c r="A549" s="192" t="inlineStr">
        <is>
          <t>feitico.5.avisos</t>
        </is>
      </c>
      <c r="B549" s="192">
        <f>IF(ISBLANK(DADOS_AM!$GN$6),"",DADOS_AM!$GN$6&amp;"")</f>
        <v/>
      </c>
      <c r="C549" s="192" t="inlineStr">
        <is>
          <t>DADOS_AM!GN6</t>
        </is>
      </c>
      <c r="D549" s="192" t="inlineStr">
        <is>
          <t>aviso</t>
        </is>
      </c>
    </row>
    <row r="550">
      <c r="A550" s="192" t="inlineStr">
        <is>
          <t>feitico.6.classe</t>
        </is>
      </c>
      <c r="B550" s="192">
        <f>IF(ISBLANK(DADOS_AM!$EB$7),"",DADOS_AM!$EB$7&amp;"")</f>
        <v/>
      </c>
      <c r="C550" s="192" t="inlineStr">
        <is>
          <t>DADOS_AM!EB7</t>
        </is>
      </c>
      <c r="D550" s="192" t="inlineStr">
        <is>
          <t>entrada</t>
        </is>
      </c>
    </row>
    <row r="551">
      <c r="A551" s="192" t="inlineStr">
        <is>
          <t>feitico.6.nome</t>
        </is>
      </c>
      <c r="B551" s="192">
        <f>IF(ISBLANK(DADOS_AM!$EC$7),"",DADOS_AM!$EC$7&amp;"")</f>
        <v/>
      </c>
      <c r="C551" s="192" t="inlineStr">
        <is>
          <t>DADOS_AM!EC7</t>
        </is>
      </c>
      <c r="D551" s="192" t="inlineStr">
        <is>
          <t>entrada</t>
        </is>
      </c>
    </row>
    <row r="552">
      <c r="A552" s="192" t="inlineStr">
        <is>
          <t>feitico.6.forma</t>
        </is>
      </c>
      <c r="B552" s="192">
        <f>IF(ISBLANK(DADOS_AM!$ED$7),"",DADOS_AM!$ED$7&amp;"")</f>
        <v/>
      </c>
      <c r="C552" s="192" t="inlineStr">
        <is>
          <t>DADOS_AM!ED7</t>
        </is>
      </c>
      <c r="D552" s="192" t="inlineStr">
        <is>
          <t>entrada</t>
        </is>
      </c>
    </row>
    <row r="553">
      <c r="A553" s="192" t="inlineStr">
        <is>
          <t>feitico.6.pecas</t>
        </is>
      </c>
      <c r="B553" s="192">
        <f>TEXTJOIN(" · ",TRUE,DADOS_AM!$EE$7,DADOS_AM!$EF$7,DADOS_AM!$EG$7,DADOS_AM!$EH$7)</f>
        <v/>
      </c>
      <c r="C553" s="192" t="inlineStr">
        <is>
          <t>DADOS_AM!EE7 DADOS_AM!EF7 DADOS_AM!EG7 DADOS_AM!EH7</t>
        </is>
      </c>
      <c r="D553" s="192" t="inlineStr">
        <is>
          <t>entrada</t>
        </is>
      </c>
    </row>
    <row r="554">
      <c r="A554" s="192" t="inlineStr">
        <is>
          <t>feitico.6.restricoes</t>
        </is>
      </c>
      <c r="B554" s="192">
        <f>TEXTJOIN(" · ",TRUE,DADOS_AM!$EI$7,DADOS_AM!$EJ$7)</f>
        <v/>
      </c>
      <c r="C554" s="192" t="inlineStr">
        <is>
          <t>DADOS_AM!EI7 DADOS_AM!EJ7</t>
        </is>
      </c>
      <c r="D554" s="192" t="inlineStr">
        <is>
          <t>entrada</t>
        </is>
      </c>
    </row>
    <row r="555">
      <c r="A555" s="192" t="inlineStr">
        <is>
          <t>feitico.6.pe</t>
        </is>
      </c>
      <c r="B555" s="192">
        <f>IF(ISBLANK(DADOS_AM!$GR$7),"",DADOS_AM!$GR$7&amp;"")</f>
        <v/>
      </c>
      <c r="C555" s="192" t="inlineStr">
        <is>
          <t>DADOS_AM!GR7</t>
        </is>
      </c>
      <c r="D555" s="192" t="inlineStr">
        <is>
          <t>resultado</t>
        </is>
      </c>
    </row>
    <row r="556">
      <c r="A556" s="192" t="inlineStr">
        <is>
          <t>feitico.6.dano</t>
        </is>
      </c>
      <c r="B556" s="192">
        <f>IF(ISBLANK(DADOS_AM!$GU$7),"",DADOS_AM!$GU$7&amp;"")</f>
        <v/>
      </c>
      <c r="C556" s="192" t="inlineStr">
        <is>
          <t>DADOS_AM!GU7</t>
        </is>
      </c>
      <c r="D556" s="192" t="inlineStr">
        <is>
          <t>resultado</t>
        </is>
      </c>
    </row>
    <row r="557">
      <c r="A557" s="192" t="inlineStr">
        <is>
          <t>feitico.6.alcance</t>
        </is>
      </c>
      <c r="B557" s="192">
        <f>IF(ISBLANK(DADOS_AM!$GZ$7),"",DADOS_AM!$GZ$7&amp;"")</f>
        <v/>
      </c>
      <c r="C557" s="192" t="inlineStr">
        <is>
          <t>DADOS_AM!GZ7</t>
        </is>
      </c>
      <c r="D557" s="192" t="inlineStr">
        <is>
          <t>resultado</t>
        </is>
      </c>
    </row>
    <row r="558">
      <c r="A558" s="192" t="inlineStr">
        <is>
          <t>feitico.6.resolve</t>
        </is>
      </c>
      <c r="B558" s="192">
        <f>IF(ISBLANK(DADOS_AM!$GT$7),"",DADOS_AM!$GT$7&amp;"")</f>
        <v/>
      </c>
      <c r="C558" s="192" t="inlineStr">
        <is>
          <t>DADOS_AM!GT7</t>
        </is>
      </c>
      <c r="D558" s="192" t="inlineStr">
        <is>
          <t>resultado</t>
        </is>
      </c>
    </row>
    <row r="559">
      <c r="A559" s="192" t="inlineStr">
        <is>
          <t>feitico.6.erros</t>
        </is>
      </c>
      <c r="B559" s="192">
        <f>IF(ISBLANK(DADOS_AM!$GL$7),"",DADOS_AM!$GL$7&amp;"")</f>
        <v/>
      </c>
      <c r="C559" s="192" t="inlineStr">
        <is>
          <t>DADOS_AM!GL7</t>
        </is>
      </c>
      <c r="D559" s="192" t="inlineStr">
        <is>
          <t>aviso</t>
        </is>
      </c>
    </row>
    <row r="560">
      <c r="A560" s="192" t="inlineStr">
        <is>
          <t>feitico.6.avisos</t>
        </is>
      </c>
      <c r="B560" s="192">
        <f>IF(ISBLANK(DADOS_AM!$GN$7),"",DADOS_AM!$GN$7&amp;"")</f>
        <v/>
      </c>
      <c r="C560" s="192" t="inlineStr">
        <is>
          <t>DADOS_AM!GN7</t>
        </is>
      </c>
      <c r="D560" s="192" t="inlineStr">
        <is>
          <t>aviso</t>
        </is>
      </c>
    </row>
    <row r="561">
      <c r="A561" s="192" t="inlineStr">
        <is>
          <t>feitico.7.classe</t>
        </is>
      </c>
      <c r="B561" s="192">
        <f>IF(ISBLANK(DADOS_AM!$EB$8),"",DADOS_AM!$EB$8&amp;"")</f>
        <v/>
      </c>
      <c r="C561" s="192" t="inlineStr">
        <is>
          <t>DADOS_AM!EB8</t>
        </is>
      </c>
      <c r="D561" s="192" t="inlineStr">
        <is>
          <t>entrada</t>
        </is>
      </c>
    </row>
    <row r="562">
      <c r="A562" s="192" t="inlineStr">
        <is>
          <t>feitico.7.nome</t>
        </is>
      </c>
      <c r="B562" s="192">
        <f>IF(ISBLANK(DADOS_AM!$EC$8),"",DADOS_AM!$EC$8&amp;"")</f>
        <v/>
      </c>
      <c r="C562" s="192" t="inlineStr">
        <is>
          <t>DADOS_AM!EC8</t>
        </is>
      </c>
      <c r="D562" s="192" t="inlineStr">
        <is>
          <t>entrada</t>
        </is>
      </c>
    </row>
    <row r="563">
      <c r="A563" s="192" t="inlineStr">
        <is>
          <t>feitico.7.forma</t>
        </is>
      </c>
      <c r="B563" s="192">
        <f>IF(ISBLANK(DADOS_AM!$ED$8),"",DADOS_AM!$ED$8&amp;"")</f>
        <v/>
      </c>
      <c r="C563" s="192" t="inlineStr">
        <is>
          <t>DADOS_AM!ED8</t>
        </is>
      </c>
      <c r="D563" s="192" t="inlineStr">
        <is>
          <t>entrada</t>
        </is>
      </c>
    </row>
    <row r="564">
      <c r="A564" s="192" t="inlineStr">
        <is>
          <t>feitico.7.pecas</t>
        </is>
      </c>
      <c r="B564" s="192">
        <f>TEXTJOIN(" · ",TRUE,DADOS_AM!$EE$8,DADOS_AM!$EF$8,DADOS_AM!$EG$8,DADOS_AM!$EH$8)</f>
        <v/>
      </c>
      <c r="C564" s="192" t="inlineStr">
        <is>
          <t>DADOS_AM!EE8 DADOS_AM!EF8 DADOS_AM!EG8 DADOS_AM!EH8</t>
        </is>
      </c>
      <c r="D564" s="192" t="inlineStr">
        <is>
          <t>entrada</t>
        </is>
      </c>
    </row>
    <row r="565">
      <c r="A565" s="192" t="inlineStr">
        <is>
          <t>feitico.7.restricoes</t>
        </is>
      </c>
      <c r="B565" s="192">
        <f>TEXTJOIN(" · ",TRUE,DADOS_AM!$EI$8,DADOS_AM!$EJ$8)</f>
        <v/>
      </c>
      <c r="C565" s="192" t="inlineStr">
        <is>
          <t>DADOS_AM!EI8 DADOS_AM!EJ8</t>
        </is>
      </c>
      <c r="D565" s="192" t="inlineStr">
        <is>
          <t>entrada</t>
        </is>
      </c>
    </row>
    <row r="566">
      <c r="A566" s="192" t="inlineStr">
        <is>
          <t>feitico.7.pe</t>
        </is>
      </c>
      <c r="B566" s="192">
        <f>IF(ISBLANK(DADOS_AM!$GR$8),"",DADOS_AM!$GR$8&amp;"")</f>
        <v/>
      </c>
      <c r="C566" s="192" t="inlineStr">
        <is>
          <t>DADOS_AM!GR8</t>
        </is>
      </c>
      <c r="D566" s="192" t="inlineStr">
        <is>
          <t>resultado</t>
        </is>
      </c>
    </row>
    <row r="567">
      <c r="A567" s="192" t="inlineStr">
        <is>
          <t>feitico.7.dano</t>
        </is>
      </c>
      <c r="B567" s="192">
        <f>IF(ISBLANK(DADOS_AM!$GU$8),"",DADOS_AM!$GU$8&amp;"")</f>
        <v/>
      </c>
      <c r="C567" s="192" t="inlineStr">
        <is>
          <t>DADOS_AM!GU8</t>
        </is>
      </c>
      <c r="D567" s="192" t="inlineStr">
        <is>
          <t>resultado</t>
        </is>
      </c>
    </row>
    <row r="568">
      <c r="A568" s="192" t="inlineStr">
        <is>
          <t>feitico.7.alcance</t>
        </is>
      </c>
      <c r="B568" s="192">
        <f>IF(ISBLANK(DADOS_AM!$GZ$8),"",DADOS_AM!$GZ$8&amp;"")</f>
        <v/>
      </c>
      <c r="C568" s="192" t="inlineStr">
        <is>
          <t>DADOS_AM!GZ8</t>
        </is>
      </c>
      <c r="D568" s="192" t="inlineStr">
        <is>
          <t>resultado</t>
        </is>
      </c>
    </row>
    <row r="569">
      <c r="A569" s="192" t="inlineStr">
        <is>
          <t>feitico.7.resolve</t>
        </is>
      </c>
      <c r="B569" s="192">
        <f>IF(ISBLANK(DADOS_AM!$GT$8),"",DADOS_AM!$GT$8&amp;"")</f>
        <v/>
      </c>
      <c r="C569" s="192" t="inlineStr">
        <is>
          <t>DADOS_AM!GT8</t>
        </is>
      </c>
      <c r="D569" s="192" t="inlineStr">
        <is>
          <t>resultado</t>
        </is>
      </c>
    </row>
    <row r="570">
      <c r="A570" s="192" t="inlineStr">
        <is>
          <t>feitico.7.erros</t>
        </is>
      </c>
      <c r="B570" s="192">
        <f>IF(ISBLANK(DADOS_AM!$GL$8),"",DADOS_AM!$GL$8&amp;"")</f>
        <v/>
      </c>
      <c r="C570" s="192" t="inlineStr">
        <is>
          <t>DADOS_AM!GL8</t>
        </is>
      </c>
      <c r="D570" s="192" t="inlineStr">
        <is>
          <t>aviso</t>
        </is>
      </c>
    </row>
    <row r="571">
      <c r="A571" s="192" t="inlineStr">
        <is>
          <t>feitico.7.avisos</t>
        </is>
      </c>
      <c r="B571" s="192">
        <f>IF(ISBLANK(DADOS_AM!$GN$8),"",DADOS_AM!$GN$8&amp;"")</f>
        <v/>
      </c>
      <c r="C571" s="192" t="inlineStr">
        <is>
          <t>DADOS_AM!GN8</t>
        </is>
      </c>
      <c r="D571" s="192" t="inlineStr">
        <is>
          <t>aviso</t>
        </is>
      </c>
    </row>
    <row r="572">
      <c r="A572" s="192" t="inlineStr">
        <is>
          <t>feitico.8.classe</t>
        </is>
      </c>
      <c r="B572" s="192">
        <f>IF(ISBLANK(DADOS_AM!$EB$9),"",DADOS_AM!$EB$9&amp;"")</f>
        <v/>
      </c>
      <c r="C572" s="192" t="inlineStr">
        <is>
          <t>DADOS_AM!EB9</t>
        </is>
      </c>
      <c r="D572" s="192" t="inlineStr">
        <is>
          <t>entrada</t>
        </is>
      </c>
    </row>
    <row r="573">
      <c r="A573" s="192" t="inlineStr">
        <is>
          <t>feitico.8.nome</t>
        </is>
      </c>
      <c r="B573" s="192">
        <f>IF(ISBLANK(DADOS_AM!$EC$9),"",DADOS_AM!$EC$9&amp;"")</f>
        <v/>
      </c>
      <c r="C573" s="192" t="inlineStr">
        <is>
          <t>DADOS_AM!EC9</t>
        </is>
      </c>
      <c r="D573" s="192" t="inlineStr">
        <is>
          <t>entrada</t>
        </is>
      </c>
    </row>
    <row r="574">
      <c r="A574" s="192" t="inlineStr">
        <is>
          <t>feitico.8.forma</t>
        </is>
      </c>
      <c r="B574" s="192">
        <f>IF(ISBLANK(DADOS_AM!$ED$9),"",DADOS_AM!$ED$9&amp;"")</f>
        <v/>
      </c>
      <c r="C574" s="192" t="inlineStr">
        <is>
          <t>DADOS_AM!ED9</t>
        </is>
      </c>
      <c r="D574" s="192" t="inlineStr">
        <is>
          <t>entrada</t>
        </is>
      </c>
    </row>
    <row r="575">
      <c r="A575" s="192" t="inlineStr">
        <is>
          <t>feitico.8.pecas</t>
        </is>
      </c>
      <c r="B575" s="192">
        <f>TEXTJOIN(" · ",TRUE,DADOS_AM!$EE$9,DADOS_AM!$EF$9,DADOS_AM!$EG$9,DADOS_AM!$EH$9)</f>
        <v/>
      </c>
      <c r="C575" s="192" t="inlineStr">
        <is>
          <t>DADOS_AM!EE9 DADOS_AM!EF9 DADOS_AM!EG9 DADOS_AM!EH9</t>
        </is>
      </c>
      <c r="D575" s="192" t="inlineStr">
        <is>
          <t>entrada</t>
        </is>
      </c>
    </row>
    <row r="576">
      <c r="A576" s="192" t="inlineStr">
        <is>
          <t>feitico.8.restricoes</t>
        </is>
      </c>
      <c r="B576" s="192">
        <f>TEXTJOIN(" · ",TRUE,DADOS_AM!$EI$9,DADOS_AM!$EJ$9)</f>
        <v/>
      </c>
      <c r="C576" s="192" t="inlineStr">
        <is>
          <t>DADOS_AM!EI9 DADOS_AM!EJ9</t>
        </is>
      </c>
      <c r="D576" s="192" t="inlineStr">
        <is>
          <t>entrada</t>
        </is>
      </c>
    </row>
    <row r="577">
      <c r="A577" s="192" t="inlineStr">
        <is>
          <t>feitico.8.pe</t>
        </is>
      </c>
      <c r="B577" s="192">
        <f>IF(ISBLANK(DADOS_AM!$GR$9),"",DADOS_AM!$GR$9&amp;"")</f>
        <v/>
      </c>
      <c r="C577" s="192" t="inlineStr">
        <is>
          <t>DADOS_AM!GR9</t>
        </is>
      </c>
      <c r="D577" s="192" t="inlineStr">
        <is>
          <t>resultado</t>
        </is>
      </c>
    </row>
    <row r="578">
      <c r="A578" s="192" t="inlineStr">
        <is>
          <t>feitico.8.dano</t>
        </is>
      </c>
      <c r="B578" s="192">
        <f>IF(ISBLANK(DADOS_AM!$GU$9),"",DADOS_AM!$GU$9&amp;"")</f>
        <v/>
      </c>
      <c r="C578" s="192" t="inlineStr">
        <is>
          <t>DADOS_AM!GU9</t>
        </is>
      </c>
      <c r="D578" s="192" t="inlineStr">
        <is>
          <t>resultado</t>
        </is>
      </c>
    </row>
    <row r="579">
      <c r="A579" s="192" t="inlineStr">
        <is>
          <t>feitico.8.alcance</t>
        </is>
      </c>
      <c r="B579" s="192">
        <f>IF(ISBLANK(DADOS_AM!$GZ$9),"",DADOS_AM!$GZ$9&amp;"")</f>
        <v/>
      </c>
      <c r="C579" s="192" t="inlineStr">
        <is>
          <t>DADOS_AM!GZ9</t>
        </is>
      </c>
      <c r="D579" s="192" t="inlineStr">
        <is>
          <t>resultado</t>
        </is>
      </c>
    </row>
    <row r="580">
      <c r="A580" s="192" t="inlineStr">
        <is>
          <t>feitico.8.resolve</t>
        </is>
      </c>
      <c r="B580" s="192">
        <f>IF(ISBLANK(DADOS_AM!$GT$9),"",DADOS_AM!$GT$9&amp;"")</f>
        <v/>
      </c>
      <c r="C580" s="192" t="inlineStr">
        <is>
          <t>DADOS_AM!GT9</t>
        </is>
      </c>
      <c r="D580" s="192" t="inlineStr">
        <is>
          <t>resultado</t>
        </is>
      </c>
    </row>
    <row r="581">
      <c r="A581" s="192" t="inlineStr">
        <is>
          <t>feitico.8.erros</t>
        </is>
      </c>
      <c r="B581" s="192">
        <f>IF(ISBLANK(DADOS_AM!$GL$9),"",DADOS_AM!$GL$9&amp;"")</f>
        <v/>
      </c>
      <c r="C581" s="192" t="inlineStr">
        <is>
          <t>DADOS_AM!GL9</t>
        </is>
      </c>
      <c r="D581" s="192" t="inlineStr">
        <is>
          <t>aviso</t>
        </is>
      </c>
    </row>
    <row r="582">
      <c r="A582" s="192" t="inlineStr">
        <is>
          <t>feitico.8.avisos</t>
        </is>
      </c>
      <c r="B582" s="192">
        <f>IF(ISBLANK(DADOS_AM!$GN$9),"",DADOS_AM!$GN$9&amp;"")</f>
        <v/>
      </c>
      <c r="C582" s="192" t="inlineStr">
        <is>
          <t>DADOS_AM!GN9</t>
        </is>
      </c>
      <c r="D582" s="192" t="inlineStr">
        <is>
          <t>aviso</t>
        </is>
      </c>
    </row>
    <row r="583">
      <c r="A583" s="192" t="inlineStr">
        <is>
          <t>feitico.9.classe</t>
        </is>
      </c>
      <c r="B583" s="192">
        <f>IF(ISBLANK(DADOS_AM!$EB$10),"",DADOS_AM!$EB$10&amp;"")</f>
        <v/>
      </c>
      <c r="C583" s="192" t="inlineStr">
        <is>
          <t>DADOS_AM!EB10</t>
        </is>
      </c>
      <c r="D583" s="192" t="inlineStr">
        <is>
          <t>entrada</t>
        </is>
      </c>
    </row>
    <row r="584">
      <c r="A584" s="192" t="inlineStr">
        <is>
          <t>feitico.9.nome</t>
        </is>
      </c>
      <c r="B584" s="192">
        <f>IF(ISBLANK(DADOS_AM!$EC$10),"",DADOS_AM!$EC$10&amp;"")</f>
        <v/>
      </c>
      <c r="C584" s="192" t="inlineStr">
        <is>
          <t>DADOS_AM!EC10</t>
        </is>
      </c>
      <c r="D584" s="192" t="inlineStr">
        <is>
          <t>entrada</t>
        </is>
      </c>
    </row>
    <row r="585">
      <c r="A585" s="192" t="inlineStr">
        <is>
          <t>feitico.9.forma</t>
        </is>
      </c>
      <c r="B585" s="192">
        <f>IF(ISBLANK(DADOS_AM!$ED$10),"",DADOS_AM!$ED$10&amp;"")</f>
        <v/>
      </c>
      <c r="C585" s="192" t="inlineStr">
        <is>
          <t>DADOS_AM!ED10</t>
        </is>
      </c>
      <c r="D585" s="192" t="inlineStr">
        <is>
          <t>entrada</t>
        </is>
      </c>
    </row>
    <row r="586">
      <c r="A586" s="192" t="inlineStr">
        <is>
          <t>feitico.9.pecas</t>
        </is>
      </c>
      <c r="B586" s="192">
        <f>TEXTJOIN(" · ",TRUE,DADOS_AM!$EE$10,DADOS_AM!$EF$10,DADOS_AM!$EG$10,DADOS_AM!$EH$10)</f>
        <v/>
      </c>
      <c r="C586" s="192" t="inlineStr">
        <is>
          <t>DADOS_AM!EE10 DADOS_AM!EF10 DADOS_AM!EG10 DADOS_AM!EH10</t>
        </is>
      </c>
      <c r="D586" s="192" t="inlineStr">
        <is>
          <t>entrada</t>
        </is>
      </c>
    </row>
    <row r="587">
      <c r="A587" s="192" t="inlineStr">
        <is>
          <t>feitico.9.restricoes</t>
        </is>
      </c>
      <c r="B587" s="192">
        <f>TEXTJOIN(" · ",TRUE,DADOS_AM!$EI$10,DADOS_AM!$EJ$10)</f>
        <v/>
      </c>
      <c r="C587" s="192" t="inlineStr">
        <is>
          <t>DADOS_AM!EI10 DADOS_AM!EJ10</t>
        </is>
      </c>
      <c r="D587" s="192" t="inlineStr">
        <is>
          <t>entrada</t>
        </is>
      </c>
    </row>
    <row r="588">
      <c r="A588" s="192" t="inlineStr">
        <is>
          <t>feitico.9.pe</t>
        </is>
      </c>
      <c r="B588" s="192">
        <f>IF(ISBLANK(DADOS_AM!$GR$10),"",DADOS_AM!$GR$10&amp;"")</f>
        <v/>
      </c>
      <c r="C588" s="192" t="inlineStr">
        <is>
          <t>DADOS_AM!GR10</t>
        </is>
      </c>
      <c r="D588" s="192" t="inlineStr">
        <is>
          <t>resultado</t>
        </is>
      </c>
    </row>
    <row r="589">
      <c r="A589" s="192" t="inlineStr">
        <is>
          <t>feitico.9.dano</t>
        </is>
      </c>
      <c r="B589" s="192">
        <f>IF(ISBLANK(DADOS_AM!$GU$10),"",DADOS_AM!$GU$10&amp;"")</f>
        <v/>
      </c>
      <c r="C589" s="192" t="inlineStr">
        <is>
          <t>DADOS_AM!GU10</t>
        </is>
      </c>
      <c r="D589" s="192" t="inlineStr">
        <is>
          <t>resultado</t>
        </is>
      </c>
    </row>
    <row r="590">
      <c r="A590" s="192" t="inlineStr">
        <is>
          <t>feitico.9.alcance</t>
        </is>
      </c>
      <c r="B590" s="192">
        <f>IF(ISBLANK(DADOS_AM!$GZ$10),"",DADOS_AM!$GZ$10&amp;"")</f>
        <v/>
      </c>
      <c r="C590" s="192" t="inlineStr">
        <is>
          <t>DADOS_AM!GZ10</t>
        </is>
      </c>
      <c r="D590" s="192" t="inlineStr">
        <is>
          <t>resultado</t>
        </is>
      </c>
    </row>
    <row r="591">
      <c r="A591" s="192" t="inlineStr">
        <is>
          <t>feitico.9.resolve</t>
        </is>
      </c>
      <c r="B591" s="192">
        <f>IF(ISBLANK(DADOS_AM!$GT$10),"",DADOS_AM!$GT$10&amp;"")</f>
        <v/>
      </c>
      <c r="C591" s="192" t="inlineStr">
        <is>
          <t>DADOS_AM!GT10</t>
        </is>
      </c>
      <c r="D591" s="192" t="inlineStr">
        <is>
          <t>resultado</t>
        </is>
      </c>
    </row>
    <row r="592">
      <c r="A592" s="192" t="inlineStr">
        <is>
          <t>feitico.9.erros</t>
        </is>
      </c>
      <c r="B592" s="192">
        <f>IF(ISBLANK(DADOS_AM!$GL$10),"",DADOS_AM!$GL$10&amp;"")</f>
        <v/>
      </c>
      <c r="C592" s="192" t="inlineStr">
        <is>
          <t>DADOS_AM!GL10</t>
        </is>
      </c>
      <c r="D592" s="192" t="inlineStr">
        <is>
          <t>aviso</t>
        </is>
      </c>
    </row>
    <row r="593">
      <c r="A593" s="192" t="inlineStr">
        <is>
          <t>feitico.9.avisos</t>
        </is>
      </c>
      <c r="B593" s="192">
        <f>IF(ISBLANK(DADOS_AM!$GN$10),"",DADOS_AM!$GN$10&amp;"")</f>
        <v/>
      </c>
      <c r="C593" s="192" t="inlineStr">
        <is>
          <t>DADOS_AM!GN10</t>
        </is>
      </c>
      <c r="D593" s="192" t="inlineStr">
        <is>
          <t>aviso</t>
        </is>
      </c>
    </row>
    <row r="594">
      <c r="A594" s="192" t="inlineStr">
        <is>
          <t>feitico.10.classe</t>
        </is>
      </c>
      <c r="B594" s="192">
        <f>IF(ISBLANK(DADOS_AM!$EB$11),"",DADOS_AM!$EB$11&amp;"")</f>
        <v/>
      </c>
      <c r="C594" s="192" t="inlineStr">
        <is>
          <t>DADOS_AM!EB11</t>
        </is>
      </c>
      <c r="D594" s="192" t="inlineStr">
        <is>
          <t>entrada</t>
        </is>
      </c>
    </row>
    <row r="595">
      <c r="A595" s="192" t="inlineStr">
        <is>
          <t>feitico.10.nome</t>
        </is>
      </c>
      <c r="B595" s="192">
        <f>IF(ISBLANK(DADOS_AM!$EC$11),"",DADOS_AM!$EC$11&amp;"")</f>
        <v/>
      </c>
      <c r="C595" s="192" t="inlineStr">
        <is>
          <t>DADOS_AM!EC11</t>
        </is>
      </c>
      <c r="D595" s="192" t="inlineStr">
        <is>
          <t>entrada</t>
        </is>
      </c>
    </row>
    <row r="596">
      <c r="A596" s="192" t="inlineStr">
        <is>
          <t>feitico.10.forma</t>
        </is>
      </c>
      <c r="B596" s="192">
        <f>IF(ISBLANK(DADOS_AM!$ED$11),"",DADOS_AM!$ED$11&amp;"")</f>
        <v/>
      </c>
      <c r="C596" s="192" t="inlineStr">
        <is>
          <t>DADOS_AM!ED11</t>
        </is>
      </c>
      <c r="D596" s="192" t="inlineStr">
        <is>
          <t>entrada</t>
        </is>
      </c>
    </row>
    <row r="597">
      <c r="A597" s="192" t="inlineStr">
        <is>
          <t>feitico.10.pecas</t>
        </is>
      </c>
      <c r="B597" s="192">
        <f>TEXTJOIN(" · ",TRUE,DADOS_AM!$EE$11,DADOS_AM!$EF$11,DADOS_AM!$EG$11,DADOS_AM!$EH$11)</f>
        <v/>
      </c>
      <c r="C597" s="192" t="inlineStr">
        <is>
          <t>DADOS_AM!EE11 DADOS_AM!EF11 DADOS_AM!EG11 DADOS_AM!EH11</t>
        </is>
      </c>
      <c r="D597" s="192" t="inlineStr">
        <is>
          <t>entrada</t>
        </is>
      </c>
    </row>
    <row r="598">
      <c r="A598" s="192" t="inlineStr">
        <is>
          <t>feitico.10.restricoes</t>
        </is>
      </c>
      <c r="B598" s="192">
        <f>TEXTJOIN(" · ",TRUE,DADOS_AM!$EI$11,DADOS_AM!$EJ$11)</f>
        <v/>
      </c>
      <c r="C598" s="192" t="inlineStr">
        <is>
          <t>DADOS_AM!EI11 DADOS_AM!EJ11</t>
        </is>
      </c>
      <c r="D598" s="192" t="inlineStr">
        <is>
          <t>entrada</t>
        </is>
      </c>
    </row>
    <row r="599">
      <c r="A599" s="192" t="inlineStr">
        <is>
          <t>feitico.10.pe</t>
        </is>
      </c>
      <c r="B599" s="192">
        <f>IF(ISBLANK(DADOS_AM!$GR$11),"",DADOS_AM!$GR$11&amp;"")</f>
        <v/>
      </c>
      <c r="C599" s="192" t="inlineStr">
        <is>
          <t>DADOS_AM!GR11</t>
        </is>
      </c>
      <c r="D599" s="192" t="inlineStr">
        <is>
          <t>resultado</t>
        </is>
      </c>
    </row>
    <row r="600">
      <c r="A600" s="192" t="inlineStr">
        <is>
          <t>feitico.10.dano</t>
        </is>
      </c>
      <c r="B600" s="192">
        <f>IF(ISBLANK(DADOS_AM!$GU$11),"",DADOS_AM!$GU$11&amp;"")</f>
        <v/>
      </c>
      <c r="C600" s="192" t="inlineStr">
        <is>
          <t>DADOS_AM!GU11</t>
        </is>
      </c>
      <c r="D600" s="192" t="inlineStr">
        <is>
          <t>resultado</t>
        </is>
      </c>
    </row>
    <row r="601">
      <c r="A601" s="192" t="inlineStr">
        <is>
          <t>feitico.10.alcance</t>
        </is>
      </c>
      <c r="B601" s="192">
        <f>IF(ISBLANK(DADOS_AM!$GZ$11),"",DADOS_AM!$GZ$11&amp;"")</f>
        <v/>
      </c>
      <c r="C601" s="192" t="inlineStr">
        <is>
          <t>DADOS_AM!GZ11</t>
        </is>
      </c>
      <c r="D601" s="192" t="inlineStr">
        <is>
          <t>resultado</t>
        </is>
      </c>
    </row>
    <row r="602">
      <c r="A602" s="192" t="inlineStr">
        <is>
          <t>feitico.10.resolve</t>
        </is>
      </c>
      <c r="B602" s="192">
        <f>IF(ISBLANK(DADOS_AM!$GT$11),"",DADOS_AM!$GT$11&amp;"")</f>
        <v/>
      </c>
      <c r="C602" s="192" t="inlineStr">
        <is>
          <t>DADOS_AM!GT11</t>
        </is>
      </c>
      <c r="D602" s="192" t="inlineStr">
        <is>
          <t>resultado</t>
        </is>
      </c>
    </row>
    <row r="603">
      <c r="A603" s="192" t="inlineStr">
        <is>
          <t>feitico.10.erros</t>
        </is>
      </c>
      <c r="B603" s="192">
        <f>IF(ISBLANK(DADOS_AM!$GL$11),"",DADOS_AM!$GL$11&amp;"")</f>
        <v/>
      </c>
      <c r="C603" s="192" t="inlineStr">
        <is>
          <t>DADOS_AM!GL11</t>
        </is>
      </c>
      <c r="D603" s="192" t="inlineStr">
        <is>
          <t>aviso</t>
        </is>
      </c>
    </row>
    <row r="604">
      <c r="A604" s="192" t="inlineStr">
        <is>
          <t>feitico.10.avisos</t>
        </is>
      </c>
      <c r="B604" s="192">
        <f>IF(ISBLANK(DADOS_AM!$GN$11),"",DADOS_AM!$GN$11&amp;"")</f>
        <v/>
      </c>
      <c r="C604" s="192" t="inlineStr">
        <is>
          <t>DADOS_AM!GN11</t>
        </is>
      </c>
      <c r="D604" s="192" t="inlineStr">
        <is>
          <t>aviso</t>
        </is>
      </c>
    </row>
    <row r="605">
      <c r="A605" s="192" t="inlineStr">
        <is>
          <t>feitico.11.classe</t>
        </is>
      </c>
      <c r="B605" s="192">
        <f>IF(ISBLANK(DADOS_AM!$EB$12),"",DADOS_AM!$EB$12&amp;"")</f>
        <v/>
      </c>
      <c r="C605" s="192" t="inlineStr">
        <is>
          <t>DADOS_AM!EB12</t>
        </is>
      </c>
      <c r="D605" s="192" t="inlineStr">
        <is>
          <t>entrada</t>
        </is>
      </c>
    </row>
    <row r="606">
      <c r="A606" s="192" t="inlineStr">
        <is>
          <t>feitico.11.nome</t>
        </is>
      </c>
      <c r="B606" s="192">
        <f>IF(ISBLANK(DADOS_AM!$EC$12),"",DADOS_AM!$EC$12&amp;"")</f>
        <v/>
      </c>
      <c r="C606" s="192" t="inlineStr">
        <is>
          <t>DADOS_AM!EC12</t>
        </is>
      </c>
      <c r="D606" s="192" t="inlineStr">
        <is>
          <t>entrada</t>
        </is>
      </c>
    </row>
    <row r="607">
      <c r="A607" s="192" t="inlineStr">
        <is>
          <t>feitico.11.forma</t>
        </is>
      </c>
      <c r="B607" s="192">
        <f>IF(ISBLANK(DADOS_AM!$ED$12),"",DADOS_AM!$ED$12&amp;"")</f>
        <v/>
      </c>
      <c r="C607" s="192" t="inlineStr">
        <is>
          <t>DADOS_AM!ED12</t>
        </is>
      </c>
      <c r="D607" s="192" t="inlineStr">
        <is>
          <t>entrada</t>
        </is>
      </c>
    </row>
    <row r="608">
      <c r="A608" s="192" t="inlineStr">
        <is>
          <t>feitico.11.pecas</t>
        </is>
      </c>
      <c r="B608" s="192">
        <f>TEXTJOIN(" · ",TRUE,DADOS_AM!$EE$12,DADOS_AM!$EF$12,DADOS_AM!$EG$12,DADOS_AM!$EH$12)</f>
        <v/>
      </c>
      <c r="C608" s="192" t="inlineStr">
        <is>
          <t>DADOS_AM!EE12 DADOS_AM!EF12 DADOS_AM!EG12 DADOS_AM!EH12</t>
        </is>
      </c>
      <c r="D608" s="192" t="inlineStr">
        <is>
          <t>entrada</t>
        </is>
      </c>
    </row>
    <row r="609">
      <c r="A609" s="192" t="inlineStr">
        <is>
          <t>feitico.11.restricoes</t>
        </is>
      </c>
      <c r="B609" s="192">
        <f>TEXTJOIN(" · ",TRUE,DADOS_AM!$EI$12,DADOS_AM!$EJ$12)</f>
        <v/>
      </c>
      <c r="C609" s="192" t="inlineStr">
        <is>
          <t>DADOS_AM!EI12 DADOS_AM!EJ12</t>
        </is>
      </c>
      <c r="D609" s="192" t="inlineStr">
        <is>
          <t>entrada</t>
        </is>
      </c>
    </row>
    <row r="610">
      <c r="A610" s="192" t="inlineStr">
        <is>
          <t>feitico.11.pe</t>
        </is>
      </c>
      <c r="B610" s="192">
        <f>IF(ISBLANK(DADOS_AM!$GR$12),"",DADOS_AM!$GR$12&amp;"")</f>
        <v/>
      </c>
      <c r="C610" s="192" t="inlineStr">
        <is>
          <t>DADOS_AM!GR12</t>
        </is>
      </c>
      <c r="D610" s="192" t="inlineStr">
        <is>
          <t>resultado</t>
        </is>
      </c>
    </row>
    <row r="611">
      <c r="A611" s="192" t="inlineStr">
        <is>
          <t>feitico.11.dano</t>
        </is>
      </c>
      <c r="B611" s="192">
        <f>IF(ISBLANK(DADOS_AM!$GU$12),"",DADOS_AM!$GU$12&amp;"")</f>
        <v/>
      </c>
      <c r="C611" s="192" t="inlineStr">
        <is>
          <t>DADOS_AM!GU12</t>
        </is>
      </c>
      <c r="D611" s="192" t="inlineStr">
        <is>
          <t>resultado</t>
        </is>
      </c>
    </row>
    <row r="612">
      <c r="A612" s="192" t="inlineStr">
        <is>
          <t>feitico.11.alcance</t>
        </is>
      </c>
      <c r="B612" s="192">
        <f>IF(ISBLANK(DADOS_AM!$GZ$12),"",DADOS_AM!$GZ$12&amp;"")</f>
        <v/>
      </c>
      <c r="C612" s="192" t="inlineStr">
        <is>
          <t>DADOS_AM!GZ12</t>
        </is>
      </c>
      <c r="D612" s="192" t="inlineStr">
        <is>
          <t>resultado</t>
        </is>
      </c>
    </row>
    <row r="613">
      <c r="A613" s="192" t="inlineStr">
        <is>
          <t>feitico.11.resolve</t>
        </is>
      </c>
      <c r="B613" s="192">
        <f>IF(ISBLANK(DADOS_AM!$GT$12),"",DADOS_AM!$GT$12&amp;"")</f>
        <v/>
      </c>
      <c r="C613" s="192" t="inlineStr">
        <is>
          <t>DADOS_AM!GT12</t>
        </is>
      </c>
      <c r="D613" s="192" t="inlineStr">
        <is>
          <t>resultado</t>
        </is>
      </c>
    </row>
    <row r="614">
      <c r="A614" s="192" t="inlineStr">
        <is>
          <t>feitico.11.erros</t>
        </is>
      </c>
      <c r="B614" s="192">
        <f>IF(ISBLANK(DADOS_AM!$GL$12),"",DADOS_AM!$GL$12&amp;"")</f>
        <v/>
      </c>
      <c r="C614" s="192" t="inlineStr">
        <is>
          <t>DADOS_AM!GL12</t>
        </is>
      </c>
      <c r="D614" s="192" t="inlineStr">
        <is>
          <t>aviso</t>
        </is>
      </c>
    </row>
    <row r="615">
      <c r="A615" s="192" t="inlineStr">
        <is>
          <t>feitico.11.avisos</t>
        </is>
      </c>
      <c r="B615" s="192">
        <f>IF(ISBLANK(DADOS_AM!$GN$12),"",DADOS_AM!$GN$12&amp;"")</f>
        <v/>
      </c>
      <c r="C615" s="192" t="inlineStr">
        <is>
          <t>DADOS_AM!GN12</t>
        </is>
      </c>
      <c r="D615" s="192" t="inlineStr">
        <is>
          <t>aviso</t>
        </is>
      </c>
    </row>
    <row r="616">
      <c r="A616" s="192" t="inlineStr">
        <is>
          <t>feitico.12.classe</t>
        </is>
      </c>
      <c r="B616" s="192">
        <f>IF(ISBLANK(DADOS_AM!$EB$13),"",DADOS_AM!$EB$13&amp;"")</f>
        <v/>
      </c>
      <c r="C616" s="192" t="inlineStr">
        <is>
          <t>DADOS_AM!EB13</t>
        </is>
      </c>
      <c r="D616" s="192" t="inlineStr">
        <is>
          <t>entrada</t>
        </is>
      </c>
    </row>
    <row r="617">
      <c r="A617" s="192" t="inlineStr">
        <is>
          <t>feitico.12.nome</t>
        </is>
      </c>
      <c r="B617" s="192">
        <f>IF(ISBLANK(DADOS_AM!$EC$13),"",DADOS_AM!$EC$13&amp;"")</f>
        <v/>
      </c>
      <c r="C617" s="192" t="inlineStr">
        <is>
          <t>DADOS_AM!EC13</t>
        </is>
      </c>
      <c r="D617" s="192" t="inlineStr">
        <is>
          <t>entrada</t>
        </is>
      </c>
    </row>
    <row r="618">
      <c r="A618" s="192" t="inlineStr">
        <is>
          <t>feitico.12.forma</t>
        </is>
      </c>
      <c r="B618" s="192">
        <f>IF(ISBLANK(DADOS_AM!$ED$13),"",DADOS_AM!$ED$13&amp;"")</f>
        <v/>
      </c>
      <c r="C618" s="192" t="inlineStr">
        <is>
          <t>DADOS_AM!ED13</t>
        </is>
      </c>
      <c r="D618" s="192" t="inlineStr">
        <is>
          <t>entrada</t>
        </is>
      </c>
    </row>
    <row r="619">
      <c r="A619" s="192" t="inlineStr">
        <is>
          <t>feitico.12.pecas</t>
        </is>
      </c>
      <c r="B619" s="192">
        <f>TEXTJOIN(" · ",TRUE,DADOS_AM!$EE$13,DADOS_AM!$EF$13,DADOS_AM!$EG$13,DADOS_AM!$EH$13)</f>
        <v/>
      </c>
      <c r="C619" s="192" t="inlineStr">
        <is>
          <t>DADOS_AM!EE13 DADOS_AM!EF13 DADOS_AM!EG13 DADOS_AM!EH13</t>
        </is>
      </c>
      <c r="D619" s="192" t="inlineStr">
        <is>
          <t>entrada</t>
        </is>
      </c>
    </row>
    <row r="620">
      <c r="A620" s="192" t="inlineStr">
        <is>
          <t>feitico.12.restricoes</t>
        </is>
      </c>
      <c r="B620" s="192">
        <f>TEXTJOIN(" · ",TRUE,DADOS_AM!$EI$13,DADOS_AM!$EJ$13)</f>
        <v/>
      </c>
      <c r="C620" s="192" t="inlineStr">
        <is>
          <t>DADOS_AM!EI13 DADOS_AM!EJ13</t>
        </is>
      </c>
      <c r="D620" s="192" t="inlineStr">
        <is>
          <t>entrada</t>
        </is>
      </c>
    </row>
    <row r="621">
      <c r="A621" s="192" t="inlineStr">
        <is>
          <t>feitico.12.pe</t>
        </is>
      </c>
      <c r="B621" s="192">
        <f>IF(ISBLANK(DADOS_AM!$GR$13),"",DADOS_AM!$GR$13&amp;"")</f>
        <v/>
      </c>
      <c r="C621" s="192" t="inlineStr">
        <is>
          <t>DADOS_AM!GR13</t>
        </is>
      </c>
      <c r="D621" s="192" t="inlineStr">
        <is>
          <t>resultado</t>
        </is>
      </c>
    </row>
    <row r="622">
      <c r="A622" s="192" t="inlineStr">
        <is>
          <t>feitico.12.dano</t>
        </is>
      </c>
      <c r="B622" s="192">
        <f>IF(ISBLANK(DADOS_AM!$GU$13),"",DADOS_AM!$GU$13&amp;"")</f>
        <v/>
      </c>
      <c r="C622" s="192" t="inlineStr">
        <is>
          <t>DADOS_AM!GU13</t>
        </is>
      </c>
      <c r="D622" s="192" t="inlineStr">
        <is>
          <t>resultado</t>
        </is>
      </c>
    </row>
    <row r="623">
      <c r="A623" s="192" t="inlineStr">
        <is>
          <t>feitico.12.alcance</t>
        </is>
      </c>
      <c r="B623" s="192">
        <f>IF(ISBLANK(DADOS_AM!$GZ$13),"",DADOS_AM!$GZ$13&amp;"")</f>
        <v/>
      </c>
      <c r="C623" s="192" t="inlineStr">
        <is>
          <t>DADOS_AM!GZ13</t>
        </is>
      </c>
      <c r="D623" s="192" t="inlineStr">
        <is>
          <t>resultado</t>
        </is>
      </c>
    </row>
    <row r="624">
      <c r="A624" s="192" t="inlineStr">
        <is>
          <t>feitico.12.resolve</t>
        </is>
      </c>
      <c r="B624" s="192">
        <f>IF(ISBLANK(DADOS_AM!$GT$13),"",DADOS_AM!$GT$13&amp;"")</f>
        <v/>
      </c>
      <c r="C624" s="192" t="inlineStr">
        <is>
          <t>DADOS_AM!GT13</t>
        </is>
      </c>
      <c r="D624" s="192" t="inlineStr">
        <is>
          <t>resultado</t>
        </is>
      </c>
    </row>
    <row r="625">
      <c r="A625" s="192" t="inlineStr">
        <is>
          <t>feitico.12.erros</t>
        </is>
      </c>
      <c r="B625" s="192">
        <f>IF(ISBLANK(DADOS_AM!$GL$13),"",DADOS_AM!$GL$13&amp;"")</f>
        <v/>
      </c>
      <c r="C625" s="192" t="inlineStr">
        <is>
          <t>DADOS_AM!GL13</t>
        </is>
      </c>
      <c r="D625" s="192" t="inlineStr">
        <is>
          <t>aviso</t>
        </is>
      </c>
    </row>
    <row r="626">
      <c r="A626" s="192" t="inlineStr">
        <is>
          <t>feitico.12.avisos</t>
        </is>
      </c>
      <c r="B626" s="192">
        <f>IF(ISBLANK(DADOS_AM!$GN$13),"",DADOS_AM!$GN$13&amp;"")</f>
        <v/>
      </c>
      <c r="C626" s="192" t="inlineStr">
        <is>
          <t>DADOS_AM!GN13</t>
        </is>
      </c>
      <c r="D626" s="192" t="inlineStr">
        <is>
          <t>aviso</t>
        </is>
      </c>
    </row>
    <row r="627">
      <c r="A627" s="192" t="inlineStr">
        <is>
          <t>feitico.13.classe</t>
        </is>
      </c>
      <c r="B627" s="192">
        <f>IF(ISBLANK(DADOS_AM!$EB$14),"",DADOS_AM!$EB$14&amp;"")</f>
        <v/>
      </c>
      <c r="C627" s="192" t="inlineStr">
        <is>
          <t>DADOS_AM!EB14</t>
        </is>
      </c>
      <c r="D627" s="192" t="inlineStr">
        <is>
          <t>entrada</t>
        </is>
      </c>
    </row>
    <row r="628">
      <c r="A628" s="192" t="inlineStr">
        <is>
          <t>feitico.13.nome</t>
        </is>
      </c>
      <c r="B628" s="192">
        <f>IF(ISBLANK(DADOS_AM!$EC$14),"",DADOS_AM!$EC$14&amp;"")</f>
        <v/>
      </c>
      <c r="C628" s="192" t="inlineStr">
        <is>
          <t>DADOS_AM!EC14</t>
        </is>
      </c>
      <c r="D628" s="192" t="inlineStr">
        <is>
          <t>entrada</t>
        </is>
      </c>
    </row>
    <row r="629">
      <c r="A629" s="192" t="inlineStr">
        <is>
          <t>feitico.13.forma</t>
        </is>
      </c>
      <c r="B629" s="192">
        <f>IF(ISBLANK(DADOS_AM!$ED$14),"",DADOS_AM!$ED$14&amp;"")</f>
        <v/>
      </c>
      <c r="C629" s="192" t="inlineStr">
        <is>
          <t>DADOS_AM!ED14</t>
        </is>
      </c>
      <c r="D629" s="192" t="inlineStr">
        <is>
          <t>entrada</t>
        </is>
      </c>
    </row>
    <row r="630">
      <c r="A630" s="192" t="inlineStr">
        <is>
          <t>feitico.13.pecas</t>
        </is>
      </c>
      <c r="B630" s="192">
        <f>TEXTJOIN(" · ",TRUE,DADOS_AM!$EE$14,DADOS_AM!$EF$14,DADOS_AM!$EG$14,DADOS_AM!$EH$14)</f>
        <v/>
      </c>
      <c r="C630" s="192" t="inlineStr">
        <is>
          <t>DADOS_AM!EE14 DADOS_AM!EF14 DADOS_AM!EG14 DADOS_AM!EH14</t>
        </is>
      </c>
      <c r="D630" s="192" t="inlineStr">
        <is>
          <t>entrada</t>
        </is>
      </c>
    </row>
    <row r="631">
      <c r="A631" s="192" t="inlineStr">
        <is>
          <t>feitico.13.restricoes</t>
        </is>
      </c>
      <c r="B631" s="192">
        <f>TEXTJOIN(" · ",TRUE,DADOS_AM!$EI$14,DADOS_AM!$EJ$14)</f>
        <v/>
      </c>
      <c r="C631" s="192" t="inlineStr">
        <is>
          <t>DADOS_AM!EI14 DADOS_AM!EJ14</t>
        </is>
      </c>
      <c r="D631" s="192" t="inlineStr">
        <is>
          <t>entrada</t>
        </is>
      </c>
    </row>
    <row r="632">
      <c r="A632" s="192" t="inlineStr">
        <is>
          <t>feitico.13.pe</t>
        </is>
      </c>
      <c r="B632" s="192">
        <f>IF(ISBLANK(DADOS_AM!$GR$14),"",DADOS_AM!$GR$14&amp;"")</f>
        <v/>
      </c>
      <c r="C632" s="192" t="inlineStr">
        <is>
          <t>DADOS_AM!GR14</t>
        </is>
      </c>
      <c r="D632" s="192" t="inlineStr">
        <is>
          <t>resultado</t>
        </is>
      </c>
    </row>
    <row r="633">
      <c r="A633" s="192" t="inlineStr">
        <is>
          <t>feitico.13.dano</t>
        </is>
      </c>
      <c r="B633" s="192">
        <f>IF(ISBLANK(DADOS_AM!$GU$14),"",DADOS_AM!$GU$14&amp;"")</f>
        <v/>
      </c>
      <c r="C633" s="192" t="inlineStr">
        <is>
          <t>DADOS_AM!GU14</t>
        </is>
      </c>
      <c r="D633" s="192" t="inlineStr">
        <is>
          <t>resultado</t>
        </is>
      </c>
    </row>
    <row r="634">
      <c r="A634" s="192" t="inlineStr">
        <is>
          <t>feitico.13.alcance</t>
        </is>
      </c>
      <c r="B634" s="192">
        <f>IF(ISBLANK(DADOS_AM!$GZ$14),"",DADOS_AM!$GZ$14&amp;"")</f>
        <v/>
      </c>
      <c r="C634" s="192" t="inlineStr">
        <is>
          <t>DADOS_AM!GZ14</t>
        </is>
      </c>
      <c r="D634" s="192" t="inlineStr">
        <is>
          <t>resultado</t>
        </is>
      </c>
    </row>
    <row r="635">
      <c r="A635" s="192" t="inlineStr">
        <is>
          <t>feitico.13.resolve</t>
        </is>
      </c>
      <c r="B635" s="192">
        <f>IF(ISBLANK(DADOS_AM!$GT$14),"",DADOS_AM!$GT$14&amp;"")</f>
        <v/>
      </c>
      <c r="C635" s="192" t="inlineStr">
        <is>
          <t>DADOS_AM!GT14</t>
        </is>
      </c>
      <c r="D635" s="192" t="inlineStr">
        <is>
          <t>resultado</t>
        </is>
      </c>
    </row>
    <row r="636">
      <c r="A636" s="192" t="inlineStr">
        <is>
          <t>feitico.13.erros</t>
        </is>
      </c>
      <c r="B636" s="192">
        <f>IF(ISBLANK(DADOS_AM!$GL$14),"",DADOS_AM!$GL$14&amp;"")</f>
        <v/>
      </c>
      <c r="C636" s="192" t="inlineStr">
        <is>
          <t>DADOS_AM!GL14</t>
        </is>
      </c>
      <c r="D636" s="192" t="inlineStr">
        <is>
          <t>aviso</t>
        </is>
      </c>
    </row>
    <row r="637">
      <c r="A637" s="192" t="inlineStr">
        <is>
          <t>feitico.13.avisos</t>
        </is>
      </c>
      <c r="B637" s="192">
        <f>IF(ISBLANK(DADOS_AM!$GN$14),"",DADOS_AM!$GN$14&amp;"")</f>
        <v/>
      </c>
      <c r="C637" s="192" t="inlineStr">
        <is>
          <t>DADOS_AM!GN14</t>
        </is>
      </c>
      <c r="D637" s="192" t="inlineStr">
        <is>
          <t>aviso</t>
        </is>
      </c>
    </row>
    <row r="638">
      <c r="A638" s="192" t="inlineStr">
        <is>
          <t>feitico.14.classe</t>
        </is>
      </c>
      <c r="B638" s="192">
        <f>IF(ISBLANK(DADOS_AM!$EB$15),"",DADOS_AM!$EB$15&amp;"")</f>
        <v/>
      </c>
      <c r="C638" s="192" t="inlineStr">
        <is>
          <t>DADOS_AM!EB15</t>
        </is>
      </c>
      <c r="D638" s="192" t="inlineStr">
        <is>
          <t>entrada</t>
        </is>
      </c>
    </row>
    <row r="639">
      <c r="A639" s="192" t="inlineStr">
        <is>
          <t>feitico.14.nome</t>
        </is>
      </c>
      <c r="B639" s="192">
        <f>IF(ISBLANK(DADOS_AM!$EC$15),"",DADOS_AM!$EC$15&amp;"")</f>
        <v/>
      </c>
      <c r="C639" s="192" t="inlineStr">
        <is>
          <t>DADOS_AM!EC15</t>
        </is>
      </c>
      <c r="D639" s="192" t="inlineStr">
        <is>
          <t>entrada</t>
        </is>
      </c>
    </row>
    <row r="640">
      <c r="A640" s="192" t="inlineStr">
        <is>
          <t>feitico.14.forma</t>
        </is>
      </c>
      <c r="B640" s="192">
        <f>IF(ISBLANK(DADOS_AM!$ED$15),"",DADOS_AM!$ED$15&amp;"")</f>
        <v/>
      </c>
      <c r="C640" s="192" t="inlineStr">
        <is>
          <t>DADOS_AM!ED15</t>
        </is>
      </c>
      <c r="D640" s="192" t="inlineStr">
        <is>
          <t>entrada</t>
        </is>
      </c>
    </row>
    <row r="641">
      <c r="A641" s="192" t="inlineStr">
        <is>
          <t>feitico.14.pecas</t>
        </is>
      </c>
      <c r="B641" s="192">
        <f>TEXTJOIN(" · ",TRUE,DADOS_AM!$EE$15,DADOS_AM!$EF$15,DADOS_AM!$EG$15,DADOS_AM!$EH$15)</f>
        <v/>
      </c>
      <c r="C641" s="192" t="inlineStr">
        <is>
          <t>DADOS_AM!EE15 DADOS_AM!EF15 DADOS_AM!EG15 DADOS_AM!EH15</t>
        </is>
      </c>
      <c r="D641" s="192" t="inlineStr">
        <is>
          <t>entrada</t>
        </is>
      </c>
    </row>
    <row r="642">
      <c r="A642" s="192" t="inlineStr">
        <is>
          <t>feitico.14.restricoes</t>
        </is>
      </c>
      <c r="B642" s="192">
        <f>TEXTJOIN(" · ",TRUE,DADOS_AM!$EI$15,DADOS_AM!$EJ$15)</f>
        <v/>
      </c>
      <c r="C642" s="192" t="inlineStr">
        <is>
          <t>DADOS_AM!EI15 DADOS_AM!EJ15</t>
        </is>
      </c>
      <c r="D642" s="192" t="inlineStr">
        <is>
          <t>entrada</t>
        </is>
      </c>
    </row>
    <row r="643">
      <c r="A643" s="192" t="inlineStr">
        <is>
          <t>feitico.14.pe</t>
        </is>
      </c>
      <c r="B643" s="192">
        <f>IF(ISBLANK(DADOS_AM!$GR$15),"",DADOS_AM!$GR$15&amp;"")</f>
        <v/>
      </c>
      <c r="C643" s="192" t="inlineStr">
        <is>
          <t>DADOS_AM!GR15</t>
        </is>
      </c>
      <c r="D643" s="192" t="inlineStr">
        <is>
          <t>resultado</t>
        </is>
      </c>
    </row>
    <row r="644">
      <c r="A644" s="192" t="inlineStr">
        <is>
          <t>feitico.14.dano</t>
        </is>
      </c>
      <c r="B644" s="192">
        <f>IF(ISBLANK(DADOS_AM!$GU$15),"",DADOS_AM!$GU$15&amp;"")</f>
        <v/>
      </c>
      <c r="C644" s="192" t="inlineStr">
        <is>
          <t>DADOS_AM!GU15</t>
        </is>
      </c>
      <c r="D644" s="192" t="inlineStr">
        <is>
          <t>resultado</t>
        </is>
      </c>
    </row>
    <row r="645">
      <c r="A645" s="192" t="inlineStr">
        <is>
          <t>feitico.14.alcance</t>
        </is>
      </c>
      <c r="B645" s="192">
        <f>IF(ISBLANK(DADOS_AM!$GZ$15),"",DADOS_AM!$GZ$15&amp;"")</f>
        <v/>
      </c>
      <c r="C645" s="192" t="inlineStr">
        <is>
          <t>DADOS_AM!GZ15</t>
        </is>
      </c>
      <c r="D645" s="192" t="inlineStr">
        <is>
          <t>resultado</t>
        </is>
      </c>
    </row>
    <row r="646">
      <c r="A646" s="192" t="inlineStr">
        <is>
          <t>feitico.14.resolve</t>
        </is>
      </c>
      <c r="B646" s="192">
        <f>IF(ISBLANK(DADOS_AM!$GT$15),"",DADOS_AM!$GT$15&amp;"")</f>
        <v/>
      </c>
      <c r="C646" s="192" t="inlineStr">
        <is>
          <t>DADOS_AM!GT15</t>
        </is>
      </c>
      <c r="D646" s="192" t="inlineStr">
        <is>
          <t>resultado</t>
        </is>
      </c>
    </row>
    <row r="647">
      <c r="A647" s="192" t="inlineStr">
        <is>
          <t>feitico.14.erros</t>
        </is>
      </c>
      <c r="B647" s="192">
        <f>IF(ISBLANK(DADOS_AM!$GL$15),"",DADOS_AM!$GL$15&amp;"")</f>
        <v/>
      </c>
      <c r="C647" s="192" t="inlineStr">
        <is>
          <t>DADOS_AM!GL15</t>
        </is>
      </c>
      <c r="D647" s="192" t="inlineStr">
        <is>
          <t>aviso</t>
        </is>
      </c>
    </row>
    <row r="648">
      <c r="A648" s="192" t="inlineStr">
        <is>
          <t>feitico.14.avisos</t>
        </is>
      </c>
      <c r="B648" s="192">
        <f>IF(ISBLANK(DADOS_AM!$GN$15),"",DADOS_AM!$GN$15&amp;"")</f>
        <v/>
      </c>
      <c r="C648" s="192" t="inlineStr">
        <is>
          <t>DADOS_AM!GN15</t>
        </is>
      </c>
      <c r="D648" s="192" t="inlineStr">
        <is>
          <t>aviso</t>
        </is>
      </c>
    </row>
    <row r="649">
      <c r="A649" s="192" t="inlineStr">
        <is>
          <t>feitico.15.classe</t>
        </is>
      </c>
      <c r="B649" s="192">
        <f>IF(ISBLANK(DADOS_AM!$EB$16),"",DADOS_AM!$EB$16&amp;"")</f>
        <v/>
      </c>
      <c r="C649" s="192" t="inlineStr">
        <is>
          <t>DADOS_AM!EB16</t>
        </is>
      </c>
      <c r="D649" s="192" t="inlineStr">
        <is>
          <t>entrada</t>
        </is>
      </c>
    </row>
    <row r="650">
      <c r="A650" s="192" t="inlineStr">
        <is>
          <t>feitico.15.nome</t>
        </is>
      </c>
      <c r="B650" s="192">
        <f>IF(ISBLANK(DADOS_AM!$EC$16),"",DADOS_AM!$EC$16&amp;"")</f>
        <v/>
      </c>
      <c r="C650" s="192" t="inlineStr">
        <is>
          <t>DADOS_AM!EC16</t>
        </is>
      </c>
      <c r="D650" s="192" t="inlineStr">
        <is>
          <t>entrada</t>
        </is>
      </c>
    </row>
    <row r="651">
      <c r="A651" s="192" t="inlineStr">
        <is>
          <t>feitico.15.forma</t>
        </is>
      </c>
      <c r="B651" s="192">
        <f>IF(ISBLANK(DADOS_AM!$ED$16),"",DADOS_AM!$ED$16&amp;"")</f>
        <v/>
      </c>
      <c r="C651" s="192" t="inlineStr">
        <is>
          <t>DADOS_AM!ED16</t>
        </is>
      </c>
      <c r="D651" s="192" t="inlineStr">
        <is>
          <t>entrada</t>
        </is>
      </c>
    </row>
    <row r="652">
      <c r="A652" s="192" t="inlineStr">
        <is>
          <t>feitico.15.pecas</t>
        </is>
      </c>
      <c r="B652" s="192">
        <f>TEXTJOIN(" · ",TRUE,DADOS_AM!$EE$16,DADOS_AM!$EF$16,DADOS_AM!$EG$16,DADOS_AM!$EH$16)</f>
        <v/>
      </c>
      <c r="C652" s="192" t="inlineStr">
        <is>
          <t>DADOS_AM!EE16 DADOS_AM!EF16 DADOS_AM!EG16 DADOS_AM!EH16</t>
        </is>
      </c>
      <c r="D652" s="192" t="inlineStr">
        <is>
          <t>entrada</t>
        </is>
      </c>
    </row>
    <row r="653">
      <c r="A653" s="192" t="inlineStr">
        <is>
          <t>feitico.15.restricoes</t>
        </is>
      </c>
      <c r="B653" s="192">
        <f>TEXTJOIN(" · ",TRUE,DADOS_AM!$EI$16,DADOS_AM!$EJ$16)</f>
        <v/>
      </c>
      <c r="C653" s="192" t="inlineStr">
        <is>
          <t>DADOS_AM!EI16 DADOS_AM!EJ16</t>
        </is>
      </c>
      <c r="D653" s="192" t="inlineStr">
        <is>
          <t>entrada</t>
        </is>
      </c>
    </row>
    <row r="654">
      <c r="A654" s="192" t="inlineStr">
        <is>
          <t>feitico.15.pe</t>
        </is>
      </c>
      <c r="B654" s="192">
        <f>IF(ISBLANK(DADOS_AM!$GR$16),"",DADOS_AM!$GR$16&amp;"")</f>
        <v/>
      </c>
      <c r="C654" s="192" t="inlineStr">
        <is>
          <t>DADOS_AM!GR16</t>
        </is>
      </c>
      <c r="D654" s="192" t="inlineStr">
        <is>
          <t>resultado</t>
        </is>
      </c>
    </row>
    <row r="655">
      <c r="A655" s="192" t="inlineStr">
        <is>
          <t>feitico.15.dano</t>
        </is>
      </c>
      <c r="B655" s="192">
        <f>IF(ISBLANK(DADOS_AM!$GU$16),"",DADOS_AM!$GU$16&amp;"")</f>
        <v/>
      </c>
      <c r="C655" s="192" t="inlineStr">
        <is>
          <t>DADOS_AM!GU16</t>
        </is>
      </c>
      <c r="D655" s="192" t="inlineStr">
        <is>
          <t>resultado</t>
        </is>
      </c>
    </row>
    <row r="656">
      <c r="A656" s="192" t="inlineStr">
        <is>
          <t>feitico.15.alcance</t>
        </is>
      </c>
      <c r="B656" s="192">
        <f>IF(ISBLANK(DADOS_AM!$GZ$16),"",DADOS_AM!$GZ$16&amp;"")</f>
        <v/>
      </c>
      <c r="C656" s="192" t="inlineStr">
        <is>
          <t>DADOS_AM!GZ16</t>
        </is>
      </c>
      <c r="D656" s="192" t="inlineStr">
        <is>
          <t>resultado</t>
        </is>
      </c>
    </row>
    <row r="657">
      <c r="A657" s="192" t="inlineStr">
        <is>
          <t>feitico.15.resolve</t>
        </is>
      </c>
      <c r="B657" s="192">
        <f>IF(ISBLANK(DADOS_AM!$GT$16),"",DADOS_AM!$GT$16&amp;"")</f>
        <v/>
      </c>
      <c r="C657" s="192" t="inlineStr">
        <is>
          <t>DADOS_AM!GT16</t>
        </is>
      </c>
      <c r="D657" s="192" t="inlineStr">
        <is>
          <t>resultado</t>
        </is>
      </c>
    </row>
    <row r="658">
      <c r="A658" s="192" t="inlineStr">
        <is>
          <t>feitico.15.erros</t>
        </is>
      </c>
      <c r="B658" s="192">
        <f>IF(ISBLANK(DADOS_AM!$GL$16),"",DADOS_AM!$GL$16&amp;"")</f>
        <v/>
      </c>
      <c r="C658" s="192" t="inlineStr">
        <is>
          <t>DADOS_AM!GL16</t>
        </is>
      </c>
      <c r="D658" s="192" t="inlineStr">
        <is>
          <t>aviso</t>
        </is>
      </c>
    </row>
    <row r="659">
      <c r="A659" s="192" t="inlineStr">
        <is>
          <t>feitico.15.avisos</t>
        </is>
      </c>
      <c r="B659" s="192">
        <f>IF(ISBLANK(DADOS_AM!$GN$16),"",DADOS_AM!$GN$16&amp;"")</f>
        <v/>
      </c>
      <c r="C659" s="192" t="inlineStr">
        <is>
          <t>DADOS_AM!GN16</t>
        </is>
      </c>
      <c r="D659" s="192" t="inlineStr">
        <is>
          <t>aviso</t>
        </is>
      </c>
    </row>
    <row r="660">
      <c r="A660" s="192" t="inlineStr">
        <is>
          <t>feitico.16.classe</t>
        </is>
      </c>
      <c r="B660" s="192">
        <f>IF(ISBLANK(DADOS_AM!$EB$17),"",DADOS_AM!$EB$17&amp;"")</f>
        <v/>
      </c>
      <c r="C660" s="192" t="inlineStr">
        <is>
          <t>DADOS_AM!EB17</t>
        </is>
      </c>
      <c r="D660" s="192" t="inlineStr">
        <is>
          <t>entrada</t>
        </is>
      </c>
    </row>
    <row r="661">
      <c r="A661" s="192" t="inlineStr">
        <is>
          <t>feitico.16.nome</t>
        </is>
      </c>
      <c r="B661" s="192">
        <f>IF(ISBLANK(DADOS_AM!$EC$17),"",DADOS_AM!$EC$17&amp;"")</f>
        <v/>
      </c>
      <c r="C661" s="192" t="inlineStr">
        <is>
          <t>DADOS_AM!EC17</t>
        </is>
      </c>
      <c r="D661" s="192" t="inlineStr">
        <is>
          <t>entrada</t>
        </is>
      </c>
    </row>
    <row r="662">
      <c r="A662" s="192" t="inlineStr">
        <is>
          <t>feitico.16.forma</t>
        </is>
      </c>
      <c r="B662" s="192">
        <f>IF(ISBLANK(DADOS_AM!$ED$17),"",DADOS_AM!$ED$17&amp;"")</f>
        <v/>
      </c>
      <c r="C662" s="192" t="inlineStr">
        <is>
          <t>DADOS_AM!ED17</t>
        </is>
      </c>
      <c r="D662" s="192" t="inlineStr">
        <is>
          <t>entrada</t>
        </is>
      </c>
    </row>
    <row r="663">
      <c r="A663" s="192" t="inlineStr">
        <is>
          <t>feitico.16.pecas</t>
        </is>
      </c>
      <c r="B663" s="192">
        <f>TEXTJOIN(" · ",TRUE,DADOS_AM!$EE$17,DADOS_AM!$EF$17,DADOS_AM!$EG$17,DADOS_AM!$EH$17)</f>
        <v/>
      </c>
      <c r="C663" s="192" t="inlineStr">
        <is>
          <t>DADOS_AM!EE17 DADOS_AM!EF17 DADOS_AM!EG17 DADOS_AM!EH17</t>
        </is>
      </c>
      <c r="D663" s="192" t="inlineStr">
        <is>
          <t>entrada</t>
        </is>
      </c>
    </row>
    <row r="664">
      <c r="A664" s="192" t="inlineStr">
        <is>
          <t>feitico.16.restricoes</t>
        </is>
      </c>
      <c r="B664" s="192">
        <f>TEXTJOIN(" · ",TRUE,DADOS_AM!$EI$17,DADOS_AM!$EJ$17)</f>
        <v/>
      </c>
      <c r="C664" s="192" t="inlineStr">
        <is>
          <t>DADOS_AM!EI17 DADOS_AM!EJ17</t>
        </is>
      </c>
      <c r="D664" s="192" t="inlineStr">
        <is>
          <t>entrada</t>
        </is>
      </c>
    </row>
    <row r="665">
      <c r="A665" s="192" t="inlineStr">
        <is>
          <t>feitico.16.pe</t>
        </is>
      </c>
      <c r="B665" s="192">
        <f>IF(ISBLANK(DADOS_AM!$GR$17),"",DADOS_AM!$GR$17&amp;"")</f>
        <v/>
      </c>
      <c r="C665" s="192" t="inlineStr">
        <is>
          <t>DADOS_AM!GR17</t>
        </is>
      </c>
      <c r="D665" s="192" t="inlineStr">
        <is>
          <t>resultado</t>
        </is>
      </c>
    </row>
    <row r="666">
      <c r="A666" s="192" t="inlineStr">
        <is>
          <t>feitico.16.dano</t>
        </is>
      </c>
      <c r="B666" s="192">
        <f>IF(ISBLANK(DADOS_AM!$GU$17),"",DADOS_AM!$GU$17&amp;"")</f>
        <v/>
      </c>
      <c r="C666" s="192" t="inlineStr">
        <is>
          <t>DADOS_AM!GU17</t>
        </is>
      </c>
      <c r="D666" s="192" t="inlineStr">
        <is>
          <t>resultado</t>
        </is>
      </c>
    </row>
    <row r="667">
      <c r="A667" s="192" t="inlineStr">
        <is>
          <t>feitico.16.alcance</t>
        </is>
      </c>
      <c r="B667" s="192">
        <f>IF(ISBLANK(DADOS_AM!$GZ$17),"",DADOS_AM!$GZ$17&amp;"")</f>
        <v/>
      </c>
      <c r="C667" s="192" t="inlineStr">
        <is>
          <t>DADOS_AM!GZ17</t>
        </is>
      </c>
      <c r="D667" s="192" t="inlineStr">
        <is>
          <t>resultado</t>
        </is>
      </c>
    </row>
    <row r="668">
      <c r="A668" s="192" t="inlineStr">
        <is>
          <t>feitico.16.resolve</t>
        </is>
      </c>
      <c r="B668" s="192">
        <f>IF(ISBLANK(DADOS_AM!$GT$17),"",DADOS_AM!$GT$17&amp;"")</f>
        <v/>
      </c>
      <c r="C668" s="192" t="inlineStr">
        <is>
          <t>DADOS_AM!GT17</t>
        </is>
      </c>
      <c r="D668" s="192" t="inlineStr">
        <is>
          <t>resultado</t>
        </is>
      </c>
    </row>
    <row r="669">
      <c r="A669" s="192" t="inlineStr">
        <is>
          <t>feitico.16.erros</t>
        </is>
      </c>
      <c r="B669" s="192">
        <f>IF(ISBLANK(DADOS_AM!$GL$17),"",DADOS_AM!$GL$17&amp;"")</f>
        <v/>
      </c>
      <c r="C669" s="192" t="inlineStr">
        <is>
          <t>DADOS_AM!GL17</t>
        </is>
      </c>
      <c r="D669" s="192" t="inlineStr">
        <is>
          <t>aviso</t>
        </is>
      </c>
    </row>
    <row r="670">
      <c r="A670" s="192" t="inlineStr">
        <is>
          <t>feitico.16.avisos</t>
        </is>
      </c>
      <c r="B670" s="192">
        <f>IF(ISBLANK(DADOS_AM!$GN$17),"",DADOS_AM!$GN$17&amp;"")</f>
        <v/>
      </c>
      <c r="C670" s="192" t="inlineStr">
        <is>
          <t>DADOS_AM!GN17</t>
        </is>
      </c>
      <c r="D670" s="192" t="inlineStr">
        <is>
          <t>aviso</t>
        </is>
      </c>
    </row>
    <row r="671">
      <c r="A671" s="192" t="inlineStr">
        <is>
          <t>feitico.17.classe</t>
        </is>
      </c>
      <c r="B671" s="192">
        <f>IF(ISBLANK(DADOS_AM!$EB$18),"",DADOS_AM!$EB$18&amp;"")</f>
        <v/>
      </c>
      <c r="C671" s="192" t="inlineStr">
        <is>
          <t>DADOS_AM!EB18</t>
        </is>
      </c>
      <c r="D671" s="192" t="inlineStr">
        <is>
          <t>entrada</t>
        </is>
      </c>
    </row>
    <row r="672">
      <c r="A672" s="192" t="inlineStr">
        <is>
          <t>feitico.17.nome</t>
        </is>
      </c>
      <c r="B672" s="192">
        <f>IF(ISBLANK(DADOS_AM!$EC$18),"",DADOS_AM!$EC$18&amp;"")</f>
        <v/>
      </c>
      <c r="C672" s="192" t="inlineStr">
        <is>
          <t>DADOS_AM!EC18</t>
        </is>
      </c>
      <c r="D672" s="192" t="inlineStr">
        <is>
          <t>entrada</t>
        </is>
      </c>
    </row>
    <row r="673">
      <c r="A673" s="192" t="inlineStr">
        <is>
          <t>feitico.17.forma</t>
        </is>
      </c>
      <c r="B673" s="192">
        <f>IF(ISBLANK(DADOS_AM!$ED$18),"",DADOS_AM!$ED$18&amp;"")</f>
        <v/>
      </c>
      <c r="C673" s="192" t="inlineStr">
        <is>
          <t>DADOS_AM!ED18</t>
        </is>
      </c>
      <c r="D673" s="192" t="inlineStr">
        <is>
          <t>entrada</t>
        </is>
      </c>
    </row>
    <row r="674">
      <c r="A674" s="192" t="inlineStr">
        <is>
          <t>feitico.17.pecas</t>
        </is>
      </c>
      <c r="B674" s="192">
        <f>TEXTJOIN(" · ",TRUE,DADOS_AM!$EE$18,DADOS_AM!$EF$18,DADOS_AM!$EG$18,DADOS_AM!$EH$18)</f>
        <v/>
      </c>
      <c r="C674" s="192" t="inlineStr">
        <is>
          <t>DADOS_AM!EE18 DADOS_AM!EF18 DADOS_AM!EG18 DADOS_AM!EH18</t>
        </is>
      </c>
      <c r="D674" s="192" t="inlineStr">
        <is>
          <t>entrada</t>
        </is>
      </c>
    </row>
    <row r="675">
      <c r="A675" s="192" t="inlineStr">
        <is>
          <t>feitico.17.restricoes</t>
        </is>
      </c>
      <c r="B675" s="192">
        <f>TEXTJOIN(" · ",TRUE,DADOS_AM!$EI$18,DADOS_AM!$EJ$18)</f>
        <v/>
      </c>
      <c r="C675" s="192" t="inlineStr">
        <is>
          <t>DADOS_AM!EI18 DADOS_AM!EJ18</t>
        </is>
      </c>
      <c r="D675" s="192" t="inlineStr">
        <is>
          <t>entrada</t>
        </is>
      </c>
    </row>
    <row r="676">
      <c r="A676" s="192" t="inlineStr">
        <is>
          <t>feitico.17.pe</t>
        </is>
      </c>
      <c r="B676" s="192">
        <f>IF(ISBLANK(DADOS_AM!$GR$18),"",DADOS_AM!$GR$18&amp;"")</f>
        <v/>
      </c>
      <c r="C676" s="192" t="inlineStr">
        <is>
          <t>DADOS_AM!GR18</t>
        </is>
      </c>
      <c r="D676" s="192" t="inlineStr">
        <is>
          <t>resultado</t>
        </is>
      </c>
    </row>
    <row r="677">
      <c r="A677" s="192" t="inlineStr">
        <is>
          <t>feitico.17.dano</t>
        </is>
      </c>
      <c r="B677" s="192">
        <f>IF(ISBLANK(DADOS_AM!$GU$18),"",DADOS_AM!$GU$18&amp;"")</f>
        <v/>
      </c>
      <c r="C677" s="192" t="inlineStr">
        <is>
          <t>DADOS_AM!GU18</t>
        </is>
      </c>
      <c r="D677" s="192" t="inlineStr">
        <is>
          <t>resultado</t>
        </is>
      </c>
    </row>
    <row r="678">
      <c r="A678" s="192" t="inlineStr">
        <is>
          <t>feitico.17.alcance</t>
        </is>
      </c>
      <c r="B678" s="192">
        <f>IF(ISBLANK(DADOS_AM!$GZ$18),"",DADOS_AM!$GZ$18&amp;"")</f>
        <v/>
      </c>
      <c r="C678" s="192" t="inlineStr">
        <is>
          <t>DADOS_AM!GZ18</t>
        </is>
      </c>
      <c r="D678" s="192" t="inlineStr">
        <is>
          <t>resultado</t>
        </is>
      </c>
    </row>
    <row r="679">
      <c r="A679" s="192" t="inlineStr">
        <is>
          <t>feitico.17.resolve</t>
        </is>
      </c>
      <c r="B679" s="192">
        <f>IF(ISBLANK(DADOS_AM!$GT$18),"",DADOS_AM!$GT$18&amp;"")</f>
        <v/>
      </c>
      <c r="C679" s="192" t="inlineStr">
        <is>
          <t>DADOS_AM!GT18</t>
        </is>
      </c>
      <c r="D679" s="192" t="inlineStr">
        <is>
          <t>resultado</t>
        </is>
      </c>
    </row>
    <row r="680">
      <c r="A680" s="192" t="inlineStr">
        <is>
          <t>feitico.17.erros</t>
        </is>
      </c>
      <c r="B680" s="192">
        <f>IF(ISBLANK(DADOS_AM!$GL$18),"",DADOS_AM!$GL$18&amp;"")</f>
        <v/>
      </c>
      <c r="C680" s="192" t="inlineStr">
        <is>
          <t>DADOS_AM!GL18</t>
        </is>
      </c>
      <c r="D680" s="192" t="inlineStr">
        <is>
          <t>aviso</t>
        </is>
      </c>
    </row>
    <row r="681">
      <c r="A681" s="192" t="inlineStr">
        <is>
          <t>feitico.17.avisos</t>
        </is>
      </c>
      <c r="B681" s="192">
        <f>IF(ISBLANK(DADOS_AM!$GN$18),"",DADOS_AM!$GN$18&amp;"")</f>
        <v/>
      </c>
      <c r="C681" s="192" t="inlineStr">
        <is>
          <t>DADOS_AM!GN18</t>
        </is>
      </c>
      <c r="D681" s="192" t="inlineStr">
        <is>
          <t>aviso</t>
        </is>
      </c>
    </row>
    <row r="682">
      <c r="A682" s="192" t="inlineStr">
        <is>
          <t>feitico.18.classe</t>
        </is>
      </c>
      <c r="B682" s="192">
        <f>IF(ISBLANK(DADOS_AM!$EB$19),"",DADOS_AM!$EB$19&amp;"")</f>
        <v/>
      </c>
      <c r="C682" s="192" t="inlineStr">
        <is>
          <t>DADOS_AM!EB19</t>
        </is>
      </c>
      <c r="D682" s="192" t="inlineStr">
        <is>
          <t>entrada</t>
        </is>
      </c>
    </row>
    <row r="683">
      <c r="A683" s="192" t="inlineStr">
        <is>
          <t>feitico.18.nome</t>
        </is>
      </c>
      <c r="B683" s="192">
        <f>IF(ISBLANK(DADOS_AM!$EC$19),"",DADOS_AM!$EC$19&amp;"")</f>
        <v/>
      </c>
      <c r="C683" s="192" t="inlineStr">
        <is>
          <t>DADOS_AM!EC19</t>
        </is>
      </c>
      <c r="D683" s="192" t="inlineStr">
        <is>
          <t>entrada</t>
        </is>
      </c>
    </row>
    <row r="684">
      <c r="A684" s="192" t="inlineStr">
        <is>
          <t>feitico.18.forma</t>
        </is>
      </c>
      <c r="B684" s="192">
        <f>IF(ISBLANK(DADOS_AM!$ED$19),"",DADOS_AM!$ED$19&amp;"")</f>
        <v/>
      </c>
      <c r="C684" s="192" t="inlineStr">
        <is>
          <t>DADOS_AM!ED19</t>
        </is>
      </c>
      <c r="D684" s="192" t="inlineStr">
        <is>
          <t>entrada</t>
        </is>
      </c>
    </row>
    <row r="685">
      <c r="A685" s="192" t="inlineStr">
        <is>
          <t>feitico.18.pecas</t>
        </is>
      </c>
      <c r="B685" s="192">
        <f>TEXTJOIN(" · ",TRUE,DADOS_AM!$EE$19,DADOS_AM!$EF$19,DADOS_AM!$EG$19,DADOS_AM!$EH$19)</f>
        <v/>
      </c>
      <c r="C685" s="192" t="inlineStr">
        <is>
          <t>DADOS_AM!EE19 DADOS_AM!EF19 DADOS_AM!EG19 DADOS_AM!EH19</t>
        </is>
      </c>
      <c r="D685" s="192" t="inlineStr">
        <is>
          <t>entrada</t>
        </is>
      </c>
    </row>
    <row r="686">
      <c r="A686" s="192" t="inlineStr">
        <is>
          <t>feitico.18.restricoes</t>
        </is>
      </c>
      <c r="B686" s="192">
        <f>TEXTJOIN(" · ",TRUE,DADOS_AM!$EI$19,DADOS_AM!$EJ$19)</f>
        <v/>
      </c>
      <c r="C686" s="192" t="inlineStr">
        <is>
          <t>DADOS_AM!EI19 DADOS_AM!EJ19</t>
        </is>
      </c>
      <c r="D686" s="192" t="inlineStr">
        <is>
          <t>entrada</t>
        </is>
      </c>
    </row>
    <row r="687">
      <c r="A687" s="192" t="inlineStr">
        <is>
          <t>feitico.18.pe</t>
        </is>
      </c>
      <c r="B687" s="192">
        <f>IF(ISBLANK(DADOS_AM!$GR$19),"",DADOS_AM!$GR$19&amp;"")</f>
        <v/>
      </c>
      <c r="C687" s="192" t="inlineStr">
        <is>
          <t>DADOS_AM!GR19</t>
        </is>
      </c>
      <c r="D687" s="192" t="inlineStr">
        <is>
          <t>resultado</t>
        </is>
      </c>
    </row>
    <row r="688">
      <c r="A688" s="192" t="inlineStr">
        <is>
          <t>feitico.18.dano</t>
        </is>
      </c>
      <c r="B688" s="192">
        <f>IF(ISBLANK(DADOS_AM!$GU$19),"",DADOS_AM!$GU$19&amp;"")</f>
        <v/>
      </c>
      <c r="C688" s="192" t="inlineStr">
        <is>
          <t>DADOS_AM!GU19</t>
        </is>
      </c>
      <c r="D688" s="192" t="inlineStr">
        <is>
          <t>resultado</t>
        </is>
      </c>
    </row>
    <row r="689">
      <c r="A689" s="192" t="inlineStr">
        <is>
          <t>feitico.18.alcance</t>
        </is>
      </c>
      <c r="B689" s="192">
        <f>IF(ISBLANK(DADOS_AM!$GZ$19),"",DADOS_AM!$GZ$19&amp;"")</f>
        <v/>
      </c>
      <c r="C689" s="192" t="inlineStr">
        <is>
          <t>DADOS_AM!GZ19</t>
        </is>
      </c>
      <c r="D689" s="192" t="inlineStr">
        <is>
          <t>resultado</t>
        </is>
      </c>
    </row>
    <row r="690">
      <c r="A690" s="192" t="inlineStr">
        <is>
          <t>feitico.18.resolve</t>
        </is>
      </c>
      <c r="B690" s="192">
        <f>IF(ISBLANK(DADOS_AM!$GT$19),"",DADOS_AM!$GT$19&amp;"")</f>
        <v/>
      </c>
      <c r="C690" s="192" t="inlineStr">
        <is>
          <t>DADOS_AM!GT19</t>
        </is>
      </c>
      <c r="D690" s="192" t="inlineStr">
        <is>
          <t>resultado</t>
        </is>
      </c>
    </row>
    <row r="691">
      <c r="A691" s="192" t="inlineStr">
        <is>
          <t>feitico.18.erros</t>
        </is>
      </c>
      <c r="B691" s="192">
        <f>IF(ISBLANK(DADOS_AM!$GL$19),"",DADOS_AM!$GL$19&amp;"")</f>
        <v/>
      </c>
      <c r="C691" s="192" t="inlineStr">
        <is>
          <t>DADOS_AM!GL19</t>
        </is>
      </c>
      <c r="D691" s="192" t="inlineStr">
        <is>
          <t>aviso</t>
        </is>
      </c>
    </row>
    <row r="692">
      <c r="A692" s="192" t="inlineStr">
        <is>
          <t>feitico.18.avisos</t>
        </is>
      </c>
      <c r="B692" s="192">
        <f>IF(ISBLANK(DADOS_AM!$GN$19),"",DADOS_AM!$GN$19&amp;"")</f>
        <v/>
      </c>
      <c r="C692" s="192" t="inlineStr">
        <is>
          <t>DADOS_AM!GN19</t>
        </is>
      </c>
      <c r="D692" s="192" t="inlineStr">
        <is>
          <t>aviso</t>
        </is>
      </c>
    </row>
    <row r="693">
      <c r="A693" s="192" t="inlineStr">
        <is>
          <t>feitico.19.classe</t>
        </is>
      </c>
      <c r="B693" s="192">
        <f>IF(ISBLANK(DADOS_AM!$EB$20),"",DADOS_AM!$EB$20&amp;"")</f>
        <v/>
      </c>
      <c r="C693" s="192" t="inlineStr">
        <is>
          <t>DADOS_AM!EB20</t>
        </is>
      </c>
      <c r="D693" s="192" t="inlineStr">
        <is>
          <t>entrada</t>
        </is>
      </c>
    </row>
    <row r="694">
      <c r="A694" s="192" t="inlineStr">
        <is>
          <t>feitico.19.nome</t>
        </is>
      </c>
      <c r="B694" s="192">
        <f>IF(ISBLANK(DADOS_AM!$EC$20),"",DADOS_AM!$EC$20&amp;"")</f>
        <v/>
      </c>
      <c r="C694" s="192" t="inlineStr">
        <is>
          <t>DADOS_AM!EC20</t>
        </is>
      </c>
      <c r="D694" s="192" t="inlineStr">
        <is>
          <t>entrada</t>
        </is>
      </c>
    </row>
    <row r="695">
      <c r="A695" s="192" t="inlineStr">
        <is>
          <t>feitico.19.forma</t>
        </is>
      </c>
      <c r="B695" s="192">
        <f>IF(ISBLANK(DADOS_AM!$ED$20),"",DADOS_AM!$ED$20&amp;"")</f>
        <v/>
      </c>
      <c r="C695" s="192" t="inlineStr">
        <is>
          <t>DADOS_AM!ED20</t>
        </is>
      </c>
      <c r="D695" s="192" t="inlineStr">
        <is>
          <t>entrada</t>
        </is>
      </c>
    </row>
    <row r="696">
      <c r="A696" s="192" t="inlineStr">
        <is>
          <t>feitico.19.pecas</t>
        </is>
      </c>
      <c r="B696" s="192">
        <f>TEXTJOIN(" · ",TRUE,DADOS_AM!$EE$20,DADOS_AM!$EF$20,DADOS_AM!$EG$20,DADOS_AM!$EH$20)</f>
        <v/>
      </c>
      <c r="C696" s="192" t="inlineStr">
        <is>
          <t>DADOS_AM!EE20 DADOS_AM!EF20 DADOS_AM!EG20 DADOS_AM!EH20</t>
        </is>
      </c>
      <c r="D696" s="192" t="inlineStr">
        <is>
          <t>entrada</t>
        </is>
      </c>
    </row>
    <row r="697">
      <c r="A697" s="192" t="inlineStr">
        <is>
          <t>feitico.19.restricoes</t>
        </is>
      </c>
      <c r="B697" s="192">
        <f>TEXTJOIN(" · ",TRUE,DADOS_AM!$EI$20,DADOS_AM!$EJ$20)</f>
        <v/>
      </c>
      <c r="C697" s="192" t="inlineStr">
        <is>
          <t>DADOS_AM!EI20 DADOS_AM!EJ20</t>
        </is>
      </c>
      <c r="D697" s="192" t="inlineStr">
        <is>
          <t>entrada</t>
        </is>
      </c>
    </row>
    <row r="698">
      <c r="A698" s="192" t="inlineStr">
        <is>
          <t>feitico.19.pe</t>
        </is>
      </c>
      <c r="B698" s="192">
        <f>IF(ISBLANK(DADOS_AM!$GR$20),"",DADOS_AM!$GR$20&amp;"")</f>
        <v/>
      </c>
      <c r="C698" s="192" t="inlineStr">
        <is>
          <t>DADOS_AM!GR20</t>
        </is>
      </c>
      <c r="D698" s="192" t="inlineStr">
        <is>
          <t>resultado</t>
        </is>
      </c>
    </row>
    <row r="699">
      <c r="A699" s="192" t="inlineStr">
        <is>
          <t>feitico.19.dano</t>
        </is>
      </c>
      <c r="B699" s="192">
        <f>IF(ISBLANK(DADOS_AM!$GU$20),"",DADOS_AM!$GU$20&amp;"")</f>
        <v/>
      </c>
      <c r="C699" s="192" t="inlineStr">
        <is>
          <t>DADOS_AM!GU20</t>
        </is>
      </c>
      <c r="D699" s="192" t="inlineStr">
        <is>
          <t>resultado</t>
        </is>
      </c>
    </row>
    <row r="700">
      <c r="A700" s="192" t="inlineStr">
        <is>
          <t>feitico.19.alcance</t>
        </is>
      </c>
      <c r="B700" s="192">
        <f>IF(ISBLANK(DADOS_AM!$GZ$20),"",DADOS_AM!$GZ$20&amp;"")</f>
        <v/>
      </c>
      <c r="C700" s="192" t="inlineStr">
        <is>
          <t>DADOS_AM!GZ20</t>
        </is>
      </c>
      <c r="D700" s="192" t="inlineStr">
        <is>
          <t>resultado</t>
        </is>
      </c>
    </row>
    <row r="701">
      <c r="A701" s="192" t="inlineStr">
        <is>
          <t>feitico.19.resolve</t>
        </is>
      </c>
      <c r="B701" s="192">
        <f>IF(ISBLANK(DADOS_AM!$GT$20),"",DADOS_AM!$GT$20&amp;"")</f>
        <v/>
      </c>
      <c r="C701" s="192" t="inlineStr">
        <is>
          <t>DADOS_AM!GT20</t>
        </is>
      </c>
      <c r="D701" s="192" t="inlineStr">
        <is>
          <t>resultado</t>
        </is>
      </c>
    </row>
    <row r="702">
      <c r="A702" s="192" t="inlineStr">
        <is>
          <t>feitico.19.erros</t>
        </is>
      </c>
      <c r="B702" s="192">
        <f>IF(ISBLANK(DADOS_AM!$GL$20),"",DADOS_AM!$GL$20&amp;"")</f>
        <v/>
      </c>
      <c r="C702" s="192" t="inlineStr">
        <is>
          <t>DADOS_AM!GL20</t>
        </is>
      </c>
      <c r="D702" s="192" t="inlineStr">
        <is>
          <t>aviso</t>
        </is>
      </c>
    </row>
    <row r="703">
      <c r="A703" s="192" t="inlineStr">
        <is>
          <t>feitico.19.avisos</t>
        </is>
      </c>
      <c r="B703" s="192">
        <f>IF(ISBLANK(DADOS_AM!$GN$20),"",DADOS_AM!$GN$20&amp;"")</f>
        <v/>
      </c>
      <c r="C703" s="192" t="inlineStr">
        <is>
          <t>DADOS_AM!GN20</t>
        </is>
      </c>
      <c r="D703" s="192" t="inlineStr">
        <is>
          <t>aviso</t>
        </is>
      </c>
    </row>
    <row r="704">
      <c r="A704" s="192" t="inlineStr">
        <is>
          <t>feitico.20.classe</t>
        </is>
      </c>
      <c r="B704" s="192">
        <f>IF(ISBLANK(DADOS_AM!$EB$21),"",DADOS_AM!$EB$21&amp;"")</f>
        <v/>
      </c>
      <c r="C704" s="192" t="inlineStr">
        <is>
          <t>DADOS_AM!EB21</t>
        </is>
      </c>
      <c r="D704" s="192" t="inlineStr">
        <is>
          <t>entrada</t>
        </is>
      </c>
    </row>
    <row r="705">
      <c r="A705" s="192" t="inlineStr">
        <is>
          <t>feitico.20.nome</t>
        </is>
      </c>
      <c r="B705" s="192">
        <f>IF(ISBLANK(DADOS_AM!$EC$21),"",DADOS_AM!$EC$21&amp;"")</f>
        <v/>
      </c>
      <c r="C705" s="192" t="inlineStr">
        <is>
          <t>DADOS_AM!EC21</t>
        </is>
      </c>
      <c r="D705" s="192" t="inlineStr">
        <is>
          <t>entrada</t>
        </is>
      </c>
    </row>
    <row r="706">
      <c r="A706" s="192" t="inlineStr">
        <is>
          <t>feitico.20.forma</t>
        </is>
      </c>
      <c r="B706" s="192">
        <f>IF(ISBLANK(DADOS_AM!$ED$21),"",DADOS_AM!$ED$21&amp;"")</f>
        <v/>
      </c>
      <c r="C706" s="192" t="inlineStr">
        <is>
          <t>DADOS_AM!ED21</t>
        </is>
      </c>
      <c r="D706" s="192" t="inlineStr">
        <is>
          <t>entrada</t>
        </is>
      </c>
    </row>
    <row r="707">
      <c r="A707" s="192" t="inlineStr">
        <is>
          <t>feitico.20.pecas</t>
        </is>
      </c>
      <c r="B707" s="192">
        <f>TEXTJOIN(" · ",TRUE,DADOS_AM!$EE$21,DADOS_AM!$EF$21,DADOS_AM!$EG$21,DADOS_AM!$EH$21)</f>
        <v/>
      </c>
      <c r="C707" s="192" t="inlineStr">
        <is>
          <t>DADOS_AM!EE21 DADOS_AM!EF21 DADOS_AM!EG21 DADOS_AM!EH21</t>
        </is>
      </c>
      <c r="D707" s="192" t="inlineStr">
        <is>
          <t>entrada</t>
        </is>
      </c>
    </row>
    <row r="708">
      <c r="A708" s="192" t="inlineStr">
        <is>
          <t>feitico.20.restricoes</t>
        </is>
      </c>
      <c r="B708" s="192">
        <f>TEXTJOIN(" · ",TRUE,DADOS_AM!$EI$21,DADOS_AM!$EJ$21)</f>
        <v/>
      </c>
      <c r="C708" s="192" t="inlineStr">
        <is>
          <t>DADOS_AM!EI21 DADOS_AM!EJ21</t>
        </is>
      </c>
      <c r="D708" s="192" t="inlineStr">
        <is>
          <t>entrada</t>
        </is>
      </c>
    </row>
    <row r="709">
      <c r="A709" s="192" t="inlineStr">
        <is>
          <t>feitico.20.pe</t>
        </is>
      </c>
      <c r="B709" s="192">
        <f>IF(ISBLANK(DADOS_AM!$GR$21),"",DADOS_AM!$GR$21&amp;"")</f>
        <v/>
      </c>
      <c r="C709" s="192" t="inlineStr">
        <is>
          <t>DADOS_AM!GR21</t>
        </is>
      </c>
      <c r="D709" s="192" t="inlineStr">
        <is>
          <t>resultado</t>
        </is>
      </c>
    </row>
    <row r="710">
      <c r="A710" s="192" t="inlineStr">
        <is>
          <t>feitico.20.dano</t>
        </is>
      </c>
      <c r="B710" s="192">
        <f>IF(ISBLANK(DADOS_AM!$GU$21),"",DADOS_AM!$GU$21&amp;"")</f>
        <v/>
      </c>
      <c r="C710" s="192" t="inlineStr">
        <is>
          <t>DADOS_AM!GU21</t>
        </is>
      </c>
      <c r="D710" s="192" t="inlineStr">
        <is>
          <t>resultado</t>
        </is>
      </c>
    </row>
    <row r="711">
      <c r="A711" s="192" t="inlineStr">
        <is>
          <t>feitico.20.alcance</t>
        </is>
      </c>
      <c r="B711" s="192">
        <f>IF(ISBLANK(DADOS_AM!$GZ$21),"",DADOS_AM!$GZ$21&amp;"")</f>
        <v/>
      </c>
      <c r="C711" s="192" t="inlineStr">
        <is>
          <t>DADOS_AM!GZ21</t>
        </is>
      </c>
      <c r="D711" s="192" t="inlineStr">
        <is>
          <t>resultado</t>
        </is>
      </c>
    </row>
    <row r="712">
      <c r="A712" s="192" t="inlineStr">
        <is>
          <t>feitico.20.resolve</t>
        </is>
      </c>
      <c r="B712" s="192">
        <f>IF(ISBLANK(DADOS_AM!$GT$21),"",DADOS_AM!$GT$21&amp;"")</f>
        <v/>
      </c>
      <c r="C712" s="192" t="inlineStr">
        <is>
          <t>DADOS_AM!GT21</t>
        </is>
      </c>
      <c r="D712" s="192" t="inlineStr">
        <is>
          <t>resultado</t>
        </is>
      </c>
    </row>
    <row r="713">
      <c r="A713" s="192" t="inlineStr">
        <is>
          <t>feitico.20.erros</t>
        </is>
      </c>
      <c r="B713" s="192">
        <f>IF(ISBLANK(DADOS_AM!$GL$21),"",DADOS_AM!$GL$21&amp;"")</f>
        <v/>
      </c>
      <c r="C713" s="192" t="inlineStr">
        <is>
          <t>DADOS_AM!GL21</t>
        </is>
      </c>
      <c r="D713" s="192" t="inlineStr">
        <is>
          <t>aviso</t>
        </is>
      </c>
    </row>
    <row r="714">
      <c r="A714" s="192" t="inlineStr">
        <is>
          <t>feitico.20.avisos</t>
        </is>
      </c>
      <c r="B714" s="192">
        <f>IF(ISBLANK(DADOS_AM!$GN$21),"",DADOS_AM!$GN$21&amp;"")</f>
        <v/>
      </c>
      <c r="C714" s="192" t="inlineStr">
        <is>
          <t>DADOS_AM!GN21</t>
        </is>
      </c>
      <c r="D714" s="192" t="inlineStr">
        <is>
          <t>aviso</t>
        </is>
      </c>
    </row>
    <row r="715">
      <c r="A715" s="192" t="inlineStr">
        <is>
          <t>feitico.21.classe</t>
        </is>
      </c>
      <c r="B715" s="192">
        <f>IF(ISBLANK(DADOS_AM!$EB$22),"",DADOS_AM!$EB$22&amp;"")</f>
        <v/>
      </c>
      <c r="C715" s="192" t="inlineStr">
        <is>
          <t>DADOS_AM!EB22</t>
        </is>
      </c>
      <c r="D715" s="192" t="inlineStr">
        <is>
          <t>entrada</t>
        </is>
      </c>
    </row>
    <row r="716">
      <c r="A716" s="192" t="inlineStr">
        <is>
          <t>feitico.21.nome</t>
        </is>
      </c>
      <c r="B716" s="192">
        <f>IF(ISBLANK(DADOS_AM!$EC$22),"",DADOS_AM!$EC$22&amp;"")</f>
        <v/>
      </c>
      <c r="C716" s="192" t="inlineStr">
        <is>
          <t>DADOS_AM!EC22</t>
        </is>
      </c>
      <c r="D716" s="192" t="inlineStr">
        <is>
          <t>entrada</t>
        </is>
      </c>
    </row>
    <row r="717">
      <c r="A717" s="192" t="inlineStr">
        <is>
          <t>feitico.21.forma</t>
        </is>
      </c>
      <c r="B717" s="192">
        <f>IF(ISBLANK(DADOS_AM!$ED$22),"",DADOS_AM!$ED$22&amp;"")</f>
        <v/>
      </c>
      <c r="C717" s="192" t="inlineStr">
        <is>
          <t>DADOS_AM!ED22</t>
        </is>
      </c>
      <c r="D717" s="192" t="inlineStr">
        <is>
          <t>entrada</t>
        </is>
      </c>
    </row>
    <row r="718">
      <c r="A718" s="192" t="inlineStr">
        <is>
          <t>feitico.21.pecas</t>
        </is>
      </c>
      <c r="B718" s="192">
        <f>TEXTJOIN(" · ",TRUE,DADOS_AM!$EE$22,DADOS_AM!$EF$22,DADOS_AM!$EG$22,DADOS_AM!$EH$22)</f>
        <v/>
      </c>
      <c r="C718" s="192" t="inlineStr">
        <is>
          <t>DADOS_AM!EE22 DADOS_AM!EF22 DADOS_AM!EG22 DADOS_AM!EH22</t>
        </is>
      </c>
      <c r="D718" s="192" t="inlineStr">
        <is>
          <t>entrada</t>
        </is>
      </c>
    </row>
    <row r="719">
      <c r="A719" s="192" t="inlineStr">
        <is>
          <t>feitico.21.restricoes</t>
        </is>
      </c>
      <c r="B719" s="192">
        <f>TEXTJOIN(" · ",TRUE,DADOS_AM!$EI$22,DADOS_AM!$EJ$22)</f>
        <v/>
      </c>
      <c r="C719" s="192" t="inlineStr">
        <is>
          <t>DADOS_AM!EI22 DADOS_AM!EJ22</t>
        </is>
      </c>
      <c r="D719" s="192" t="inlineStr">
        <is>
          <t>entrada</t>
        </is>
      </c>
    </row>
    <row r="720">
      <c r="A720" s="192" t="inlineStr">
        <is>
          <t>feitico.21.pe</t>
        </is>
      </c>
      <c r="B720" s="192">
        <f>IF(ISBLANK(DADOS_AM!$GR$22),"",DADOS_AM!$GR$22&amp;"")</f>
        <v/>
      </c>
      <c r="C720" s="192" t="inlineStr">
        <is>
          <t>DADOS_AM!GR22</t>
        </is>
      </c>
      <c r="D720" s="192" t="inlineStr">
        <is>
          <t>resultado</t>
        </is>
      </c>
    </row>
    <row r="721">
      <c r="A721" s="192" t="inlineStr">
        <is>
          <t>feitico.21.dano</t>
        </is>
      </c>
      <c r="B721" s="192">
        <f>IF(ISBLANK(DADOS_AM!$GU$22),"",DADOS_AM!$GU$22&amp;"")</f>
        <v/>
      </c>
      <c r="C721" s="192" t="inlineStr">
        <is>
          <t>DADOS_AM!GU22</t>
        </is>
      </c>
      <c r="D721" s="192" t="inlineStr">
        <is>
          <t>resultado</t>
        </is>
      </c>
    </row>
    <row r="722">
      <c r="A722" s="192" t="inlineStr">
        <is>
          <t>feitico.21.alcance</t>
        </is>
      </c>
      <c r="B722" s="192">
        <f>IF(ISBLANK(DADOS_AM!$GZ$22),"",DADOS_AM!$GZ$22&amp;"")</f>
        <v/>
      </c>
      <c r="C722" s="192" t="inlineStr">
        <is>
          <t>DADOS_AM!GZ22</t>
        </is>
      </c>
      <c r="D722" s="192" t="inlineStr">
        <is>
          <t>resultado</t>
        </is>
      </c>
    </row>
    <row r="723">
      <c r="A723" s="192" t="inlineStr">
        <is>
          <t>feitico.21.resolve</t>
        </is>
      </c>
      <c r="B723" s="192">
        <f>IF(ISBLANK(DADOS_AM!$GT$22),"",DADOS_AM!$GT$22&amp;"")</f>
        <v/>
      </c>
      <c r="C723" s="192" t="inlineStr">
        <is>
          <t>DADOS_AM!GT22</t>
        </is>
      </c>
      <c r="D723" s="192" t="inlineStr">
        <is>
          <t>resultado</t>
        </is>
      </c>
    </row>
    <row r="724">
      <c r="A724" s="192" t="inlineStr">
        <is>
          <t>feitico.21.erros</t>
        </is>
      </c>
      <c r="B724" s="192">
        <f>IF(ISBLANK(DADOS_AM!$GL$22),"",DADOS_AM!$GL$22&amp;"")</f>
        <v/>
      </c>
      <c r="C724" s="192" t="inlineStr">
        <is>
          <t>DADOS_AM!GL22</t>
        </is>
      </c>
      <c r="D724" s="192" t="inlineStr">
        <is>
          <t>aviso</t>
        </is>
      </c>
    </row>
    <row r="725">
      <c r="A725" s="192" t="inlineStr">
        <is>
          <t>feitico.21.avisos</t>
        </is>
      </c>
      <c r="B725" s="192">
        <f>IF(ISBLANK(DADOS_AM!$GN$22),"",DADOS_AM!$GN$22&amp;"")</f>
        <v/>
      </c>
      <c r="C725" s="192" t="inlineStr">
        <is>
          <t>DADOS_AM!GN22</t>
        </is>
      </c>
      <c r="D725" s="192" t="inlineStr">
        <is>
          <t>aviso</t>
        </is>
      </c>
    </row>
    <row r="726">
      <c r="A726" s="192" t="inlineStr">
        <is>
          <t>feitico.22.classe</t>
        </is>
      </c>
      <c r="B726" s="192">
        <f>IF(ISBLANK(DADOS_AM!$EB$23),"",DADOS_AM!$EB$23&amp;"")</f>
        <v/>
      </c>
      <c r="C726" s="192" t="inlineStr">
        <is>
          <t>DADOS_AM!EB23</t>
        </is>
      </c>
      <c r="D726" s="192" t="inlineStr">
        <is>
          <t>entrada</t>
        </is>
      </c>
    </row>
    <row r="727">
      <c r="A727" s="192" t="inlineStr">
        <is>
          <t>feitico.22.nome</t>
        </is>
      </c>
      <c r="B727" s="192">
        <f>IF(ISBLANK(DADOS_AM!$EC$23),"",DADOS_AM!$EC$23&amp;"")</f>
        <v/>
      </c>
      <c r="C727" s="192" t="inlineStr">
        <is>
          <t>DADOS_AM!EC23</t>
        </is>
      </c>
      <c r="D727" s="192" t="inlineStr">
        <is>
          <t>entrada</t>
        </is>
      </c>
    </row>
    <row r="728">
      <c r="A728" s="192" t="inlineStr">
        <is>
          <t>feitico.22.forma</t>
        </is>
      </c>
      <c r="B728" s="192">
        <f>IF(ISBLANK(DADOS_AM!$ED$23),"",DADOS_AM!$ED$23&amp;"")</f>
        <v/>
      </c>
      <c r="C728" s="192" t="inlineStr">
        <is>
          <t>DADOS_AM!ED23</t>
        </is>
      </c>
      <c r="D728" s="192" t="inlineStr">
        <is>
          <t>entrada</t>
        </is>
      </c>
    </row>
    <row r="729">
      <c r="A729" s="192" t="inlineStr">
        <is>
          <t>feitico.22.pecas</t>
        </is>
      </c>
      <c r="B729" s="192">
        <f>TEXTJOIN(" · ",TRUE,DADOS_AM!$EE$23,DADOS_AM!$EF$23,DADOS_AM!$EG$23,DADOS_AM!$EH$23)</f>
        <v/>
      </c>
      <c r="C729" s="192" t="inlineStr">
        <is>
          <t>DADOS_AM!EE23 DADOS_AM!EF23 DADOS_AM!EG23 DADOS_AM!EH23</t>
        </is>
      </c>
      <c r="D729" s="192" t="inlineStr">
        <is>
          <t>entrada</t>
        </is>
      </c>
    </row>
    <row r="730">
      <c r="A730" s="192" t="inlineStr">
        <is>
          <t>feitico.22.restricoes</t>
        </is>
      </c>
      <c r="B730" s="192">
        <f>TEXTJOIN(" · ",TRUE,DADOS_AM!$EI$23,DADOS_AM!$EJ$23)</f>
        <v/>
      </c>
      <c r="C730" s="192" t="inlineStr">
        <is>
          <t>DADOS_AM!EI23 DADOS_AM!EJ23</t>
        </is>
      </c>
      <c r="D730" s="192" t="inlineStr">
        <is>
          <t>entrada</t>
        </is>
      </c>
    </row>
    <row r="731">
      <c r="A731" s="192" t="inlineStr">
        <is>
          <t>feitico.22.pe</t>
        </is>
      </c>
      <c r="B731" s="192">
        <f>IF(ISBLANK(DADOS_AM!$GR$23),"",DADOS_AM!$GR$23&amp;"")</f>
        <v/>
      </c>
      <c r="C731" s="192" t="inlineStr">
        <is>
          <t>DADOS_AM!GR23</t>
        </is>
      </c>
      <c r="D731" s="192" t="inlineStr">
        <is>
          <t>resultado</t>
        </is>
      </c>
    </row>
    <row r="732">
      <c r="A732" s="192" t="inlineStr">
        <is>
          <t>feitico.22.dano</t>
        </is>
      </c>
      <c r="B732" s="192">
        <f>IF(ISBLANK(DADOS_AM!$GU$23),"",DADOS_AM!$GU$23&amp;"")</f>
        <v/>
      </c>
      <c r="C732" s="192" t="inlineStr">
        <is>
          <t>DADOS_AM!GU23</t>
        </is>
      </c>
      <c r="D732" s="192" t="inlineStr">
        <is>
          <t>resultado</t>
        </is>
      </c>
    </row>
    <row r="733">
      <c r="A733" s="192" t="inlineStr">
        <is>
          <t>feitico.22.alcance</t>
        </is>
      </c>
      <c r="B733" s="192">
        <f>IF(ISBLANK(DADOS_AM!$GZ$23),"",DADOS_AM!$GZ$23&amp;"")</f>
        <v/>
      </c>
      <c r="C733" s="192" t="inlineStr">
        <is>
          <t>DADOS_AM!GZ23</t>
        </is>
      </c>
      <c r="D733" s="192" t="inlineStr">
        <is>
          <t>resultado</t>
        </is>
      </c>
    </row>
    <row r="734">
      <c r="A734" s="192" t="inlineStr">
        <is>
          <t>feitico.22.resolve</t>
        </is>
      </c>
      <c r="B734" s="192">
        <f>IF(ISBLANK(DADOS_AM!$GT$23),"",DADOS_AM!$GT$23&amp;"")</f>
        <v/>
      </c>
      <c r="C734" s="192" t="inlineStr">
        <is>
          <t>DADOS_AM!GT23</t>
        </is>
      </c>
      <c r="D734" s="192" t="inlineStr">
        <is>
          <t>resultado</t>
        </is>
      </c>
    </row>
    <row r="735">
      <c r="A735" s="192" t="inlineStr">
        <is>
          <t>feitico.22.erros</t>
        </is>
      </c>
      <c r="B735" s="192">
        <f>IF(ISBLANK(DADOS_AM!$GL$23),"",DADOS_AM!$GL$23&amp;"")</f>
        <v/>
      </c>
      <c r="C735" s="192" t="inlineStr">
        <is>
          <t>DADOS_AM!GL23</t>
        </is>
      </c>
      <c r="D735" s="192" t="inlineStr">
        <is>
          <t>aviso</t>
        </is>
      </c>
    </row>
    <row r="736">
      <c r="A736" s="192" t="inlineStr">
        <is>
          <t>feitico.22.avisos</t>
        </is>
      </c>
      <c r="B736" s="192">
        <f>IF(ISBLANK(DADOS_AM!$GN$23),"",DADOS_AM!$GN$23&amp;"")</f>
        <v/>
      </c>
      <c r="C736" s="192" t="inlineStr">
        <is>
          <t>DADOS_AM!GN23</t>
        </is>
      </c>
      <c r="D736" s="192" t="inlineStr">
        <is>
          <t>aviso</t>
        </is>
      </c>
    </row>
    <row r="737">
      <c r="A737" s="192" t="inlineStr">
        <is>
          <t>feitico.23.classe</t>
        </is>
      </c>
      <c r="B737" s="192">
        <f>IF(ISBLANK(DADOS_AM!$EB$24),"",DADOS_AM!$EB$24&amp;"")</f>
        <v/>
      </c>
      <c r="C737" s="192" t="inlineStr">
        <is>
          <t>DADOS_AM!EB24</t>
        </is>
      </c>
      <c r="D737" s="192" t="inlineStr">
        <is>
          <t>entrada</t>
        </is>
      </c>
    </row>
    <row r="738">
      <c r="A738" s="192" t="inlineStr">
        <is>
          <t>feitico.23.nome</t>
        </is>
      </c>
      <c r="B738" s="192">
        <f>IF(ISBLANK(DADOS_AM!$EC$24),"",DADOS_AM!$EC$24&amp;"")</f>
        <v/>
      </c>
      <c r="C738" s="192" t="inlineStr">
        <is>
          <t>DADOS_AM!EC24</t>
        </is>
      </c>
      <c r="D738" s="192" t="inlineStr">
        <is>
          <t>entrada</t>
        </is>
      </c>
    </row>
    <row r="739">
      <c r="A739" s="192" t="inlineStr">
        <is>
          <t>feitico.23.forma</t>
        </is>
      </c>
      <c r="B739" s="192">
        <f>IF(ISBLANK(DADOS_AM!$ED$24),"",DADOS_AM!$ED$24&amp;"")</f>
        <v/>
      </c>
      <c r="C739" s="192" t="inlineStr">
        <is>
          <t>DADOS_AM!ED24</t>
        </is>
      </c>
      <c r="D739" s="192" t="inlineStr">
        <is>
          <t>entrada</t>
        </is>
      </c>
    </row>
    <row r="740">
      <c r="A740" s="192" t="inlineStr">
        <is>
          <t>feitico.23.pecas</t>
        </is>
      </c>
      <c r="B740" s="192">
        <f>TEXTJOIN(" · ",TRUE,DADOS_AM!$EE$24,DADOS_AM!$EF$24,DADOS_AM!$EG$24,DADOS_AM!$EH$24)</f>
        <v/>
      </c>
      <c r="C740" s="192" t="inlineStr">
        <is>
          <t>DADOS_AM!EE24 DADOS_AM!EF24 DADOS_AM!EG24 DADOS_AM!EH24</t>
        </is>
      </c>
      <c r="D740" s="192" t="inlineStr">
        <is>
          <t>entrada</t>
        </is>
      </c>
    </row>
    <row r="741">
      <c r="A741" s="192" t="inlineStr">
        <is>
          <t>feitico.23.restricoes</t>
        </is>
      </c>
      <c r="B741" s="192">
        <f>TEXTJOIN(" · ",TRUE,DADOS_AM!$EI$24,DADOS_AM!$EJ$24)</f>
        <v/>
      </c>
      <c r="C741" s="192" t="inlineStr">
        <is>
          <t>DADOS_AM!EI24 DADOS_AM!EJ24</t>
        </is>
      </c>
      <c r="D741" s="192" t="inlineStr">
        <is>
          <t>entrada</t>
        </is>
      </c>
    </row>
    <row r="742">
      <c r="A742" s="192" t="inlineStr">
        <is>
          <t>feitico.23.pe</t>
        </is>
      </c>
      <c r="B742" s="192">
        <f>IF(ISBLANK(DADOS_AM!$GR$24),"",DADOS_AM!$GR$24&amp;"")</f>
        <v/>
      </c>
      <c r="C742" s="192" t="inlineStr">
        <is>
          <t>DADOS_AM!GR24</t>
        </is>
      </c>
      <c r="D742" s="192" t="inlineStr">
        <is>
          <t>resultado</t>
        </is>
      </c>
    </row>
    <row r="743">
      <c r="A743" s="192" t="inlineStr">
        <is>
          <t>feitico.23.dano</t>
        </is>
      </c>
      <c r="B743" s="192">
        <f>IF(ISBLANK(DADOS_AM!$GU$24),"",DADOS_AM!$GU$24&amp;"")</f>
        <v/>
      </c>
      <c r="C743" s="192" t="inlineStr">
        <is>
          <t>DADOS_AM!GU24</t>
        </is>
      </c>
      <c r="D743" s="192" t="inlineStr">
        <is>
          <t>resultado</t>
        </is>
      </c>
    </row>
    <row r="744">
      <c r="A744" s="192" t="inlineStr">
        <is>
          <t>feitico.23.alcance</t>
        </is>
      </c>
      <c r="B744" s="192">
        <f>IF(ISBLANK(DADOS_AM!$GZ$24),"",DADOS_AM!$GZ$24&amp;"")</f>
        <v/>
      </c>
      <c r="C744" s="192" t="inlineStr">
        <is>
          <t>DADOS_AM!GZ24</t>
        </is>
      </c>
      <c r="D744" s="192" t="inlineStr">
        <is>
          <t>resultado</t>
        </is>
      </c>
    </row>
    <row r="745">
      <c r="A745" s="192" t="inlineStr">
        <is>
          <t>feitico.23.resolve</t>
        </is>
      </c>
      <c r="B745" s="192">
        <f>IF(ISBLANK(DADOS_AM!$GT$24),"",DADOS_AM!$GT$24&amp;"")</f>
        <v/>
      </c>
      <c r="C745" s="192" t="inlineStr">
        <is>
          <t>DADOS_AM!GT24</t>
        </is>
      </c>
      <c r="D745" s="192" t="inlineStr">
        <is>
          <t>resultado</t>
        </is>
      </c>
    </row>
    <row r="746">
      <c r="A746" s="192" t="inlineStr">
        <is>
          <t>feitico.23.erros</t>
        </is>
      </c>
      <c r="B746" s="192">
        <f>IF(ISBLANK(DADOS_AM!$GL$24),"",DADOS_AM!$GL$24&amp;"")</f>
        <v/>
      </c>
      <c r="C746" s="192" t="inlineStr">
        <is>
          <t>DADOS_AM!GL24</t>
        </is>
      </c>
      <c r="D746" s="192" t="inlineStr">
        <is>
          <t>aviso</t>
        </is>
      </c>
    </row>
    <row r="747">
      <c r="A747" s="192" t="inlineStr">
        <is>
          <t>feitico.23.avisos</t>
        </is>
      </c>
      <c r="B747" s="192">
        <f>IF(ISBLANK(DADOS_AM!$GN$24),"",DADOS_AM!$GN$24&amp;"")</f>
        <v/>
      </c>
      <c r="C747" s="192" t="inlineStr">
        <is>
          <t>DADOS_AM!GN24</t>
        </is>
      </c>
      <c r="D747" s="192" t="inlineStr">
        <is>
          <t>aviso</t>
        </is>
      </c>
    </row>
    <row r="748">
      <c r="A748" s="192" t="inlineStr">
        <is>
          <t>feitico.24.classe</t>
        </is>
      </c>
      <c r="B748" s="192">
        <f>IF(ISBLANK(DADOS_AM!$EB$25),"",DADOS_AM!$EB$25&amp;"")</f>
        <v/>
      </c>
      <c r="C748" s="192" t="inlineStr">
        <is>
          <t>DADOS_AM!EB25</t>
        </is>
      </c>
      <c r="D748" s="192" t="inlineStr">
        <is>
          <t>entrada</t>
        </is>
      </c>
    </row>
    <row r="749">
      <c r="A749" s="192" t="inlineStr">
        <is>
          <t>feitico.24.nome</t>
        </is>
      </c>
      <c r="B749" s="192">
        <f>IF(ISBLANK(DADOS_AM!$EC$25),"",DADOS_AM!$EC$25&amp;"")</f>
        <v/>
      </c>
      <c r="C749" s="192" t="inlineStr">
        <is>
          <t>DADOS_AM!EC25</t>
        </is>
      </c>
      <c r="D749" s="192" t="inlineStr">
        <is>
          <t>entrada</t>
        </is>
      </c>
    </row>
    <row r="750">
      <c r="A750" s="192" t="inlineStr">
        <is>
          <t>feitico.24.forma</t>
        </is>
      </c>
      <c r="B750" s="192">
        <f>IF(ISBLANK(DADOS_AM!$ED$25),"",DADOS_AM!$ED$25&amp;"")</f>
        <v/>
      </c>
      <c r="C750" s="192" t="inlineStr">
        <is>
          <t>DADOS_AM!ED25</t>
        </is>
      </c>
      <c r="D750" s="192" t="inlineStr">
        <is>
          <t>entrada</t>
        </is>
      </c>
    </row>
    <row r="751">
      <c r="A751" s="192" t="inlineStr">
        <is>
          <t>feitico.24.pecas</t>
        </is>
      </c>
      <c r="B751" s="192">
        <f>TEXTJOIN(" · ",TRUE,DADOS_AM!$EE$25,DADOS_AM!$EF$25,DADOS_AM!$EG$25,DADOS_AM!$EH$25)</f>
        <v/>
      </c>
      <c r="C751" s="192" t="inlineStr">
        <is>
          <t>DADOS_AM!EE25 DADOS_AM!EF25 DADOS_AM!EG25 DADOS_AM!EH25</t>
        </is>
      </c>
      <c r="D751" s="192" t="inlineStr">
        <is>
          <t>entrada</t>
        </is>
      </c>
    </row>
    <row r="752">
      <c r="A752" s="192" t="inlineStr">
        <is>
          <t>feitico.24.restricoes</t>
        </is>
      </c>
      <c r="B752" s="192">
        <f>TEXTJOIN(" · ",TRUE,DADOS_AM!$EI$25,DADOS_AM!$EJ$25)</f>
        <v/>
      </c>
      <c r="C752" s="192" t="inlineStr">
        <is>
          <t>DADOS_AM!EI25 DADOS_AM!EJ25</t>
        </is>
      </c>
      <c r="D752" s="192" t="inlineStr">
        <is>
          <t>entrada</t>
        </is>
      </c>
    </row>
    <row r="753">
      <c r="A753" s="192" t="inlineStr">
        <is>
          <t>feitico.24.pe</t>
        </is>
      </c>
      <c r="B753" s="192">
        <f>IF(ISBLANK(DADOS_AM!$GR$25),"",DADOS_AM!$GR$25&amp;"")</f>
        <v/>
      </c>
      <c r="C753" s="192" t="inlineStr">
        <is>
          <t>DADOS_AM!GR25</t>
        </is>
      </c>
      <c r="D753" s="192" t="inlineStr">
        <is>
          <t>resultado</t>
        </is>
      </c>
    </row>
    <row r="754">
      <c r="A754" s="192" t="inlineStr">
        <is>
          <t>feitico.24.dano</t>
        </is>
      </c>
      <c r="B754" s="192">
        <f>IF(ISBLANK(DADOS_AM!$GU$25),"",DADOS_AM!$GU$25&amp;"")</f>
        <v/>
      </c>
      <c r="C754" s="192" t="inlineStr">
        <is>
          <t>DADOS_AM!GU25</t>
        </is>
      </c>
      <c r="D754" s="192" t="inlineStr">
        <is>
          <t>resultado</t>
        </is>
      </c>
    </row>
    <row r="755">
      <c r="A755" s="192" t="inlineStr">
        <is>
          <t>feitico.24.alcance</t>
        </is>
      </c>
      <c r="B755" s="192">
        <f>IF(ISBLANK(DADOS_AM!$GZ$25),"",DADOS_AM!$GZ$25&amp;"")</f>
        <v/>
      </c>
      <c r="C755" s="192" t="inlineStr">
        <is>
          <t>DADOS_AM!GZ25</t>
        </is>
      </c>
      <c r="D755" s="192" t="inlineStr">
        <is>
          <t>resultado</t>
        </is>
      </c>
    </row>
    <row r="756">
      <c r="A756" s="192" t="inlineStr">
        <is>
          <t>feitico.24.resolve</t>
        </is>
      </c>
      <c r="B756" s="192">
        <f>IF(ISBLANK(DADOS_AM!$GT$25),"",DADOS_AM!$GT$25&amp;"")</f>
        <v/>
      </c>
      <c r="C756" s="192" t="inlineStr">
        <is>
          <t>DADOS_AM!GT25</t>
        </is>
      </c>
      <c r="D756" s="192" t="inlineStr">
        <is>
          <t>resultado</t>
        </is>
      </c>
    </row>
    <row r="757">
      <c r="A757" s="192" t="inlineStr">
        <is>
          <t>feitico.24.erros</t>
        </is>
      </c>
      <c r="B757" s="192">
        <f>IF(ISBLANK(DADOS_AM!$GL$25),"",DADOS_AM!$GL$25&amp;"")</f>
        <v/>
      </c>
      <c r="C757" s="192" t="inlineStr">
        <is>
          <t>DADOS_AM!GL25</t>
        </is>
      </c>
      <c r="D757" s="192" t="inlineStr">
        <is>
          <t>aviso</t>
        </is>
      </c>
    </row>
    <row r="758">
      <c r="A758" s="192" t="inlineStr">
        <is>
          <t>feitico.24.avisos</t>
        </is>
      </c>
      <c r="B758" s="192">
        <f>IF(ISBLANK(DADOS_AM!$GN$25),"",DADOS_AM!$GN$25&amp;"")</f>
        <v/>
      </c>
      <c r="C758" s="192" t="inlineStr">
        <is>
          <t>DADOS_AM!GN25</t>
        </is>
      </c>
      <c r="D758" s="192" t="inlineStr">
        <is>
          <t>aviso</t>
        </is>
      </c>
    </row>
    <row r="759">
      <c r="A759" s="192" t="inlineStr">
        <is>
          <t>feitico.25.classe</t>
        </is>
      </c>
      <c r="B759" s="192">
        <f>IF(ISBLANK(DADOS_AM!$EB$26),"",DADOS_AM!$EB$26&amp;"")</f>
        <v/>
      </c>
      <c r="C759" s="192" t="inlineStr">
        <is>
          <t>DADOS_AM!EB26</t>
        </is>
      </c>
      <c r="D759" s="192" t="inlineStr">
        <is>
          <t>entrada</t>
        </is>
      </c>
    </row>
    <row r="760">
      <c r="A760" s="192" t="inlineStr">
        <is>
          <t>feitico.25.nome</t>
        </is>
      </c>
      <c r="B760" s="192">
        <f>IF(ISBLANK(DADOS_AM!$EC$26),"",DADOS_AM!$EC$26&amp;"")</f>
        <v/>
      </c>
      <c r="C760" s="192" t="inlineStr">
        <is>
          <t>DADOS_AM!EC26</t>
        </is>
      </c>
      <c r="D760" s="192" t="inlineStr">
        <is>
          <t>entrada</t>
        </is>
      </c>
    </row>
    <row r="761">
      <c r="A761" s="192" t="inlineStr">
        <is>
          <t>feitico.25.forma</t>
        </is>
      </c>
      <c r="B761" s="192">
        <f>IF(ISBLANK(DADOS_AM!$ED$26),"",DADOS_AM!$ED$26&amp;"")</f>
        <v/>
      </c>
      <c r="C761" s="192" t="inlineStr">
        <is>
          <t>DADOS_AM!ED26</t>
        </is>
      </c>
      <c r="D761" s="192" t="inlineStr">
        <is>
          <t>entrada</t>
        </is>
      </c>
    </row>
    <row r="762">
      <c r="A762" s="192" t="inlineStr">
        <is>
          <t>feitico.25.pecas</t>
        </is>
      </c>
      <c r="B762" s="192">
        <f>TEXTJOIN(" · ",TRUE,DADOS_AM!$EE$26,DADOS_AM!$EF$26,DADOS_AM!$EG$26,DADOS_AM!$EH$26)</f>
        <v/>
      </c>
      <c r="C762" s="192" t="inlineStr">
        <is>
          <t>DADOS_AM!EE26 DADOS_AM!EF26 DADOS_AM!EG26 DADOS_AM!EH26</t>
        </is>
      </c>
      <c r="D762" s="192" t="inlineStr">
        <is>
          <t>entrada</t>
        </is>
      </c>
    </row>
    <row r="763">
      <c r="A763" s="192" t="inlineStr">
        <is>
          <t>feitico.25.restricoes</t>
        </is>
      </c>
      <c r="B763" s="192">
        <f>TEXTJOIN(" · ",TRUE,DADOS_AM!$EI$26,DADOS_AM!$EJ$26)</f>
        <v/>
      </c>
      <c r="C763" s="192" t="inlineStr">
        <is>
          <t>DADOS_AM!EI26 DADOS_AM!EJ26</t>
        </is>
      </c>
      <c r="D763" s="192" t="inlineStr">
        <is>
          <t>entrada</t>
        </is>
      </c>
    </row>
    <row r="764">
      <c r="A764" s="192" t="inlineStr">
        <is>
          <t>feitico.25.pe</t>
        </is>
      </c>
      <c r="B764" s="192">
        <f>IF(ISBLANK(DADOS_AM!$GR$26),"",DADOS_AM!$GR$26&amp;"")</f>
        <v/>
      </c>
      <c r="C764" s="192" t="inlineStr">
        <is>
          <t>DADOS_AM!GR26</t>
        </is>
      </c>
      <c r="D764" s="192" t="inlineStr">
        <is>
          <t>resultado</t>
        </is>
      </c>
    </row>
    <row r="765">
      <c r="A765" s="192" t="inlineStr">
        <is>
          <t>feitico.25.dano</t>
        </is>
      </c>
      <c r="B765" s="192">
        <f>IF(ISBLANK(DADOS_AM!$GU$26),"",DADOS_AM!$GU$26&amp;"")</f>
        <v/>
      </c>
      <c r="C765" s="192" t="inlineStr">
        <is>
          <t>DADOS_AM!GU26</t>
        </is>
      </c>
      <c r="D765" s="192" t="inlineStr">
        <is>
          <t>resultado</t>
        </is>
      </c>
    </row>
    <row r="766">
      <c r="A766" s="192" t="inlineStr">
        <is>
          <t>feitico.25.alcance</t>
        </is>
      </c>
      <c r="B766" s="192">
        <f>IF(ISBLANK(DADOS_AM!$GZ$26),"",DADOS_AM!$GZ$26&amp;"")</f>
        <v/>
      </c>
      <c r="C766" s="192" t="inlineStr">
        <is>
          <t>DADOS_AM!GZ26</t>
        </is>
      </c>
      <c r="D766" s="192" t="inlineStr">
        <is>
          <t>resultado</t>
        </is>
      </c>
    </row>
    <row r="767">
      <c r="A767" s="192" t="inlineStr">
        <is>
          <t>feitico.25.resolve</t>
        </is>
      </c>
      <c r="B767" s="192">
        <f>IF(ISBLANK(DADOS_AM!$GT$26),"",DADOS_AM!$GT$26&amp;"")</f>
        <v/>
      </c>
      <c r="C767" s="192" t="inlineStr">
        <is>
          <t>DADOS_AM!GT26</t>
        </is>
      </c>
      <c r="D767" s="192" t="inlineStr">
        <is>
          <t>resultado</t>
        </is>
      </c>
    </row>
    <row r="768">
      <c r="A768" s="192" t="inlineStr">
        <is>
          <t>feitico.25.erros</t>
        </is>
      </c>
      <c r="B768" s="192">
        <f>IF(ISBLANK(DADOS_AM!$GL$26),"",DADOS_AM!$GL$26&amp;"")</f>
        <v/>
      </c>
      <c r="C768" s="192" t="inlineStr">
        <is>
          <t>DADOS_AM!GL26</t>
        </is>
      </c>
      <c r="D768" s="192" t="inlineStr">
        <is>
          <t>aviso</t>
        </is>
      </c>
    </row>
    <row r="769">
      <c r="A769" s="192" t="inlineStr">
        <is>
          <t>feitico.25.avisos</t>
        </is>
      </c>
      <c r="B769" s="192">
        <f>IF(ISBLANK(DADOS_AM!$GN$26),"",DADOS_AM!$GN$26&amp;"")</f>
        <v/>
      </c>
      <c r="C769" s="192" t="inlineStr">
        <is>
          <t>DADOS_AM!GN26</t>
        </is>
      </c>
      <c r="D769" s="192" t="inlineStr">
        <is>
          <t>aviso</t>
        </is>
      </c>
    </row>
    <row r="770">
      <c r="A770" s="192" t="inlineStr">
        <is>
          <t>feitico.26.classe</t>
        </is>
      </c>
      <c r="B770" s="192">
        <f>IF(ISBLANK(DADOS_AM!$EB$27),"",DADOS_AM!$EB$27&amp;"")</f>
        <v/>
      </c>
      <c r="C770" s="192" t="inlineStr">
        <is>
          <t>DADOS_AM!EB27</t>
        </is>
      </c>
      <c r="D770" s="192" t="inlineStr">
        <is>
          <t>entrada</t>
        </is>
      </c>
    </row>
    <row r="771">
      <c r="A771" s="192" t="inlineStr">
        <is>
          <t>feitico.26.nome</t>
        </is>
      </c>
      <c r="B771" s="192">
        <f>IF(ISBLANK(DADOS_AM!$EC$27),"",DADOS_AM!$EC$27&amp;"")</f>
        <v/>
      </c>
      <c r="C771" s="192" t="inlineStr">
        <is>
          <t>DADOS_AM!EC27</t>
        </is>
      </c>
      <c r="D771" s="192" t="inlineStr">
        <is>
          <t>entrada</t>
        </is>
      </c>
    </row>
    <row r="772">
      <c r="A772" s="192" t="inlineStr">
        <is>
          <t>feitico.26.forma</t>
        </is>
      </c>
      <c r="B772" s="192">
        <f>IF(ISBLANK(DADOS_AM!$ED$27),"",DADOS_AM!$ED$27&amp;"")</f>
        <v/>
      </c>
      <c r="C772" s="192" t="inlineStr">
        <is>
          <t>DADOS_AM!ED27</t>
        </is>
      </c>
      <c r="D772" s="192" t="inlineStr">
        <is>
          <t>entrada</t>
        </is>
      </c>
    </row>
    <row r="773">
      <c r="A773" s="192" t="inlineStr">
        <is>
          <t>feitico.26.pecas</t>
        </is>
      </c>
      <c r="B773" s="192">
        <f>TEXTJOIN(" · ",TRUE,DADOS_AM!$EE$27,DADOS_AM!$EF$27,DADOS_AM!$EG$27,DADOS_AM!$EH$27)</f>
        <v/>
      </c>
      <c r="C773" s="192" t="inlineStr">
        <is>
          <t>DADOS_AM!EE27 DADOS_AM!EF27 DADOS_AM!EG27 DADOS_AM!EH27</t>
        </is>
      </c>
      <c r="D773" s="192" t="inlineStr">
        <is>
          <t>entrada</t>
        </is>
      </c>
    </row>
    <row r="774">
      <c r="A774" s="192" t="inlineStr">
        <is>
          <t>feitico.26.restricoes</t>
        </is>
      </c>
      <c r="B774" s="192">
        <f>TEXTJOIN(" · ",TRUE,DADOS_AM!$EI$27,DADOS_AM!$EJ$27)</f>
        <v/>
      </c>
      <c r="C774" s="192" t="inlineStr">
        <is>
          <t>DADOS_AM!EI27 DADOS_AM!EJ27</t>
        </is>
      </c>
      <c r="D774" s="192" t="inlineStr">
        <is>
          <t>entrada</t>
        </is>
      </c>
    </row>
    <row r="775">
      <c r="A775" s="192" t="inlineStr">
        <is>
          <t>feitico.26.pe</t>
        </is>
      </c>
      <c r="B775" s="192">
        <f>IF(ISBLANK(DADOS_AM!$GR$27),"",DADOS_AM!$GR$27&amp;"")</f>
        <v/>
      </c>
      <c r="C775" s="192" t="inlineStr">
        <is>
          <t>DADOS_AM!GR27</t>
        </is>
      </c>
      <c r="D775" s="192" t="inlineStr">
        <is>
          <t>resultado</t>
        </is>
      </c>
    </row>
    <row r="776">
      <c r="A776" s="192" t="inlineStr">
        <is>
          <t>feitico.26.dano</t>
        </is>
      </c>
      <c r="B776" s="192">
        <f>IF(ISBLANK(DADOS_AM!$GU$27),"",DADOS_AM!$GU$27&amp;"")</f>
        <v/>
      </c>
      <c r="C776" s="192" t="inlineStr">
        <is>
          <t>DADOS_AM!GU27</t>
        </is>
      </c>
      <c r="D776" s="192" t="inlineStr">
        <is>
          <t>resultado</t>
        </is>
      </c>
    </row>
    <row r="777">
      <c r="A777" s="192" t="inlineStr">
        <is>
          <t>feitico.26.alcance</t>
        </is>
      </c>
      <c r="B777" s="192">
        <f>IF(ISBLANK(DADOS_AM!$GZ$27),"",DADOS_AM!$GZ$27&amp;"")</f>
        <v/>
      </c>
      <c r="C777" s="192" t="inlineStr">
        <is>
          <t>DADOS_AM!GZ27</t>
        </is>
      </c>
      <c r="D777" s="192" t="inlineStr">
        <is>
          <t>resultado</t>
        </is>
      </c>
    </row>
    <row r="778">
      <c r="A778" s="192" t="inlineStr">
        <is>
          <t>feitico.26.resolve</t>
        </is>
      </c>
      <c r="B778" s="192">
        <f>IF(ISBLANK(DADOS_AM!$GT$27),"",DADOS_AM!$GT$27&amp;"")</f>
        <v/>
      </c>
      <c r="C778" s="192" t="inlineStr">
        <is>
          <t>DADOS_AM!GT27</t>
        </is>
      </c>
      <c r="D778" s="192" t="inlineStr">
        <is>
          <t>resultado</t>
        </is>
      </c>
    </row>
    <row r="779">
      <c r="A779" s="192" t="inlineStr">
        <is>
          <t>feitico.26.erros</t>
        </is>
      </c>
      <c r="B779" s="192">
        <f>IF(ISBLANK(DADOS_AM!$GL$27),"",DADOS_AM!$GL$27&amp;"")</f>
        <v/>
      </c>
      <c r="C779" s="192" t="inlineStr">
        <is>
          <t>DADOS_AM!GL27</t>
        </is>
      </c>
      <c r="D779" s="192" t="inlineStr">
        <is>
          <t>aviso</t>
        </is>
      </c>
    </row>
    <row r="780">
      <c r="A780" s="192" t="inlineStr">
        <is>
          <t>feitico.26.avisos</t>
        </is>
      </c>
      <c r="B780" s="192">
        <f>IF(ISBLANK(DADOS_AM!$GN$27),"",DADOS_AM!$GN$27&amp;"")</f>
        <v/>
      </c>
      <c r="C780" s="192" t="inlineStr">
        <is>
          <t>DADOS_AM!GN27</t>
        </is>
      </c>
      <c r="D780" s="192" t="inlineStr">
        <is>
          <t>aviso</t>
        </is>
      </c>
    </row>
    <row r="781">
      <c r="A781" s="192" t="inlineStr">
        <is>
          <t>feitico.27.classe</t>
        </is>
      </c>
      <c r="B781" s="192">
        <f>IF(ISBLANK(DADOS_AM!$EB$28),"",DADOS_AM!$EB$28&amp;"")</f>
        <v/>
      </c>
      <c r="C781" s="192" t="inlineStr">
        <is>
          <t>DADOS_AM!EB28</t>
        </is>
      </c>
      <c r="D781" s="192" t="inlineStr">
        <is>
          <t>entrada</t>
        </is>
      </c>
    </row>
    <row r="782">
      <c r="A782" s="192" t="inlineStr">
        <is>
          <t>feitico.27.nome</t>
        </is>
      </c>
      <c r="B782" s="192">
        <f>IF(ISBLANK(DADOS_AM!$EC$28),"",DADOS_AM!$EC$28&amp;"")</f>
        <v/>
      </c>
      <c r="C782" s="192" t="inlineStr">
        <is>
          <t>DADOS_AM!EC28</t>
        </is>
      </c>
      <c r="D782" s="192" t="inlineStr">
        <is>
          <t>entrada</t>
        </is>
      </c>
    </row>
    <row r="783">
      <c r="A783" s="192" t="inlineStr">
        <is>
          <t>feitico.27.forma</t>
        </is>
      </c>
      <c r="B783" s="192">
        <f>IF(ISBLANK(DADOS_AM!$ED$28),"",DADOS_AM!$ED$28&amp;"")</f>
        <v/>
      </c>
      <c r="C783" s="192" t="inlineStr">
        <is>
          <t>DADOS_AM!ED28</t>
        </is>
      </c>
      <c r="D783" s="192" t="inlineStr">
        <is>
          <t>entrada</t>
        </is>
      </c>
    </row>
    <row r="784">
      <c r="A784" s="192" t="inlineStr">
        <is>
          <t>feitico.27.pecas</t>
        </is>
      </c>
      <c r="B784" s="192">
        <f>TEXTJOIN(" · ",TRUE,DADOS_AM!$EE$28,DADOS_AM!$EF$28,DADOS_AM!$EG$28,DADOS_AM!$EH$28)</f>
        <v/>
      </c>
      <c r="C784" s="192" t="inlineStr">
        <is>
          <t>DADOS_AM!EE28 DADOS_AM!EF28 DADOS_AM!EG28 DADOS_AM!EH28</t>
        </is>
      </c>
      <c r="D784" s="192" t="inlineStr">
        <is>
          <t>entrada</t>
        </is>
      </c>
    </row>
    <row r="785">
      <c r="A785" s="192" t="inlineStr">
        <is>
          <t>feitico.27.restricoes</t>
        </is>
      </c>
      <c r="B785" s="192">
        <f>TEXTJOIN(" · ",TRUE,DADOS_AM!$EI$28,DADOS_AM!$EJ$28)</f>
        <v/>
      </c>
      <c r="C785" s="192" t="inlineStr">
        <is>
          <t>DADOS_AM!EI28 DADOS_AM!EJ28</t>
        </is>
      </c>
      <c r="D785" s="192" t="inlineStr">
        <is>
          <t>entrada</t>
        </is>
      </c>
    </row>
    <row r="786">
      <c r="A786" s="192" t="inlineStr">
        <is>
          <t>feitico.27.pe</t>
        </is>
      </c>
      <c r="B786" s="192">
        <f>IF(ISBLANK(DADOS_AM!$GR$28),"",DADOS_AM!$GR$28&amp;"")</f>
        <v/>
      </c>
      <c r="C786" s="192" t="inlineStr">
        <is>
          <t>DADOS_AM!GR28</t>
        </is>
      </c>
      <c r="D786" s="192" t="inlineStr">
        <is>
          <t>resultado</t>
        </is>
      </c>
    </row>
    <row r="787">
      <c r="A787" s="192" t="inlineStr">
        <is>
          <t>feitico.27.dano</t>
        </is>
      </c>
      <c r="B787" s="192">
        <f>IF(ISBLANK(DADOS_AM!$GU$28),"",DADOS_AM!$GU$28&amp;"")</f>
        <v/>
      </c>
      <c r="C787" s="192" t="inlineStr">
        <is>
          <t>DADOS_AM!GU28</t>
        </is>
      </c>
      <c r="D787" s="192" t="inlineStr">
        <is>
          <t>resultado</t>
        </is>
      </c>
    </row>
    <row r="788">
      <c r="A788" s="192" t="inlineStr">
        <is>
          <t>feitico.27.alcance</t>
        </is>
      </c>
      <c r="B788" s="192">
        <f>IF(ISBLANK(DADOS_AM!$GZ$28),"",DADOS_AM!$GZ$28&amp;"")</f>
        <v/>
      </c>
      <c r="C788" s="192" t="inlineStr">
        <is>
          <t>DADOS_AM!GZ28</t>
        </is>
      </c>
      <c r="D788" s="192" t="inlineStr">
        <is>
          <t>resultado</t>
        </is>
      </c>
    </row>
    <row r="789">
      <c r="A789" s="192" t="inlineStr">
        <is>
          <t>feitico.27.resolve</t>
        </is>
      </c>
      <c r="B789" s="192">
        <f>IF(ISBLANK(DADOS_AM!$GT$28),"",DADOS_AM!$GT$28&amp;"")</f>
        <v/>
      </c>
      <c r="C789" s="192" t="inlineStr">
        <is>
          <t>DADOS_AM!GT28</t>
        </is>
      </c>
      <c r="D789" s="192" t="inlineStr">
        <is>
          <t>resultado</t>
        </is>
      </c>
    </row>
    <row r="790">
      <c r="A790" s="192" t="inlineStr">
        <is>
          <t>feitico.27.erros</t>
        </is>
      </c>
      <c r="B790" s="192">
        <f>IF(ISBLANK(DADOS_AM!$GL$28),"",DADOS_AM!$GL$28&amp;"")</f>
        <v/>
      </c>
      <c r="C790" s="192" t="inlineStr">
        <is>
          <t>DADOS_AM!GL28</t>
        </is>
      </c>
      <c r="D790" s="192" t="inlineStr">
        <is>
          <t>aviso</t>
        </is>
      </c>
    </row>
    <row r="791">
      <c r="A791" s="192" t="inlineStr">
        <is>
          <t>feitico.27.avisos</t>
        </is>
      </c>
      <c r="B791" s="192">
        <f>IF(ISBLANK(DADOS_AM!$GN$28),"",DADOS_AM!$GN$28&amp;"")</f>
        <v/>
      </c>
      <c r="C791" s="192" t="inlineStr">
        <is>
          <t>DADOS_AM!GN28</t>
        </is>
      </c>
      <c r="D791" s="192" t="inlineStr">
        <is>
          <t>aviso</t>
        </is>
      </c>
    </row>
    <row r="792">
      <c r="A792" s="192" t="inlineStr">
        <is>
          <t>feitico.28.classe</t>
        </is>
      </c>
      <c r="B792" s="192">
        <f>IF(ISBLANK(DADOS_AM!$EB$29),"",DADOS_AM!$EB$29&amp;"")</f>
        <v/>
      </c>
      <c r="C792" s="192" t="inlineStr">
        <is>
          <t>DADOS_AM!EB29</t>
        </is>
      </c>
      <c r="D792" s="192" t="inlineStr">
        <is>
          <t>entrada</t>
        </is>
      </c>
    </row>
    <row r="793">
      <c r="A793" s="192" t="inlineStr">
        <is>
          <t>feitico.28.nome</t>
        </is>
      </c>
      <c r="B793" s="192">
        <f>IF(ISBLANK(DADOS_AM!$EC$29),"",DADOS_AM!$EC$29&amp;"")</f>
        <v/>
      </c>
      <c r="C793" s="192" t="inlineStr">
        <is>
          <t>DADOS_AM!EC29</t>
        </is>
      </c>
      <c r="D793" s="192" t="inlineStr">
        <is>
          <t>entrada</t>
        </is>
      </c>
    </row>
    <row r="794">
      <c r="A794" s="192" t="inlineStr">
        <is>
          <t>feitico.28.forma</t>
        </is>
      </c>
      <c r="B794" s="192">
        <f>IF(ISBLANK(DADOS_AM!$ED$29),"",DADOS_AM!$ED$29&amp;"")</f>
        <v/>
      </c>
      <c r="C794" s="192" t="inlineStr">
        <is>
          <t>DADOS_AM!ED29</t>
        </is>
      </c>
      <c r="D794" s="192" t="inlineStr">
        <is>
          <t>entrada</t>
        </is>
      </c>
    </row>
    <row r="795">
      <c r="A795" s="192" t="inlineStr">
        <is>
          <t>feitico.28.pecas</t>
        </is>
      </c>
      <c r="B795" s="192">
        <f>TEXTJOIN(" · ",TRUE,DADOS_AM!$EE$29,DADOS_AM!$EF$29,DADOS_AM!$EG$29,DADOS_AM!$EH$29)</f>
        <v/>
      </c>
      <c r="C795" s="192" t="inlineStr">
        <is>
          <t>DADOS_AM!EE29 DADOS_AM!EF29 DADOS_AM!EG29 DADOS_AM!EH29</t>
        </is>
      </c>
      <c r="D795" s="192" t="inlineStr">
        <is>
          <t>entrada</t>
        </is>
      </c>
    </row>
    <row r="796">
      <c r="A796" s="192" t="inlineStr">
        <is>
          <t>feitico.28.restricoes</t>
        </is>
      </c>
      <c r="B796" s="192">
        <f>TEXTJOIN(" · ",TRUE,DADOS_AM!$EI$29,DADOS_AM!$EJ$29)</f>
        <v/>
      </c>
      <c r="C796" s="192" t="inlineStr">
        <is>
          <t>DADOS_AM!EI29 DADOS_AM!EJ29</t>
        </is>
      </c>
      <c r="D796" s="192" t="inlineStr">
        <is>
          <t>entrada</t>
        </is>
      </c>
    </row>
    <row r="797">
      <c r="A797" s="192" t="inlineStr">
        <is>
          <t>feitico.28.pe</t>
        </is>
      </c>
      <c r="B797" s="192">
        <f>IF(ISBLANK(DADOS_AM!$GR$29),"",DADOS_AM!$GR$29&amp;"")</f>
        <v/>
      </c>
      <c r="C797" s="192" t="inlineStr">
        <is>
          <t>DADOS_AM!GR29</t>
        </is>
      </c>
      <c r="D797" s="192" t="inlineStr">
        <is>
          <t>resultado</t>
        </is>
      </c>
    </row>
    <row r="798">
      <c r="A798" s="192" t="inlineStr">
        <is>
          <t>feitico.28.dano</t>
        </is>
      </c>
      <c r="B798" s="192">
        <f>IF(ISBLANK(DADOS_AM!$GU$29),"",DADOS_AM!$GU$29&amp;"")</f>
        <v/>
      </c>
      <c r="C798" s="192" t="inlineStr">
        <is>
          <t>DADOS_AM!GU29</t>
        </is>
      </c>
      <c r="D798" s="192" t="inlineStr">
        <is>
          <t>resultado</t>
        </is>
      </c>
    </row>
    <row r="799">
      <c r="A799" s="192" t="inlineStr">
        <is>
          <t>feitico.28.alcance</t>
        </is>
      </c>
      <c r="B799" s="192">
        <f>IF(ISBLANK(DADOS_AM!$GZ$29),"",DADOS_AM!$GZ$29&amp;"")</f>
        <v/>
      </c>
      <c r="C799" s="192" t="inlineStr">
        <is>
          <t>DADOS_AM!GZ29</t>
        </is>
      </c>
      <c r="D799" s="192" t="inlineStr">
        <is>
          <t>resultado</t>
        </is>
      </c>
    </row>
    <row r="800">
      <c r="A800" s="192" t="inlineStr">
        <is>
          <t>feitico.28.resolve</t>
        </is>
      </c>
      <c r="B800" s="192">
        <f>IF(ISBLANK(DADOS_AM!$GT$29),"",DADOS_AM!$GT$29&amp;"")</f>
        <v/>
      </c>
      <c r="C800" s="192" t="inlineStr">
        <is>
          <t>DADOS_AM!GT29</t>
        </is>
      </c>
      <c r="D800" s="192" t="inlineStr">
        <is>
          <t>resultado</t>
        </is>
      </c>
    </row>
    <row r="801">
      <c r="A801" s="192" t="inlineStr">
        <is>
          <t>feitico.28.erros</t>
        </is>
      </c>
      <c r="B801" s="192">
        <f>IF(ISBLANK(DADOS_AM!$GL$29),"",DADOS_AM!$GL$29&amp;"")</f>
        <v/>
      </c>
      <c r="C801" s="192" t="inlineStr">
        <is>
          <t>DADOS_AM!GL29</t>
        </is>
      </c>
      <c r="D801" s="192" t="inlineStr">
        <is>
          <t>aviso</t>
        </is>
      </c>
    </row>
    <row r="802">
      <c r="A802" s="192" t="inlineStr">
        <is>
          <t>feitico.28.avisos</t>
        </is>
      </c>
      <c r="B802" s="192">
        <f>IF(ISBLANK(DADOS_AM!$GN$29),"",DADOS_AM!$GN$29&amp;"")</f>
        <v/>
      </c>
      <c r="C802" s="192" t="inlineStr">
        <is>
          <t>DADOS_AM!GN29</t>
        </is>
      </c>
      <c r="D802" s="192" t="inlineStr">
        <is>
          <t>aviso</t>
        </is>
      </c>
    </row>
    <row r="803">
      <c r="A803" s="192" t="inlineStr">
        <is>
          <t>feitico.29.classe</t>
        </is>
      </c>
      <c r="B803" s="192">
        <f>IF(ISBLANK(DADOS_AM!$EB$30),"",DADOS_AM!$EB$30&amp;"")</f>
        <v/>
      </c>
      <c r="C803" s="192" t="inlineStr">
        <is>
          <t>DADOS_AM!EB30</t>
        </is>
      </c>
      <c r="D803" s="192" t="inlineStr">
        <is>
          <t>entrada</t>
        </is>
      </c>
    </row>
    <row r="804">
      <c r="A804" s="192" t="inlineStr">
        <is>
          <t>feitico.29.nome</t>
        </is>
      </c>
      <c r="B804" s="192">
        <f>IF(ISBLANK(DADOS_AM!$EC$30),"",DADOS_AM!$EC$30&amp;"")</f>
        <v/>
      </c>
      <c r="C804" s="192" t="inlineStr">
        <is>
          <t>DADOS_AM!EC30</t>
        </is>
      </c>
      <c r="D804" s="192" t="inlineStr">
        <is>
          <t>entrada</t>
        </is>
      </c>
    </row>
    <row r="805">
      <c r="A805" s="192" t="inlineStr">
        <is>
          <t>feitico.29.forma</t>
        </is>
      </c>
      <c r="B805" s="192">
        <f>IF(ISBLANK(DADOS_AM!$ED$30),"",DADOS_AM!$ED$30&amp;"")</f>
        <v/>
      </c>
      <c r="C805" s="192" t="inlineStr">
        <is>
          <t>DADOS_AM!ED30</t>
        </is>
      </c>
      <c r="D805" s="192" t="inlineStr">
        <is>
          <t>entrada</t>
        </is>
      </c>
    </row>
    <row r="806">
      <c r="A806" s="192" t="inlineStr">
        <is>
          <t>feitico.29.pecas</t>
        </is>
      </c>
      <c r="B806" s="192">
        <f>TEXTJOIN(" · ",TRUE,DADOS_AM!$EE$30,DADOS_AM!$EF$30,DADOS_AM!$EG$30,DADOS_AM!$EH$30)</f>
        <v/>
      </c>
      <c r="C806" s="192" t="inlineStr">
        <is>
          <t>DADOS_AM!EE30 DADOS_AM!EF30 DADOS_AM!EG30 DADOS_AM!EH30</t>
        </is>
      </c>
      <c r="D806" s="192" t="inlineStr">
        <is>
          <t>entrada</t>
        </is>
      </c>
    </row>
    <row r="807">
      <c r="A807" s="192" t="inlineStr">
        <is>
          <t>feitico.29.restricoes</t>
        </is>
      </c>
      <c r="B807" s="192">
        <f>TEXTJOIN(" · ",TRUE,DADOS_AM!$EI$30,DADOS_AM!$EJ$30)</f>
        <v/>
      </c>
      <c r="C807" s="192" t="inlineStr">
        <is>
          <t>DADOS_AM!EI30 DADOS_AM!EJ30</t>
        </is>
      </c>
      <c r="D807" s="192" t="inlineStr">
        <is>
          <t>entrada</t>
        </is>
      </c>
    </row>
    <row r="808">
      <c r="A808" s="192" t="inlineStr">
        <is>
          <t>feitico.29.pe</t>
        </is>
      </c>
      <c r="B808" s="192">
        <f>IF(ISBLANK(DADOS_AM!$GR$30),"",DADOS_AM!$GR$30&amp;"")</f>
        <v/>
      </c>
      <c r="C808" s="192" t="inlineStr">
        <is>
          <t>DADOS_AM!GR30</t>
        </is>
      </c>
      <c r="D808" s="192" t="inlineStr">
        <is>
          <t>resultado</t>
        </is>
      </c>
    </row>
    <row r="809">
      <c r="A809" s="192" t="inlineStr">
        <is>
          <t>feitico.29.dano</t>
        </is>
      </c>
      <c r="B809" s="192">
        <f>IF(ISBLANK(DADOS_AM!$GU$30),"",DADOS_AM!$GU$30&amp;"")</f>
        <v/>
      </c>
      <c r="C809" s="192" t="inlineStr">
        <is>
          <t>DADOS_AM!GU30</t>
        </is>
      </c>
      <c r="D809" s="192" t="inlineStr">
        <is>
          <t>resultado</t>
        </is>
      </c>
    </row>
    <row r="810">
      <c r="A810" s="192" t="inlineStr">
        <is>
          <t>feitico.29.alcance</t>
        </is>
      </c>
      <c r="B810" s="192">
        <f>IF(ISBLANK(DADOS_AM!$GZ$30),"",DADOS_AM!$GZ$30&amp;"")</f>
        <v/>
      </c>
      <c r="C810" s="192" t="inlineStr">
        <is>
          <t>DADOS_AM!GZ30</t>
        </is>
      </c>
      <c r="D810" s="192" t="inlineStr">
        <is>
          <t>resultado</t>
        </is>
      </c>
    </row>
    <row r="811">
      <c r="A811" s="192" t="inlineStr">
        <is>
          <t>feitico.29.resolve</t>
        </is>
      </c>
      <c r="B811" s="192">
        <f>IF(ISBLANK(DADOS_AM!$GT$30),"",DADOS_AM!$GT$30&amp;"")</f>
        <v/>
      </c>
      <c r="C811" s="192" t="inlineStr">
        <is>
          <t>DADOS_AM!GT30</t>
        </is>
      </c>
      <c r="D811" s="192" t="inlineStr">
        <is>
          <t>resultado</t>
        </is>
      </c>
    </row>
    <row r="812">
      <c r="A812" s="192" t="inlineStr">
        <is>
          <t>feitico.29.erros</t>
        </is>
      </c>
      <c r="B812" s="192">
        <f>IF(ISBLANK(DADOS_AM!$GL$30),"",DADOS_AM!$GL$30&amp;"")</f>
        <v/>
      </c>
      <c r="C812" s="192" t="inlineStr">
        <is>
          <t>DADOS_AM!GL30</t>
        </is>
      </c>
      <c r="D812" s="192" t="inlineStr">
        <is>
          <t>aviso</t>
        </is>
      </c>
    </row>
    <row r="813">
      <c r="A813" s="192" t="inlineStr">
        <is>
          <t>feitico.29.avisos</t>
        </is>
      </c>
      <c r="B813" s="192">
        <f>IF(ISBLANK(DADOS_AM!$GN$30),"",DADOS_AM!$GN$30&amp;"")</f>
        <v/>
      </c>
      <c r="C813" s="192" t="inlineStr">
        <is>
          <t>DADOS_AM!GN30</t>
        </is>
      </c>
      <c r="D813" s="192" t="inlineStr">
        <is>
          <t>aviso</t>
        </is>
      </c>
    </row>
    <row r="814">
      <c r="A814" s="192" t="inlineStr">
        <is>
          <t>feitico.30.classe</t>
        </is>
      </c>
      <c r="B814" s="192">
        <f>IF(ISBLANK(DADOS_AM!$EB$31),"",DADOS_AM!$EB$31&amp;"")</f>
        <v/>
      </c>
      <c r="C814" s="192" t="inlineStr">
        <is>
          <t>DADOS_AM!EB31</t>
        </is>
      </c>
      <c r="D814" s="192" t="inlineStr">
        <is>
          <t>entrada</t>
        </is>
      </c>
    </row>
    <row r="815">
      <c r="A815" s="192" t="inlineStr">
        <is>
          <t>feitico.30.nome</t>
        </is>
      </c>
      <c r="B815" s="192">
        <f>IF(ISBLANK(DADOS_AM!$EC$31),"",DADOS_AM!$EC$31&amp;"")</f>
        <v/>
      </c>
      <c r="C815" s="192" t="inlineStr">
        <is>
          <t>DADOS_AM!EC31</t>
        </is>
      </c>
      <c r="D815" s="192" t="inlineStr">
        <is>
          <t>entrada</t>
        </is>
      </c>
    </row>
    <row r="816">
      <c r="A816" s="192" t="inlineStr">
        <is>
          <t>feitico.30.forma</t>
        </is>
      </c>
      <c r="B816" s="192">
        <f>IF(ISBLANK(DADOS_AM!$ED$31),"",DADOS_AM!$ED$31&amp;"")</f>
        <v/>
      </c>
      <c r="C816" s="192" t="inlineStr">
        <is>
          <t>DADOS_AM!ED31</t>
        </is>
      </c>
      <c r="D816" s="192" t="inlineStr">
        <is>
          <t>entrada</t>
        </is>
      </c>
    </row>
    <row r="817">
      <c r="A817" s="192" t="inlineStr">
        <is>
          <t>feitico.30.pecas</t>
        </is>
      </c>
      <c r="B817" s="192">
        <f>TEXTJOIN(" · ",TRUE,DADOS_AM!$EE$31,DADOS_AM!$EF$31,DADOS_AM!$EG$31,DADOS_AM!$EH$31)</f>
        <v/>
      </c>
      <c r="C817" s="192" t="inlineStr">
        <is>
          <t>DADOS_AM!EE31 DADOS_AM!EF31 DADOS_AM!EG31 DADOS_AM!EH31</t>
        </is>
      </c>
      <c r="D817" s="192" t="inlineStr">
        <is>
          <t>entrada</t>
        </is>
      </c>
    </row>
    <row r="818">
      <c r="A818" s="192" t="inlineStr">
        <is>
          <t>feitico.30.restricoes</t>
        </is>
      </c>
      <c r="B818" s="192">
        <f>TEXTJOIN(" · ",TRUE,DADOS_AM!$EI$31,DADOS_AM!$EJ$31)</f>
        <v/>
      </c>
      <c r="C818" s="192" t="inlineStr">
        <is>
          <t>DADOS_AM!EI31 DADOS_AM!EJ31</t>
        </is>
      </c>
      <c r="D818" s="192" t="inlineStr">
        <is>
          <t>entrada</t>
        </is>
      </c>
    </row>
    <row r="819">
      <c r="A819" s="192" t="inlineStr">
        <is>
          <t>feitico.30.pe</t>
        </is>
      </c>
      <c r="B819" s="192">
        <f>IF(ISBLANK(DADOS_AM!$GR$31),"",DADOS_AM!$GR$31&amp;"")</f>
        <v/>
      </c>
      <c r="C819" s="192" t="inlineStr">
        <is>
          <t>DADOS_AM!GR31</t>
        </is>
      </c>
      <c r="D819" s="192" t="inlineStr">
        <is>
          <t>resultado</t>
        </is>
      </c>
    </row>
    <row r="820">
      <c r="A820" s="192" t="inlineStr">
        <is>
          <t>feitico.30.dano</t>
        </is>
      </c>
      <c r="B820" s="192">
        <f>IF(ISBLANK(DADOS_AM!$GU$31),"",DADOS_AM!$GU$31&amp;"")</f>
        <v/>
      </c>
      <c r="C820" s="192" t="inlineStr">
        <is>
          <t>DADOS_AM!GU31</t>
        </is>
      </c>
      <c r="D820" s="192" t="inlineStr">
        <is>
          <t>resultado</t>
        </is>
      </c>
    </row>
    <row r="821">
      <c r="A821" s="192" t="inlineStr">
        <is>
          <t>feitico.30.alcance</t>
        </is>
      </c>
      <c r="B821" s="192">
        <f>IF(ISBLANK(DADOS_AM!$GZ$31),"",DADOS_AM!$GZ$31&amp;"")</f>
        <v/>
      </c>
      <c r="C821" s="192" t="inlineStr">
        <is>
          <t>DADOS_AM!GZ31</t>
        </is>
      </c>
      <c r="D821" s="192" t="inlineStr">
        <is>
          <t>resultado</t>
        </is>
      </c>
    </row>
    <row r="822">
      <c r="A822" s="192" t="inlineStr">
        <is>
          <t>feitico.30.resolve</t>
        </is>
      </c>
      <c r="B822" s="192">
        <f>IF(ISBLANK(DADOS_AM!$GT$31),"",DADOS_AM!$GT$31&amp;"")</f>
        <v/>
      </c>
      <c r="C822" s="192" t="inlineStr">
        <is>
          <t>DADOS_AM!GT31</t>
        </is>
      </c>
      <c r="D822" s="192" t="inlineStr">
        <is>
          <t>resultado</t>
        </is>
      </c>
    </row>
    <row r="823">
      <c r="A823" s="192" t="inlineStr">
        <is>
          <t>feitico.30.erros</t>
        </is>
      </c>
      <c r="B823" s="192">
        <f>IF(ISBLANK(DADOS_AM!$GL$31),"",DADOS_AM!$GL$31&amp;"")</f>
        <v/>
      </c>
      <c r="C823" s="192" t="inlineStr">
        <is>
          <t>DADOS_AM!GL31</t>
        </is>
      </c>
      <c r="D823" s="192" t="inlineStr">
        <is>
          <t>aviso</t>
        </is>
      </c>
    </row>
    <row r="824">
      <c r="A824" s="192" t="inlineStr">
        <is>
          <t>feitico.30.avisos</t>
        </is>
      </c>
      <c r="B824" s="192">
        <f>IF(ISBLANK(DADOS_AM!$GN$31),"",DADOS_AM!$GN$31&amp;"")</f>
        <v/>
      </c>
      <c r="C824" s="192" t="inlineStr">
        <is>
          <t>DADOS_AM!GN31</t>
        </is>
      </c>
      <c r="D824" s="192" t="inlineStr">
        <is>
          <t>aviso</t>
        </is>
      </c>
    </row>
    <row r="825">
      <c r="A825" s="192" t="inlineStr">
        <is>
          <t>feitico.31.classe</t>
        </is>
      </c>
      <c r="B825" s="192">
        <f>IF(ISBLANK(DADOS_AM!$EB$32),"",DADOS_AM!$EB$32&amp;"")</f>
        <v/>
      </c>
      <c r="C825" s="192" t="inlineStr">
        <is>
          <t>DADOS_AM!EB32</t>
        </is>
      </c>
      <c r="D825" s="192" t="inlineStr">
        <is>
          <t>entrada</t>
        </is>
      </c>
    </row>
    <row r="826">
      <c r="A826" s="192" t="inlineStr">
        <is>
          <t>feitico.31.nome</t>
        </is>
      </c>
      <c r="B826" s="192">
        <f>IF(ISBLANK(DADOS_AM!$EC$32),"",DADOS_AM!$EC$32&amp;"")</f>
        <v/>
      </c>
      <c r="C826" s="192" t="inlineStr">
        <is>
          <t>DADOS_AM!EC32</t>
        </is>
      </c>
      <c r="D826" s="192" t="inlineStr">
        <is>
          <t>entrada</t>
        </is>
      </c>
    </row>
    <row r="827">
      <c r="A827" s="192" t="inlineStr">
        <is>
          <t>feitico.31.forma</t>
        </is>
      </c>
      <c r="B827" s="192">
        <f>IF(ISBLANK(DADOS_AM!$ED$32),"",DADOS_AM!$ED$32&amp;"")</f>
        <v/>
      </c>
      <c r="C827" s="192" t="inlineStr">
        <is>
          <t>DADOS_AM!ED32</t>
        </is>
      </c>
      <c r="D827" s="192" t="inlineStr">
        <is>
          <t>entrada</t>
        </is>
      </c>
    </row>
    <row r="828">
      <c r="A828" s="192" t="inlineStr">
        <is>
          <t>feitico.31.pecas</t>
        </is>
      </c>
      <c r="B828" s="192">
        <f>TEXTJOIN(" · ",TRUE,DADOS_AM!$EE$32,DADOS_AM!$EF$32,DADOS_AM!$EG$32,DADOS_AM!$EH$32)</f>
        <v/>
      </c>
      <c r="C828" s="192" t="inlineStr">
        <is>
          <t>DADOS_AM!EE32 DADOS_AM!EF32 DADOS_AM!EG32 DADOS_AM!EH32</t>
        </is>
      </c>
      <c r="D828" s="192" t="inlineStr">
        <is>
          <t>entrada</t>
        </is>
      </c>
    </row>
    <row r="829">
      <c r="A829" s="192" t="inlineStr">
        <is>
          <t>feitico.31.restricoes</t>
        </is>
      </c>
      <c r="B829" s="192">
        <f>TEXTJOIN(" · ",TRUE,DADOS_AM!$EI$32,DADOS_AM!$EJ$32)</f>
        <v/>
      </c>
      <c r="C829" s="192" t="inlineStr">
        <is>
          <t>DADOS_AM!EI32 DADOS_AM!EJ32</t>
        </is>
      </c>
      <c r="D829" s="192" t="inlineStr">
        <is>
          <t>entrada</t>
        </is>
      </c>
    </row>
    <row r="830">
      <c r="A830" s="192" t="inlineStr">
        <is>
          <t>feitico.31.pe</t>
        </is>
      </c>
      <c r="B830" s="192">
        <f>IF(ISBLANK(DADOS_AM!$GR$32),"",DADOS_AM!$GR$32&amp;"")</f>
        <v/>
      </c>
      <c r="C830" s="192" t="inlineStr">
        <is>
          <t>DADOS_AM!GR32</t>
        </is>
      </c>
      <c r="D830" s="192" t="inlineStr">
        <is>
          <t>resultado</t>
        </is>
      </c>
    </row>
    <row r="831">
      <c r="A831" s="192" t="inlineStr">
        <is>
          <t>feitico.31.dano</t>
        </is>
      </c>
      <c r="B831" s="192">
        <f>IF(ISBLANK(DADOS_AM!$GU$32),"",DADOS_AM!$GU$32&amp;"")</f>
        <v/>
      </c>
      <c r="C831" s="192" t="inlineStr">
        <is>
          <t>DADOS_AM!GU32</t>
        </is>
      </c>
      <c r="D831" s="192" t="inlineStr">
        <is>
          <t>resultado</t>
        </is>
      </c>
    </row>
    <row r="832">
      <c r="A832" s="192" t="inlineStr">
        <is>
          <t>feitico.31.alcance</t>
        </is>
      </c>
      <c r="B832" s="192">
        <f>IF(ISBLANK(DADOS_AM!$GZ$32),"",DADOS_AM!$GZ$32&amp;"")</f>
        <v/>
      </c>
      <c r="C832" s="192" t="inlineStr">
        <is>
          <t>DADOS_AM!GZ32</t>
        </is>
      </c>
      <c r="D832" s="192" t="inlineStr">
        <is>
          <t>resultado</t>
        </is>
      </c>
    </row>
    <row r="833">
      <c r="A833" s="192" t="inlineStr">
        <is>
          <t>feitico.31.resolve</t>
        </is>
      </c>
      <c r="B833" s="192">
        <f>IF(ISBLANK(DADOS_AM!$GT$32),"",DADOS_AM!$GT$32&amp;"")</f>
        <v/>
      </c>
      <c r="C833" s="192" t="inlineStr">
        <is>
          <t>DADOS_AM!GT32</t>
        </is>
      </c>
      <c r="D833" s="192" t="inlineStr">
        <is>
          <t>resultado</t>
        </is>
      </c>
    </row>
    <row r="834">
      <c r="A834" s="192" t="inlineStr">
        <is>
          <t>feitico.31.erros</t>
        </is>
      </c>
      <c r="B834" s="192">
        <f>IF(ISBLANK(DADOS_AM!$GL$32),"",DADOS_AM!$GL$32&amp;"")</f>
        <v/>
      </c>
      <c r="C834" s="192" t="inlineStr">
        <is>
          <t>DADOS_AM!GL32</t>
        </is>
      </c>
      <c r="D834" s="192" t="inlineStr">
        <is>
          <t>aviso</t>
        </is>
      </c>
    </row>
    <row r="835">
      <c r="A835" s="192" t="inlineStr">
        <is>
          <t>feitico.31.avisos</t>
        </is>
      </c>
      <c r="B835" s="192">
        <f>IF(ISBLANK(DADOS_AM!$GN$32),"",DADOS_AM!$GN$32&amp;"")</f>
        <v/>
      </c>
      <c r="C835" s="192" t="inlineStr">
        <is>
          <t>DADOS_AM!GN32</t>
        </is>
      </c>
      <c r="D835" s="192" t="inlineStr">
        <is>
          <t>aviso</t>
        </is>
      </c>
    </row>
    <row r="836">
      <c r="A836" s="192" t="inlineStr">
        <is>
          <t>feitico.32.classe</t>
        </is>
      </c>
      <c r="B836" s="192">
        <f>IF(ISBLANK(DADOS_AM!$EB$33),"",DADOS_AM!$EB$33&amp;"")</f>
        <v/>
      </c>
      <c r="C836" s="192" t="inlineStr">
        <is>
          <t>DADOS_AM!EB33</t>
        </is>
      </c>
      <c r="D836" s="192" t="inlineStr">
        <is>
          <t>entrada</t>
        </is>
      </c>
    </row>
    <row r="837">
      <c r="A837" s="192" t="inlineStr">
        <is>
          <t>feitico.32.nome</t>
        </is>
      </c>
      <c r="B837" s="192">
        <f>IF(ISBLANK(DADOS_AM!$EC$33),"",DADOS_AM!$EC$33&amp;"")</f>
        <v/>
      </c>
      <c r="C837" s="192" t="inlineStr">
        <is>
          <t>DADOS_AM!EC33</t>
        </is>
      </c>
      <c r="D837" s="192" t="inlineStr">
        <is>
          <t>entrada</t>
        </is>
      </c>
    </row>
    <row r="838">
      <c r="A838" s="192" t="inlineStr">
        <is>
          <t>feitico.32.forma</t>
        </is>
      </c>
      <c r="B838" s="192">
        <f>IF(ISBLANK(DADOS_AM!$ED$33),"",DADOS_AM!$ED$33&amp;"")</f>
        <v/>
      </c>
      <c r="C838" s="192" t="inlineStr">
        <is>
          <t>DADOS_AM!ED33</t>
        </is>
      </c>
      <c r="D838" s="192" t="inlineStr">
        <is>
          <t>entrada</t>
        </is>
      </c>
    </row>
    <row r="839">
      <c r="A839" s="192" t="inlineStr">
        <is>
          <t>feitico.32.pecas</t>
        </is>
      </c>
      <c r="B839" s="192">
        <f>TEXTJOIN(" · ",TRUE,DADOS_AM!$EE$33,DADOS_AM!$EF$33,DADOS_AM!$EG$33,DADOS_AM!$EH$33)</f>
        <v/>
      </c>
      <c r="C839" s="192" t="inlineStr">
        <is>
          <t>DADOS_AM!EE33 DADOS_AM!EF33 DADOS_AM!EG33 DADOS_AM!EH33</t>
        </is>
      </c>
      <c r="D839" s="192" t="inlineStr">
        <is>
          <t>entrada</t>
        </is>
      </c>
    </row>
    <row r="840">
      <c r="A840" s="192" t="inlineStr">
        <is>
          <t>feitico.32.restricoes</t>
        </is>
      </c>
      <c r="B840" s="192">
        <f>TEXTJOIN(" · ",TRUE,DADOS_AM!$EI$33,DADOS_AM!$EJ$33)</f>
        <v/>
      </c>
      <c r="C840" s="192" t="inlineStr">
        <is>
          <t>DADOS_AM!EI33 DADOS_AM!EJ33</t>
        </is>
      </c>
      <c r="D840" s="192" t="inlineStr">
        <is>
          <t>entrada</t>
        </is>
      </c>
    </row>
    <row r="841">
      <c r="A841" s="192" t="inlineStr">
        <is>
          <t>feitico.32.pe</t>
        </is>
      </c>
      <c r="B841" s="192">
        <f>IF(ISBLANK(DADOS_AM!$GR$33),"",DADOS_AM!$GR$33&amp;"")</f>
        <v/>
      </c>
      <c r="C841" s="192" t="inlineStr">
        <is>
          <t>DADOS_AM!GR33</t>
        </is>
      </c>
      <c r="D841" s="192" t="inlineStr">
        <is>
          <t>resultado</t>
        </is>
      </c>
    </row>
    <row r="842">
      <c r="A842" s="192" t="inlineStr">
        <is>
          <t>feitico.32.dano</t>
        </is>
      </c>
      <c r="B842" s="192">
        <f>IF(ISBLANK(DADOS_AM!$GU$33),"",DADOS_AM!$GU$33&amp;"")</f>
        <v/>
      </c>
      <c r="C842" s="192" t="inlineStr">
        <is>
          <t>DADOS_AM!GU33</t>
        </is>
      </c>
      <c r="D842" s="192" t="inlineStr">
        <is>
          <t>resultado</t>
        </is>
      </c>
    </row>
    <row r="843">
      <c r="A843" s="192" t="inlineStr">
        <is>
          <t>feitico.32.alcance</t>
        </is>
      </c>
      <c r="B843" s="192">
        <f>IF(ISBLANK(DADOS_AM!$GZ$33),"",DADOS_AM!$GZ$33&amp;"")</f>
        <v/>
      </c>
      <c r="C843" s="192" t="inlineStr">
        <is>
          <t>DADOS_AM!GZ33</t>
        </is>
      </c>
      <c r="D843" s="192" t="inlineStr">
        <is>
          <t>resultado</t>
        </is>
      </c>
    </row>
    <row r="844">
      <c r="A844" s="192" t="inlineStr">
        <is>
          <t>feitico.32.resolve</t>
        </is>
      </c>
      <c r="B844" s="192">
        <f>IF(ISBLANK(DADOS_AM!$GT$33),"",DADOS_AM!$GT$33&amp;"")</f>
        <v/>
      </c>
      <c r="C844" s="192" t="inlineStr">
        <is>
          <t>DADOS_AM!GT33</t>
        </is>
      </c>
      <c r="D844" s="192" t="inlineStr">
        <is>
          <t>resultado</t>
        </is>
      </c>
    </row>
    <row r="845">
      <c r="A845" s="192" t="inlineStr">
        <is>
          <t>feitico.32.erros</t>
        </is>
      </c>
      <c r="B845" s="192">
        <f>IF(ISBLANK(DADOS_AM!$GL$33),"",DADOS_AM!$GL$33&amp;"")</f>
        <v/>
      </c>
      <c r="C845" s="192" t="inlineStr">
        <is>
          <t>DADOS_AM!GL33</t>
        </is>
      </c>
      <c r="D845" s="192" t="inlineStr">
        <is>
          <t>aviso</t>
        </is>
      </c>
    </row>
    <row r="846">
      <c r="A846" s="192" t="inlineStr">
        <is>
          <t>feitico.32.avisos</t>
        </is>
      </c>
      <c r="B846" s="192">
        <f>IF(ISBLANK(DADOS_AM!$GN$33),"",DADOS_AM!$GN$33&amp;"")</f>
        <v/>
      </c>
      <c r="C846" s="192" t="inlineStr">
        <is>
          <t>DADOS_AM!GN33</t>
        </is>
      </c>
      <c r="D846" s="192" t="inlineStr">
        <is>
          <t>aviso</t>
        </is>
      </c>
    </row>
    <row r="847">
      <c r="A847" s="192" t="inlineStr">
        <is>
          <t>feitico.33.classe</t>
        </is>
      </c>
      <c r="B847" s="192">
        <f>IF(ISBLANK(DADOS_AM!$EB$34),"",DADOS_AM!$EB$34&amp;"")</f>
        <v/>
      </c>
      <c r="C847" s="192" t="inlineStr">
        <is>
          <t>DADOS_AM!EB34</t>
        </is>
      </c>
      <c r="D847" s="192" t="inlineStr">
        <is>
          <t>entrada</t>
        </is>
      </c>
    </row>
    <row r="848">
      <c r="A848" s="192" t="inlineStr">
        <is>
          <t>feitico.33.nome</t>
        </is>
      </c>
      <c r="B848" s="192">
        <f>IF(ISBLANK(DADOS_AM!$EC$34),"",DADOS_AM!$EC$34&amp;"")</f>
        <v/>
      </c>
      <c r="C848" s="192" t="inlineStr">
        <is>
          <t>DADOS_AM!EC34</t>
        </is>
      </c>
      <c r="D848" s="192" t="inlineStr">
        <is>
          <t>entrada</t>
        </is>
      </c>
    </row>
    <row r="849">
      <c r="A849" s="192" t="inlineStr">
        <is>
          <t>feitico.33.forma</t>
        </is>
      </c>
      <c r="B849" s="192">
        <f>IF(ISBLANK(DADOS_AM!$ED$34),"",DADOS_AM!$ED$34&amp;"")</f>
        <v/>
      </c>
      <c r="C849" s="192" t="inlineStr">
        <is>
          <t>DADOS_AM!ED34</t>
        </is>
      </c>
      <c r="D849" s="192" t="inlineStr">
        <is>
          <t>entrada</t>
        </is>
      </c>
    </row>
    <row r="850">
      <c r="A850" s="192" t="inlineStr">
        <is>
          <t>feitico.33.pecas</t>
        </is>
      </c>
      <c r="B850" s="192">
        <f>TEXTJOIN(" · ",TRUE,DADOS_AM!$EE$34,DADOS_AM!$EF$34,DADOS_AM!$EG$34,DADOS_AM!$EH$34)</f>
        <v/>
      </c>
      <c r="C850" s="192" t="inlineStr">
        <is>
          <t>DADOS_AM!EE34 DADOS_AM!EF34 DADOS_AM!EG34 DADOS_AM!EH34</t>
        </is>
      </c>
      <c r="D850" s="192" t="inlineStr">
        <is>
          <t>entrada</t>
        </is>
      </c>
    </row>
    <row r="851">
      <c r="A851" s="192" t="inlineStr">
        <is>
          <t>feitico.33.restricoes</t>
        </is>
      </c>
      <c r="B851" s="192">
        <f>TEXTJOIN(" · ",TRUE,DADOS_AM!$EI$34,DADOS_AM!$EJ$34)</f>
        <v/>
      </c>
      <c r="C851" s="192" t="inlineStr">
        <is>
          <t>DADOS_AM!EI34 DADOS_AM!EJ34</t>
        </is>
      </c>
      <c r="D851" s="192" t="inlineStr">
        <is>
          <t>entrada</t>
        </is>
      </c>
    </row>
    <row r="852">
      <c r="A852" s="192" t="inlineStr">
        <is>
          <t>feitico.33.pe</t>
        </is>
      </c>
      <c r="B852" s="192">
        <f>IF(ISBLANK(DADOS_AM!$GR$34),"",DADOS_AM!$GR$34&amp;"")</f>
        <v/>
      </c>
      <c r="C852" s="192" t="inlineStr">
        <is>
          <t>DADOS_AM!GR34</t>
        </is>
      </c>
      <c r="D852" s="192" t="inlineStr">
        <is>
          <t>resultado</t>
        </is>
      </c>
    </row>
    <row r="853">
      <c r="A853" s="192" t="inlineStr">
        <is>
          <t>feitico.33.dano</t>
        </is>
      </c>
      <c r="B853" s="192">
        <f>IF(ISBLANK(DADOS_AM!$GU$34),"",DADOS_AM!$GU$34&amp;"")</f>
        <v/>
      </c>
      <c r="C853" s="192" t="inlineStr">
        <is>
          <t>DADOS_AM!GU34</t>
        </is>
      </c>
      <c r="D853" s="192" t="inlineStr">
        <is>
          <t>resultado</t>
        </is>
      </c>
    </row>
    <row r="854">
      <c r="A854" s="192" t="inlineStr">
        <is>
          <t>feitico.33.alcance</t>
        </is>
      </c>
      <c r="B854" s="192">
        <f>IF(ISBLANK(DADOS_AM!$GZ$34),"",DADOS_AM!$GZ$34&amp;"")</f>
        <v/>
      </c>
      <c r="C854" s="192" t="inlineStr">
        <is>
          <t>DADOS_AM!GZ34</t>
        </is>
      </c>
      <c r="D854" s="192" t="inlineStr">
        <is>
          <t>resultado</t>
        </is>
      </c>
    </row>
    <row r="855">
      <c r="A855" s="192" t="inlineStr">
        <is>
          <t>feitico.33.resolve</t>
        </is>
      </c>
      <c r="B855" s="192">
        <f>IF(ISBLANK(DADOS_AM!$GT$34),"",DADOS_AM!$GT$34&amp;"")</f>
        <v/>
      </c>
      <c r="C855" s="192" t="inlineStr">
        <is>
          <t>DADOS_AM!GT34</t>
        </is>
      </c>
      <c r="D855" s="192" t="inlineStr">
        <is>
          <t>resultado</t>
        </is>
      </c>
    </row>
    <row r="856">
      <c r="A856" s="192" t="inlineStr">
        <is>
          <t>feitico.33.erros</t>
        </is>
      </c>
      <c r="B856" s="192">
        <f>IF(ISBLANK(DADOS_AM!$GL$34),"",DADOS_AM!$GL$34&amp;"")</f>
        <v/>
      </c>
      <c r="C856" s="192" t="inlineStr">
        <is>
          <t>DADOS_AM!GL34</t>
        </is>
      </c>
      <c r="D856" s="192" t="inlineStr">
        <is>
          <t>aviso</t>
        </is>
      </c>
    </row>
    <row r="857">
      <c r="A857" s="192" t="inlineStr">
        <is>
          <t>feitico.33.avisos</t>
        </is>
      </c>
      <c r="B857" s="192">
        <f>IF(ISBLANK(DADOS_AM!$GN$34),"",DADOS_AM!$GN$34&amp;"")</f>
        <v/>
      </c>
      <c r="C857" s="192" t="inlineStr">
        <is>
          <t>DADOS_AM!GN34</t>
        </is>
      </c>
      <c r="D857" s="192" t="inlineStr">
        <is>
          <t>aviso</t>
        </is>
      </c>
    </row>
    <row r="858">
      <c r="A858" s="192" t="inlineStr">
        <is>
          <t>feitico.34.classe</t>
        </is>
      </c>
      <c r="B858" s="192">
        <f>IF(ISBLANK(DADOS_AM!$EB$35),"",DADOS_AM!$EB$35&amp;"")</f>
        <v/>
      </c>
      <c r="C858" s="192" t="inlineStr">
        <is>
          <t>DADOS_AM!EB35</t>
        </is>
      </c>
      <c r="D858" s="192" t="inlineStr">
        <is>
          <t>entrada</t>
        </is>
      </c>
    </row>
    <row r="859">
      <c r="A859" s="192" t="inlineStr">
        <is>
          <t>feitico.34.nome</t>
        </is>
      </c>
      <c r="B859" s="192">
        <f>IF(ISBLANK(DADOS_AM!$EC$35),"",DADOS_AM!$EC$35&amp;"")</f>
        <v/>
      </c>
      <c r="C859" s="192" t="inlineStr">
        <is>
          <t>DADOS_AM!EC35</t>
        </is>
      </c>
      <c r="D859" s="192" t="inlineStr">
        <is>
          <t>entrada</t>
        </is>
      </c>
    </row>
    <row r="860">
      <c r="A860" s="192" t="inlineStr">
        <is>
          <t>feitico.34.forma</t>
        </is>
      </c>
      <c r="B860" s="192">
        <f>IF(ISBLANK(DADOS_AM!$ED$35),"",DADOS_AM!$ED$35&amp;"")</f>
        <v/>
      </c>
      <c r="C860" s="192" t="inlineStr">
        <is>
          <t>DADOS_AM!ED35</t>
        </is>
      </c>
      <c r="D860" s="192" t="inlineStr">
        <is>
          <t>entrada</t>
        </is>
      </c>
    </row>
    <row r="861">
      <c r="A861" s="192" t="inlineStr">
        <is>
          <t>feitico.34.pecas</t>
        </is>
      </c>
      <c r="B861" s="192">
        <f>TEXTJOIN(" · ",TRUE,DADOS_AM!$EE$35,DADOS_AM!$EF$35,DADOS_AM!$EG$35,DADOS_AM!$EH$35)</f>
        <v/>
      </c>
      <c r="C861" s="192" t="inlineStr">
        <is>
          <t>DADOS_AM!EE35 DADOS_AM!EF35 DADOS_AM!EG35 DADOS_AM!EH35</t>
        </is>
      </c>
      <c r="D861" s="192" t="inlineStr">
        <is>
          <t>entrada</t>
        </is>
      </c>
    </row>
    <row r="862">
      <c r="A862" s="192" t="inlineStr">
        <is>
          <t>feitico.34.restricoes</t>
        </is>
      </c>
      <c r="B862" s="192">
        <f>TEXTJOIN(" · ",TRUE,DADOS_AM!$EI$35,DADOS_AM!$EJ$35)</f>
        <v/>
      </c>
      <c r="C862" s="192" t="inlineStr">
        <is>
          <t>DADOS_AM!EI35 DADOS_AM!EJ35</t>
        </is>
      </c>
      <c r="D862" s="192" t="inlineStr">
        <is>
          <t>entrada</t>
        </is>
      </c>
    </row>
    <row r="863">
      <c r="A863" s="192" t="inlineStr">
        <is>
          <t>feitico.34.pe</t>
        </is>
      </c>
      <c r="B863" s="192">
        <f>IF(ISBLANK(DADOS_AM!$GR$35),"",DADOS_AM!$GR$35&amp;"")</f>
        <v/>
      </c>
      <c r="C863" s="192" t="inlineStr">
        <is>
          <t>DADOS_AM!GR35</t>
        </is>
      </c>
      <c r="D863" s="192" t="inlineStr">
        <is>
          <t>resultado</t>
        </is>
      </c>
    </row>
    <row r="864">
      <c r="A864" s="192" t="inlineStr">
        <is>
          <t>feitico.34.dano</t>
        </is>
      </c>
      <c r="B864" s="192">
        <f>IF(ISBLANK(DADOS_AM!$GU$35),"",DADOS_AM!$GU$35&amp;"")</f>
        <v/>
      </c>
      <c r="C864" s="192" t="inlineStr">
        <is>
          <t>DADOS_AM!GU35</t>
        </is>
      </c>
      <c r="D864" s="192" t="inlineStr">
        <is>
          <t>resultado</t>
        </is>
      </c>
    </row>
    <row r="865">
      <c r="A865" s="192" t="inlineStr">
        <is>
          <t>feitico.34.alcance</t>
        </is>
      </c>
      <c r="B865" s="192">
        <f>IF(ISBLANK(DADOS_AM!$GZ$35),"",DADOS_AM!$GZ$35&amp;"")</f>
        <v/>
      </c>
      <c r="C865" s="192" t="inlineStr">
        <is>
          <t>DADOS_AM!GZ35</t>
        </is>
      </c>
      <c r="D865" s="192" t="inlineStr">
        <is>
          <t>resultado</t>
        </is>
      </c>
    </row>
    <row r="866">
      <c r="A866" s="192" t="inlineStr">
        <is>
          <t>feitico.34.resolve</t>
        </is>
      </c>
      <c r="B866" s="192">
        <f>IF(ISBLANK(DADOS_AM!$GT$35),"",DADOS_AM!$GT$35&amp;"")</f>
        <v/>
      </c>
      <c r="C866" s="192" t="inlineStr">
        <is>
          <t>DADOS_AM!GT35</t>
        </is>
      </c>
      <c r="D866" s="192" t="inlineStr">
        <is>
          <t>resultado</t>
        </is>
      </c>
    </row>
    <row r="867">
      <c r="A867" s="192" t="inlineStr">
        <is>
          <t>feitico.34.erros</t>
        </is>
      </c>
      <c r="B867" s="192">
        <f>IF(ISBLANK(DADOS_AM!$GL$35),"",DADOS_AM!$GL$35&amp;"")</f>
        <v/>
      </c>
      <c r="C867" s="192" t="inlineStr">
        <is>
          <t>DADOS_AM!GL35</t>
        </is>
      </c>
      <c r="D867" s="192" t="inlineStr">
        <is>
          <t>aviso</t>
        </is>
      </c>
    </row>
    <row r="868">
      <c r="A868" s="192" t="inlineStr">
        <is>
          <t>feitico.34.avisos</t>
        </is>
      </c>
      <c r="B868" s="192">
        <f>IF(ISBLANK(DADOS_AM!$GN$35),"",DADOS_AM!$GN$35&amp;"")</f>
        <v/>
      </c>
      <c r="C868" s="192" t="inlineStr">
        <is>
          <t>DADOS_AM!GN35</t>
        </is>
      </c>
      <c r="D868" s="192" t="inlineStr">
        <is>
          <t>aviso</t>
        </is>
      </c>
    </row>
    <row r="869">
      <c r="A869" s="192" t="inlineStr">
        <is>
          <t>feitico.35.classe</t>
        </is>
      </c>
      <c r="B869" s="192">
        <f>IF(ISBLANK(DADOS_AM!$EB$36),"",DADOS_AM!$EB$36&amp;"")</f>
        <v/>
      </c>
      <c r="C869" s="192" t="inlineStr">
        <is>
          <t>DADOS_AM!EB36</t>
        </is>
      </c>
      <c r="D869" s="192" t="inlineStr">
        <is>
          <t>entrada</t>
        </is>
      </c>
    </row>
    <row r="870">
      <c r="A870" s="192" t="inlineStr">
        <is>
          <t>feitico.35.nome</t>
        </is>
      </c>
      <c r="B870" s="192">
        <f>IF(ISBLANK(DADOS_AM!$EC$36),"",DADOS_AM!$EC$36&amp;"")</f>
        <v/>
      </c>
      <c r="C870" s="192" t="inlineStr">
        <is>
          <t>DADOS_AM!EC36</t>
        </is>
      </c>
      <c r="D870" s="192" t="inlineStr">
        <is>
          <t>entrada</t>
        </is>
      </c>
    </row>
    <row r="871">
      <c r="A871" s="192" t="inlineStr">
        <is>
          <t>feitico.35.forma</t>
        </is>
      </c>
      <c r="B871" s="192">
        <f>IF(ISBLANK(DADOS_AM!$ED$36),"",DADOS_AM!$ED$36&amp;"")</f>
        <v/>
      </c>
      <c r="C871" s="192" t="inlineStr">
        <is>
          <t>DADOS_AM!ED36</t>
        </is>
      </c>
      <c r="D871" s="192" t="inlineStr">
        <is>
          <t>entrada</t>
        </is>
      </c>
    </row>
    <row r="872">
      <c r="A872" s="192" t="inlineStr">
        <is>
          <t>feitico.35.pecas</t>
        </is>
      </c>
      <c r="B872" s="192">
        <f>TEXTJOIN(" · ",TRUE,DADOS_AM!$EE$36,DADOS_AM!$EF$36,DADOS_AM!$EG$36,DADOS_AM!$EH$36)</f>
        <v/>
      </c>
      <c r="C872" s="192" t="inlineStr">
        <is>
          <t>DADOS_AM!EE36 DADOS_AM!EF36 DADOS_AM!EG36 DADOS_AM!EH36</t>
        </is>
      </c>
      <c r="D872" s="192" t="inlineStr">
        <is>
          <t>entrada</t>
        </is>
      </c>
    </row>
    <row r="873">
      <c r="A873" s="192" t="inlineStr">
        <is>
          <t>feitico.35.restricoes</t>
        </is>
      </c>
      <c r="B873" s="192">
        <f>TEXTJOIN(" · ",TRUE,DADOS_AM!$EI$36,DADOS_AM!$EJ$36)</f>
        <v/>
      </c>
      <c r="C873" s="192" t="inlineStr">
        <is>
          <t>DADOS_AM!EI36 DADOS_AM!EJ36</t>
        </is>
      </c>
      <c r="D873" s="192" t="inlineStr">
        <is>
          <t>entrada</t>
        </is>
      </c>
    </row>
    <row r="874">
      <c r="A874" s="192" t="inlineStr">
        <is>
          <t>feitico.35.pe</t>
        </is>
      </c>
      <c r="B874" s="192">
        <f>IF(ISBLANK(DADOS_AM!$GR$36),"",DADOS_AM!$GR$36&amp;"")</f>
        <v/>
      </c>
      <c r="C874" s="192" t="inlineStr">
        <is>
          <t>DADOS_AM!GR36</t>
        </is>
      </c>
      <c r="D874" s="192" t="inlineStr">
        <is>
          <t>resultado</t>
        </is>
      </c>
    </row>
    <row r="875">
      <c r="A875" s="192" t="inlineStr">
        <is>
          <t>feitico.35.dano</t>
        </is>
      </c>
      <c r="B875" s="192">
        <f>IF(ISBLANK(DADOS_AM!$GU$36),"",DADOS_AM!$GU$36&amp;"")</f>
        <v/>
      </c>
      <c r="C875" s="192" t="inlineStr">
        <is>
          <t>DADOS_AM!GU36</t>
        </is>
      </c>
      <c r="D875" s="192" t="inlineStr">
        <is>
          <t>resultado</t>
        </is>
      </c>
    </row>
    <row r="876">
      <c r="A876" s="192" t="inlineStr">
        <is>
          <t>feitico.35.alcance</t>
        </is>
      </c>
      <c r="B876" s="192">
        <f>IF(ISBLANK(DADOS_AM!$GZ$36),"",DADOS_AM!$GZ$36&amp;"")</f>
        <v/>
      </c>
      <c r="C876" s="192" t="inlineStr">
        <is>
          <t>DADOS_AM!GZ36</t>
        </is>
      </c>
      <c r="D876" s="192" t="inlineStr">
        <is>
          <t>resultado</t>
        </is>
      </c>
    </row>
    <row r="877">
      <c r="A877" s="192" t="inlineStr">
        <is>
          <t>feitico.35.resolve</t>
        </is>
      </c>
      <c r="B877" s="192">
        <f>IF(ISBLANK(DADOS_AM!$GT$36),"",DADOS_AM!$GT$36&amp;"")</f>
        <v/>
      </c>
      <c r="C877" s="192" t="inlineStr">
        <is>
          <t>DADOS_AM!GT36</t>
        </is>
      </c>
      <c r="D877" s="192" t="inlineStr">
        <is>
          <t>resultado</t>
        </is>
      </c>
    </row>
    <row r="878">
      <c r="A878" s="192" t="inlineStr">
        <is>
          <t>feitico.35.erros</t>
        </is>
      </c>
      <c r="B878" s="192">
        <f>IF(ISBLANK(DADOS_AM!$GL$36),"",DADOS_AM!$GL$36&amp;"")</f>
        <v/>
      </c>
      <c r="C878" s="192" t="inlineStr">
        <is>
          <t>DADOS_AM!GL36</t>
        </is>
      </c>
      <c r="D878" s="192" t="inlineStr">
        <is>
          <t>aviso</t>
        </is>
      </c>
    </row>
    <row r="879">
      <c r="A879" s="192" t="inlineStr">
        <is>
          <t>feitico.35.avisos</t>
        </is>
      </c>
      <c r="B879" s="192">
        <f>IF(ISBLANK(DADOS_AM!$GN$36),"",DADOS_AM!$GN$36&amp;"")</f>
        <v/>
      </c>
      <c r="C879" s="192" t="inlineStr">
        <is>
          <t>DADOS_AM!GN36</t>
        </is>
      </c>
      <c r="D879" s="192" t="inlineStr">
        <is>
          <t>aviso</t>
        </is>
      </c>
    </row>
    <row r="880">
      <c r="A880" s="192" t="inlineStr">
        <is>
          <t>feitico.36.classe</t>
        </is>
      </c>
      <c r="B880" s="192">
        <f>IF(ISBLANK(DADOS_AM!$EB$37),"",DADOS_AM!$EB$37&amp;"")</f>
        <v/>
      </c>
      <c r="C880" s="192" t="inlineStr">
        <is>
          <t>DADOS_AM!EB37</t>
        </is>
      </c>
      <c r="D880" s="192" t="inlineStr">
        <is>
          <t>entrada</t>
        </is>
      </c>
    </row>
    <row r="881">
      <c r="A881" s="192" t="inlineStr">
        <is>
          <t>feitico.36.nome</t>
        </is>
      </c>
      <c r="B881" s="192">
        <f>IF(ISBLANK(DADOS_AM!$EC$37),"",DADOS_AM!$EC$37&amp;"")</f>
        <v/>
      </c>
      <c r="C881" s="192" t="inlineStr">
        <is>
          <t>DADOS_AM!EC37</t>
        </is>
      </c>
      <c r="D881" s="192" t="inlineStr">
        <is>
          <t>entrada</t>
        </is>
      </c>
    </row>
    <row r="882">
      <c r="A882" s="192" t="inlineStr">
        <is>
          <t>feitico.36.forma</t>
        </is>
      </c>
      <c r="B882" s="192">
        <f>IF(ISBLANK(DADOS_AM!$ED$37),"",DADOS_AM!$ED$37&amp;"")</f>
        <v/>
      </c>
      <c r="C882" s="192" t="inlineStr">
        <is>
          <t>DADOS_AM!ED37</t>
        </is>
      </c>
      <c r="D882" s="192" t="inlineStr">
        <is>
          <t>entrada</t>
        </is>
      </c>
    </row>
    <row r="883">
      <c r="A883" s="192" t="inlineStr">
        <is>
          <t>feitico.36.pecas</t>
        </is>
      </c>
      <c r="B883" s="192">
        <f>TEXTJOIN(" · ",TRUE,DADOS_AM!$EE$37,DADOS_AM!$EF$37,DADOS_AM!$EG$37,DADOS_AM!$EH$37)</f>
        <v/>
      </c>
      <c r="C883" s="192" t="inlineStr">
        <is>
          <t>DADOS_AM!EE37 DADOS_AM!EF37 DADOS_AM!EG37 DADOS_AM!EH37</t>
        </is>
      </c>
      <c r="D883" s="192" t="inlineStr">
        <is>
          <t>entrada</t>
        </is>
      </c>
    </row>
    <row r="884">
      <c r="A884" s="192" t="inlineStr">
        <is>
          <t>feitico.36.restricoes</t>
        </is>
      </c>
      <c r="B884" s="192">
        <f>TEXTJOIN(" · ",TRUE,DADOS_AM!$EI$37,DADOS_AM!$EJ$37)</f>
        <v/>
      </c>
      <c r="C884" s="192" t="inlineStr">
        <is>
          <t>DADOS_AM!EI37 DADOS_AM!EJ37</t>
        </is>
      </c>
      <c r="D884" s="192" t="inlineStr">
        <is>
          <t>entrada</t>
        </is>
      </c>
    </row>
    <row r="885">
      <c r="A885" s="192" t="inlineStr">
        <is>
          <t>feitico.36.pe</t>
        </is>
      </c>
      <c r="B885" s="192">
        <f>IF(ISBLANK(DADOS_AM!$GR$37),"",DADOS_AM!$GR$37&amp;"")</f>
        <v/>
      </c>
      <c r="C885" s="192" t="inlineStr">
        <is>
          <t>DADOS_AM!GR37</t>
        </is>
      </c>
      <c r="D885" s="192" t="inlineStr">
        <is>
          <t>resultado</t>
        </is>
      </c>
    </row>
    <row r="886">
      <c r="A886" s="192" t="inlineStr">
        <is>
          <t>feitico.36.dano</t>
        </is>
      </c>
      <c r="B886" s="192">
        <f>IF(ISBLANK(DADOS_AM!$GU$37),"",DADOS_AM!$GU$37&amp;"")</f>
        <v/>
      </c>
      <c r="C886" s="192" t="inlineStr">
        <is>
          <t>DADOS_AM!GU37</t>
        </is>
      </c>
      <c r="D886" s="192" t="inlineStr">
        <is>
          <t>resultado</t>
        </is>
      </c>
    </row>
    <row r="887">
      <c r="A887" s="192" t="inlineStr">
        <is>
          <t>feitico.36.alcance</t>
        </is>
      </c>
      <c r="B887" s="192">
        <f>IF(ISBLANK(DADOS_AM!$GZ$37),"",DADOS_AM!$GZ$37&amp;"")</f>
        <v/>
      </c>
      <c r="C887" s="192" t="inlineStr">
        <is>
          <t>DADOS_AM!GZ37</t>
        </is>
      </c>
      <c r="D887" s="192" t="inlineStr">
        <is>
          <t>resultado</t>
        </is>
      </c>
    </row>
    <row r="888">
      <c r="A888" s="192" t="inlineStr">
        <is>
          <t>feitico.36.resolve</t>
        </is>
      </c>
      <c r="B888" s="192">
        <f>IF(ISBLANK(DADOS_AM!$GT$37),"",DADOS_AM!$GT$37&amp;"")</f>
        <v/>
      </c>
      <c r="C888" s="192" t="inlineStr">
        <is>
          <t>DADOS_AM!GT37</t>
        </is>
      </c>
      <c r="D888" s="192" t="inlineStr">
        <is>
          <t>resultado</t>
        </is>
      </c>
    </row>
    <row r="889">
      <c r="A889" s="192" t="inlineStr">
        <is>
          <t>feitico.36.erros</t>
        </is>
      </c>
      <c r="B889" s="192">
        <f>IF(ISBLANK(DADOS_AM!$GL$37),"",DADOS_AM!$GL$37&amp;"")</f>
        <v/>
      </c>
      <c r="C889" s="192" t="inlineStr">
        <is>
          <t>DADOS_AM!GL37</t>
        </is>
      </c>
      <c r="D889" s="192" t="inlineStr">
        <is>
          <t>aviso</t>
        </is>
      </c>
    </row>
    <row r="890">
      <c r="A890" s="192" t="inlineStr">
        <is>
          <t>feitico.36.avisos</t>
        </is>
      </c>
      <c r="B890" s="192">
        <f>IF(ISBLANK(DADOS_AM!$GN$37),"",DADOS_AM!$GN$37&amp;"")</f>
        <v/>
      </c>
      <c r="C890" s="192" t="inlineStr">
        <is>
          <t>DADOS_AM!GN37</t>
        </is>
      </c>
      <c r="D890" s="192" t="inlineStr">
        <is>
          <t>aviso</t>
        </is>
      </c>
    </row>
    <row r="891">
      <c r="A891" s="192" t="inlineStr">
        <is>
          <t>liberacao.1.classe</t>
        </is>
      </c>
      <c r="B891" s="192">
        <f>IF(ISBLANK(DADOS_AM!$EB$38),"",DADOS_AM!$EB$38&amp;"")</f>
        <v/>
      </c>
      <c r="C891" s="192" t="inlineStr">
        <is>
          <t>DADOS_AM!EB38</t>
        </is>
      </c>
      <c r="D891" s="192" t="inlineStr">
        <is>
          <t>entrada</t>
        </is>
      </c>
    </row>
    <row r="892">
      <c r="A892" s="192" t="inlineStr">
        <is>
          <t>liberacao.1.nome</t>
        </is>
      </c>
      <c r="B892" s="192">
        <f>IF(ISBLANK(DADOS_AM!$EC$38),"",DADOS_AM!$EC$38&amp;"")</f>
        <v/>
      </c>
      <c r="C892" s="192" t="inlineStr">
        <is>
          <t>DADOS_AM!EC38</t>
        </is>
      </c>
      <c r="D892" s="192" t="inlineStr">
        <is>
          <t>entrada</t>
        </is>
      </c>
    </row>
    <row r="893">
      <c r="A893" s="192" t="inlineStr">
        <is>
          <t>liberacao.1.forma</t>
        </is>
      </c>
      <c r="B893" s="192">
        <f>IF(ISBLANK(DADOS_AM!$ED$38),"",DADOS_AM!$ED$38&amp;"")</f>
        <v/>
      </c>
      <c r="C893" s="192" t="inlineStr">
        <is>
          <t>DADOS_AM!ED38</t>
        </is>
      </c>
      <c r="D893" s="192" t="inlineStr">
        <is>
          <t>entrada</t>
        </is>
      </c>
    </row>
    <row r="894">
      <c r="A894" s="192" t="inlineStr">
        <is>
          <t>liberacao.1.pecas</t>
        </is>
      </c>
      <c r="B894" s="192">
        <f>TEXTJOIN(" · ",TRUE,DADOS_AM!$EE$38,DADOS_AM!$EF$38,DADOS_AM!$EG$38,DADOS_AM!$EH$38)</f>
        <v/>
      </c>
      <c r="C894" s="192" t="inlineStr">
        <is>
          <t>DADOS_AM!EE38 DADOS_AM!EF38 DADOS_AM!EG38 DADOS_AM!EH38</t>
        </is>
      </c>
      <c r="D894" s="192" t="inlineStr">
        <is>
          <t>entrada</t>
        </is>
      </c>
    </row>
    <row r="895">
      <c r="A895" s="192" t="inlineStr">
        <is>
          <t>liberacao.1.restricoes</t>
        </is>
      </c>
      <c r="B895" s="192">
        <f>TEXTJOIN(" · ",TRUE,DADOS_AM!$EI$38,DADOS_AM!$EJ$38)</f>
        <v/>
      </c>
      <c r="C895" s="192" t="inlineStr">
        <is>
          <t>DADOS_AM!EI38 DADOS_AM!EJ38</t>
        </is>
      </c>
      <c r="D895" s="192" t="inlineStr">
        <is>
          <t>entrada</t>
        </is>
      </c>
    </row>
    <row r="896">
      <c r="A896" s="192" t="inlineStr">
        <is>
          <t>liberacao.1.pe</t>
        </is>
      </c>
      <c r="B896" s="192">
        <f>IF(ISBLANK(DADOS_AM!$GR$38),"",DADOS_AM!$GR$38&amp;"")</f>
        <v/>
      </c>
      <c r="C896" s="192" t="inlineStr">
        <is>
          <t>DADOS_AM!GR38</t>
        </is>
      </c>
      <c r="D896" s="192" t="inlineStr">
        <is>
          <t>resultado</t>
        </is>
      </c>
    </row>
    <row r="897">
      <c r="A897" s="192" t="inlineStr">
        <is>
          <t>liberacao.1.dano</t>
        </is>
      </c>
      <c r="B897" s="192">
        <f>IF(ISBLANK(DADOS_AM!$GU$38),"",DADOS_AM!$GU$38&amp;"")</f>
        <v/>
      </c>
      <c r="C897" s="192" t="inlineStr">
        <is>
          <t>DADOS_AM!GU38</t>
        </is>
      </c>
      <c r="D897" s="192" t="inlineStr">
        <is>
          <t>resultado</t>
        </is>
      </c>
    </row>
    <row r="898">
      <c r="A898" s="192" t="inlineStr">
        <is>
          <t>liberacao.1.alcance</t>
        </is>
      </c>
      <c r="B898" s="192">
        <f>IF(ISBLANK(DADOS_AM!$GZ$38),"",DADOS_AM!$GZ$38&amp;"")</f>
        <v/>
      </c>
      <c r="C898" s="192" t="inlineStr">
        <is>
          <t>DADOS_AM!GZ38</t>
        </is>
      </c>
      <c r="D898" s="192" t="inlineStr">
        <is>
          <t>resultado</t>
        </is>
      </c>
    </row>
    <row r="899">
      <c r="A899" s="192" t="inlineStr">
        <is>
          <t>liberacao.1.resolve</t>
        </is>
      </c>
      <c r="B899" s="192">
        <f>IF(ISBLANK(DADOS_AM!$GT$38),"",DADOS_AM!$GT$38&amp;"")</f>
        <v/>
      </c>
      <c r="C899" s="192" t="inlineStr">
        <is>
          <t>DADOS_AM!GT38</t>
        </is>
      </c>
      <c r="D899" s="192" t="inlineStr">
        <is>
          <t>resultado</t>
        </is>
      </c>
    </row>
    <row r="900">
      <c r="A900" s="192" t="inlineStr">
        <is>
          <t>liberacao.1.erros</t>
        </is>
      </c>
      <c r="B900" s="192">
        <f>IF(ISBLANK(DADOS_AM!$GL$38),"",DADOS_AM!$GL$38&amp;"")</f>
        <v/>
      </c>
      <c r="C900" s="192" t="inlineStr">
        <is>
          <t>DADOS_AM!GL38</t>
        </is>
      </c>
      <c r="D900" s="192" t="inlineStr">
        <is>
          <t>aviso</t>
        </is>
      </c>
    </row>
    <row r="901">
      <c r="A901" s="192" t="inlineStr">
        <is>
          <t>liberacao.1.avisos</t>
        </is>
      </c>
      <c r="B901" s="192">
        <f>IF(ISBLANK(DADOS_AM!$GN$38),"",DADOS_AM!$GN$38&amp;"")</f>
        <v/>
      </c>
      <c r="C901" s="192" t="inlineStr">
        <is>
          <t>DADOS_AM!GN38</t>
        </is>
      </c>
      <c r="D901" s="192" t="inlineStr">
        <is>
          <t>aviso</t>
        </is>
      </c>
    </row>
    <row r="902">
      <c r="A902" s="192" t="inlineStr">
        <is>
          <t>liberacao.2.classe</t>
        </is>
      </c>
      <c r="B902" s="192">
        <f>IF(ISBLANK(DADOS_AM!$EB$39),"",DADOS_AM!$EB$39&amp;"")</f>
        <v/>
      </c>
      <c r="C902" s="192" t="inlineStr">
        <is>
          <t>DADOS_AM!EB39</t>
        </is>
      </c>
      <c r="D902" s="192" t="inlineStr">
        <is>
          <t>entrada</t>
        </is>
      </c>
    </row>
    <row r="903">
      <c r="A903" s="192" t="inlineStr">
        <is>
          <t>liberacao.2.nome</t>
        </is>
      </c>
      <c r="B903" s="192">
        <f>IF(ISBLANK(DADOS_AM!$EC$39),"",DADOS_AM!$EC$39&amp;"")</f>
        <v/>
      </c>
      <c r="C903" s="192" t="inlineStr">
        <is>
          <t>DADOS_AM!EC39</t>
        </is>
      </c>
      <c r="D903" s="192" t="inlineStr">
        <is>
          <t>entrada</t>
        </is>
      </c>
    </row>
    <row r="904">
      <c r="A904" s="192" t="inlineStr">
        <is>
          <t>liberacao.2.forma</t>
        </is>
      </c>
      <c r="B904" s="192">
        <f>IF(ISBLANK(DADOS_AM!$ED$39),"",DADOS_AM!$ED$39&amp;"")</f>
        <v/>
      </c>
      <c r="C904" s="192" t="inlineStr">
        <is>
          <t>DADOS_AM!ED39</t>
        </is>
      </c>
      <c r="D904" s="192" t="inlineStr">
        <is>
          <t>entrada</t>
        </is>
      </c>
    </row>
    <row r="905">
      <c r="A905" s="192" t="inlineStr">
        <is>
          <t>liberacao.2.pecas</t>
        </is>
      </c>
      <c r="B905" s="192">
        <f>TEXTJOIN(" · ",TRUE,DADOS_AM!$EE$39,DADOS_AM!$EF$39,DADOS_AM!$EG$39,DADOS_AM!$EH$39)</f>
        <v/>
      </c>
      <c r="C905" s="192" t="inlineStr">
        <is>
          <t>DADOS_AM!EE39 DADOS_AM!EF39 DADOS_AM!EG39 DADOS_AM!EH39</t>
        </is>
      </c>
      <c r="D905" s="192" t="inlineStr">
        <is>
          <t>entrada</t>
        </is>
      </c>
    </row>
    <row r="906">
      <c r="A906" s="192" t="inlineStr">
        <is>
          <t>liberacao.2.restricoes</t>
        </is>
      </c>
      <c r="B906" s="192">
        <f>TEXTJOIN(" · ",TRUE,DADOS_AM!$EI$39,DADOS_AM!$EJ$39)</f>
        <v/>
      </c>
      <c r="C906" s="192" t="inlineStr">
        <is>
          <t>DADOS_AM!EI39 DADOS_AM!EJ39</t>
        </is>
      </c>
      <c r="D906" s="192" t="inlineStr">
        <is>
          <t>entrada</t>
        </is>
      </c>
    </row>
    <row r="907">
      <c r="A907" s="192" t="inlineStr">
        <is>
          <t>liberacao.2.pe</t>
        </is>
      </c>
      <c r="B907" s="192">
        <f>IF(ISBLANK(DADOS_AM!$GR$39),"",DADOS_AM!$GR$39&amp;"")</f>
        <v/>
      </c>
      <c r="C907" s="192" t="inlineStr">
        <is>
          <t>DADOS_AM!GR39</t>
        </is>
      </c>
      <c r="D907" s="192" t="inlineStr">
        <is>
          <t>resultado</t>
        </is>
      </c>
    </row>
    <row r="908">
      <c r="A908" s="192" t="inlineStr">
        <is>
          <t>liberacao.2.dano</t>
        </is>
      </c>
      <c r="B908" s="192">
        <f>IF(ISBLANK(DADOS_AM!$GU$39),"",DADOS_AM!$GU$39&amp;"")</f>
        <v/>
      </c>
      <c r="C908" s="192" t="inlineStr">
        <is>
          <t>DADOS_AM!GU39</t>
        </is>
      </c>
      <c r="D908" s="192" t="inlineStr">
        <is>
          <t>resultado</t>
        </is>
      </c>
    </row>
    <row r="909">
      <c r="A909" s="192" t="inlineStr">
        <is>
          <t>liberacao.2.alcance</t>
        </is>
      </c>
      <c r="B909" s="192">
        <f>IF(ISBLANK(DADOS_AM!$GZ$39),"",DADOS_AM!$GZ$39&amp;"")</f>
        <v/>
      </c>
      <c r="C909" s="192" t="inlineStr">
        <is>
          <t>DADOS_AM!GZ39</t>
        </is>
      </c>
      <c r="D909" s="192" t="inlineStr">
        <is>
          <t>resultado</t>
        </is>
      </c>
    </row>
    <row r="910">
      <c r="A910" s="192" t="inlineStr">
        <is>
          <t>liberacao.2.resolve</t>
        </is>
      </c>
      <c r="B910" s="192">
        <f>IF(ISBLANK(DADOS_AM!$GT$39),"",DADOS_AM!$GT$39&amp;"")</f>
        <v/>
      </c>
      <c r="C910" s="192" t="inlineStr">
        <is>
          <t>DADOS_AM!GT39</t>
        </is>
      </c>
      <c r="D910" s="192" t="inlineStr">
        <is>
          <t>resultado</t>
        </is>
      </c>
    </row>
    <row r="911">
      <c r="A911" s="192" t="inlineStr">
        <is>
          <t>liberacao.2.erros</t>
        </is>
      </c>
      <c r="B911" s="192">
        <f>IF(ISBLANK(DADOS_AM!$GL$39),"",DADOS_AM!$GL$39&amp;"")</f>
        <v/>
      </c>
      <c r="C911" s="192" t="inlineStr">
        <is>
          <t>DADOS_AM!GL39</t>
        </is>
      </c>
      <c r="D911" s="192" t="inlineStr">
        <is>
          <t>aviso</t>
        </is>
      </c>
    </row>
    <row r="912">
      <c r="A912" s="192" t="inlineStr">
        <is>
          <t>liberacao.2.avisos</t>
        </is>
      </c>
      <c r="B912" s="192">
        <f>IF(ISBLANK(DADOS_AM!$GN$39),"",DADOS_AM!$GN$39&amp;"")</f>
        <v/>
      </c>
      <c r="C912" s="192" t="inlineStr">
        <is>
          <t>DADOS_AM!GN39</t>
        </is>
      </c>
      <c r="D912" s="192" t="inlineStr">
        <is>
          <t>aviso</t>
        </is>
      </c>
    </row>
    <row r="913">
      <c r="A913" s="192" t="inlineStr">
        <is>
          <t>liberacao.3.classe</t>
        </is>
      </c>
      <c r="B913" s="192">
        <f>IF(ISBLANK(DADOS_AM!$EB$40),"",DADOS_AM!$EB$40&amp;"")</f>
        <v/>
      </c>
      <c r="C913" s="192" t="inlineStr">
        <is>
          <t>DADOS_AM!EB40</t>
        </is>
      </c>
      <c r="D913" s="192" t="inlineStr">
        <is>
          <t>entrada</t>
        </is>
      </c>
    </row>
    <row r="914">
      <c r="A914" s="192" t="inlineStr">
        <is>
          <t>liberacao.3.nome</t>
        </is>
      </c>
      <c r="B914" s="192">
        <f>IF(ISBLANK(DADOS_AM!$EC$40),"",DADOS_AM!$EC$40&amp;"")</f>
        <v/>
      </c>
      <c r="C914" s="192" t="inlineStr">
        <is>
          <t>DADOS_AM!EC40</t>
        </is>
      </c>
      <c r="D914" s="192" t="inlineStr">
        <is>
          <t>entrada</t>
        </is>
      </c>
    </row>
    <row r="915">
      <c r="A915" s="192" t="inlineStr">
        <is>
          <t>liberacao.3.forma</t>
        </is>
      </c>
      <c r="B915" s="192">
        <f>IF(ISBLANK(DADOS_AM!$ED$40),"",DADOS_AM!$ED$40&amp;"")</f>
        <v/>
      </c>
      <c r="C915" s="192" t="inlineStr">
        <is>
          <t>DADOS_AM!ED40</t>
        </is>
      </c>
      <c r="D915" s="192" t="inlineStr">
        <is>
          <t>entrada</t>
        </is>
      </c>
    </row>
    <row r="916">
      <c r="A916" s="192" t="inlineStr">
        <is>
          <t>liberacao.3.pecas</t>
        </is>
      </c>
      <c r="B916" s="192">
        <f>TEXTJOIN(" · ",TRUE,DADOS_AM!$EE$40,DADOS_AM!$EF$40,DADOS_AM!$EG$40,DADOS_AM!$EH$40)</f>
        <v/>
      </c>
      <c r="C916" s="192" t="inlineStr">
        <is>
          <t>DADOS_AM!EE40 DADOS_AM!EF40 DADOS_AM!EG40 DADOS_AM!EH40</t>
        </is>
      </c>
      <c r="D916" s="192" t="inlineStr">
        <is>
          <t>entrada</t>
        </is>
      </c>
    </row>
    <row r="917">
      <c r="A917" s="192" t="inlineStr">
        <is>
          <t>liberacao.3.restricoes</t>
        </is>
      </c>
      <c r="B917" s="192">
        <f>TEXTJOIN(" · ",TRUE,DADOS_AM!$EI$40,DADOS_AM!$EJ$40)</f>
        <v/>
      </c>
      <c r="C917" s="192" t="inlineStr">
        <is>
          <t>DADOS_AM!EI40 DADOS_AM!EJ40</t>
        </is>
      </c>
      <c r="D917" s="192" t="inlineStr">
        <is>
          <t>entrada</t>
        </is>
      </c>
    </row>
    <row r="918">
      <c r="A918" s="192" t="inlineStr">
        <is>
          <t>liberacao.3.pe</t>
        </is>
      </c>
      <c r="B918" s="192">
        <f>IF(ISBLANK(DADOS_AM!$GR$40),"",DADOS_AM!$GR$40&amp;"")</f>
        <v/>
      </c>
      <c r="C918" s="192" t="inlineStr">
        <is>
          <t>DADOS_AM!GR40</t>
        </is>
      </c>
      <c r="D918" s="192" t="inlineStr">
        <is>
          <t>resultado</t>
        </is>
      </c>
    </row>
    <row r="919">
      <c r="A919" s="192" t="inlineStr">
        <is>
          <t>liberacao.3.dano</t>
        </is>
      </c>
      <c r="B919" s="192">
        <f>IF(ISBLANK(DADOS_AM!$GU$40),"",DADOS_AM!$GU$40&amp;"")</f>
        <v/>
      </c>
      <c r="C919" s="192" t="inlineStr">
        <is>
          <t>DADOS_AM!GU40</t>
        </is>
      </c>
      <c r="D919" s="192" t="inlineStr">
        <is>
          <t>resultado</t>
        </is>
      </c>
    </row>
    <row r="920">
      <c r="A920" s="192" t="inlineStr">
        <is>
          <t>liberacao.3.alcance</t>
        </is>
      </c>
      <c r="B920" s="192">
        <f>IF(ISBLANK(DADOS_AM!$GZ$40),"",DADOS_AM!$GZ$40&amp;"")</f>
        <v/>
      </c>
      <c r="C920" s="192" t="inlineStr">
        <is>
          <t>DADOS_AM!GZ40</t>
        </is>
      </c>
      <c r="D920" s="192" t="inlineStr">
        <is>
          <t>resultado</t>
        </is>
      </c>
    </row>
    <row r="921">
      <c r="A921" s="192" t="inlineStr">
        <is>
          <t>liberacao.3.resolve</t>
        </is>
      </c>
      <c r="B921" s="192">
        <f>IF(ISBLANK(DADOS_AM!$GT$40),"",DADOS_AM!$GT$40&amp;"")</f>
        <v/>
      </c>
      <c r="C921" s="192" t="inlineStr">
        <is>
          <t>DADOS_AM!GT40</t>
        </is>
      </c>
      <c r="D921" s="192" t="inlineStr">
        <is>
          <t>resultado</t>
        </is>
      </c>
    </row>
    <row r="922">
      <c r="A922" s="192" t="inlineStr">
        <is>
          <t>liberacao.3.erros</t>
        </is>
      </c>
      <c r="B922" s="192">
        <f>IF(ISBLANK(DADOS_AM!$GL$40),"",DADOS_AM!$GL$40&amp;"")</f>
        <v/>
      </c>
      <c r="C922" s="192" t="inlineStr">
        <is>
          <t>DADOS_AM!GL40</t>
        </is>
      </c>
      <c r="D922" s="192" t="inlineStr">
        <is>
          <t>aviso</t>
        </is>
      </c>
    </row>
    <row r="923">
      <c r="A923" s="192" t="inlineStr">
        <is>
          <t>liberacao.3.avisos</t>
        </is>
      </c>
      <c r="B923" s="192">
        <f>IF(ISBLANK(DADOS_AM!$GN$40),"",DADOS_AM!$GN$40&amp;"")</f>
        <v/>
      </c>
      <c r="C923" s="192" t="inlineStr">
        <is>
          <t>DADOS_AM!GN40</t>
        </is>
      </c>
      <c r="D923" s="192" t="inlineStr">
        <is>
          <t>aviso</t>
        </is>
      </c>
    </row>
    <row r="924">
      <c r="A924" s="192" t="inlineStr">
        <is>
          <t>passiva.1</t>
        </is>
      </c>
      <c r="B924" s="192">
        <f>IF(ISBLANK('FICHA AMALDIÇOADA'!$D$379),"",'FICHA AMALDIÇOADA'!$D$379&amp;"")</f>
        <v/>
      </c>
      <c r="C924" s="192">
        <f>"'FICHA AMALDIÇOADA'!D379"</f>
        <v/>
      </c>
      <c r="D924" s="192" t="inlineStr">
        <is>
          <t>entrada</t>
        </is>
      </c>
    </row>
    <row r="925">
      <c r="A925" s="192" t="inlineStr">
        <is>
          <t>passiva.2</t>
        </is>
      </c>
      <c r="B925" s="192">
        <f>IF(ISBLANK('FICHA AMALDIÇOADA'!$J$379),"",'FICHA AMALDIÇOADA'!$J$379&amp;"")</f>
        <v/>
      </c>
      <c r="C925" s="192">
        <f>"'FICHA AMALDIÇOADA'!J379"</f>
        <v/>
      </c>
      <c r="D925" s="192" t="inlineStr">
        <is>
          <t>entrada</t>
        </is>
      </c>
    </row>
    <row r="926">
      <c r="A926" s="192" t="inlineStr">
        <is>
          <t>passiva.3</t>
        </is>
      </c>
      <c r="B926" s="192">
        <f>IF(ISBLANK('FICHA AMALDIÇOADA'!$P$379),"",'FICHA AMALDIÇOADA'!$P$379&amp;"")</f>
        <v/>
      </c>
      <c r="C926" s="192">
        <f>"'FICHA AMALDIÇOADA'!P379"</f>
        <v/>
      </c>
      <c r="D926" s="192" t="inlineStr">
        <is>
          <t>entrada</t>
        </is>
      </c>
    </row>
    <row r="927">
      <c r="A927" s="192" t="inlineStr">
        <is>
          <t>passiva.4</t>
        </is>
      </c>
      <c r="B927" s="192">
        <f>IF(ISBLANK('FICHA AMALDIÇOADA'!$D$387),"",'FICHA AMALDIÇOADA'!$D$387&amp;"")</f>
        <v/>
      </c>
      <c r="C927" s="192">
        <f>"'FICHA AMALDIÇOADA'!D387"</f>
        <v/>
      </c>
      <c r="D927" s="192" t="inlineStr">
        <is>
          <t>entrada</t>
        </is>
      </c>
    </row>
    <row r="928">
      <c r="A928" s="192" t="inlineStr">
        <is>
          <t>passiva.5</t>
        </is>
      </c>
      <c r="B928" s="192">
        <f>IF(ISBLANK('FICHA AMALDIÇOADA'!$J$387),"",'FICHA AMALDIÇOADA'!$J$387&amp;"")</f>
        <v/>
      </c>
      <c r="C928" s="192">
        <f>"'FICHA AMALDIÇOADA'!J387"</f>
        <v/>
      </c>
      <c r="D928" s="192" t="inlineStr">
        <is>
          <t>entrada</t>
        </is>
      </c>
    </row>
    <row r="929">
      <c r="A929" s="192" t="inlineStr">
        <is>
          <t>passiva.6</t>
        </is>
      </c>
      <c r="B929" s="192">
        <f>IF(ISBLANK('FICHA AMALDIÇOADA'!$D$397),"",'FICHA AMALDIÇOADA'!$D$397&amp;"")</f>
        <v/>
      </c>
      <c r="C929" s="192">
        <f>"'FICHA AMALDIÇOADA'!D397"</f>
        <v/>
      </c>
      <c r="D929" s="192" t="inlineStr">
        <is>
          <t>entrada</t>
        </is>
      </c>
    </row>
    <row r="930">
      <c r="A930" s="192" t="inlineStr">
        <is>
          <t>passiva.7</t>
        </is>
      </c>
      <c r="B930" s="192">
        <f>IF(ISBLANK('FICHA AMALDIÇOADA'!$J$397),"",'FICHA AMALDIÇOADA'!$J$397&amp;"")</f>
        <v/>
      </c>
      <c r="C930" s="192">
        <f>"'FICHA AMALDIÇOADA'!J397"</f>
        <v/>
      </c>
      <c r="D930" s="192" t="inlineStr">
        <is>
          <t>entrada</t>
        </is>
      </c>
    </row>
    <row r="931">
      <c r="A931" s="192" t="inlineStr">
        <is>
          <t>passiva.8</t>
        </is>
      </c>
      <c r="B931" s="192">
        <f>IF(ISBLANK('FICHA AMALDIÇOADA'!$P$397),"",'FICHA AMALDIÇOADA'!$P$397&amp;"")</f>
        <v/>
      </c>
      <c r="C931" s="192">
        <f>"'FICHA AMALDIÇOADA'!P397"</f>
        <v/>
      </c>
      <c r="D931" s="192" t="inlineStr">
        <is>
          <t>entrada</t>
        </is>
      </c>
    </row>
    <row r="932">
      <c r="A932" s="192" t="inlineStr">
        <is>
          <t>passiva.9</t>
        </is>
      </c>
      <c r="B932" s="192">
        <f>IF(ISBLANK('FICHA AMALDIÇOADA'!$D$405),"",'FICHA AMALDIÇOADA'!$D$405&amp;"")</f>
        <v/>
      </c>
      <c r="C932" s="192">
        <f>"'FICHA AMALDIÇOADA'!D405"</f>
        <v/>
      </c>
      <c r="D932" s="192" t="inlineStr">
        <is>
          <t>entrada</t>
        </is>
      </c>
    </row>
    <row r="933">
      <c r="A933" s="192" t="inlineStr">
        <is>
          <t>passiva.10</t>
        </is>
      </c>
      <c r="B933" s="192">
        <f>IF(ISBLANK('FICHA AMALDIÇOADA'!$J$405),"",'FICHA AMALDIÇOADA'!$J$405&amp;"")</f>
        <v/>
      </c>
      <c r="C933" s="192">
        <f>"'FICHA AMALDIÇOADA'!J405"</f>
        <v/>
      </c>
      <c r="D933" s="192" t="inlineStr">
        <is>
          <t>entrada</t>
        </is>
      </c>
    </row>
    <row r="934">
      <c r="A934" s="192" t="inlineStr">
        <is>
          <t>passiva.11</t>
        </is>
      </c>
      <c r="B934" s="192">
        <f>IF(ISBLANK('FICHA AMALDIÇOADA'!$P$405),"",'FICHA AMALDIÇOADA'!$P$405&amp;"")</f>
        <v/>
      </c>
      <c r="C934" s="192">
        <f>"'FICHA AMALDIÇOADA'!P405"</f>
        <v/>
      </c>
      <c r="D934" s="192" t="inlineStr">
        <is>
          <t>entrada</t>
        </is>
      </c>
    </row>
    <row r="935">
      <c r="A935" s="192" t="inlineStr">
        <is>
          <t>passiva.12</t>
        </is>
      </c>
      <c r="B935" s="192">
        <f>IF(ISBLANK('FICHA AMALDIÇOADA'!$D$413),"",'FICHA AMALDIÇOADA'!$D$413&amp;"")</f>
        <v/>
      </c>
      <c r="C935" s="192">
        <f>"'FICHA AMALDIÇOADA'!D413"</f>
        <v/>
      </c>
      <c r="D935" s="192" t="inlineStr">
        <is>
          <t>entrada</t>
        </is>
      </c>
    </row>
    <row r="936">
      <c r="A936" s="192" t="inlineStr">
        <is>
          <t>aptidao.1</t>
        </is>
      </c>
      <c r="B936" s="192">
        <f>IF(ISBLANK('FICHA AMALDIÇOADA'!$D$430),"",'FICHA AMALDIÇOADA'!$D$430&amp;"")</f>
        <v/>
      </c>
      <c r="C936" s="192">
        <f>"'FICHA AMALDIÇOADA'!D430"</f>
        <v/>
      </c>
      <c r="D936" s="192" t="inlineStr">
        <is>
          <t>entrada</t>
        </is>
      </c>
    </row>
    <row r="937">
      <c r="A937" s="192" t="inlineStr">
        <is>
          <t>aptidao.2</t>
        </is>
      </c>
      <c r="B937" s="192">
        <f>IF(ISBLANK('FICHA AMALDIÇOADA'!$J$430),"",'FICHA AMALDIÇOADA'!$J$430&amp;"")</f>
        <v/>
      </c>
      <c r="C937" s="192">
        <f>"'FICHA AMALDIÇOADA'!J430"</f>
        <v/>
      </c>
      <c r="D937" s="192" t="inlineStr">
        <is>
          <t>entrada</t>
        </is>
      </c>
    </row>
    <row r="938">
      <c r="A938" s="192" t="inlineStr">
        <is>
          <t>aptidao.3</t>
        </is>
      </c>
      <c r="B938" s="192">
        <f>IF(ISBLANK('FICHA AMALDIÇOADA'!$P$430),"",'FICHA AMALDIÇOADA'!$P$430&amp;"")</f>
        <v/>
      </c>
      <c r="C938" s="192">
        <f>"'FICHA AMALDIÇOADA'!P430"</f>
        <v/>
      </c>
      <c r="D938" s="192" t="inlineStr">
        <is>
          <t>entrada</t>
        </is>
      </c>
    </row>
    <row r="939">
      <c r="A939" s="192" t="inlineStr">
        <is>
          <t>aptidao.4</t>
        </is>
      </c>
      <c r="B939" s="192">
        <f>IF(ISBLANK('FICHA AMALDIÇOADA'!$D$450),"",'FICHA AMALDIÇOADA'!$D$450&amp;"")</f>
        <v/>
      </c>
      <c r="C939" s="192">
        <f>"'FICHA AMALDIÇOADA'!D450"</f>
        <v/>
      </c>
      <c r="D939" s="192" t="inlineStr">
        <is>
          <t>entrada</t>
        </is>
      </c>
    </row>
    <row r="940">
      <c r="A940" s="192" t="inlineStr">
        <is>
          <t>aptidao.5</t>
        </is>
      </c>
      <c r="B940" s="192">
        <f>IF(ISBLANK('FICHA AMALDIÇOADA'!$J$450),"",'FICHA AMALDIÇOADA'!$J$450&amp;"")</f>
        <v/>
      </c>
      <c r="C940" s="192">
        <f>"'FICHA AMALDIÇOADA'!J450"</f>
        <v/>
      </c>
      <c r="D940" s="192" t="inlineStr">
        <is>
          <t>entrada</t>
        </is>
      </c>
    </row>
    <row r="941">
      <c r="A941" s="192" t="inlineStr">
        <is>
          <t>aptidao.6</t>
        </is>
      </c>
      <c r="B941" s="192">
        <f>IF(ISBLANK('FICHA AMALDIÇOADA'!$P$450),"",'FICHA AMALDIÇOADA'!$P$450&amp;"")</f>
        <v/>
      </c>
      <c r="C941" s="192">
        <f>"'FICHA AMALDIÇOADA'!P450"</f>
        <v/>
      </c>
      <c r="D941" s="192" t="inlineStr">
        <is>
          <t>entrada</t>
        </is>
      </c>
    </row>
    <row r="942">
      <c r="A942" s="192" t="inlineStr">
        <is>
          <t>aptidao.7</t>
        </is>
      </c>
      <c r="B942" s="192">
        <f>IF(ISBLANK('FICHA AMALDIÇOADA'!$D$472),"",'FICHA AMALDIÇOADA'!$D$472&amp;"")</f>
        <v/>
      </c>
      <c r="C942" s="192">
        <f>"'FICHA AMALDIÇOADA'!D472"</f>
        <v/>
      </c>
      <c r="D942" s="192" t="inlineStr">
        <is>
          <t>entrada</t>
        </is>
      </c>
    </row>
    <row r="943">
      <c r="A943" s="192" t="inlineStr">
        <is>
          <t>aptidao.8</t>
        </is>
      </c>
      <c r="B943" s="192">
        <f>IF(ISBLANK('FICHA AMALDIÇOADA'!$J$472),"",'FICHA AMALDIÇOADA'!$J$472&amp;"")</f>
        <v/>
      </c>
      <c r="C943" s="192">
        <f>"'FICHA AMALDIÇOADA'!J472"</f>
        <v/>
      </c>
      <c r="D943" s="192" t="inlineStr">
        <is>
          <t>entrada</t>
        </is>
      </c>
    </row>
    <row r="944">
      <c r="A944" s="192" t="inlineStr">
        <is>
          <t>aptidao.9</t>
        </is>
      </c>
      <c r="B944" s="192">
        <f>IF(ISBLANK('FICHA AMALDIÇOADA'!$P$472),"",'FICHA AMALDIÇOADA'!$P$472&amp;"")</f>
        <v/>
      </c>
      <c r="C944" s="192">
        <f>"'FICHA AMALDIÇOADA'!P472"</f>
        <v/>
      </c>
      <c r="D944" s="192" t="inlineStr">
        <is>
          <t>entrada</t>
        </is>
      </c>
    </row>
    <row r="945">
      <c r="A945" s="192" t="inlineStr">
        <is>
          <t>aptidao.10</t>
        </is>
      </c>
      <c r="B945" s="192">
        <f>IF(ISBLANK('FICHA AMALDIÇOADA'!$D$492),"",'FICHA AMALDIÇOADA'!$D$492&amp;"")</f>
        <v/>
      </c>
      <c r="C945" s="192">
        <f>"'FICHA AMALDIÇOADA'!D492"</f>
        <v/>
      </c>
      <c r="D945" s="192" t="inlineStr">
        <is>
          <t>entrada</t>
        </is>
      </c>
    </row>
    <row r="946">
      <c r="A946" s="192" t="inlineStr">
        <is>
          <t>aptidao.11</t>
        </is>
      </c>
      <c r="B946" s="192">
        <f>IF(ISBLANK('FICHA AMALDIÇOADA'!$J$492),"",'FICHA AMALDIÇOADA'!$J$492&amp;"")</f>
        <v/>
      </c>
      <c r="C946" s="192">
        <f>"'FICHA AMALDIÇOADA'!J492"</f>
        <v/>
      </c>
      <c r="D946" s="192" t="inlineStr">
        <is>
          <t>entrada</t>
        </is>
      </c>
    </row>
    <row r="947">
      <c r="A947" s="192" t="inlineStr">
        <is>
          <t>aptidao.12</t>
        </is>
      </c>
      <c r="B947" s="192">
        <f>IF(ISBLANK('FICHA AMALDIÇOADA'!$P$492),"",'FICHA AMALDIÇOADA'!$P$492&amp;"")</f>
        <v/>
      </c>
      <c r="C947" s="192">
        <f>"'FICHA AMALDIÇOADA'!P492"</f>
        <v/>
      </c>
      <c r="D947" s="192" t="inlineStr">
        <is>
          <t>entrada</t>
        </is>
      </c>
    </row>
    <row r="948">
      <c r="A948" s="192" t="inlineStr">
        <is>
          <t>pacto.1.nome</t>
        </is>
      </c>
      <c r="B948" s="192">
        <f>IF(ISBLANK('FICHA AMALDIÇOADA'!$E$518),"",'FICHA AMALDIÇOADA'!$E$518&amp;"")</f>
        <v/>
      </c>
      <c r="C948" s="192">
        <f>"'FICHA AMALDIÇOADA'!E518"</f>
        <v/>
      </c>
      <c r="D948" s="192" t="inlineStr">
        <is>
          <t>entrada</t>
        </is>
      </c>
    </row>
    <row r="949">
      <c r="A949" s="192" t="inlineStr">
        <is>
          <t>pacto.1.forma</t>
        </is>
      </c>
      <c r="B949" s="192">
        <f>IF(ISBLANK('FICHA AMALDIÇOADA'!$L$518),"",'FICHA AMALDIÇOADA'!$L$518&amp;"")</f>
        <v/>
      </c>
      <c r="C949" s="192">
        <f>"'FICHA AMALDIÇOADA'!L518"</f>
        <v/>
      </c>
      <c r="D949" s="192" t="inlineStr">
        <is>
          <t>entrada</t>
        </is>
      </c>
    </row>
    <row r="950">
      <c r="A950" s="192" t="inlineStr">
        <is>
          <t>pacto.1.modifica</t>
        </is>
      </c>
      <c r="B950" s="192">
        <f>IF(ISBLANK('FICHA AMALDIÇOADA'!$P$518),"",'FICHA AMALDIÇOADA'!$P$518&amp;"")</f>
        <v/>
      </c>
      <c r="C950" s="192">
        <f>"'FICHA AMALDIÇOADA'!P518"</f>
        <v/>
      </c>
      <c r="D950" s="192" t="inlineStr">
        <is>
          <t>entrada</t>
        </is>
      </c>
    </row>
    <row r="951">
      <c r="A951" s="192" t="inlineStr">
        <is>
          <t>pacto.1.tamanho</t>
        </is>
      </c>
      <c r="B951" s="192">
        <f>IF(ISBLANK('FICHA AMALDIÇOADA'!$P$523),"",'FICHA AMALDIÇOADA'!$P$523&amp;"")</f>
        <v/>
      </c>
      <c r="C951" s="192">
        <f>"'FICHA AMALDIÇOADA'!P523"</f>
        <v/>
      </c>
      <c r="D951" s="192" t="inlineStr">
        <is>
          <t>entrada</t>
        </is>
      </c>
    </row>
    <row r="952">
      <c r="A952" s="192" t="inlineStr">
        <is>
          <t>pacto.1.dou</t>
        </is>
      </c>
      <c r="B952" s="192">
        <f>IF(ISBLANK('FICHA AMALDIÇOADA'!$D$520),"",'FICHA AMALDIÇOADA'!$D$520&amp;"")</f>
        <v/>
      </c>
      <c r="C952" s="192">
        <f>"'FICHA AMALDIÇOADA'!D520"</f>
        <v/>
      </c>
      <c r="D952" s="192" t="inlineStr">
        <is>
          <t>entrada</t>
        </is>
      </c>
    </row>
    <row r="953">
      <c r="A953" s="192" t="inlineStr">
        <is>
          <t>pacto.1.recebo</t>
        </is>
      </c>
      <c r="B953" s="192">
        <f>IF(ISBLANK('FICHA AMALDIÇOADA'!$L$520),"",'FICHA AMALDIÇOADA'!$L$520&amp;"")</f>
        <v/>
      </c>
      <c r="C953" s="192">
        <f>"'FICHA AMALDIÇOADA'!L520"</f>
        <v/>
      </c>
      <c r="D953" s="192" t="inlineStr">
        <is>
          <t>entrada</t>
        </is>
      </c>
    </row>
    <row r="954">
      <c r="A954" s="192" t="inlineStr">
        <is>
          <t>pacto.1.clausula</t>
        </is>
      </c>
      <c r="B954" s="192">
        <f>IF(ISBLANK('FICHA AMALDIÇOADA'!$D$525),"",'FICHA AMALDIÇOADA'!$D$525&amp;"")</f>
        <v/>
      </c>
      <c r="C954" s="192">
        <f>"'FICHA AMALDIÇOADA'!D525"</f>
        <v/>
      </c>
      <c r="D954" s="192" t="inlineStr">
        <is>
          <t>entrada</t>
        </is>
      </c>
    </row>
    <row r="955">
      <c r="A955" s="192" t="inlineStr">
        <is>
          <t>pacto.2.nome</t>
        </is>
      </c>
      <c r="B955" s="192">
        <f>IF(ISBLANK('FICHA AMALDIÇOADA'!$E$528),"",'FICHA AMALDIÇOADA'!$E$528&amp;"")</f>
        <v/>
      </c>
      <c r="C955" s="192">
        <f>"'FICHA AMALDIÇOADA'!E528"</f>
        <v/>
      </c>
      <c r="D955" s="192" t="inlineStr">
        <is>
          <t>entrada</t>
        </is>
      </c>
    </row>
    <row r="956">
      <c r="A956" s="192" t="inlineStr">
        <is>
          <t>pacto.2.forma</t>
        </is>
      </c>
      <c r="B956" s="192">
        <f>IF(ISBLANK('FICHA AMALDIÇOADA'!$L$528),"",'FICHA AMALDIÇOADA'!$L$528&amp;"")</f>
        <v/>
      </c>
      <c r="C956" s="192">
        <f>"'FICHA AMALDIÇOADA'!L528"</f>
        <v/>
      </c>
      <c r="D956" s="192" t="inlineStr">
        <is>
          <t>entrada</t>
        </is>
      </c>
    </row>
    <row r="957">
      <c r="A957" s="192" t="inlineStr">
        <is>
          <t>pacto.2.modifica</t>
        </is>
      </c>
      <c r="B957" s="192">
        <f>IF(ISBLANK('FICHA AMALDIÇOADA'!$P$528),"",'FICHA AMALDIÇOADA'!$P$528&amp;"")</f>
        <v/>
      </c>
      <c r="C957" s="192">
        <f>"'FICHA AMALDIÇOADA'!P528"</f>
        <v/>
      </c>
      <c r="D957" s="192" t="inlineStr">
        <is>
          <t>entrada</t>
        </is>
      </c>
    </row>
    <row r="958">
      <c r="A958" s="192" t="inlineStr">
        <is>
          <t>pacto.2.tamanho</t>
        </is>
      </c>
      <c r="B958" s="192">
        <f>IF(ISBLANK('FICHA AMALDIÇOADA'!$P$533),"",'FICHA AMALDIÇOADA'!$P$533&amp;"")</f>
        <v/>
      </c>
      <c r="C958" s="192">
        <f>"'FICHA AMALDIÇOADA'!P533"</f>
        <v/>
      </c>
      <c r="D958" s="192" t="inlineStr">
        <is>
          <t>entrada</t>
        </is>
      </c>
    </row>
    <row r="959">
      <c r="A959" s="192" t="inlineStr">
        <is>
          <t>pacto.2.dou</t>
        </is>
      </c>
      <c r="B959" s="192">
        <f>IF(ISBLANK('FICHA AMALDIÇOADA'!$D$530),"",'FICHA AMALDIÇOADA'!$D$530&amp;"")</f>
        <v/>
      </c>
      <c r="C959" s="192">
        <f>"'FICHA AMALDIÇOADA'!D530"</f>
        <v/>
      </c>
      <c r="D959" s="192" t="inlineStr">
        <is>
          <t>entrada</t>
        </is>
      </c>
    </row>
    <row r="960">
      <c r="A960" s="192" t="inlineStr">
        <is>
          <t>pacto.2.recebo</t>
        </is>
      </c>
      <c r="B960" s="192">
        <f>IF(ISBLANK('FICHA AMALDIÇOADA'!$L$530),"",'FICHA AMALDIÇOADA'!$L$530&amp;"")</f>
        <v/>
      </c>
      <c r="C960" s="192">
        <f>"'FICHA AMALDIÇOADA'!L530"</f>
        <v/>
      </c>
      <c r="D960" s="192" t="inlineStr">
        <is>
          <t>entrada</t>
        </is>
      </c>
    </row>
    <row r="961">
      <c r="A961" s="192" t="inlineStr">
        <is>
          <t>pacto.2.clausula</t>
        </is>
      </c>
      <c r="B961" s="192">
        <f>IF(ISBLANK('FICHA AMALDIÇOADA'!$D$535),"",'FICHA AMALDIÇOADA'!$D$535&amp;"")</f>
        <v/>
      </c>
      <c r="C961" s="192">
        <f>"'FICHA AMALDIÇOADA'!D535"</f>
        <v/>
      </c>
      <c r="D961" s="192" t="inlineStr">
        <is>
          <t>entrada</t>
        </is>
      </c>
    </row>
    <row r="962">
      <c r="A962" s="192" t="inlineStr">
        <is>
          <t>pacto.3.nome</t>
        </is>
      </c>
      <c r="B962" s="192">
        <f>IF(ISBLANK('FICHA AMALDIÇOADA'!$E$538),"",'FICHA AMALDIÇOADA'!$E$538&amp;"")</f>
        <v/>
      </c>
      <c r="C962" s="192">
        <f>"'FICHA AMALDIÇOADA'!E538"</f>
        <v/>
      </c>
      <c r="D962" s="192" t="inlineStr">
        <is>
          <t>entrada</t>
        </is>
      </c>
    </row>
    <row r="963">
      <c r="A963" s="192" t="inlineStr">
        <is>
          <t>pacto.3.forma</t>
        </is>
      </c>
      <c r="B963" s="192">
        <f>IF(ISBLANK('FICHA AMALDIÇOADA'!$L$538),"",'FICHA AMALDIÇOADA'!$L$538&amp;"")</f>
        <v/>
      </c>
      <c r="C963" s="192">
        <f>"'FICHA AMALDIÇOADA'!L538"</f>
        <v/>
      </c>
      <c r="D963" s="192" t="inlineStr">
        <is>
          <t>entrada</t>
        </is>
      </c>
    </row>
    <row r="964">
      <c r="A964" s="192" t="inlineStr">
        <is>
          <t>pacto.3.modifica</t>
        </is>
      </c>
      <c r="B964" s="192">
        <f>IF(ISBLANK('FICHA AMALDIÇOADA'!$P$538),"",'FICHA AMALDIÇOADA'!$P$538&amp;"")</f>
        <v/>
      </c>
      <c r="C964" s="192">
        <f>"'FICHA AMALDIÇOADA'!P538"</f>
        <v/>
      </c>
      <c r="D964" s="192" t="inlineStr">
        <is>
          <t>entrada</t>
        </is>
      </c>
    </row>
    <row r="965">
      <c r="A965" s="192" t="inlineStr">
        <is>
          <t>pacto.3.tamanho</t>
        </is>
      </c>
      <c r="B965" s="192">
        <f>IF(ISBLANK('FICHA AMALDIÇOADA'!$P$543),"",'FICHA AMALDIÇOADA'!$P$543&amp;"")</f>
        <v/>
      </c>
      <c r="C965" s="192">
        <f>"'FICHA AMALDIÇOADA'!P543"</f>
        <v/>
      </c>
      <c r="D965" s="192" t="inlineStr">
        <is>
          <t>entrada</t>
        </is>
      </c>
    </row>
    <row r="966">
      <c r="A966" s="192" t="inlineStr">
        <is>
          <t>pacto.3.dou</t>
        </is>
      </c>
      <c r="B966" s="192">
        <f>IF(ISBLANK('FICHA AMALDIÇOADA'!$D$540),"",'FICHA AMALDIÇOADA'!$D$540&amp;"")</f>
        <v/>
      </c>
      <c r="C966" s="192">
        <f>"'FICHA AMALDIÇOADA'!D540"</f>
        <v/>
      </c>
      <c r="D966" s="192" t="inlineStr">
        <is>
          <t>entrada</t>
        </is>
      </c>
    </row>
    <row r="967">
      <c r="A967" s="192" t="inlineStr">
        <is>
          <t>pacto.3.recebo</t>
        </is>
      </c>
      <c r="B967" s="192">
        <f>IF(ISBLANK('FICHA AMALDIÇOADA'!$L$540),"",'FICHA AMALDIÇOADA'!$L$540&amp;"")</f>
        <v/>
      </c>
      <c r="C967" s="192">
        <f>"'FICHA AMALDIÇOADA'!L540"</f>
        <v/>
      </c>
      <c r="D967" s="192" t="inlineStr">
        <is>
          <t>entrada</t>
        </is>
      </c>
    </row>
    <row r="968">
      <c r="A968" s="192" t="inlineStr">
        <is>
          <t>pacto.3.clausula</t>
        </is>
      </c>
      <c r="B968" s="192">
        <f>IF(ISBLANK('FICHA AMALDIÇOADA'!$D$545),"",'FICHA AMALDIÇOADA'!$D$545&amp;"")</f>
        <v/>
      </c>
      <c r="C968" s="192">
        <f>"'FICHA AMALDIÇOADA'!D545"</f>
        <v/>
      </c>
      <c r="D968" s="192" t="inlineStr">
        <is>
          <t>entrada</t>
        </is>
      </c>
    </row>
    <row r="969">
      <c r="A969" s="192" t="inlineStr">
        <is>
          <t>aviso.vagas_de_pacto</t>
        </is>
      </c>
      <c r="B969" s="192">
        <f>IF(ISBLANK('FICHA AMALDIÇOADA'!$D$515),"",'FICHA AMALDIÇOADA'!$D$515&amp;"")</f>
        <v/>
      </c>
      <c r="C969" s="192">
        <f>"'FICHA AMALDIÇOADA'!D515"</f>
        <v/>
      </c>
      <c r="D969" s="192" t="inlineStr">
        <is>
          <t>aviso</t>
        </is>
      </c>
    </row>
    <row r="970">
      <c r="A970" s="192" t="inlineStr">
        <is>
          <t>invocacao.1.nome</t>
        </is>
      </c>
      <c r="B970" s="192">
        <f>IF(ISBLANK(DADOS_INVOC!$DE$2),"",DADOS_INVOC!$DE$2&amp;"")</f>
        <v/>
      </c>
      <c r="C970" s="192" t="inlineStr">
        <is>
          <t>DADOS_INVOC!DE2</t>
        </is>
      </c>
      <c r="D970" s="192" t="inlineStr">
        <is>
          <t>entrada</t>
        </is>
      </c>
    </row>
    <row r="971">
      <c r="A971" s="192" t="inlineStr">
        <is>
          <t>invocacao.1.tipo</t>
        </is>
      </c>
      <c r="B971" s="192">
        <f>IF(ISBLANK(DADOS_INVOC!$DF$2),"",DADOS_INVOC!$DF$2&amp;"")</f>
        <v/>
      </c>
      <c r="C971" s="192" t="inlineStr">
        <is>
          <t>DADOS_INVOC!DF2</t>
        </is>
      </c>
      <c r="D971" s="192" t="inlineStr">
        <is>
          <t>entrada</t>
        </is>
      </c>
    </row>
    <row r="972">
      <c r="A972" s="192" t="inlineStr">
        <is>
          <t>invocacao.1.aquisicao</t>
        </is>
      </c>
      <c r="B972" s="192">
        <f>IF(ISBLANK(DADOS_INVOC!$DG$2),"",DADOS_INVOC!$DG$2&amp;"")</f>
        <v/>
      </c>
      <c r="C972" s="192" t="inlineStr">
        <is>
          <t>DADOS_INVOC!DG2</t>
        </is>
      </c>
      <c r="D972" s="192" t="inlineStr">
        <is>
          <t>entrada</t>
        </is>
      </c>
    </row>
    <row r="973">
      <c r="A973" s="192" t="inlineStr">
        <is>
          <t>invocacao.1.nivel_fixo</t>
        </is>
      </c>
      <c r="B973" s="192">
        <f>IF(ISBLANK(DADOS_INVOC!$DH$2),"",DADOS_INVOC!$DH$2&amp;"")</f>
        <v/>
      </c>
      <c r="C973" s="192" t="inlineStr">
        <is>
          <t>DADOS_INVOC!DH2</t>
        </is>
      </c>
      <c r="D973" s="192" t="inlineStr">
        <is>
          <t>entrada</t>
        </is>
      </c>
    </row>
    <row r="974">
      <c r="A974" s="192" t="inlineStr">
        <is>
          <t>invocacao.1.talisma</t>
        </is>
      </c>
      <c r="B974" s="192">
        <f>IF(ISBLANK(DADOS_INVOC!$DI$2),"",DADOS_INVOC!$DI$2&amp;"")</f>
        <v/>
      </c>
      <c r="C974" s="192" t="inlineStr">
        <is>
          <t>DADOS_INVOC!DI2</t>
        </is>
      </c>
      <c r="D974" s="192" t="inlineStr">
        <is>
          <t>entrada</t>
        </is>
      </c>
    </row>
    <row r="975">
      <c r="A975" s="192" t="inlineStr">
        <is>
          <t>invocacao.1.oficio_compativel</t>
        </is>
      </c>
      <c r="B975" s="192">
        <f>IF(ISBLANK('INVOCAÇÕES'!$L$43),"",'INVOCAÇÕES'!$L$43&amp;"")</f>
        <v/>
      </c>
      <c r="C975" s="192">
        <f>"'INVOCAÇÕES'!L43"</f>
        <v/>
      </c>
      <c r="D975" s="192" t="inlineStr">
        <is>
          <t>entrada</t>
        </is>
      </c>
    </row>
    <row r="976">
      <c r="A976" s="192" t="inlineStr">
        <is>
          <t>invocacao.1.pontos</t>
        </is>
      </c>
      <c r="B976" s="192">
        <f>TEXTJOIN(" · ",TRUE,DADOS_INVOC!$DJ$2,DADOS_INVOC!$DK$2,DADOS_INVOC!$DL$2,DADOS_INVOC!$DM$2,DADOS_INVOC!$DN$2)</f>
        <v/>
      </c>
      <c r="C976" s="192" t="inlineStr">
        <is>
          <t>DADOS_INVOC!DJ2 DADOS_INVOC!DK2 DADOS_INVOC!DL2 DADOS_INVOC!DM2 DADOS_INVOC!DN2</t>
        </is>
      </c>
      <c r="D976" s="192" t="inlineStr">
        <is>
          <t>entrada</t>
        </is>
      </c>
    </row>
    <row r="977">
      <c r="A977" s="192" t="inlineStr">
        <is>
          <t>invocacao.1.familias</t>
        </is>
      </c>
      <c r="B977" s="192">
        <f>TEXTJOIN(" · ",TRUE,DADOS_INVOC!$EL$2,DADOS_INVOC!$EM$2,DADOS_INVOC!$EN$2,DADOS_INVOC!$EO$2,DADOS_INVOC!$EP$2)</f>
        <v/>
      </c>
      <c r="C977" s="192" t="inlineStr">
        <is>
          <t>DADOS_INVOC!EL2 DADOS_INVOC!EM2 DADOS_INVOC!EN2 DADOS_INVOC!EO2 DADOS_INVOC!EP2</t>
        </is>
      </c>
      <c r="D977" s="192" t="inlineStr">
        <is>
          <t>entrada</t>
        </is>
      </c>
    </row>
    <row r="978">
      <c r="A978" s="192" t="inlineStr">
        <is>
          <t>invocacao.1.pericias</t>
        </is>
      </c>
      <c r="B978" s="192">
        <f>TEXTJOIN(" · ",TRUE,DADOS_INVOC!$EQ$2,DADOS_INVOC!$ER$2,DADOS_INVOC!$ES$2,DADOS_INVOC!$ET$2,DADOS_INVOC!$EU$2,DADOS_INVOC!$EV$2,DADOS_INVOC!$EW$2)</f>
        <v/>
      </c>
      <c r="C978" s="192" t="inlineStr">
        <is>
          <t>DADOS_INVOC!EQ2 DADOS_INVOC!ER2 DADOS_INVOC!ES2 DADOS_INVOC!ET2 DADOS_INVOC!EU2 DADOS_INVOC!EV2 DADOS_INVOC!EW2</t>
        </is>
      </c>
      <c r="D978" s="192" t="inlineStr">
        <is>
          <t>entrada</t>
        </is>
      </c>
    </row>
    <row r="979">
      <c r="A979" s="192" t="inlineStr">
        <is>
          <t>invocacao.1.talentos</t>
        </is>
      </c>
      <c r="B979" s="192">
        <f>TEXTJOIN(" · ",TRUE,DADOS_INVOC!$EX$2,DADOS_INVOC!$EY$2,DADOS_INVOC!$EZ$2,DADOS_INVOC!$FA$2,DADOS_INVOC!$FB$2,DADOS_INVOC!$FC$2,DADOS_INVOC!$FD$2,DADOS_INVOC!$FE$2)</f>
        <v/>
      </c>
      <c r="C979" s="192" t="inlineStr">
        <is>
          <t>DADOS_INVOC!EX2 DADOS_INVOC!EY2 DADOS_INVOC!EZ2 DADOS_INVOC!FA2 DADOS_INVOC!FB2 DADOS_INVOC!FC2 DADOS_INVOC!FD2 DADOS_INVOC!FE2</t>
        </is>
      </c>
      <c r="D979" s="192" t="inlineStr">
        <is>
          <t>entrada</t>
        </is>
      </c>
    </row>
    <row r="980">
      <c r="A980" s="192" t="inlineStr">
        <is>
          <t>invocacao.1.nivel</t>
        </is>
      </c>
      <c r="B980" s="192">
        <f>IF(ISBLANK(DADOS_INVOC!$FO$2),"",DADOS_INVOC!$FO$2&amp;"")</f>
        <v/>
      </c>
      <c r="C980" s="192" t="inlineStr">
        <is>
          <t>DADOS_INVOC!FO2</t>
        </is>
      </c>
      <c r="D980" s="192" t="inlineStr">
        <is>
          <t>resultado</t>
        </is>
      </c>
    </row>
    <row r="981">
      <c r="A981" s="192" t="inlineStr">
        <is>
          <t>invocacao.1.classe</t>
        </is>
      </c>
      <c r="B981" s="192">
        <f>IF(ISBLANK(DADOS_INVOC!$FP$2),"",DADOS_INVOC!$FP$2&amp;"")</f>
        <v/>
      </c>
      <c r="C981" s="192" t="inlineStr">
        <is>
          <t>DADOS_INVOC!FP2</t>
        </is>
      </c>
      <c r="D981" s="192" t="inlineStr">
        <is>
          <t>resultado</t>
        </is>
      </c>
    </row>
    <row r="982">
      <c r="A982" s="192" t="inlineStr">
        <is>
          <t>invocacao.1.vida.max</t>
        </is>
      </c>
      <c r="B982" s="192">
        <f>IF(ISBLANK(DADOS_INVOC!$GF$2),"",DADOS_INVOC!$GF$2&amp;"")</f>
        <v/>
      </c>
      <c r="C982" s="192" t="inlineStr">
        <is>
          <t>DADOS_INVOC!GF2</t>
        </is>
      </c>
      <c r="D982" s="192" t="inlineStr">
        <is>
          <t>resultado</t>
        </is>
      </c>
    </row>
    <row r="983">
      <c r="A983" s="192" t="inlineStr">
        <is>
          <t>invocacao.1.entrada</t>
        </is>
      </c>
      <c r="B983" s="192">
        <f>IF(ISBLANK(DADOS_INVOC!$GZ$2),"",DADOS_INVOC!$GZ$2&amp;"")</f>
        <v/>
      </c>
      <c r="C983" s="192" t="inlineStr">
        <is>
          <t>DADOS_INVOC!GZ2</t>
        </is>
      </c>
      <c r="D983" s="192" t="inlineStr">
        <is>
          <t>resultado</t>
        </is>
      </c>
    </row>
    <row r="984">
      <c r="A984" s="192" t="inlineStr">
        <is>
          <t>invocacao.1.retorno</t>
        </is>
      </c>
      <c r="B984" s="192">
        <f>IF(ISBLANK(DADOS_INVOC!$HA$2),"",DADOS_INVOC!$HA$2&amp;"")</f>
        <v/>
      </c>
      <c r="C984" s="192" t="inlineStr">
        <is>
          <t>DADOS_INVOC!HA2</t>
        </is>
      </c>
      <c r="D984" s="192" t="inlineStr">
        <is>
          <t>resultado</t>
        </is>
      </c>
    </row>
    <row r="985">
      <c r="A985" s="192" t="inlineStr">
        <is>
          <t>invocacao.1.acerto</t>
        </is>
      </c>
      <c r="B985" s="192">
        <f>IF(ISBLANK(DADOS_INVOC!$GB$2),"",DADOS_INVOC!$GB$2&amp;"")</f>
        <v/>
      </c>
      <c r="C985" s="192" t="inlineStr">
        <is>
          <t>DADOS_INVOC!GB2</t>
        </is>
      </c>
      <c r="D985" s="192" t="inlineStr">
        <is>
          <t>resultado</t>
        </is>
      </c>
    </row>
    <row r="986">
      <c r="A986" s="192" t="inlineStr">
        <is>
          <t>invocacao.1.cd</t>
        </is>
      </c>
      <c r="B986" s="192">
        <f>IF(ISBLANK(DADOS_INVOC!$GC$2),"",DADOS_INVOC!$GC$2&amp;"")</f>
        <v/>
      </c>
      <c r="C986" s="192" t="inlineStr">
        <is>
          <t>DADOS_INVOC!GC2</t>
        </is>
      </c>
      <c r="D986" s="192" t="inlineStr">
        <is>
          <t>resultado</t>
        </is>
      </c>
    </row>
    <row r="987">
      <c r="A987" s="192" t="inlineStr">
        <is>
          <t>invocacao.1.defesa</t>
        </is>
      </c>
      <c r="B987" s="192">
        <f>IF(ISBLANK(DADOS_INVOC!$GD$2),"",DADOS_INVOC!$GD$2&amp;"")</f>
        <v/>
      </c>
      <c r="C987" s="192" t="inlineStr">
        <is>
          <t>DADOS_INVOC!GD2</t>
        </is>
      </c>
      <c r="D987" s="192" t="inlineStr">
        <is>
          <t>resultado</t>
        </is>
      </c>
    </row>
    <row r="988">
      <c r="A988" s="192" t="inlineStr">
        <is>
          <t>invocacao.1.deslocamento</t>
        </is>
      </c>
      <c r="B988" s="192">
        <f>IF(ISBLANK(DADOS_INVOC!$GN$2),"",DADOS_INVOC!$GN$2&amp;"")</f>
        <v/>
      </c>
      <c r="C988" s="192" t="inlineStr">
        <is>
          <t>DADOS_INVOC!GN2</t>
        </is>
      </c>
      <c r="D988" s="192" t="inlineStr">
        <is>
          <t>resultado</t>
        </is>
      </c>
    </row>
    <row r="989">
      <c r="A989" s="192" t="inlineStr">
        <is>
          <t>invocacao.1.pontos_acima</t>
        </is>
      </c>
      <c r="B989" s="192">
        <f>IF(ISBLANK(DADOS_INVOC!$FZ$2),"",DADOS_INVOC!$FZ$2&amp;"")</f>
        <v/>
      </c>
      <c r="C989" s="192" t="inlineStr">
        <is>
          <t>DADOS_INVOC!FZ2</t>
        </is>
      </c>
      <c r="D989" s="192" t="inlineStr">
        <is>
          <t>aviso</t>
        </is>
      </c>
    </row>
    <row r="990">
      <c r="A990" s="192" t="inlineStr">
        <is>
          <t>invocacao.2.nome</t>
        </is>
      </c>
      <c r="B990" s="192">
        <f>IF(ISBLANK(DADOS_INVOC!$DE$3),"",DADOS_INVOC!$DE$3&amp;"")</f>
        <v/>
      </c>
      <c r="C990" s="192" t="inlineStr">
        <is>
          <t>DADOS_INVOC!DE3</t>
        </is>
      </c>
      <c r="D990" s="192" t="inlineStr">
        <is>
          <t>entrada</t>
        </is>
      </c>
    </row>
    <row r="991">
      <c r="A991" s="192" t="inlineStr">
        <is>
          <t>invocacao.2.tipo</t>
        </is>
      </c>
      <c r="B991" s="192">
        <f>IF(ISBLANK(DADOS_INVOC!$DF$3),"",DADOS_INVOC!$DF$3&amp;"")</f>
        <v/>
      </c>
      <c r="C991" s="192" t="inlineStr">
        <is>
          <t>DADOS_INVOC!DF3</t>
        </is>
      </c>
      <c r="D991" s="192" t="inlineStr">
        <is>
          <t>entrada</t>
        </is>
      </c>
    </row>
    <row r="992">
      <c r="A992" s="192" t="inlineStr">
        <is>
          <t>invocacao.2.aquisicao</t>
        </is>
      </c>
      <c r="B992" s="192">
        <f>IF(ISBLANK(DADOS_INVOC!$DG$3),"",DADOS_INVOC!$DG$3&amp;"")</f>
        <v/>
      </c>
      <c r="C992" s="192" t="inlineStr">
        <is>
          <t>DADOS_INVOC!DG3</t>
        </is>
      </c>
      <c r="D992" s="192" t="inlineStr">
        <is>
          <t>entrada</t>
        </is>
      </c>
    </row>
    <row r="993">
      <c r="A993" s="192" t="inlineStr">
        <is>
          <t>invocacao.2.nivel_fixo</t>
        </is>
      </c>
      <c r="B993" s="192">
        <f>IF(ISBLANK(DADOS_INVOC!$DH$3),"",DADOS_INVOC!$DH$3&amp;"")</f>
        <v/>
      </c>
      <c r="C993" s="192" t="inlineStr">
        <is>
          <t>DADOS_INVOC!DH3</t>
        </is>
      </c>
      <c r="D993" s="192" t="inlineStr">
        <is>
          <t>entrada</t>
        </is>
      </c>
    </row>
    <row r="994">
      <c r="A994" s="192" t="inlineStr">
        <is>
          <t>invocacao.2.talisma</t>
        </is>
      </c>
      <c r="B994" s="192">
        <f>IF(ISBLANK(DADOS_INVOC!$DI$3),"",DADOS_INVOC!$DI$3&amp;"")</f>
        <v/>
      </c>
      <c r="C994" s="192" t="inlineStr">
        <is>
          <t>DADOS_INVOC!DI3</t>
        </is>
      </c>
      <c r="D994" s="192" t="inlineStr">
        <is>
          <t>entrada</t>
        </is>
      </c>
    </row>
    <row r="995">
      <c r="A995" s="192" t="inlineStr">
        <is>
          <t>invocacao.2.oficio_compativel</t>
        </is>
      </c>
      <c r="B995" s="192">
        <f>IF(ISBLANK('INVOCAÇÕES'!$L$241),"",'INVOCAÇÕES'!$L$241&amp;"")</f>
        <v/>
      </c>
      <c r="C995" s="192">
        <f>"'INVOCAÇÕES'!L241"</f>
        <v/>
      </c>
      <c r="D995" s="192" t="inlineStr">
        <is>
          <t>entrada</t>
        </is>
      </c>
    </row>
    <row r="996">
      <c r="A996" s="192" t="inlineStr">
        <is>
          <t>invocacao.2.pontos</t>
        </is>
      </c>
      <c r="B996" s="192">
        <f>TEXTJOIN(" · ",TRUE,DADOS_INVOC!$DJ$3,DADOS_INVOC!$DK$3,DADOS_INVOC!$DL$3,DADOS_INVOC!$DM$3,DADOS_INVOC!$DN$3)</f>
        <v/>
      </c>
      <c r="C996" s="192" t="inlineStr">
        <is>
          <t>DADOS_INVOC!DJ3 DADOS_INVOC!DK3 DADOS_INVOC!DL3 DADOS_INVOC!DM3 DADOS_INVOC!DN3</t>
        </is>
      </c>
      <c r="D996" s="192" t="inlineStr">
        <is>
          <t>entrada</t>
        </is>
      </c>
    </row>
    <row r="997">
      <c r="A997" s="192" t="inlineStr">
        <is>
          <t>invocacao.2.familias</t>
        </is>
      </c>
      <c r="B997" s="192">
        <f>TEXTJOIN(" · ",TRUE,DADOS_INVOC!$EL$3,DADOS_INVOC!$EM$3,DADOS_INVOC!$EN$3,DADOS_INVOC!$EO$3,DADOS_INVOC!$EP$3)</f>
        <v/>
      </c>
      <c r="C997" s="192" t="inlineStr">
        <is>
          <t>DADOS_INVOC!EL3 DADOS_INVOC!EM3 DADOS_INVOC!EN3 DADOS_INVOC!EO3 DADOS_INVOC!EP3</t>
        </is>
      </c>
      <c r="D997" s="192" t="inlineStr">
        <is>
          <t>entrada</t>
        </is>
      </c>
    </row>
    <row r="998">
      <c r="A998" s="192" t="inlineStr">
        <is>
          <t>invocacao.2.pericias</t>
        </is>
      </c>
      <c r="B998" s="192">
        <f>TEXTJOIN(" · ",TRUE,DADOS_INVOC!$EQ$3,DADOS_INVOC!$ER$3,DADOS_INVOC!$ES$3,DADOS_INVOC!$ET$3,DADOS_INVOC!$EU$3,DADOS_INVOC!$EV$3,DADOS_INVOC!$EW$3)</f>
        <v/>
      </c>
      <c r="C998" s="192" t="inlineStr">
        <is>
          <t>DADOS_INVOC!EQ3 DADOS_INVOC!ER3 DADOS_INVOC!ES3 DADOS_INVOC!ET3 DADOS_INVOC!EU3 DADOS_INVOC!EV3 DADOS_INVOC!EW3</t>
        </is>
      </c>
      <c r="D998" s="192" t="inlineStr">
        <is>
          <t>entrada</t>
        </is>
      </c>
    </row>
    <row r="999">
      <c r="A999" s="192" t="inlineStr">
        <is>
          <t>invocacao.2.talentos</t>
        </is>
      </c>
      <c r="B999" s="192">
        <f>TEXTJOIN(" · ",TRUE,DADOS_INVOC!$EX$3,DADOS_INVOC!$EY$3,DADOS_INVOC!$EZ$3,DADOS_INVOC!$FA$3,DADOS_INVOC!$FB$3,DADOS_INVOC!$FC$3,DADOS_INVOC!$FD$3,DADOS_INVOC!$FE$3)</f>
        <v/>
      </c>
      <c r="C999" s="192" t="inlineStr">
        <is>
          <t>DADOS_INVOC!EX3 DADOS_INVOC!EY3 DADOS_INVOC!EZ3 DADOS_INVOC!FA3 DADOS_INVOC!FB3 DADOS_INVOC!FC3 DADOS_INVOC!FD3 DADOS_INVOC!FE3</t>
        </is>
      </c>
      <c r="D999" s="192" t="inlineStr">
        <is>
          <t>entrada</t>
        </is>
      </c>
    </row>
    <row r="1000">
      <c r="A1000" s="192" t="inlineStr">
        <is>
          <t>invocacao.2.nivel</t>
        </is>
      </c>
      <c r="B1000" s="192">
        <f>IF(ISBLANK(DADOS_INVOC!$FO$3),"",DADOS_INVOC!$FO$3&amp;"")</f>
        <v/>
      </c>
      <c r="C1000" s="192" t="inlineStr">
        <is>
          <t>DADOS_INVOC!FO3</t>
        </is>
      </c>
      <c r="D1000" s="192" t="inlineStr">
        <is>
          <t>resultado</t>
        </is>
      </c>
    </row>
    <row r="1001">
      <c r="A1001" s="192" t="inlineStr">
        <is>
          <t>invocacao.2.classe</t>
        </is>
      </c>
      <c r="B1001" s="192">
        <f>IF(ISBLANK(DADOS_INVOC!$FP$3),"",DADOS_INVOC!$FP$3&amp;"")</f>
        <v/>
      </c>
      <c r="C1001" s="192" t="inlineStr">
        <is>
          <t>DADOS_INVOC!FP3</t>
        </is>
      </c>
      <c r="D1001" s="192" t="inlineStr">
        <is>
          <t>resultado</t>
        </is>
      </c>
    </row>
    <row r="1002">
      <c r="A1002" s="192" t="inlineStr">
        <is>
          <t>invocacao.2.vida.max</t>
        </is>
      </c>
      <c r="B1002" s="192">
        <f>IF(ISBLANK(DADOS_INVOC!$GF$3),"",DADOS_INVOC!$GF$3&amp;"")</f>
        <v/>
      </c>
      <c r="C1002" s="192" t="inlineStr">
        <is>
          <t>DADOS_INVOC!GF3</t>
        </is>
      </c>
      <c r="D1002" s="192" t="inlineStr">
        <is>
          <t>resultado</t>
        </is>
      </c>
    </row>
    <row r="1003">
      <c r="A1003" s="192" t="inlineStr">
        <is>
          <t>invocacao.2.entrada</t>
        </is>
      </c>
      <c r="B1003" s="192">
        <f>IF(ISBLANK(DADOS_INVOC!$GZ$3),"",DADOS_INVOC!$GZ$3&amp;"")</f>
        <v/>
      </c>
      <c r="C1003" s="192" t="inlineStr">
        <is>
          <t>DADOS_INVOC!GZ3</t>
        </is>
      </c>
      <c r="D1003" s="192" t="inlineStr">
        <is>
          <t>resultado</t>
        </is>
      </c>
    </row>
    <row r="1004">
      <c r="A1004" s="192" t="inlineStr">
        <is>
          <t>invocacao.2.retorno</t>
        </is>
      </c>
      <c r="B1004" s="192">
        <f>IF(ISBLANK(DADOS_INVOC!$HA$3),"",DADOS_INVOC!$HA$3&amp;"")</f>
        <v/>
      </c>
      <c r="C1004" s="192" t="inlineStr">
        <is>
          <t>DADOS_INVOC!HA3</t>
        </is>
      </c>
      <c r="D1004" s="192" t="inlineStr">
        <is>
          <t>resultado</t>
        </is>
      </c>
    </row>
    <row r="1005">
      <c r="A1005" s="192" t="inlineStr">
        <is>
          <t>invocacao.2.acerto</t>
        </is>
      </c>
      <c r="B1005" s="192">
        <f>IF(ISBLANK(DADOS_INVOC!$GB$3),"",DADOS_INVOC!$GB$3&amp;"")</f>
        <v/>
      </c>
      <c r="C1005" s="192" t="inlineStr">
        <is>
          <t>DADOS_INVOC!GB3</t>
        </is>
      </c>
      <c r="D1005" s="192" t="inlineStr">
        <is>
          <t>resultado</t>
        </is>
      </c>
    </row>
    <row r="1006">
      <c r="A1006" s="192" t="inlineStr">
        <is>
          <t>invocacao.2.cd</t>
        </is>
      </c>
      <c r="B1006" s="192">
        <f>IF(ISBLANK(DADOS_INVOC!$GC$3),"",DADOS_INVOC!$GC$3&amp;"")</f>
        <v/>
      </c>
      <c r="C1006" s="192" t="inlineStr">
        <is>
          <t>DADOS_INVOC!GC3</t>
        </is>
      </c>
      <c r="D1006" s="192" t="inlineStr">
        <is>
          <t>resultado</t>
        </is>
      </c>
    </row>
    <row r="1007">
      <c r="A1007" s="192" t="inlineStr">
        <is>
          <t>invocacao.2.defesa</t>
        </is>
      </c>
      <c r="B1007" s="192">
        <f>IF(ISBLANK(DADOS_INVOC!$GD$3),"",DADOS_INVOC!$GD$3&amp;"")</f>
        <v/>
      </c>
      <c r="C1007" s="192" t="inlineStr">
        <is>
          <t>DADOS_INVOC!GD3</t>
        </is>
      </c>
      <c r="D1007" s="192" t="inlineStr">
        <is>
          <t>resultado</t>
        </is>
      </c>
    </row>
    <row r="1008">
      <c r="A1008" s="192" t="inlineStr">
        <is>
          <t>invocacao.2.deslocamento</t>
        </is>
      </c>
      <c r="B1008" s="192">
        <f>IF(ISBLANK(DADOS_INVOC!$GN$3),"",DADOS_INVOC!$GN$3&amp;"")</f>
        <v/>
      </c>
      <c r="C1008" s="192" t="inlineStr">
        <is>
          <t>DADOS_INVOC!GN3</t>
        </is>
      </c>
      <c r="D1008" s="192" t="inlineStr">
        <is>
          <t>resultado</t>
        </is>
      </c>
    </row>
    <row r="1009">
      <c r="A1009" s="192" t="inlineStr">
        <is>
          <t>invocacao.2.pontos_acima</t>
        </is>
      </c>
      <c r="B1009" s="192">
        <f>IF(ISBLANK(DADOS_INVOC!$FZ$3),"",DADOS_INVOC!$FZ$3&amp;"")</f>
        <v/>
      </c>
      <c r="C1009" s="192" t="inlineStr">
        <is>
          <t>DADOS_INVOC!FZ3</t>
        </is>
      </c>
      <c r="D1009" s="192" t="inlineStr">
        <is>
          <t>aviso</t>
        </is>
      </c>
    </row>
    <row r="1010">
      <c r="A1010" s="192" t="inlineStr">
        <is>
          <t>invocacao.3.nome</t>
        </is>
      </c>
      <c r="B1010" s="192">
        <f>IF(ISBLANK(DADOS_INVOC!$DE$4),"",DADOS_INVOC!$DE$4&amp;"")</f>
        <v/>
      </c>
      <c r="C1010" s="192" t="inlineStr">
        <is>
          <t>DADOS_INVOC!DE4</t>
        </is>
      </c>
      <c r="D1010" s="192" t="inlineStr">
        <is>
          <t>entrada</t>
        </is>
      </c>
    </row>
    <row r="1011">
      <c r="A1011" s="192" t="inlineStr">
        <is>
          <t>invocacao.3.tipo</t>
        </is>
      </c>
      <c r="B1011" s="192">
        <f>IF(ISBLANK(DADOS_INVOC!$DF$4),"",DADOS_INVOC!$DF$4&amp;"")</f>
        <v/>
      </c>
      <c r="C1011" s="192" t="inlineStr">
        <is>
          <t>DADOS_INVOC!DF4</t>
        </is>
      </c>
      <c r="D1011" s="192" t="inlineStr">
        <is>
          <t>entrada</t>
        </is>
      </c>
    </row>
    <row r="1012">
      <c r="A1012" s="192" t="inlineStr">
        <is>
          <t>invocacao.3.aquisicao</t>
        </is>
      </c>
      <c r="B1012" s="192">
        <f>IF(ISBLANK(DADOS_INVOC!$DG$4),"",DADOS_INVOC!$DG$4&amp;"")</f>
        <v/>
      </c>
      <c r="C1012" s="192" t="inlineStr">
        <is>
          <t>DADOS_INVOC!DG4</t>
        </is>
      </c>
      <c r="D1012" s="192" t="inlineStr">
        <is>
          <t>entrada</t>
        </is>
      </c>
    </row>
    <row r="1013">
      <c r="A1013" s="192" t="inlineStr">
        <is>
          <t>invocacao.3.nivel_fixo</t>
        </is>
      </c>
      <c r="B1013" s="192">
        <f>IF(ISBLANK(DADOS_INVOC!$DH$4),"",DADOS_INVOC!$DH$4&amp;"")</f>
        <v/>
      </c>
      <c r="C1013" s="192" t="inlineStr">
        <is>
          <t>DADOS_INVOC!DH4</t>
        </is>
      </c>
      <c r="D1013" s="192" t="inlineStr">
        <is>
          <t>entrada</t>
        </is>
      </c>
    </row>
    <row r="1014">
      <c r="A1014" s="192" t="inlineStr">
        <is>
          <t>invocacao.3.talisma</t>
        </is>
      </c>
      <c r="B1014" s="192">
        <f>IF(ISBLANK(DADOS_INVOC!$DI$4),"",DADOS_INVOC!$DI$4&amp;"")</f>
        <v/>
      </c>
      <c r="C1014" s="192" t="inlineStr">
        <is>
          <t>DADOS_INVOC!DI4</t>
        </is>
      </c>
      <c r="D1014" s="192" t="inlineStr">
        <is>
          <t>entrada</t>
        </is>
      </c>
    </row>
    <row r="1015">
      <c r="A1015" s="192" t="inlineStr">
        <is>
          <t>invocacao.3.oficio_compativel</t>
        </is>
      </c>
      <c r="B1015" s="192">
        <f>IF(ISBLANK('INVOCAÇÕES'!$L$439),"",'INVOCAÇÕES'!$L$439&amp;"")</f>
        <v/>
      </c>
      <c r="C1015" s="192">
        <f>"'INVOCAÇÕES'!L439"</f>
        <v/>
      </c>
      <c r="D1015" s="192" t="inlineStr">
        <is>
          <t>entrada</t>
        </is>
      </c>
    </row>
    <row r="1016">
      <c r="A1016" s="192" t="inlineStr">
        <is>
          <t>invocacao.3.pontos</t>
        </is>
      </c>
      <c r="B1016" s="192">
        <f>TEXTJOIN(" · ",TRUE,DADOS_INVOC!$DJ$4,DADOS_INVOC!$DK$4,DADOS_INVOC!$DL$4,DADOS_INVOC!$DM$4,DADOS_INVOC!$DN$4)</f>
        <v/>
      </c>
      <c r="C1016" s="192" t="inlineStr">
        <is>
          <t>DADOS_INVOC!DJ4 DADOS_INVOC!DK4 DADOS_INVOC!DL4 DADOS_INVOC!DM4 DADOS_INVOC!DN4</t>
        </is>
      </c>
      <c r="D1016" s="192" t="inlineStr">
        <is>
          <t>entrada</t>
        </is>
      </c>
    </row>
    <row r="1017">
      <c r="A1017" s="192" t="inlineStr">
        <is>
          <t>invocacao.3.familias</t>
        </is>
      </c>
      <c r="B1017" s="192">
        <f>TEXTJOIN(" · ",TRUE,DADOS_INVOC!$EL$4,DADOS_INVOC!$EM$4,DADOS_INVOC!$EN$4,DADOS_INVOC!$EO$4,DADOS_INVOC!$EP$4)</f>
        <v/>
      </c>
      <c r="C1017" s="192" t="inlineStr">
        <is>
          <t>DADOS_INVOC!EL4 DADOS_INVOC!EM4 DADOS_INVOC!EN4 DADOS_INVOC!EO4 DADOS_INVOC!EP4</t>
        </is>
      </c>
      <c r="D1017" s="192" t="inlineStr">
        <is>
          <t>entrada</t>
        </is>
      </c>
    </row>
    <row r="1018">
      <c r="A1018" s="192" t="inlineStr">
        <is>
          <t>invocacao.3.pericias</t>
        </is>
      </c>
      <c r="B1018" s="192">
        <f>TEXTJOIN(" · ",TRUE,DADOS_INVOC!$EQ$4,DADOS_INVOC!$ER$4,DADOS_INVOC!$ES$4,DADOS_INVOC!$ET$4,DADOS_INVOC!$EU$4,DADOS_INVOC!$EV$4,DADOS_INVOC!$EW$4)</f>
        <v/>
      </c>
      <c r="C1018" s="192" t="inlineStr">
        <is>
          <t>DADOS_INVOC!EQ4 DADOS_INVOC!ER4 DADOS_INVOC!ES4 DADOS_INVOC!ET4 DADOS_INVOC!EU4 DADOS_INVOC!EV4 DADOS_INVOC!EW4</t>
        </is>
      </c>
      <c r="D1018" s="192" t="inlineStr">
        <is>
          <t>entrada</t>
        </is>
      </c>
    </row>
    <row r="1019">
      <c r="A1019" s="192" t="inlineStr">
        <is>
          <t>invocacao.3.talentos</t>
        </is>
      </c>
      <c r="B1019" s="192">
        <f>TEXTJOIN(" · ",TRUE,DADOS_INVOC!$EX$4,DADOS_INVOC!$EY$4,DADOS_INVOC!$EZ$4,DADOS_INVOC!$FA$4,DADOS_INVOC!$FB$4,DADOS_INVOC!$FC$4,DADOS_INVOC!$FD$4,DADOS_INVOC!$FE$4)</f>
        <v/>
      </c>
      <c r="C1019" s="192" t="inlineStr">
        <is>
          <t>DADOS_INVOC!EX4 DADOS_INVOC!EY4 DADOS_INVOC!EZ4 DADOS_INVOC!FA4 DADOS_INVOC!FB4 DADOS_INVOC!FC4 DADOS_INVOC!FD4 DADOS_INVOC!FE4</t>
        </is>
      </c>
      <c r="D1019" s="192" t="inlineStr">
        <is>
          <t>entrada</t>
        </is>
      </c>
    </row>
    <row r="1020">
      <c r="A1020" s="192" t="inlineStr">
        <is>
          <t>invocacao.3.nivel</t>
        </is>
      </c>
      <c r="B1020" s="192">
        <f>IF(ISBLANK(DADOS_INVOC!$FO$4),"",DADOS_INVOC!$FO$4&amp;"")</f>
        <v/>
      </c>
      <c r="C1020" s="192" t="inlineStr">
        <is>
          <t>DADOS_INVOC!FO4</t>
        </is>
      </c>
      <c r="D1020" s="192" t="inlineStr">
        <is>
          <t>resultado</t>
        </is>
      </c>
    </row>
    <row r="1021">
      <c r="A1021" s="192" t="inlineStr">
        <is>
          <t>invocacao.3.classe</t>
        </is>
      </c>
      <c r="B1021" s="192">
        <f>IF(ISBLANK(DADOS_INVOC!$FP$4),"",DADOS_INVOC!$FP$4&amp;"")</f>
        <v/>
      </c>
      <c r="C1021" s="192" t="inlineStr">
        <is>
          <t>DADOS_INVOC!FP4</t>
        </is>
      </c>
      <c r="D1021" s="192" t="inlineStr">
        <is>
          <t>resultado</t>
        </is>
      </c>
    </row>
    <row r="1022">
      <c r="A1022" s="192" t="inlineStr">
        <is>
          <t>invocacao.3.vida.max</t>
        </is>
      </c>
      <c r="B1022" s="192">
        <f>IF(ISBLANK(DADOS_INVOC!$GF$4),"",DADOS_INVOC!$GF$4&amp;"")</f>
        <v/>
      </c>
      <c r="C1022" s="192" t="inlineStr">
        <is>
          <t>DADOS_INVOC!GF4</t>
        </is>
      </c>
      <c r="D1022" s="192" t="inlineStr">
        <is>
          <t>resultado</t>
        </is>
      </c>
    </row>
    <row r="1023">
      <c r="A1023" s="192" t="inlineStr">
        <is>
          <t>invocacao.3.entrada</t>
        </is>
      </c>
      <c r="B1023" s="192">
        <f>IF(ISBLANK(DADOS_INVOC!$GZ$4),"",DADOS_INVOC!$GZ$4&amp;"")</f>
        <v/>
      </c>
      <c r="C1023" s="192" t="inlineStr">
        <is>
          <t>DADOS_INVOC!GZ4</t>
        </is>
      </c>
      <c r="D1023" s="192" t="inlineStr">
        <is>
          <t>resultado</t>
        </is>
      </c>
    </row>
    <row r="1024">
      <c r="A1024" s="192" t="inlineStr">
        <is>
          <t>invocacao.3.retorno</t>
        </is>
      </c>
      <c r="B1024" s="192">
        <f>IF(ISBLANK(DADOS_INVOC!$HA$4),"",DADOS_INVOC!$HA$4&amp;"")</f>
        <v/>
      </c>
      <c r="C1024" s="192" t="inlineStr">
        <is>
          <t>DADOS_INVOC!HA4</t>
        </is>
      </c>
      <c r="D1024" s="192" t="inlineStr">
        <is>
          <t>resultado</t>
        </is>
      </c>
    </row>
    <row r="1025">
      <c r="A1025" s="192" t="inlineStr">
        <is>
          <t>invocacao.3.acerto</t>
        </is>
      </c>
      <c r="B1025" s="192">
        <f>IF(ISBLANK(DADOS_INVOC!$GB$4),"",DADOS_INVOC!$GB$4&amp;"")</f>
        <v/>
      </c>
      <c r="C1025" s="192" t="inlineStr">
        <is>
          <t>DADOS_INVOC!GB4</t>
        </is>
      </c>
      <c r="D1025" s="192" t="inlineStr">
        <is>
          <t>resultado</t>
        </is>
      </c>
    </row>
    <row r="1026">
      <c r="A1026" s="192" t="inlineStr">
        <is>
          <t>invocacao.3.cd</t>
        </is>
      </c>
      <c r="B1026" s="192">
        <f>IF(ISBLANK(DADOS_INVOC!$GC$4),"",DADOS_INVOC!$GC$4&amp;"")</f>
        <v/>
      </c>
      <c r="C1026" s="192" t="inlineStr">
        <is>
          <t>DADOS_INVOC!GC4</t>
        </is>
      </c>
      <c r="D1026" s="192" t="inlineStr">
        <is>
          <t>resultado</t>
        </is>
      </c>
    </row>
    <row r="1027">
      <c r="A1027" s="192" t="inlineStr">
        <is>
          <t>invocacao.3.defesa</t>
        </is>
      </c>
      <c r="B1027" s="192">
        <f>IF(ISBLANK(DADOS_INVOC!$GD$4),"",DADOS_INVOC!$GD$4&amp;"")</f>
        <v/>
      </c>
      <c r="C1027" s="192" t="inlineStr">
        <is>
          <t>DADOS_INVOC!GD4</t>
        </is>
      </c>
      <c r="D1027" s="192" t="inlineStr">
        <is>
          <t>resultado</t>
        </is>
      </c>
    </row>
    <row r="1028">
      <c r="A1028" s="192" t="inlineStr">
        <is>
          <t>invocacao.3.deslocamento</t>
        </is>
      </c>
      <c r="B1028" s="192">
        <f>IF(ISBLANK(DADOS_INVOC!$GN$4),"",DADOS_INVOC!$GN$4&amp;"")</f>
        <v/>
      </c>
      <c r="C1028" s="192" t="inlineStr">
        <is>
          <t>DADOS_INVOC!GN4</t>
        </is>
      </c>
      <c r="D1028" s="192" t="inlineStr">
        <is>
          <t>resultado</t>
        </is>
      </c>
    </row>
    <row r="1029">
      <c r="A1029" s="192" t="inlineStr">
        <is>
          <t>invocacao.3.pontos_acima</t>
        </is>
      </c>
      <c r="B1029" s="192">
        <f>IF(ISBLANK(DADOS_INVOC!$FZ$4),"",DADOS_INVOC!$FZ$4&amp;"")</f>
        <v/>
      </c>
      <c r="C1029" s="192" t="inlineStr">
        <is>
          <t>DADOS_INVOC!FZ4</t>
        </is>
      </c>
      <c r="D1029" s="192" t="inlineStr">
        <is>
          <t>aviso</t>
        </is>
      </c>
    </row>
    <row r="1030">
      <c r="A1030" s="192" t="inlineStr">
        <is>
          <t>invocacao.4.nome</t>
        </is>
      </c>
      <c r="B1030" s="192">
        <f>IF(ISBLANK(DADOS_INVOC!$DE$5),"",DADOS_INVOC!$DE$5&amp;"")</f>
        <v/>
      </c>
      <c r="C1030" s="192" t="inlineStr">
        <is>
          <t>DADOS_INVOC!DE5</t>
        </is>
      </c>
      <c r="D1030" s="192" t="inlineStr">
        <is>
          <t>entrada</t>
        </is>
      </c>
    </row>
    <row r="1031">
      <c r="A1031" s="192" t="inlineStr">
        <is>
          <t>invocacao.4.tipo</t>
        </is>
      </c>
      <c r="B1031" s="192">
        <f>IF(ISBLANK(DADOS_INVOC!$DF$5),"",DADOS_INVOC!$DF$5&amp;"")</f>
        <v/>
      </c>
      <c r="C1031" s="192" t="inlineStr">
        <is>
          <t>DADOS_INVOC!DF5</t>
        </is>
      </c>
      <c r="D1031" s="192" t="inlineStr">
        <is>
          <t>entrada</t>
        </is>
      </c>
    </row>
    <row r="1032">
      <c r="A1032" s="192" t="inlineStr">
        <is>
          <t>invocacao.4.aquisicao</t>
        </is>
      </c>
      <c r="B1032" s="192">
        <f>IF(ISBLANK(DADOS_INVOC!$DG$5),"",DADOS_INVOC!$DG$5&amp;"")</f>
        <v/>
      </c>
      <c r="C1032" s="192" t="inlineStr">
        <is>
          <t>DADOS_INVOC!DG5</t>
        </is>
      </c>
      <c r="D1032" s="192" t="inlineStr">
        <is>
          <t>entrada</t>
        </is>
      </c>
    </row>
    <row r="1033">
      <c r="A1033" s="192" t="inlineStr">
        <is>
          <t>invocacao.4.nivel_fixo</t>
        </is>
      </c>
      <c r="B1033" s="192">
        <f>IF(ISBLANK(DADOS_INVOC!$DH$5),"",DADOS_INVOC!$DH$5&amp;"")</f>
        <v/>
      </c>
      <c r="C1033" s="192" t="inlineStr">
        <is>
          <t>DADOS_INVOC!DH5</t>
        </is>
      </c>
      <c r="D1033" s="192" t="inlineStr">
        <is>
          <t>entrada</t>
        </is>
      </c>
    </row>
    <row r="1034">
      <c r="A1034" s="192" t="inlineStr">
        <is>
          <t>invocacao.4.talisma</t>
        </is>
      </c>
      <c r="B1034" s="192">
        <f>IF(ISBLANK(DADOS_INVOC!$DI$5),"",DADOS_INVOC!$DI$5&amp;"")</f>
        <v/>
      </c>
      <c r="C1034" s="192" t="inlineStr">
        <is>
          <t>DADOS_INVOC!DI5</t>
        </is>
      </c>
      <c r="D1034" s="192" t="inlineStr">
        <is>
          <t>entrada</t>
        </is>
      </c>
    </row>
    <row r="1035">
      <c r="A1035" s="192" t="inlineStr">
        <is>
          <t>invocacao.4.oficio_compativel</t>
        </is>
      </c>
      <c r="B1035" s="192">
        <f>IF(ISBLANK('INVOCAÇÕES'!$L$637),"",'INVOCAÇÕES'!$L$637&amp;"")</f>
        <v/>
      </c>
      <c r="C1035" s="192">
        <f>"'INVOCAÇÕES'!L637"</f>
        <v/>
      </c>
      <c r="D1035" s="192" t="inlineStr">
        <is>
          <t>entrada</t>
        </is>
      </c>
    </row>
    <row r="1036">
      <c r="A1036" s="192" t="inlineStr">
        <is>
          <t>invocacao.4.pontos</t>
        </is>
      </c>
      <c r="B1036" s="192">
        <f>TEXTJOIN(" · ",TRUE,DADOS_INVOC!$DJ$5,DADOS_INVOC!$DK$5,DADOS_INVOC!$DL$5,DADOS_INVOC!$DM$5,DADOS_INVOC!$DN$5)</f>
        <v/>
      </c>
      <c r="C1036" s="192" t="inlineStr">
        <is>
          <t>DADOS_INVOC!DJ5 DADOS_INVOC!DK5 DADOS_INVOC!DL5 DADOS_INVOC!DM5 DADOS_INVOC!DN5</t>
        </is>
      </c>
      <c r="D1036" s="192" t="inlineStr">
        <is>
          <t>entrada</t>
        </is>
      </c>
    </row>
    <row r="1037">
      <c r="A1037" s="192" t="inlineStr">
        <is>
          <t>invocacao.4.familias</t>
        </is>
      </c>
      <c r="B1037" s="192">
        <f>TEXTJOIN(" · ",TRUE,DADOS_INVOC!$EL$5,DADOS_INVOC!$EM$5,DADOS_INVOC!$EN$5,DADOS_INVOC!$EO$5,DADOS_INVOC!$EP$5)</f>
        <v/>
      </c>
      <c r="C1037" s="192" t="inlineStr">
        <is>
          <t>DADOS_INVOC!EL5 DADOS_INVOC!EM5 DADOS_INVOC!EN5 DADOS_INVOC!EO5 DADOS_INVOC!EP5</t>
        </is>
      </c>
      <c r="D1037" s="192" t="inlineStr">
        <is>
          <t>entrada</t>
        </is>
      </c>
    </row>
    <row r="1038">
      <c r="A1038" s="192" t="inlineStr">
        <is>
          <t>invocacao.4.pericias</t>
        </is>
      </c>
      <c r="B1038" s="192">
        <f>TEXTJOIN(" · ",TRUE,DADOS_INVOC!$EQ$5,DADOS_INVOC!$ER$5,DADOS_INVOC!$ES$5,DADOS_INVOC!$ET$5,DADOS_INVOC!$EU$5,DADOS_INVOC!$EV$5,DADOS_INVOC!$EW$5)</f>
        <v/>
      </c>
      <c r="C1038" s="192" t="inlineStr">
        <is>
          <t>DADOS_INVOC!EQ5 DADOS_INVOC!ER5 DADOS_INVOC!ES5 DADOS_INVOC!ET5 DADOS_INVOC!EU5 DADOS_INVOC!EV5 DADOS_INVOC!EW5</t>
        </is>
      </c>
      <c r="D1038" s="192" t="inlineStr">
        <is>
          <t>entrada</t>
        </is>
      </c>
    </row>
    <row r="1039">
      <c r="A1039" s="192" t="inlineStr">
        <is>
          <t>invocacao.4.talentos</t>
        </is>
      </c>
      <c r="B1039" s="192">
        <f>TEXTJOIN(" · ",TRUE,DADOS_INVOC!$EX$5,DADOS_INVOC!$EY$5,DADOS_INVOC!$EZ$5,DADOS_INVOC!$FA$5,DADOS_INVOC!$FB$5,DADOS_INVOC!$FC$5,DADOS_INVOC!$FD$5,DADOS_INVOC!$FE$5)</f>
        <v/>
      </c>
      <c r="C1039" s="192" t="inlineStr">
        <is>
          <t>DADOS_INVOC!EX5 DADOS_INVOC!EY5 DADOS_INVOC!EZ5 DADOS_INVOC!FA5 DADOS_INVOC!FB5 DADOS_INVOC!FC5 DADOS_INVOC!FD5 DADOS_INVOC!FE5</t>
        </is>
      </c>
      <c r="D1039" s="192" t="inlineStr">
        <is>
          <t>entrada</t>
        </is>
      </c>
    </row>
    <row r="1040">
      <c r="A1040" s="192" t="inlineStr">
        <is>
          <t>invocacao.4.nivel</t>
        </is>
      </c>
      <c r="B1040" s="192">
        <f>IF(ISBLANK(DADOS_INVOC!$FO$5),"",DADOS_INVOC!$FO$5&amp;"")</f>
        <v/>
      </c>
      <c r="C1040" s="192" t="inlineStr">
        <is>
          <t>DADOS_INVOC!FO5</t>
        </is>
      </c>
      <c r="D1040" s="192" t="inlineStr">
        <is>
          <t>resultado</t>
        </is>
      </c>
    </row>
    <row r="1041">
      <c r="A1041" s="192" t="inlineStr">
        <is>
          <t>invocacao.4.classe</t>
        </is>
      </c>
      <c r="B1041" s="192">
        <f>IF(ISBLANK(DADOS_INVOC!$FP$5),"",DADOS_INVOC!$FP$5&amp;"")</f>
        <v/>
      </c>
      <c r="C1041" s="192" t="inlineStr">
        <is>
          <t>DADOS_INVOC!FP5</t>
        </is>
      </c>
      <c r="D1041" s="192" t="inlineStr">
        <is>
          <t>resultado</t>
        </is>
      </c>
    </row>
    <row r="1042">
      <c r="A1042" s="192" t="inlineStr">
        <is>
          <t>invocacao.4.vida.max</t>
        </is>
      </c>
      <c r="B1042" s="192">
        <f>IF(ISBLANK(DADOS_INVOC!$GF$5),"",DADOS_INVOC!$GF$5&amp;"")</f>
        <v/>
      </c>
      <c r="C1042" s="192" t="inlineStr">
        <is>
          <t>DADOS_INVOC!GF5</t>
        </is>
      </c>
      <c r="D1042" s="192" t="inlineStr">
        <is>
          <t>resultado</t>
        </is>
      </c>
    </row>
    <row r="1043">
      <c r="A1043" s="192" t="inlineStr">
        <is>
          <t>invocacao.4.entrada</t>
        </is>
      </c>
      <c r="B1043" s="192">
        <f>IF(ISBLANK(DADOS_INVOC!$GZ$5),"",DADOS_INVOC!$GZ$5&amp;"")</f>
        <v/>
      </c>
      <c r="C1043" s="192" t="inlineStr">
        <is>
          <t>DADOS_INVOC!GZ5</t>
        </is>
      </c>
      <c r="D1043" s="192" t="inlineStr">
        <is>
          <t>resultado</t>
        </is>
      </c>
    </row>
    <row r="1044">
      <c r="A1044" s="192" t="inlineStr">
        <is>
          <t>invocacao.4.retorno</t>
        </is>
      </c>
      <c r="B1044" s="192">
        <f>IF(ISBLANK(DADOS_INVOC!$HA$5),"",DADOS_INVOC!$HA$5&amp;"")</f>
        <v/>
      </c>
      <c r="C1044" s="192" t="inlineStr">
        <is>
          <t>DADOS_INVOC!HA5</t>
        </is>
      </c>
      <c r="D1044" s="192" t="inlineStr">
        <is>
          <t>resultado</t>
        </is>
      </c>
    </row>
    <row r="1045">
      <c r="A1045" s="192" t="inlineStr">
        <is>
          <t>invocacao.4.acerto</t>
        </is>
      </c>
      <c r="B1045" s="192">
        <f>IF(ISBLANK(DADOS_INVOC!$GB$5),"",DADOS_INVOC!$GB$5&amp;"")</f>
        <v/>
      </c>
      <c r="C1045" s="192" t="inlineStr">
        <is>
          <t>DADOS_INVOC!GB5</t>
        </is>
      </c>
      <c r="D1045" s="192" t="inlineStr">
        <is>
          <t>resultado</t>
        </is>
      </c>
    </row>
    <row r="1046">
      <c r="A1046" s="192" t="inlineStr">
        <is>
          <t>invocacao.4.cd</t>
        </is>
      </c>
      <c r="B1046" s="192">
        <f>IF(ISBLANK(DADOS_INVOC!$GC$5),"",DADOS_INVOC!$GC$5&amp;"")</f>
        <v/>
      </c>
      <c r="C1046" s="192" t="inlineStr">
        <is>
          <t>DADOS_INVOC!GC5</t>
        </is>
      </c>
      <c r="D1046" s="192" t="inlineStr">
        <is>
          <t>resultado</t>
        </is>
      </c>
    </row>
    <row r="1047">
      <c r="A1047" s="192" t="inlineStr">
        <is>
          <t>invocacao.4.defesa</t>
        </is>
      </c>
      <c r="B1047" s="192">
        <f>IF(ISBLANK(DADOS_INVOC!$GD$5),"",DADOS_INVOC!$GD$5&amp;"")</f>
        <v/>
      </c>
      <c r="C1047" s="192" t="inlineStr">
        <is>
          <t>DADOS_INVOC!GD5</t>
        </is>
      </c>
      <c r="D1047" s="192" t="inlineStr">
        <is>
          <t>resultado</t>
        </is>
      </c>
    </row>
    <row r="1048">
      <c r="A1048" s="192" t="inlineStr">
        <is>
          <t>invocacao.4.deslocamento</t>
        </is>
      </c>
      <c r="B1048" s="192">
        <f>IF(ISBLANK(DADOS_INVOC!$GN$5),"",DADOS_INVOC!$GN$5&amp;"")</f>
        <v/>
      </c>
      <c r="C1048" s="192" t="inlineStr">
        <is>
          <t>DADOS_INVOC!GN5</t>
        </is>
      </c>
      <c r="D1048" s="192" t="inlineStr">
        <is>
          <t>resultado</t>
        </is>
      </c>
    </row>
    <row r="1049">
      <c r="A1049" s="192" t="inlineStr">
        <is>
          <t>invocacao.4.pontos_acima</t>
        </is>
      </c>
      <c r="B1049" s="192">
        <f>IF(ISBLANK(DADOS_INVOC!$FZ$5),"",DADOS_INVOC!$FZ$5&amp;"")</f>
        <v/>
      </c>
      <c r="C1049" s="192" t="inlineStr">
        <is>
          <t>DADOS_INVOC!FZ5</t>
        </is>
      </c>
      <c r="D1049" s="192" t="inlineStr">
        <is>
          <t>aviso</t>
        </is>
      </c>
    </row>
    <row r="1050">
      <c r="A1050" s="192" t="inlineStr">
        <is>
          <t>invocacao.5.nome</t>
        </is>
      </c>
      <c r="B1050" s="192">
        <f>IF(ISBLANK(DADOS_INVOC!$DE$6),"",DADOS_INVOC!$DE$6&amp;"")</f>
        <v/>
      </c>
      <c r="C1050" s="192" t="inlineStr">
        <is>
          <t>DADOS_INVOC!DE6</t>
        </is>
      </c>
      <c r="D1050" s="192" t="inlineStr">
        <is>
          <t>entrada</t>
        </is>
      </c>
    </row>
    <row r="1051">
      <c r="A1051" s="192" t="inlineStr">
        <is>
          <t>invocacao.5.tipo</t>
        </is>
      </c>
      <c r="B1051" s="192">
        <f>IF(ISBLANK(DADOS_INVOC!$DF$6),"",DADOS_INVOC!$DF$6&amp;"")</f>
        <v/>
      </c>
      <c r="C1051" s="192" t="inlineStr">
        <is>
          <t>DADOS_INVOC!DF6</t>
        </is>
      </c>
      <c r="D1051" s="192" t="inlineStr">
        <is>
          <t>entrada</t>
        </is>
      </c>
    </row>
    <row r="1052">
      <c r="A1052" s="192" t="inlineStr">
        <is>
          <t>invocacao.5.aquisicao</t>
        </is>
      </c>
      <c r="B1052" s="192">
        <f>IF(ISBLANK(DADOS_INVOC!$DG$6),"",DADOS_INVOC!$DG$6&amp;"")</f>
        <v/>
      </c>
      <c r="C1052" s="192" t="inlineStr">
        <is>
          <t>DADOS_INVOC!DG6</t>
        </is>
      </c>
      <c r="D1052" s="192" t="inlineStr">
        <is>
          <t>entrada</t>
        </is>
      </c>
    </row>
    <row r="1053">
      <c r="A1053" s="192" t="inlineStr">
        <is>
          <t>invocacao.5.nivel_fixo</t>
        </is>
      </c>
      <c r="B1053" s="192">
        <f>IF(ISBLANK(DADOS_INVOC!$DH$6),"",DADOS_INVOC!$DH$6&amp;"")</f>
        <v/>
      </c>
      <c r="C1053" s="192" t="inlineStr">
        <is>
          <t>DADOS_INVOC!DH6</t>
        </is>
      </c>
      <c r="D1053" s="192" t="inlineStr">
        <is>
          <t>entrada</t>
        </is>
      </c>
    </row>
    <row r="1054">
      <c r="A1054" s="192" t="inlineStr">
        <is>
          <t>invocacao.5.talisma</t>
        </is>
      </c>
      <c r="B1054" s="192">
        <f>IF(ISBLANK(DADOS_INVOC!$DI$6),"",DADOS_INVOC!$DI$6&amp;"")</f>
        <v/>
      </c>
      <c r="C1054" s="192" t="inlineStr">
        <is>
          <t>DADOS_INVOC!DI6</t>
        </is>
      </c>
      <c r="D1054" s="192" t="inlineStr">
        <is>
          <t>entrada</t>
        </is>
      </c>
    </row>
    <row r="1055">
      <c r="A1055" s="192" t="inlineStr">
        <is>
          <t>invocacao.5.oficio_compativel</t>
        </is>
      </c>
      <c r="B1055" s="192">
        <f>IF(ISBLANK('INVOCAÇÕES'!$L$835),"",'INVOCAÇÕES'!$L$835&amp;"")</f>
        <v/>
      </c>
      <c r="C1055" s="192">
        <f>"'INVOCAÇÕES'!L835"</f>
        <v/>
      </c>
      <c r="D1055" s="192" t="inlineStr">
        <is>
          <t>entrada</t>
        </is>
      </c>
    </row>
    <row r="1056">
      <c r="A1056" s="192" t="inlineStr">
        <is>
          <t>invocacao.5.pontos</t>
        </is>
      </c>
      <c r="B1056" s="192">
        <f>TEXTJOIN(" · ",TRUE,DADOS_INVOC!$DJ$6,DADOS_INVOC!$DK$6,DADOS_INVOC!$DL$6,DADOS_INVOC!$DM$6,DADOS_INVOC!$DN$6)</f>
        <v/>
      </c>
      <c r="C1056" s="192" t="inlineStr">
        <is>
          <t>DADOS_INVOC!DJ6 DADOS_INVOC!DK6 DADOS_INVOC!DL6 DADOS_INVOC!DM6 DADOS_INVOC!DN6</t>
        </is>
      </c>
      <c r="D1056" s="192" t="inlineStr">
        <is>
          <t>entrada</t>
        </is>
      </c>
    </row>
    <row r="1057">
      <c r="A1057" s="192" t="inlineStr">
        <is>
          <t>invocacao.5.familias</t>
        </is>
      </c>
      <c r="B1057" s="192">
        <f>TEXTJOIN(" · ",TRUE,DADOS_INVOC!$EL$6,DADOS_INVOC!$EM$6,DADOS_INVOC!$EN$6,DADOS_INVOC!$EO$6,DADOS_INVOC!$EP$6)</f>
        <v/>
      </c>
      <c r="C1057" s="192" t="inlineStr">
        <is>
          <t>DADOS_INVOC!EL6 DADOS_INVOC!EM6 DADOS_INVOC!EN6 DADOS_INVOC!EO6 DADOS_INVOC!EP6</t>
        </is>
      </c>
      <c r="D1057" s="192" t="inlineStr">
        <is>
          <t>entrada</t>
        </is>
      </c>
    </row>
    <row r="1058">
      <c r="A1058" s="192" t="inlineStr">
        <is>
          <t>invocacao.5.pericias</t>
        </is>
      </c>
      <c r="B1058" s="192">
        <f>TEXTJOIN(" · ",TRUE,DADOS_INVOC!$EQ$6,DADOS_INVOC!$ER$6,DADOS_INVOC!$ES$6,DADOS_INVOC!$ET$6,DADOS_INVOC!$EU$6,DADOS_INVOC!$EV$6,DADOS_INVOC!$EW$6)</f>
        <v/>
      </c>
      <c r="C1058" s="192" t="inlineStr">
        <is>
          <t>DADOS_INVOC!EQ6 DADOS_INVOC!ER6 DADOS_INVOC!ES6 DADOS_INVOC!ET6 DADOS_INVOC!EU6 DADOS_INVOC!EV6 DADOS_INVOC!EW6</t>
        </is>
      </c>
      <c r="D1058" s="192" t="inlineStr">
        <is>
          <t>entrada</t>
        </is>
      </c>
    </row>
    <row r="1059">
      <c r="A1059" s="192" t="inlineStr">
        <is>
          <t>invocacao.5.talentos</t>
        </is>
      </c>
      <c r="B1059" s="192">
        <f>TEXTJOIN(" · ",TRUE,DADOS_INVOC!$EX$6,DADOS_INVOC!$EY$6,DADOS_INVOC!$EZ$6,DADOS_INVOC!$FA$6,DADOS_INVOC!$FB$6,DADOS_INVOC!$FC$6,DADOS_INVOC!$FD$6,DADOS_INVOC!$FE$6)</f>
        <v/>
      </c>
      <c r="C1059" s="192" t="inlineStr">
        <is>
          <t>DADOS_INVOC!EX6 DADOS_INVOC!EY6 DADOS_INVOC!EZ6 DADOS_INVOC!FA6 DADOS_INVOC!FB6 DADOS_INVOC!FC6 DADOS_INVOC!FD6 DADOS_INVOC!FE6</t>
        </is>
      </c>
      <c r="D1059" s="192" t="inlineStr">
        <is>
          <t>entrada</t>
        </is>
      </c>
    </row>
    <row r="1060">
      <c r="A1060" s="192" t="inlineStr">
        <is>
          <t>invocacao.5.nivel</t>
        </is>
      </c>
      <c r="B1060" s="192">
        <f>IF(ISBLANK(DADOS_INVOC!$FO$6),"",DADOS_INVOC!$FO$6&amp;"")</f>
        <v/>
      </c>
      <c r="C1060" s="192" t="inlineStr">
        <is>
          <t>DADOS_INVOC!FO6</t>
        </is>
      </c>
      <c r="D1060" s="192" t="inlineStr">
        <is>
          <t>resultado</t>
        </is>
      </c>
    </row>
    <row r="1061">
      <c r="A1061" s="192" t="inlineStr">
        <is>
          <t>invocacao.5.classe</t>
        </is>
      </c>
      <c r="B1061" s="192">
        <f>IF(ISBLANK(DADOS_INVOC!$FP$6),"",DADOS_INVOC!$FP$6&amp;"")</f>
        <v/>
      </c>
      <c r="C1061" s="192" t="inlineStr">
        <is>
          <t>DADOS_INVOC!FP6</t>
        </is>
      </c>
      <c r="D1061" s="192" t="inlineStr">
        <is>
          <t>resultado</t>
        </is>
      </c>
    </row>
    <row r="1062">
      <c r="A1062" s="192" t="inlineStr">
        <is>
          <t>invocacao.5.vida.max</t>
        </is>
      </c>
      <c r="B1062" s="192">
        <f>IF(ISBLANK(DADOS_INVOC!$GF$6),"",DADOS_INVOC!$GF$6&amp;"")</f>
        <v/>
      </c>
      <c r="C1062" s="192" t="inlineStr">
        <is>
          <t>DADOS_INVOC!GF6</t>
        </is>
      </c>
      <c r="D1062" s="192" t="inlineStr">
        <is>
          <t>resultado</t>
        </is>
      </c>
    </row>
    <row r="1063">
      <c r="A1063" s="192" t="inlineStr">
        <is>
          <t>invocacao.5.entrada</t>
        </is>
      </c>
      <c r="B1063" s="192">
        <f>IF(ISBLANK(DADOS_INVOC!$GZ$6),"",DADOS_INVOC!$GZ$6&amp;"")</f>
        <v/>
      </c>
      <c r="C1063" s="192" t="inlineStr">
        <is>
          <t>DADOS_INVOC!GZ6</t>
        </is>
      </c>
      <c r="D1063" s="192" t="inlineStr">
        <is>
          <t>resultado</t>
        </is>
      </c>
    </row>
    <row r="1064">
      <c r="A1064" s="192" t="inlineStr">
        <is>
          <t>invocacao.5.retorno</t>
        </is>
      </c>
      <c r="B1064" s="192">
        <f>IF(ISBLANK(DADOS_INVOC!$HA$6),"",DADOS_INVOC!$HA$6&amp;"")</f>
        <v/>
      </c>
      <c r="C1064" s="192" t="inlineStr">
        <is>
          <t>DADOS_INVOC!HA6</t>
        </is>
      </c>
      <c r="D1064" s="192" t="inlineStr">
        <is>
          <t>resultado</t>
        </is>
      </c>
    </row>
    <row r="1065">
      <c r="A1065" s="192" t="inlineStr">
        <is>
          <t>invocacao.5.acerto</t>
        </is>
      </c>
      <c r="B1065" s="192">
        <f>IF(ISBLANK(DADOS_INVOC!$GB$6),"",DADOS_INVOC!$GB$6&amp;"")</f>
        <v/>
      </c>
      <c r="C1065" s="192" t="inlineStr">
        <is>
          <t>DADOS_INVOC!GB6</t>
        </is>
      </c>
      <c r="D1065" s="192" t="inlineStr">
        <is>
          <t>resultado</t>
        </is>
      </c>
    </row>
    <row r="1066">
      <c r="A1066" s="192" t="inlineStr">
        <is>
          <t>invocacao.5.cd</t>
        </is>
      </c>
      <c r="B1066" s="192">
        <f>IF(ISBLANK(DADOS_INVOC!$GC$6),"",DADOS_INVOC!$GC$6&amp;"")</f>
        <v/>
      </c>
      <c r="C1066" s="192" t="inlineStr">
        <is>
          <t>DADOS_INVOC!GC6</t>
        </is>
      </c>
      <c r="D1066" s="192" t="inlineStr">
        <is>
          <t>resultado</t>
        </is>
      </c>
    </row>
    <row r="1067">
      <c r="A1067" s="192" t="inlineStr">
        <is>
          <t>invocacao.5.defesa</t>
        </is>
      </c>
      <c r="B1067" s="192">
        <f>IF(ISBLANK(DADOS_INVOC!$GD$6),"",DADOS_INVOC!$GD$6&amp;"")</f>
        <v/>
      </c>
      <c r="C1067" s="192" t="inlineStr">
        <is>
          <t>DADOS_INVOC!GD6</t>
        </is>
      </c>
      <c r="D1067" s="192" t="inlineStr">
        <is>
          <t>resultado</t>
        </is>
      </c>
    </row>
    <row r="1068">
      <c r="A1068" s="192" t="inlineStr">
        <is>
          <t>invocacao.5.deslocamento</t>
        </is>
      </c>
      <c r="B1068" s="192">
        <f>IF(ISBLANK(DADOS_INVOC!$GN$6),"",DADOS_INVOC!$GN$6&amp;"")</f>
        <v/>
      </c>
      <c r="C1068" s="192" t="inlineStr">
        <is>
          <t>DADOS_INVOC!GN6</t>
        </is>
      </c>
      <c r="D1068" s="192" t="inlineStr">
        <is>
          <t>resultado</t>
        </is>
      </c>
    </row>
    <row r="1069">
      <c r="A1069" s="192" t="inlineStr">
        <is>
          <t>invocacao.5.pontos_acima</t>
        </is>
      </c>
      <c r="B1069" s="192">
        <f>IF(ISBLANK(DADOS_INVOC!$FZ$6),"",DADOS_INVOC!$FZ$6&amp;"")</f>
        <v/>
      </c>
      <c r="C1069" s="192" t="inlineStr">
        <is>
          <t>DADOS_INVOC!FZ6</t>
        </is>
      </c>
      <c r="D1069" s="192" t="inlineStr">
        <is>
          <t>aviso</t>
        </is>
      </c>
    </row>
    <row r="1070">
      <c r="A1070" s="192" t="inlineStr">
        <is>
          <t>invocacao.6.nome</t>
        </is>
      </c>
      <c r="B1070" s="192">
        <f>IF(ISBLANK(DADOS_INVOC!$DE$7),"",DADOS_INVOC!$DE$7&amp;"")</f>
        <v/>
      </c>
      <c r="C1070" s="192" t="inlineStr">
        <is>
          <t>DADOS_INVOC!DE7</t>
        </is>
      </c>
      <c r="D1070" s="192" t="inlineStr">
        <is>
          <t>entrada</t>
        </is>
      </c>
    </row>
    <row r="1071">
      <c r="A1071" s="192" t="inlineStr">
        <is>
          <t>invocacao.6.tipo</t>
        </is>
      </c>
      <c r="B1071" s="192">
        <f>IF(ISBLANK(DADOS_INVOC!$DF$7),"",DADOS_INVOC!$DF$7&amp;"")</f>
        <v/>
      </c>
      <c r="C1071" s="192" t="inlineStr">
        <is>
          <t>DADOS_INVOC!DF7</t>
        </is>
      </c>
      <c r="D1071" s="192" t="inlineStr">
        <is>
          <t>entrada</t>
        </is>
      </c>
    </row>
    <row r="1072">
      <c r="A1072" s="192" t="inlineStr">
        <is>
          <t>invocacao.6.aquisicao</t>
        </is>
      </c>
      <c r="B1072" s="192">
        <f>IF(ISBLANK(DADOS_INVOC!$DG$7),"",DADOS_INVOC!$DG$7&amp;"")</f>
        <v/>
      </c>
      <c r="C1072" s="192" t="inlineStr">
        <is>
          <t>DADOS_INVOC!DG7</t>
        </is>
      </c>
      <c r="D1072" s="192" t="inlineStr">
        <is>
          <t>entrada</t>
        </is>
      </c>
    </row>
    <row r="1073">
      <c r="A1073" s="192" t="inlineStr">
        <is>
          <t>invocacao.6.nivel_fixo</t>
        </is>
      </c>
      <c r="B1073" s="192">
        <f>IF(ISBLANK(DADOS_INVOC!$DH$7),"",DADOS_INVOC!$DH$7&amp;"")</f>
        <v/>
      </c>
      <c r="C1073" s="192" t="inlineStr">
        <is>
          <t>DADOS_INVOC!DH7</t>
        </is>
      </c>
      <c r="D1073" s="192" t="inlineStr">
        <is>
          <t>entrada</t>
        </is>
      </c>
    </row>
    <row r="1074">
      <c r="A1074" s="192" t="inlineStr">
        <is>
          <t>invocacao.6.talisma</t>
        </is>
      </c>
      <c r="B1074" s="192">
        <f>IF(ISBLANK(DADOS_INVOC!$DI$7),"",DADOS_INVOC!$DI$7&amp;"")</f>
        <v/>
      </c>
      <c r="C1074" s="192" t="inlineStr">
        <is>
          <t>DADOS_INVOC!DI7</t>
        </is>
      </c>
      <c r="D1074" s="192" t="inlineStr">
        <is>
          <t>entrada</t>
        </is>
      </c>
    </row>
    <row r="1075">
      <c r="A1075" s="192" t="inlineStr">
        <is>
          <t>invocacao.6.oficio_compativel</t>
        </is>
      </c>
      <c r="B1075" s="192">
        <f>IF(ISBLANK('INVOCAÇÕES'!$L$1033),"",'INVOCAÇÕES'!$L$1033&amp;"")</f>
        <v/>
      </c>
      <c r="C1075" s="192">
        <f>"'INVOCAÇÕES'!L1033"</f>
        <v/>
      </c>
      <c r="D1075" s="192" t="inlineStr">
        <is>
          <t>entrada</t>
        </is>
      </c>
    </row>
    <row r="1076">
      <c r="A1076" s="192" t="inlineStr">
        <is>
          <t>invocacao.6.pontos</t>
        </is>
      </c>
      <c r="B1076" s="192">
        <f>TEXTJOIN(" · ",TRUE,DADOS_INVOC!$DJ$7,DADOS_INVOC!$DK$7,DADOS_INVOC!$DL$7,DADOS_INVOC!$DM$7,DADOS_INVOC!$DN$7)</f>
        <v/>
      </c>
      <c r="C1076" s="192" t="inlineStr">
        <is>
          <t>DADOS_INVOC!DJ7 DADOS_INVOC!DK7 DADOS_INVOC!DL7 DADOS_INVOC!DM7 DADOS_INVOC!DN7</t>
        </is>
      </c>
      <c r="D1076" s="192" t="inlineStr">
        <is>
          <t>entrada</t>
        </is>
      </c>
    </row>
    <row r="1077">
      <c r="A1077" s="192" t="inlineStr">
        <is>
          <t>invocacao.6.familias</t>
        </is>
      </c>
      <c r="B1077" s="192">
        <f>TEXTJOIN(" · ",TRUE,DADOS_INVOC!$EL$7,DADOS_INVOC!$EM$7,DADOS_INVOC!$EN$7,DADOS_INVOC!$EO$7,DADOS_INVOC!$EP$7)</f>
        <v/>
      </c>
      <c r="C1077" s="192" t="inlineStr">
        <is>
          <t>DADOS_INVOC!EL7 DADOS_INVOC!EM7 DADOS_INVOC!EN7 DADOS_INVOC!EO7 DADOS_INVOC!EP7</t>
        </is>
      </c>
      <c r="D1077" s="192" t="inlineStr">
        <is>
          <t>entrada</t>
        </is>
      </c>
    </row>
    <row r="1078">
      <c r="A1078" s="192" t="inlineStr">
        <is>
          <t>invocacao.6.pericias</t>
        </is>
      </c>
      <c r="B1078" s="192">
        <f>TEXTJOIN(" · ",TRUE,DADOS_INVOC!$EQ$7,DADOS_INVOC!$ER$7,DADOS_INVOC!$ES$7,DADOS_INVOC!$ET$7,DADOS_INVOC!$EU$7,DADOS_INVOC!$EV$7,DADOS_INVOC!$EW$7)</f>
        <v/>
      </c>
      <c r="C1078" s="192" t="inlineStr">
        <is>
          <t>DADOS_INVOC!EQ7 DADOS_INVOC!ER7 DADOS_INVOC!ES7 DADOS_INVOC!ET7 DADOS_INVOC!EU7 DADOS_INVOC!EV7 DADOS_INVOC!EW7</t>
        </is>
      </c>
      <c r="D1078" s="192" t="inlineStr">
        <is>
          <t>entrada</t>
        </is>
      </c>
    </row>
    <row r="1079">
      <c r="A1079" s="192" t="inlineStr">
        <is>
          <t>invocacao.6.talentos</t>
        </is>
      </c>
      <c r="B1079" s="192">
        <f>TEXTJOIN(" · ",TRUE,DADOS_INVOC!$EX$7,DADOS_INVOC!$EY$7,DADOS_INVOC!$EZ$7,DADOS_INVOC!$FA$7,DADOS_INVOC!$FB$7,DADOS_INVOC!$FC$7,DADOS_INVOC!$FD$7,DADOS_INVOC!$FE$7)</f>
        <v/>
      </c>
      <c r="C1079" s="192" t="inlineStr">
        <is>
          <t>DADOS_INVOC!EX7 DADOS_INVOC!EY7 DADOS_INVOC!EZ7 DADOS_INVOC!FA7 DADOS_INVOC!FB7 DADOS_INVOC!FC7 DADOS_INVOC!FD7 DADOS_INVOC!FE7</t>
        </is>
      </c>
      <c r="D1079" s="192" t="inlineStr">
        <is>
          <t>entrada</t>
        </is>
      </c>
    </row>
    <row r="1080">
      <c r="A1080" s="192" t="inlineStr">
        <is>
          <t>invocacao.6.nivel</t>
        </is>
      </c>
      <c r="B1080" s="192">
        <f>IF(ISBLANK(DADOS_INVOC!$FO$7),"",DADOS_INVOC!$FO$7&amp;"")</f>
        <v/>
      </c>
      <c r="C1080" s="192" t="inlineStr">
        <is>
          <t>DADOS_INVOC!FO7</t>
        </is>
      </c>
      <c r="D1080" s="192" t="inlineStr">
        <is>
          <t>resultado</t>
        </is>
      </c>
    </row>
    <row r="1081">
      <c r="A1081" s="192" t="inlineStr">
        <is>
          <t>invocacao.6.classe</t>
        </is>
      </c>
      <c r="B1081" s="192">
        <f>IF(ISBLANK(DADOS_INVOC!$FP$7),"",DADOS_INVOC!$FP$7&amp;"")</f>
        <v/>
      </c>
      <c r="C1081" s="192" t="inlineStr">
        <is>
          <t>DADOS_INVOC!FP7</t>
        </is>
      </c>
      <c r="D1081" s="192" t="inlineStr">
        <is>
          <t>resultado</t>
        </is>
      </c>
    </row>
    <row r="1082">
      <c r="A1082" s="192" t="inlineStr">
        <is>
          <t>invocacao.6.vida.max</t>
        </is>
      </c>
      <c r="B1082" s="192">
        <f>IF(ISBLANK(DADOS_INVOC!$GF$7),"",DADOS_INVOC!$GF$7&amp;"")</f>
        <v/>
      </c>
      <c r="C1082" s="192" t="inlineStr">
        <is>
          <t>DADOS_INVOC!GF7</t>
        </is>
      </c>
      <c r="D1082" s="192" t="inlineStr">
        <is>
          <t>resultado</t>
        </is>
      </c>
    </row>
    <row r="1083">
      <c r="A1083" s="192" t="inlineStr">
        <is>
          <t>invocacao.6.entrada</t>
        </is>
      </c>
      <c r="B1083" s="192">
        <f>IF(ISBLANK(DADOS_INVOC!$GZ$7),"",DADOS_INVOC!$GZ$7&amp;"")</f>
        <v/>
      </c>
      <c r="C1083" s="192" t="inlineStr">
        <is>
          <t>DADOS_INVOC!GZ7</t>
        </is>
      </c>
      <c r="D1083" s="192" t="inlineStr">
        <is>
          <t>resultado</t>
        </is>
      </c>
    </row>
    <row r="1084">
      <c r="A1084" s="192" t="inlineStr">
        <is>
          <t>invocacao.6.retorno</t>
        </is>
      </c>
      <c r="B1084" s="192">
        <f>IF(ISBLANK(DADOS_INVOC!$HA$7),"",DADOS_INVOC!$HA$7&amp;"")</f>
        <v/>
      </c>
      <c r="C1084" s="192" t="inlineStr">
        <is>
          <t>DADOS_INVOC!HA7</t>
        </is>
      </c>
      <c r="D1084" s="192" t="inlineStr">
        <is>
          <t>resultado</t>
        </is>
      </c>
    </row>
    <row r="1085">
      <c r="A1085" s="192" t="inlineStr">
        <is>
          <t>invocacao.6.acerto</t>
        </is>
      </c>
      <c r="B1085" s="192">
        <f>IF(ISBLANK(DADOS_INVOC!$GB$7),"",DADOS_INVOC!$GB$7&amp;"")</f>
        <v/>
      </c>
      <c r="C1085" s="192" t="inlineStr">
        <is>
          <t>DADOS_INVOC!GB7</t>
        </is>
      </c>
      <c r="D1085" s="192" t="inlineStr">
        <is>
          <t>resultado</t>
        </is>
      </c>
    </row>
    <row r="1086">
      <c r="A1086" s="192" t="inlineStr">
        <is>
          <t>invocacao.6.cd</t>
        </is>
      </c>
      <c r="B1086" s="192">
        <f>IF(ISBLANK(DADOS_INVOC!$GC$7),"",DADOS_INVOC!$GC$7&amp;"")</f>
        <v/>
      </c>
      <c r="C1086" s="192" t="inlineStr">
        <is>
          <t>DADOS_INVOC!GC7</t>
        </is>
      </c>
      <c r="D1086" s="192" t="inlineStr">
        <is>
          <t>resultado</t>
        </is>
      </c>
    </row>
    <row r="1087">
      <c r="A1087" s="192" t="inlineStr">
        <is>
          <t>invocacao.6.defesa</t>
        </is>
      </c>
      <c r="B1087" s="192">
        <f>IF(ISBLANK(DADOS_INVOC!$GD$7),"",DADOS_INVOC!$GD$7&amp;"")</f>
        <v/>
      </c>
      <c r="C1087" s="192" t="inlineStr">
        <is>
          <t>DADOS_INVOC!GD7</t>
        </is>
      </c>
      <c r="D1087" s="192" t="inlineStr">
        <is>
          <t>resultado</t>
        </is>
      </c>
    </row>
    <row r="1088">
      <c r="A1088" s="192" t="inlineStr">
        <is>
          <t>invocacao.6.deslocamento</t>
        </is>
      </c>
      <c r="B1088" s="192">
        <f>IF(ISBLANK(DADOS_INVOC!$GN$7),"",DADOS_INVOC!$GN$7&amp;"")</f>
        <v/>
      </c>
      <c r="C1088" s="192" t="inlineStr">
        <is>
          <t>DADOS_INVOC!GN7</t>
        </is>
      </c>
      <c r="D1088" s="192" t="inlineStr">
        <is>
          <t>resultado</t>
        </is>
      </c>
    </row>
    <row r="1089">
      <c r="A1089" s="192" t="inlineStr">
        <is>
          <t>invocacao.6.pontos_acima</t>
        </is>
      </c>
      <c r="B1089" s="192">
        <f>IF(ISBLANK(DADOS_INVOC!$FZ$7),"",DADOS_INVOC!$FZ$7&amp;"")</f>
        <v/>
      </c>
      <c r="C1089" s="192" t="inlineStr">
        <is>
          <t>DADOS_INVOC!FZ7</t>
        </is>
      </c>
      <c r="D1089" s="192" t="inlineStr">
        <is>
          <t>aviso</t>
        </is>
      </c>
    </row>
    <row r="1090">
      <c r="A1090" s="192" t="inlineStr">
        <is>
          <t>invocacao.7.nome</t>
        </is>
      </c>
      <c r="B1090" s="192">
        <f>IF(ISBLANK(DADOS_INVOC!$DE$8),"",DADOS_INVOC!$DE$8&amp;"")</f>
        <v/>
      </c>
      <c r="C1090" s="192" t="inlineStr">
        <is>
          <t>DADOS_INVOC!DE8</t>
        </is>
      </c>
      <c r="D1090" s="192" t="inlineStr">
        <is>
          <t>entrada</t>
        </is>
      </c>
    </row>
    <row r="1091">
      <c r="A1091" s="192" t="inlineStr">
        <is>
          <t>invocacao.7.tipo</t>
        </is>
      </c>
      <c r="B1091" s="192">
        <f>IF(ISBLANK(DADOS_INVOC!$DF$8),"",DADOS_INVOC!$DF$8&amp;"")</f>
        <v/>
      </c>
      <c r="C1091" s="192" t="inlineStr">
        <is>
          <t>DADOS_INVOC!DF8</t>
        </is>
      </c>
      <c r="D1091" s="192" t="inlineStr">
        <is>
          <t>entrada</t>
        </is>
      </c>
    </row>
    <row r="1092">
      <c r="A1092" s="192" t="inlineStr">
        <is>
          <t>invocacao.7.aquisicao</t>
        </is>
      </c>
      <c r="B1092" s="192">
        <f>IF(ISBLANK(DADOS_INVOC!$DG$8),"",DADOS_INVOC!$DG$8&amp;"")</f>
        <v/>
      </c>
      <c r="C1092" s="192" t="inlineStr">
        <is>
          <t>DADOS_INVOC!DG8</t>
        </is>
      </c>
      <c r="D1092" s="192" t="inlineStr">
        <is>
          <t>entrada</t>
        </is>
      </c>
    </row>
    <row r="1093">
      <c r="A1093" s="192" t="inlineStr">
        <is>
          <t>invocacao.7.nivel_fixo</t>
        </is>
      </c>
      <c r="B1093" s="192">
        <f>IF(ISBLANK(DADOS_INVOC!$DH$8),"",DADOS_INVOC!$DH$8&amp;"")</f>
        <v/>
      </c>
      <c r="C1093" s="192" t="inlineStr">
        <is>
          <t>DADOS_INVOC!DH8</t>
        </is>
      </c>
      <c r="D1093" s="192" t="inlineStr">
        <is>
          <t>entrada</t>
        </is>
      </c>
    </row>
    <row r="1094">
      <c r="A1094" s="192" t="inlineStr">
        <is>
          <t>invocacao.7.talisma</t>
        </is>
      </c>
      <c r="B1094" s="192">
        <f>IF(ISBLANK(DADOS_INVOC!$DI$8),"",DADOS_INVOC!$DI$8&amp;"")</f>
        <v/>
      </c>
      <c r="C1094" s="192" t="inlineStr">
        <is>
          <t>DADOS_INVOC!DI8</t>
        </is>
      </c>
      <c r="D1094" s="192" t="inlineStr">
        <is>
          <t>entrada</t>
        </is>
      </c>
    </row>
    <row r="1095">
      <c r="A1095" s="192" t="inlineStr">
        <is>
          <t>invocacao.7.oficio_compativel</t>
        </is>
      </c>
      <c r="B1095" s="192">
        <f>IF(ISBLANK('INVOCAÇÕES'!$AE$43),"",'INVOCAÇÕES'!$AE$43&amp;"")</f>
        <v/>
      </c>
      <c r="C1095" s="192">
        <f>"'INVOCAÇÕES'!AE43"</f>
        <v/>
      </c>
      <c r="D1095" s="192" t="inlineStr">
        <is>
          <t>entrada</t>
        </is>
      </c>
    </row>
    <row r="1096">
      <c r="A1096" s="192" t="inlineStr">
        <is>
          <t>invocacao.7.pontos</t>
        </is>
      </c>
      <c r="B1096" s="192">
        <f>TEXTJOIN(" · ",TRUE,DADOS_INVOC!$DJ$8,DADOS_INVOC!$DK$8,DADOS_INVOC!$DL$8,DADOS_INVOC!$DM$8,DADOS_INVOC!$DN$8)</f>
        <v/>
      </c>
      <c r="C1096" s="192" t="inlineStr">
        <is>
          <t>DADOS_INVOC!DJ8 DADOS_INVOC!DK8 DADOS_INVOC!DL8 DADOS_INVOC!DM8 DADOS_INVOC!DN8</t>
        </is>
      </c>
      <c r="D1096" s="192" t="inlineStr">
        <is>
          <t>entrada</t>
        </is>
      </c>
    </row>
    <row r="1097">
      <c r="A1097" s="192" t="inlineStr">
        <is>
          <t>invocacao.7.familias</t>
        </is>
      </c>
      <c r="B1097" s="192">
        <f>TEXTJOIN(" · ",TRUE,DADOS_INVOC!$EL$8,DADOS_INVOC!$EM$8,DADOS_INVOC!$EN$8,DADOS_INVOC!$EO$8,DADOS_INVOC!$EP$8)</f>
        <v/>
      </c>
      <c r="C1097" s="192" t="inlineStr">
        <is>
          <t>DADOS_INVOC!EL8 DADOS_INVOC!EM8 DADOS_INVOC!EN8 DADOS_INVOC!EO8 DADOS_INVOC!EP8</t>
        </is>
      </c>
      <c r="D1097" s="192" t="inlineStr">
        <is>
          <t>entrada</t>
        </is>
      </c>
    </row>
    <row r="1098">
      <c r="A1098" s="192" t="inlineStr">
        <is>
          <t>invocacao.7.pericias</t>
        </is>
      </c>
      <c r="B1098" s="192">
        <f>TEXTJOIN(" · ",TRUE,DADOS_INVOC!$EQ$8,DADOS_INVOC!$ER$8,DADOS_INVOC!$ES$8,DADOS_INVOC!$ET$8,DADOS_INVOC!$EU$8,DADOS_INVOC!$EV$8,DADOS_INVOC!$EW$8)</f>
        <v/>
      </c>
      <c r="C1098" s="192" t="inlineStr">
        <is>
          <t>DADOS_INVOC!EQ8 DADOS_INVOC!ER8 DADOS_INVOC!ES8 DADOS_INVOC!ET8 DADOS_INVOC!EU8 DADOS_INVOC!EV8 DADOS_INVOC!EW8</t>
        </is>
      </c>
      <c r="D1098" s="192" t="inlineStr">
        <is>
          <t>entrada</t>
        </is>
      </c>
    </row>
    <row r="1099">
      <c r="A1099" s="192" t="inlineStr">
        <is>
          <t>invocacao.7.talentos</t>
        </is>
      </c>
      <c r="B1099" s="192">
        <f>TEXTJOIN(" · ",TRUE,DADOS_INVOC!$EX$8,DADOS_INVOC!$EY$8,DADOS_INVOC!$EZ$8,DADOS_INVOC!$FA$8,DADOS_INVOC!$FB$8,DADOS_INVOC!$FC$8,DADOS_INVOC!$FD$8,DADOS_INVOC!$FE$8)</f>
        <v/>
      </c>
      <c r="C1099" s="192" t="inlineStr">
        <is>
          <t>DADOS_INVOC!EX8 DADOS_INVOC!EY8 DADOS_INVOC!EZ8 DADOS_INVOC!FA8 DADOS_INVOC!FB8 DADOS_INVOC!FC8 DADOS_INVOC!FD8 DADOS_INVOC!FE8</t>
        </is>
      </c>
      <c r="D1099" s="192" t="inlineStr">
        <is>
          <t>entrada</t>
        </is>
      </c>
    </row>
    <row r="1100">
      <c r="A1100" s="192" t="inlineStr">
        <is>
          <t>invocacao.7.nivel</t>
        </is>
      </c>
      <c r="B1100" s="192">
        <f>IF(ISBLANK(DADOS_INVOC!$FO$8),"",DADOS_INVOC!$FO$8&amp;"")</f>
        <v/>
      </c>
      <c r="C1100" s="192" t="inlineStr">
        <is>
          <t>DADOS_INVOC!FO8</t>
        </is>
      </c>
      <c r="D1100" s="192" t="inlineStr">
        <is>
          <t>resultado</t>
        </is>
      </c>
    </row>
    <row r="1101">
      <c r="A1101" s="192" t="inlineStr">
        <is>
          <t>invocacao.7.classe</t>
        </is>
      </c>
      <c r="B1101" s="192">
        <f>IF(ISBLANK(DADOS_INVOC!$FP$8),"",DADOS_INVOC!$FP$8&amp;"")</f>
        <v/>
      </c>
      <c r="C1101" s="192" t="inlineStr">
        <is>
          <t>DADOS_INVOC!FP8</t>
        </is>
      </c>
      <c r="D1101" s="192" t="inlineStr">
        <is>
          <t>resultado</t>
        </is>
      </c>
    </row>
    <row r="1102">
      <c r="A1102" s="192" t="inlineStr">
        <is>
          <t>invocacao.7.vida.max</t>
        </is>
      </c>
      <c r="B1102" s="192">
        <f>IF(ISBLANK(DADOS_INVOC!$GF$8),"",DADOS_INVOC!$GF$8&amp;"")</f>
        <v/>
      </c>
      <c r="C1102" s="192" t="inlineStr">
        <is>
          <t>DADOS_INVOC!GF8</t>
        </is>
      </c>
      <c r="D1102" s="192" t="inlineStr">
        <is>
          <t>resultado</t>
        </is>
      </c>
    </row>
    <row r="1103">
      <c r="A1103" s="192" t="inlineStr">
        <is>
          <t>invocacao.7.entrada</t>
        </is>
      </c>
      <c r="B1103" s="192">
        <f>IF(ISBLANK(DADOS_INVOC!$GZ$8),"",DADOS_INVOC!$GZ$8&amp;"")</f>
        <v/>
      </c>
      <c r="C1103" s="192" t="inlineStr">
        <is>
          <t>DADOS_INVOC!GZ8</t>
        </is>
      </c>
      <c r="D1103" s="192" t="inlineStr">
        <is>
          <t>resultado</t>
        </is>
      </c>
    </row>
    <row r="1104">
      <c r="A1104" s="192" t="inlineStr">
        <is>
          <t>invocacao.7.retorno</t>
        </is>
      </c>
      <c r="B1104" s="192">
        <f>IF(ISBLANK(DADOS_INVOC!$HA$8),"",DADOS_INVOC!$HA$8&amp;"")</f>
        <v/>
      </c>
      <c r="C1104" s="192" t="inlineStr">
        <is>
          <t>DADOS_INVOC!HA8</t>
        </is>
      </c>
      <c r="D1104" s="192" t="inlineStr">
        <is>
          <t>resultado</t>
        </is>
      </c>
    </row>
    <row r="1105">
      <c r="A1105" s="192" t="inlineStr">
        <is>
          <t>invocacao.7.acerto</t>
        </is>
      </c>
      <c r="B1105" s="192">
        <f>IF(ISBLANK(DADOS_INVOC!$GB$8),"",DADOS_INVOC!$GB$8&amp;"")</f>
        <v/>
      </c>
      <c r="C1105" s="192" t="inlineStr">
        <is>
          <t>DADOS_INVOC!GB8</t>
        </is>
      </c>
      <c r="D1105" s="192" t="inlineStr">
        <is>
          <t>resultado</t>
        </is>
      </c>
    </row>
    <row r="1106">
      <c r="A1106" s="192" t="inlineStr">
        <is>
          <t>invocacao.7.cd</t>
        </is>
      </c>
      <c r="B1106" s="192">
        <f>IF(ISBLANK(DADOS_INVOC!$GC$8),"",DADOS_INVOC!$GC$8&amp;"")</f>
        <v/>
      </c>
      <c r="C1106" s="192" t="inlineStr">
        <is>
          <t>DADOS_INVOC!GC8</t>
        </is>
      </c>
      <c r="D1106" s="192" t="inlineStr">
        <is>
          <t>resultado</t>
        </is>
      </c>
    </row>
    <row r="1107">
      <c r="A1107" s="192" t="inlineStr">
        <is>
          <t>invocacao.7.defesa</t>
        </is>
      </c>
      <c r="B1107" s="192">
        <f>IF(ISBLANK(DADOS_INVOC!$GD$8),"",DADOS_INVOC!$GD$8&amp;"")</f>
        <v/>
      </c>
      <c r="C1107" s="192" t="inlineStr">
        <is>
          <t>DADOS_INVOC!GD8</t>
        </is>
      </c>
      <c r="D1107" s="192" t="inlineStr">
        <is>
          <t>resultado</t>
        </is>
      </c>
    </row>
    <row r="1108">
      <c r="A1108" s="192" t="inlineStr">
        <is>
          <t>invocacao.7.deslocamento</t>
        </is>
      </c>
      <c r="B1108" s="192">
        <f>IF(ISBLANK(DADOS_INVOC!$GN$8),"",DADOS_INVOC!$GN$8&amp;"")</f>
        <v/>
      </c>
      <c r="C1108" s="192" t="inlineStr">
        <is>
          <t>DADOS_INVOC!GN8</t>
        </is>
      </c>
      <c r="D1108" s="192" t="inlineStr">
        <is>
          <t>resultado</t>
        </is>
      </c>
    </row>
    <row r="1109">
      <c r="A1109" s="192" t="inlineStr">
        <is>
          <t>invocacao.7.pontos_acima</t>
        </is>
      </c>
      <c r="B1109" s="192">
        <f>IF(ISBLANK(DADOS_INVOC!$FZ$8),"",DADOS_INVOC!$FZ$8&amp;"")</f>
        <v/>
      </c>
      <c r="C1109" s="192" t="inlineStr">
        <is>
          <t>DADOS_INVOC!FZ8</t>
        </is>
      </c>
      <c r="D1109" s="192" t="inlineStr">
        <is>
          <t>aviso</t>
        </is>
      </c>
    </row>
    <row r="1110">
      <c r="A1110" s="192" t="inlineStr">
        <is>
          <t>invocacao.8.nome</t>
        </is>
      </c>
      <c r="B1110" s="192">
        <f>IF(ISBLANK(DADOS_INVOC!$DE$9),"",DADOS_INVOC!$DE$9&amp;"")</f>
        <v/>
      </c>
      <c r="C1110" s="192" t="inlineStr">
        <is>
          <t>DADOS_INVOC!DE9</t>
        </is>
      </c>
      <c r="D1110" s="192" t="inlineStr">
        <is>
          <t>entrada</t>
        </is>
      </c>
    </row>
    <row r="1111">
      <c r="A1111" s="192" t="inlineStr">
        <is>
          <t>invocacao.8.tipo</t>
        </is>
      </c>
      <c r="B1111" s="192">
        <f>IF(ISBLANK(DADOS_INVOC!$DF$9),"",DADOS_INVOC!$DF$9&amp;"")</f>
        <v/>
      </c>
      <c r="C1111" s="192" t="inlineStr">
        <is>
          <t>DADOS_INVOC!DF9</t>
        </is>
      </c>
      <c r="D1111" s="192" t="inlineStr">
        <is>
          <t>entrada</t>
        </is>
      </c>
    </row>
    <row r="1112">
      <c r="A1112" s="192" t="inlineStr">
        <is>
          <t>invocacao.8.aquisicao</t>
        </is>
      </c>
      <c r="B1112" s="192">
        <f>IF(ISBLANK(DADOS_INVOC!$DG$9),"",DADOS_INVOC!$DG$9&amp;"")</f>
        <v/>
      </c>
      <c r="C1112" s="192" t="inlineStr">
        <is>
          <t>DADOS_INVOC!DG9</t>
        </is>
      </c>
      <c r="D1112" s="192" t="inlineStr">
        <is>
          <t>entrada</t>
        </is>
      </c>
    </row>
    <row r="1113">
      <c r="A1113" s="192" t="inlineStr">
        <is>
          <t>invocacao.8.nivel_fixo</t>
        </is>
      </c>
      <c r="B1113" s="192">
        <f>IF(ISBLANK(DADOS_INVOC!$DH$9),"",DADOS_INVOC!$DH$9&amp;"")</f>
        <v/>
      </c>
      <c r="C1113" s="192" t="inlineStr">
        <is>
          <t>DADOS_INVOC!DH9</t>
        </is>
      </c>
      <c r="D1113" s="192" t="inlineStr">
        <is>
          <t>entrada</t>
        </is>
      </c>
    </row>
    <row r="1114">
      <c r="A1114" s="192" t="inlineStr">
        <is>
          <t>invocacao.8.talisma</t>
        </is>
      </c>
      <c r="B1114" s="192">
        <f>IF(ISBLANK(DADOS_INVOC!$DI$9),"",DADOS_INVOC!$DI$9&amp;"")</f>
        <v/>
      </c>
      <c r="C1114" s="192" t="inlineStr">
        <is>
          <t>DADOS_INVOC!DI9</t>
        </is>
      </c>
      <c r="D1114" s="192" t="inlineStr">
        <is>
          <t>entrada</t>
        </is>
      </c>
    </row>
    <row r="1115">
      <c r="A1115" s="192" t="inlineStr">
        <is>
          <t>invocacao.8.oficio_compativel</t>
        </is>
      </c>
      <c r="B1115" s="192">
        <f>IF(ISBLANK('INVOCAÇÕES'!$AE$241),"",'INVOCAÇÕES'!$AE$241&amp;"")</f>
        <v/>
      </c>
      <c r="C1115" s="192">
        <f>"'INVOCAÇÕES'!AE241"</f>
        <v/>
      </c>
      <c r="D1115" s="192" t="inlineStr">
        <is>
          <t>entrada</t>
        </is>
      </c>
    </row>
    <row r="1116">
      <c r="A1116" s="192" t="inlineStr">
        <is>
          <t>invocacao.8.pontos</t>
        </is>
      </c>
      <c r="B1116" s="192">
        <f>TEXTJOIN(" · ",TRUE,DADOS_INVOC!$DJ$9,DADOS_INVOC!$DK$9,DADOS_INVOC!$DL$9,DADOS_INVOC!$DM$9,DADOS_INVOC!$DN$9)</f>
        <v/>
      </c>
      <c r="C1116" s="192" t="inlineStr">
        <is>
          <t>DADOS_INVOC!DJ9 DADOS_INVOC!DK9 DADOS_INVOC!DL9 DADOS_INVOC!DM9 DADOS_INVOC!DN9</t>
        </is>
      </c>
      <c r="D1116" s="192" t="inlineStr">
        <is>
          <t>entrada</t>
        </is>
      </c>
    </row>
    <row r="1117">
      <c r="A1117" s="192" t="inlineStr">
        <is>
          <t>invocacao.8.familias</t>
        </is>
      </c>
      <c r="B1117" s="192">
        <f>TEXTJOIN(" · ",TRUE,DADOS_INVOC!$EL$9,DADOS_INVOC!$EM$9,DADOS_INVOC!$EN$9,DADOS_INVOC!$EO$9,DADOS_INVOC!$EP$9)</f>
        <v/>
      </c>
      <c r="C1117" s="192" t="inlineStr">
        <is>
          <t>DADOS_INVOC!EL9 DADOS_INVOC!EM9 DADOS_INVOC!EN9 DADOS_INVOC!EO9 DADOS_INVOC!EP9</t>
        </is>
      </c>
      <c r="D1117" s="192" t="inlineStr">
        <is>
          <t>entrada</t>
        </is>
      </c>
    </row>
    <row r="1118">
      <c r="A1118" s="192" t="inlineStr">
        <is>
          <t>invocacao.8.pericias</t>
        </is>
      </c>
      <c r="B1118" s="192">
        <f>TEXTJOIN(" · ",TRUE,DADOS_INVOC!$EQ$9,DADOS_INVOC!$ER$9,DADOS_INVOC!$ES$9,DADOS_INVOC!$ET$9,DADOS_INVOC!$EU$9,DADOS_INVOC!$EV$9,DADOS_INVOC!$EW$9)</f>
        <v/>
      </c>
      <c r="C1118" s="192" t="inlineStr">
        <is>
          <t>DADOS_INVOC!EQ9 DADOS_INVOC!ER9 DADOS_INVOC!ES9 DADOS_INVOC!ET9 DADOS_INVOC!EU9 DADOS_INVOC!EV9 DADOS_INVOC!EW9</t>
        </is>
      </c>
      <c r="D1118" s="192" t="inlineStr">
        <is>
          <t>entrada</t>
        </is>
      </c>
    </row>
    <row r="1119">
      <c r="A1119" s="192" t="inlineStr">
        <is>
          <t>invocacao.8.talentos</t>
        </is>
      </c>
      <c r="B1119" s="192">
        <f>TEXTJOIN(" · ",TRUE,DADOS_INVOC!$EX$9,DADOS_INVOC!$EY$9,DADOS_INVOC!$EZ$9,DADOS_INVOC!$FA$9,DADOS_INVOC!$FB$9,DADOS_INVOC!$FC$9,DADOS_INVOC!$FD$9,DADOS_INVOC!$FE$9)</f>
        <v/>
      </c>
      <c r="C1119" s="192" t="inlineStr">
        <is>
          <t>DADOS_INVOC!EX9 DADOS_INVOC!EY9 DADOS_INVOC!EZ9 DADOS_INVOC!FA9 DADOS_INVOC!FB9 DADOS_INVOC!FC9 DADOS_INVOC!FD9 DADOS_INVOC!FE9</t>
        </is>
      </c>
      <c r="D1119" s="192" t="inlineStr">
        <is>
          <t>entrada</t>
        </is>
      </c>
    </row>
    <row r="1120">
      <c r="A1120" s="192" t="inlineStr">
        <is>
          <t>invocacao.8.nivel</t>
        </is>
      </c>
      <c r="B1120" s="192">
        <f>IF(ISBLANK(DADOS_INVOC!$FO$9),"",DADOS_INVOC!$FO$9&amp;"")</f>
        <v/>
      </c>
      <c r="C1120" s="192" t="inlineStr">
        <is>
          <t>DADOS_INVOC!FO9</t>
        </is>
      </c>
      <c r="D1120" s="192" t="inlineStr">
        <is>
          <t>resultado</t>
        </is>
      </c>
    </row>
    <row r="1121">
      <c r="A1121" s="192" t="inlineStr">
        <is>
          <t>invocacao.8.classe</t>
        </is>
      </c>
      <c r="B1121" s="192">
        <f>IF(ISBLANK(DADOS_INVOC!$FP$9),"",DADOS_INVOC!$FP$9&amp;"")</f>
        <v/>
      </c>
      <c r="C1121" s="192" t="inlineStr">
        <is>
          <t>DADOS_INVOC!FP9</t>
        </is>
      </c>
      <c r="D1121" s="192" t="inlineStr">
        <is>
          <t>resultado</t>
        </is>
      </c>
    </row>
    <row r="1122">
      <c r="A1122" s="192" t="inlineStr">
        <is>
          <t>invocacao.8.vida.max</t>
        </is>
      </c>
      <c r="B1122" s="192">
        <f>IF(ISBLANK(DADOS_INVOC!$GF$9),"",DADOS_INVOC!$GF$9&amp;"")</f>
        <v/>
      </c>
      <c r="C1122" s="192" t="inlineStr">
        <is>
          <t>DADOS_INVOC!GF9</t>
        </is>
      </c>
      <c r="D1122" s="192" t="inlineStr">
        <is>
          <t>resultado</t>
        </is>
      </c>
    </row>
    <row r="1123">
      <c r="A1123" s="192" t="inlineStr">
        <is>
          <t>invocacao.8.entrada</t>
        </is>
      </c>
      <c r="B1123" s="192">
        <f>IF(ISBLANK(DADOS_INVOC!$GZ$9),"",DADOS_INVOC!$GZ$9&amp;"")</f>
        <v/>
      </c>
      <c r="C1123" s="192" t="inlineStr">
        <is>
          <t>DADOS_INVOC!GZ9</t>
        </is>
      </c>
      <c r="D1123" s="192" t="inlineStr">
        <is>
          <t>resultado</t>
        </is>
      </c>
    </row>
    <row r="1124">
      <c r="A1124" s="192" t="inlineStr">
        <is>
          <t>invocacao.8.retorno</t>
        </is>
      </c>
      <c r="B1124" s="192">
        <f>IF(ISBLANK(DADOS_INVOC!$HA$9),"",DADOS_INVOC!$HA$9&amp;"")</f>
        <v/>
      </c>
      <c r="C1124" s="192" t="inlineStr">
        <is>
          <t>DADOS_INVOC!HA9</t>
        </is>
      </c>
      <c r="D1124" s="192" t="inlineStr">
        <is>
          <t>resultado</t>
        </is>
      </c>
    </row>
    <row r="1125">
      <c r="A1125" s="192" t="inlineStr">
        <is>
          <t>invocacao.8.acerto</t>
        </is>
      </c>
      <c r="B1125" s="192">
        <f>IF(ISBLANK(DADOS_INVOC!$GB$9),"",DADOS_INVOC!$GB$9&amp;"")</f>
        <v/>
      </c>
      <c r="C1125" s="192" t="inlineStr">
        <is>
          <t>DADOS_INVOC!GB9</t>
        </is>
      </c>
      <c r="D1125" s="192" t="inlineStr">
        <is>
          <t>resultado</t>
        </is>
      </c>
    </row>
    <row r="1126">
      <c r="A1126" s="192" t="inlineStr">
        <is>
          <t>invocacao.8.cd</t>
        </is>
      </c>
      <c r="B1126" s="192">
        <f>IF(ISBLANK(DADOS_INVOC!$GC$9),"",DADOS_INVOC!$GC$9&amp;"")</f>
        <v/>
      </c>
      <c r="C1126" s="192" t="inlineStr">
        <is>
          <t>DADOS_INVOC!GC9</t>
        </is>
      </c>
      <c r="D1126" s="192" t="inlineStr">
        <is>
          <t>resultado</t>
        </is>
      </c>
    </row>
    <row r="1127">
      <c r="A1127" s="192" t="inlineStr">
        <is>
          <t>invocacao.8.defesa</t>
        </is>
      </c>
      <c r="B1127" s="192">
        <f>IF(ISBLANK(DADOS_INVOC!$GD$9),"",DADOS_INVOC!$GD$9&amp;"")</f>
        <v/>
      </c>
      <c r="C1127" s="192" t="inlineStr">
        <is>
          <t>DADOS_INVOC!GD9</t>
        </is>
      </c>
      <c r="D1127" s="192" t="inlineStr">
        <is>
          <t>resultado</t>
        </is>
      </c>
    </row>
    <row r="1128">
      <c r="A1128" s="192" t="inlineStr">
        <is>
          <t>invocacao.8.deslocamento</t>
        </is>
      </c>
      <c r="B1128" s="192">
        <f>IF(ISBLANK(DADOS_INVOC!$GN$9),"",DADOS_INVOC!$GN$9&amp;"")</f>
        <v/>
      </c>
      <c r="C1128" s="192" t="inlineStr">
        <is>
          <t>DADOS_INVOC!GN9</t>
        </is>
      </c>
      <c r="D1128" s="192" t="inlineStr">
        <is>
          <t>resultado</t>
        </is>
      </c>
    </row>
    <row r="1129">
      <c r="A1129" s="192" t="inlineStr">
        <is>
          <t>invocacao.8.pontos_acima</t>
        </is>
      </c>
      <c r="B1129" s="192">
        <f>IF(ISBLANK(DADOS_INVOC!$FZ$9),"",DADOS_INVOC!$FZ$9&amp;"")</f>
        <v/>
      </c>
      <c r="C1129" s="192" t="inlineStr">
        <is>
          <t>DADOS_INVOC!FZ9</t>
        </is>
      </c>
      <c r="D1129" s="192" t="inlineStr">
        <is>
          <t>aviso</t>
        </is>
      </c>
    </row>
    <row r="1130">
      <c r="A1130" s="192" t="inlineStr">
        <is>
          <t>invocacao.9.nome</t>
        </is>
      </c>
      <c r="B1130" s="192">
        <f>IF(ISBLANK(DADOS_INVOC!$DE$10),"",DADOS_INVOC!$DE$10&amp;"")</f>
        <v/>
      </c>
      <c r="C1130" s="192" t="inlineStr">
        <is>
          <t>DADOS_INVOC!DE10</t>
        </is>
      </c>
      <c r="D1130" s="192" t="inlineStr">
        <is>
          <t>entrada</t>
        </is>
      </c>
    </row>
    <row r="1131">
      <c r="A1131" s="192" t="inlineStr">
        <is>
          <t>invocacao.9.tipo</t>
        </is>
      </c>
      <c r="B1131" s="192">
        <f>IF(ISBLANK(DADOS_INVOC!$DF$10),"",DADOS_INVOC!$DF$10&amp;"")</f>
        <v/>
      </c>
      <c r="C1131" s="192" t="inlineStr">
        <is>
          <t>DADOS_INVOC!DF10</t>
        </is>
      </c>
      <c r="D1131" s="192" t="inlineStr">
        <is>
          <t>entrada</t>
        </is>
      </c>
    </row>
    <row r="1132">
      <c r="A1132" s="192" t="inlineStr">
        <is>
          <t>invocacao.9.aquisicao</t>
        </is>
      </c>
      <c r="B1132" s="192">
        <f>IF(ISBLANK(DADOS_INVOC!$DG$10),"",DADOS_INVOC!$DG$10&amp;"")</f>
        <v/>
      </c>
      <c r="C1132" s="192" t="inlineStr">
        <is>
          <t>DADOS_INVOC!DG10</t>
        </is>
      </c>
      <c r="D1132" s="192" t="inlineStr">
        <is>
          <t>entrada</t>
        </is>
      </c>
    </row>
    <row r="1133">
      <c r="A1133" s="192" t="inlineStr">
        <is>
          <t>invocacao.9.nivel_fixo</t>
        </is>
      </c>
      <c r="B1133" s="192">
        <f>IF(ISBLANK(DADOS_INVOC!$DH$10),"",DADOS_INVOC!$DH$10&amp;"")</f>
        <v/>
      </c>
      <c r="C1133" s="192" t="inlineStr">
        <is>
          <t>DADOS_INVOC!DH10</t>
        </is>
      </c>
      <c r="D1133" s="192" t="inlineStr">
        <is>
          <t>entrada</t>
        </is>
      </c>
    </row>
    <row r="1134">
      <c r="A1134" s="192" t="inlineStr">
        <is>
          <t>invocacao.9.talisma</t>
        </is>
      </c>
      <c r="B1134" s="192">
        <f>IF(ISBLANK(DADOS_INVOC!$DI$10),"",DADOS_INVOC!$DI$10&amp;"")</f>
        <v/>
      </c>
      <c r="C1134" s="192" t="inlineStr">
        <is>
          <t>DADOS_INVOC!DI10</t>
        </is>
      </c>
      <c r="D1134" s="192" t="inlineStr">
        <is>
          <t>entrada</t>
        </is>
      </c>
    </row>
    <row r="1135">
      <c r="A1135" s="192" t="inlineStr">
        <is>
          <t>invocacao.9.oficio_compativel</t>
        </is>
      </c>
      <c r="B1135" s="192">
        <f>IF(ISBLANK('INVOCAÇÕES'!$AE$439),"",'INVOCAÇÕES'!$AE$439&amp;"")</f>
        <v/>
      </c>
      <c r="C1135" s="192">
        <f>"'INVOCAÇÕES'!AE439"</f>
        <v/>
      </c>
      <c r="D1135" s="192" t="inlineStr">
        <is>
          <t>entrada</t>
        </is>
      </c>
    </row>
    <row r="1136">
      <c r="A1136" s="192" t="inlineStr">
        <is>
          <t>invocacao.9.pontos</t>
        </is>
      </c>
      <c r="B1136" s="192">
        <f>TEXTJOIN(" · ",TRUE,DADOS_INVOC!$DJ$10,DADOS_INVOC!$DK$10,DADOS_INVOC!$DL$10,DADOS_INVOC!$DM$10,DADOS_INVOC!$DN$10)</f>
        <v/>
      </c>
      <c r="C1136" s="192" t="inlineStr">
        <is>
          <t>DADOS_INVOC!DJ10 DADOS_INVOC!DK10 DADOS_INVOC!DL10 DADOS_INVOC!DM10 DADOS_INVOC!DN10</t>
        </is>
      </c>
      <c r="D1136" s="192" t="inlineStr">
        <is>
          <t>entrada</t>
        </is>
      </c>
    </row>
    <row r="1137">
      <c r="A1137" s="192" t="inlineStr">
        <is>
          <t>invocacao.9.familias</t>
        </is>
      </c>
      <c r="B1137" s="192">
        <f>TEXTJOIN(" · ",TRUE,DADOS_INVOC!$EL$10,DADOS_INVOC!$EM$10,DADOS_INVOC!$EN$10,DADOS_INVOC!$EO$10,DADOS_INVOC!$EP$10)</f>
        <v/>
      </c>
      <c r="C1137" s="192" t="inlineStr">
        <is>
          <t>DADOS_INVOC!EL10 DADOS_INVOC!EM10 DADOS_INVOC!EN10 DADOS_INVOC!EO10 DADOS_INVOC!EP10</t>
        </is>
      </c>
      <c r="D1137" s="192" t="inlineStr">
        <is>
          <t>entrada</t>
        </is>
      </c>
    </row>
    <row r="1138">
      <c r="A1138" s="192" t="inlineStr">
        <is>
          <t>invocacao.9.pericias</t>
        </is>
      </c>
      <c r="B1138" s="192">
        <f>TEXTJOIN(" · ",TRUE,DADOS_INVOC!$EQ$10,DADOS_INVOC!$ER$10,DADOS_INVOC!$ES$10,DADOS_INVOC!$ET$10,DADOS_INVOC!$EU$10,DADOS_INVOC!$EV$10,DADOS_INVOC!$EW$10)</f>
        <v/>
      </c>
      <c r="C1138" s="192" t="inlineStr">
        <is>
          <t>DADOS_INVOC!EQ10 DADOS_INVOC!ER10 DADOS_INVOC!ES10 DADOS_INVOC!ET10 DADOS_INVOC!EU10 DADOS_INVOC!EV10 DADOS_INVOC!EW10</t>
        </is>
      </c>
      <c r="D1138" s="192" t="inlineStr">
        <is>
          <t>entrada</t>
        </is>
      </c>
    </row>
    <row r="1139">
      <c r="A1139" s="192" t="inlineStr">
        <is>
          <t>invocacao.9.talentos</t>
        </is>
      </c>
      <c r="B1139" s="192">
        <f>TEXTJOIN(" · ",TRUE,DADOS_INVOC!$EX$10,DADOS_INVOC!$EY$10,DADOS_INVOC!$EZ$10,DADOS_INVOC!$FA$10,DADOS_INVOC!$FB$10,DADOS_INVOC!$FC$10,DADOS_INVOC!$FD$10,DADOS_INVOC!$FE$10)</f>
        <v/>
      </c>
      <c r="C1139" s="192" t="inlineStr">
        <is>
          <t>DADOS_INVOC!EX10 DADOS_INVOC!EY10 DADOS_INVOC!EZ10 DADOS_INVOC!FA10 DADOS_INVOC!FB10 DADOS_INVOC!FC10 DADOS_INVOC!FD10 DADOS_INVOC!FE10</t>
        </is>
      </c>
      <c r="D1139" s="192" t="inlineStr">
        <is>
          <t>entrada</t>
        </is>
      </c>
    </row>
    <row r="1140">
      <c r="A1140" s="192" t="inlineStr">
        <is>
          <t>invocacao.9.nivel</t>
        </is>
      </c>
      <c r="B1140" s="192">
        <f>IF(ISBLANK(DADOS_INVOC!$FO$10),"",DADOS_INVOC!$FO$10&amp;"")</f>
        <v/>
      </c>
      <c r="C1140" s="192" t="inlineStr">
        <is>
          <t>DADOS_INVOC!FO10</t>
        </is>
      </c>
      <c r="D1140" s="192" t="inlineStr">
        <is>
          <t>resultado</t>
        </is>
      </c>
    </row>
    <row r="1141">
      <c r="A1141" s="192" t="inlineStr">
        <is>
          <t>invocacao.9.classe</t>
        </is>
      </c>
      <c r="B1141" s="192">
        <f>IF(ISBLANK(DADOS_INVOC!$FP$10),"",DADOS_INVOC!$FP$10&amp;"")</f>
        <v/>
      </c>
      <c r="C1141" s="192" t="inlineStr">
        <is>
          <t>DADOS_INVOC!FP10</t>
        </is>
      </c>
      <c r="D1141" s="192" t="inlineStr">
        <is>
          <t>resultado</t>
        </is>
      </c>
    </row>
    <row r="1142">
      <c r="A1142" s="192" t="inlineStr">
        <is>
          <t>invocacao.9.vida.max</t>
        </is>
      </c>
      <c r="B1142" s="192">
        <f>IF(ISBLANK(DADOS_INVOC!$GF$10),"",DADOS_INVOC!$GF$10&amp;"")</f>
        <v/>
      </c>
      <c r="C1142" s="192" t="inlineStr">
        <is>
          <t>DADOS_INVOC!GF10</t>
        </is>
      </c>
      <c r="D1142" s="192" t="inlineStr">
        <is>
          <t>resultado</t>
        </is>
      </c>
    </row>
    <row r="1143">
      <c r="A1143" s="192" t="inlineStr">
        <is>
          <t>invocacao.9.entrada</t>
        </is>
      </c>
      <c r="B1143" s="192">
        <f>IF(ISBLANK(DADOS_INVOC!$GZ$10),"",DADOS_INVOC!$GZ$10&amp;"")</f>
        <v/>
      </c>
      <c r="C1143" s="192" t="inlineStr">
        <is>
          <t>DADOS_INVOC!GZ10</t>
        </is>
      </c>
      <c r="D1143" s="192" t="inlineStr">
        <is>
          <t>resultado</t>
        </is>
      </c>
    </row>
    <row r="1144">
      <c r="A1144" s="192" t="inlineStr">
        <is>
          <t>invocacao.9.retorno</t>
        </is>
      </c>
      <c r="B1144" s="192">
        <f>IF(ISBLANK(DADOS_INVOC!$HA$10),"",DADOS_INVOC!$HA$10&amp;"")</f>
        <v/>
      </c>
      <c r="C1144" s="192" t="inlineStr">
        <is>
          <t>DADOS_INVOC!HA10</t>
        </is>
      </c>
      <c r="D1144" s="192" t="inlineStr">
        <is>
          <t>resultado</t>
        </is>
      </c>
    </row>
    <row r="1145">
      <c r="A1145" s="192" t="inlineStr">
        <is>
          <t>invocacao.9.acerto</t>
        </is>
      </c>
      <c r="B1145" s="192">
        <f>IF(ISBLANK(DADOS_INVOC!$GB$10),"",DADOS_INVOC!$GB$10&amp;"")</f>
        <v/>
      </c>
      <c r="C1145" s="192" t="inlineStr">
        <is>
          <t>DADOS_INVOC!GB10</t>
        </is>
      </c>
      <c r="D1145" s="192" t="inlineStr">
        <is>
          <t>resultado</t>
        </is>
      </c>
    </row>
    <row r="1146">
      <c r="A1146" s="192" t="inlineStr">
        <is>
          <t>invocacao.9.cd</t>
        </is>
      </c>
      <c r="B1146" s="192">
        <f>IF(ISBLANK(DADOS_INVOC!$GC$10),"",DADOS_INVOC!$GC$10&amp;"")</f>
        <v/>
      </c>
      <c r="C1146" s="192" t="inlineStr">
        <is>
          <t>DADOS_INVOC!GC10</t>
        </is>
      </c>
      <c r="D1146" s="192" t="inlineStr">
        <is>
          <t>resultado</t>
        </is>
      </c>
    </row>
    <row r="1147">
      <c r="A1147" s="192" t="inlineStr">
        <is>
          <t>invocacao.9.defesa</t>
        </is>
      </c>
      <c r="B1147" s="192">
        <f>IF(ISBLANK(DADOS_INVOC!$GD$10),"",DADOS_INVOC!$GD$10&amp;"")</f>
        <v/>
      </c>
      <c r="C1147" s="192" t="inlineStr">
        <is>
          <t>DADOS_INVOC!GD10</t>
        </is>
      </c>
      <c r="D1147" s="192" t="inlineStr">
        <is>
          <t>resultado</t>
        </is>
      </c>
    </row>
    <row r="1148">
      <c r="A1148" s="192" t="inlineStr">
        <is>
          <t>invocacao.9.deslocamento</t>
        </is>
      </c>
      <c r="B1148" s="192">
        <f>IF(ISBLANK(DADOS_INVOC!$GN$10),"",DADOS_INVOC!$GN$10&amp;"")</f>
        <v/>
      </c>
      <c r="C1148" s="192" t="inlineStr">
        <is>
          <t>DADOS_INVOC!GN10</t>
        </is>
      </c>
      <c r="D1148" s="192" t="inlineStr">
        <is>
          <t>resultado</t>
        </is>
      </c>
    </row>
    <row r="1149">
      <c r="A1149" s="192" t="inlineStr">
        <is>
          <t>invocacao.9.pontos_acima</t>
        </is>
      </c>
      <c r="B1149" s="192">
        <f>IF(ISBLANK(DADOS_INVOC!$FZ$10),"",DADOS_INVOC!$FZ$10&amp;"")</f>
        <v/>
      </c>
      <c r="C1149" s="192" t="inlineStr">
        <is>
          <t>DADOS_INVOC!FZ10</t>
        </is>
      </c>
      <c r="D1149" s="192" t="inlineStr">
        <is>
          <t>aviso</t>
        </is>
      </c>
    </row>
    <row r="1150">
      <c r="A1150" s="192" t="inlineStr">
        <is>
          <t>invocacao.10.nome</t>
        </is>
      </c>
      <c r="B1150" s="192">
        <f>IF(ISBLANK(DADOS_INVOC!$DE$11),"",DADOS_INVOC!$DE$11&amp;"")</f>
        <v/>
      </c>
      <c r="C1150" s="192" t="inlineStr">
        <is>
          <t>DADOS_INVOC!DE11</t>
        </is>
      </c>
      <c r="D1150" s="192" t="inlineStr">
        <is>
          <t>entrada</t>
        </is>
      </c>
    </row>
    <row r="1151">
      <c r="A1151" s="192" t="inlineStr">
        <is>
          <t>invocacao.10.tipo</t>
        </is>
      </c>
      <c r="B1151" s="192">
        <f>IF(ISBLANK(DADOS_INVOC!$DF$11),"",DADOS_INVOC!$DF$11&amp;"")</f>
        <v/>
      </c>
      <c r="C1151" s="192" t="inlineStr">
        <is>
          <t>DADOS_INVOC!DF11</t>
        </is>
      </c>
      <c r="D1151" s="192" t="inlineStr">
        <is>
          <t>entrada</t>
        </is>
      </c>
    </row>
    <row r="1152">
      <c r="A1152" s="192" t="inlineStr">
        <is>
          <t>invocacao.10.aquisicao</t>
        </is>
      </c>
      <c r="B1152" s="192">
        <f>IF(ISBLANK(DADOS_INVOC!$DG$11),"",DADOS_INVOC!$DG$11&amp;"")</f>
        <v/>
      </c>
      <c r="C1152" s="192" t="inlineStr">
        <is>
          <t>DADOS_INVOC!DG11</t>
        </is>
      </c>
      <c r="D1152" s="192" t="inlineStr">
        <is>
          <t>entrada</t>
        </is>
      </c>
    </row>
    <row r="1153">
      <c r="A1153" s="192" t="inlineStr">
        <is>
          <t>invocacao.10.nivel_fixo</t>
        </is>
      </c>
      <c r="B1153" s="192">
        <f>IF(ISBLANK(DADOS_INVOC!$DH$11),"",DADOS_INVOC!$DH$11&amp;"")</f>
        <v/>
      </c>
      <c r="C1153" s="192" t="inlineStr">
        <is>
          <t>DADOS_INVOC!DH11</t>
        </is>
      </c>
      <c r="D1153" s="192" t="inlineStr">
        <is>
          <t>entrada</t>
        </is>
      </c>
    </row>
    <row r="1154">
      <c r="A1154" s="192" t="inlineStr">
        <is>
          <t>invocacao.10.talisma</t>
        </is>
      </c>
      <c r="B1154" s="192">
        <f>IF(ISBLANK(DADOS_INVOC!$DI$11),"",DADOS_INVOC!$DI$11&amp;"")</f>
        <v/>
      </c>
      <c r="C1154" s="192" t="inlineStr">
        <is>
          <t>DADOS_INVOC!DI11</t>
        </is>
      </c>
      <c r="D1154" s="192" t="inlineStr">
        <is>
          <t>entrada</t>
        </is>
      </c>
    </row>
    <row r="1155">
      <c r="A1155" s="192" t="inlineStr">
        <is>
          <t>invocacao.10.oficio_compativel</t>
        </is>
      </c>
      <c r="B1155" s="192">
        <f>IF(ISBLANK('INVOCAÇÕES'!$AE$637),"",'INVOCAÇÕES'!$AE$637&amp;"")</f>
        <v/>
      </c>
      <c r="C1155" s="192">
        <f>"'INVOCAÇÕES'!AE637"</f>
        <v/>
      </c>
      <c r="D1155" s="192" t="inlineStr">
        <is>
          <t>entrada</t>
        </is>
      </c>
    </row>
    <row r="1156">
      <c r="A1156" s="192" t="inlineStr">
        <is>
          <t>invocacao.10.pontos</t>
        </is>
      </c>
      <c r="B1156" s="192">
        <f>TEXTJOIN(" · ",TRUE,DADOS_INVOC!$DJ$11,DADOS_INVOC!$DK$11,DADOS_INVOC!$DL$11,DADOS_INVOC!$DM$11,DADOS_INVOC!$DN$11)</f>
        <v/>
      </c>
      <c r="C1156" s="192" t="inlineStr">
        <is>
          <t>DADOS_INVOC!DJ11 DADOS_INVOC!DK11 DADOS_INVOC!DL11 DADOS_INVOC!DM11 DADOS_INVOC!DN11</t>
        </is>
      </c>
      <c r="D1156" s="192" t="inlineStr">
        <is>
          <t>entrada</t>
        </is>
      </c>
    </row>
    <row r="1157">
      <c r="A1157" s="192" t="inlineStr">
        <is>
          <t>invocacao.10.familias</t>
        </is>
      </c>
      <c r="B1157" s="192">
        <f>TEXTJOIN(" · ",TRUE,DADOS_INVOC!$EL$11,DADOS_INVOC!$EM$11,DADOS_INVOC!$EN$11,DADOS_INVOC!$EO$11,DADOS_INVOC!$EP$11)</f>
        <v/>
      </c>
      <c r="C1157" s="192" t="inlineStr">
        <is>
          <t>DADOS_INVOC!EL11 DADOS_INVOC!EM11 DADOS_INVOC!EN11 DADOS_INVOC!EO11 DADOS_INVOC!EP11</t>
        </is>
      </c>
      <c r="D1157" s="192" t="inlineStr">
        <is>
          <t>entrada</t>
        </is>
      </c>
    </row>
    <row r="1158">
      <c r="A1158" s="192" t="inlineStr">
        <is>
          <t>invocacao.10.pericias</t>
        </is>
      </c>
      <c r="B1158" s="192">
        <f>TEXTJOIN(" · ",TRUE,DADOS_INVOC!$EQ$11,DADOS_INVOC!$ER$11,DADOS_INVOC!$ES$11,DADOS_INVOC!$ET$11,DADOS_INVOC!$EU$11,DADOS_INVOC!$EV$11,DADOS_INVOC!$EW$11)</f>
        <v/>
      </c>
      <c r="C1158" s="192" t="inlineStr">
        <is>
          <t>DADOS_INVOC!EQ11 DADOS_INVOC!ER11 DADOS_INVOC!ES11 DADOS_INVOC!ET11 DADOS_INVOC!EU11 DADOS_INVOC!EV11 DADOS_INVOC!EW11</t>
        </is>
      </c>
      <c r="D1158" s="192" t="inlineStr">
        <is>
          <t>entrada</t>
        </is>
      </c>
    </row>
    <row r="1159">
      <c r="A1159" s="192" t="inlineStr">
        <is>
          <t>invocacao.10.talentos</t>
        </is>
      </c>
      <c r="B1159" s="192">
        <f>TEXTJOIN(" · ",TRUE,DADOS_INVOC!$EX$11,DADOS_INVOC!$EY$11,DADOS_INVOC!$EZ$11,DADOS_INVOC!$FA$11,DADOS_INVOC!$FB$11,DADOS_INVOC!$FC$11,DADOS_INVOC!$FD$11,DADOS_INVOC!$FE$11)</f>
        <v/>
      </c>
      <c r="C1159" s="192" t="inlineStr">
        <is>
          <t>DADOS_INVOC!EX11 DADOS_INVOC!EY11 DADOS_INVOC!EZ11 DADOS_INVOC!FA11 DADOS_INVOC!FB11 DADOS_INVOC!FC11 DADOS_INVOC!FD11 DADOS_INVOC!FE11</t>
        </is>
      </c>
      <c r="D1159" s="192" t="inlineStr">
        <is>
          <t>entrada</t>
        </is>
      </c>
    </row>
    <row r="1160">
      <c r="A1160" s="192" t="inlineStr">
        <is>
          <t>invocacao.10.nivel</t>
        </is>
      </c>
      <c r="B1160" s="192">
        <f>IF(ISBLANK(DADOS_INVOC!$FO$11),"",DADOS_INVOC!$FO$11&amp;"")</f>
        <v/>
      </c>
      <c r="C1160" s="192" t="inlineStr">
        <is>
          <t>DADOS_INVOC!FO11</t>
        </is>
      </c>
      <c r="D1160" s="192" t="inlineStr">
        <is>
          <t>resultado</t>
        </is>
      </c>
    </row>
    <row r="1161">
      <c r="A1161" s="192" t="inlineStr">
        <is>
          <t>invocacao.10.classe</t>
        </is>
      </c>
      <c r="B1161" s="192">
        <f>IF(ISBLANK(DADOS_INVOC!$FP$11),"",DADOS_INVOC!$FP$11&amp;"")</f>
        <v/>
      </c>
      <c r="C1161" s="192" t="inlineStr">
        <is>
          <t>DADOS_INVOC!FP11</t>
        </is>
      </c>
      <c r="D1161" s="192" t="inlineStr">
        <is>
          <t>resultado</t>
        </is>
      </c>
    </row>
    <row r="1162">
      <c r="A1162" s="192" t="inlineStr">
        <is>
          <t>invocacao.10.vida.max</t>
        </is>
      </c>
      <c r="B1162" s="192">
        <f>IF(ISBLANK(DADOS_INVOC!$GF$11),"",DADOS_INVOC!$GF$11&amp;"")</f>
        <v/>
      </c>
      <c r="C1162" s="192" t="inlineStr">
        <is>
          <t>DADOS_INVOC!GF11</t>
        </is>
      </c>
      <c r="D1162" s="192" t="inlineStr">
        <is>
          <t>resultado</t>
        </is>
      </c>
    </row>
    <row r="1163">
      <c r="A1163" s="192" t="inlineStr">
        <is>
          <t>invocacao.10.entrada</t>
        </is>
      </c>
      <c r="B1163" s="192">
        <f>IF(ISBLANK(DADOS_INVOC!$GZ$11),"",DADOS_INVOC!$GZ$11&amp;"")</f>
        <v/>
      </c>
      <c r="C1163" s="192" t="inlineStr">
        <is>
          <t>DADOS_INVOC!GZ11</t>
        </is>
      </c>
      <c r="D1163" s="192" t="inlineStr">
        <is>
          <t>resultado</t>
        </is>
      </c>
    </row>
    <row r="1164">
      <c r="A1164" s="192" t="inlineStr">
        <is>
          <t>invocacao.10.retorno</t>
        </is>
      </c>
      <c r="B1164" s="192">
        <f>IF(ISBLANK(DADOS_INVOC!$HA$11),"",DADOS_INVOC!$HA$11&amp;"")</f>
        <v/>
      </c>
      <c r="C1164" s="192" t="inlineStr">
        <is>
          <t>DADOS_INVOC!HA11</t>
        </is>
      </c>
      <c r="D1164" s="192" t="inlineStr">
        <is>
          <t>resultado</t>
        </is>
      </c>
    </row>
    <row r="1165">
      <c r="A1165" s="192" t="inlineStr">
        <is>
          <t>invocacao.10.acerto</t>
        </is>
      </c>
      <c r="B1165" s="192">
        <f>IF(ISBLANK(DADOS_INVOC!$GB$11),"",DADOS_INVOC!$GB$11&amp;"")</f>
        <v/>
      </c>
      <c r="C1165" s="192" t="inlineStr">
        <is>
          <t>DADOS_INVOC!GB11</t>
        </is>
      </c>
      <c r="D1165" s="192" t="inlineStr">
        <is>
          <t>resultado</t>
        </is>
      </c>
    </row>
    <row r="1166">
      <c r="A1166" s="192" t="inlineStr">
        <is>
          <t>invocacao.10.cd</t>
        </is>
      </c>
      <c r="B1166" s="192">
        <f>IF(ISBLANK(DADOS_INVOC!$GC$11),"",DADOS_INVOC!$GC$11&amp;"")</f>
        <v/>
      </c>
      <c r="C1166" s="192" t="inlineStr">
        <is>
          <t>DADOS_INVOC!GC11</t>
        </is>
      </c>
      <c r="D1166" s="192" t="inlineStr">
        <is>
          <t>resultado</t>
        </is>
      </c>
    </row>
    <row r="1167">
      <c r="A1167" s="192" t="inlineStr">
        <is>
          <t>invocacao.10.defesa</t>
        </is>
      </c>
      <c r="B1167" s="192">
        <f>IF(ISBLANK(DADOS_INVOC!$GD$11),"",DADOS_INVOC!$GD$11&amp;"")</f>
        <v/>
      </c>
      <c r="C1167" s="192" t="inlineStr">
        <is>
          <t>DADOS_INVOC!GD11</t>
        </is>
      </c>
      <c r="D1167" s="192" t="inlineStr">
        <is>
          <t>resultado</t>
        </is>
      </c>
    </row>
    <row r="1168">
      <c r="A1168" s="192" t="inlineStr">
        <is>
          <t>invocacao.10.deslocamento</t>
        </is>
      </c>
      <c r="B1168" s="192">
        <f>IF(ISBLANK(DADOS_INVOC!$GN$11),"",DADOS_INVOC!$GN$11&amp;"")</f>
        <v/>
      </c>
      <c r="C1168" s="192" t="inlineStr">
        <is>
          <t>DADOS_INVOC!GN11</t>
        </is>
      </c>
      <c r="D1168" s="192" t="inlineStr">
        <is>
          <t>resultado</t>
        </is>
      </c>
    </row>
    <row r="1169">
      <c r="A1169" s="192" t="inlineStr">
        <is>
          <t>invocacao.10.pontos_acima</t>
        </is>
      </c>
      <c r="B1169" s="192">
        <f>IF(ISBLANK(DADOS_INVOC!$FZ$11),"",DADOS_INVOC!$FZ$11&amp;"")</f>
        <v/>
      </c>
      <c r="C1169" s="192" t="inlineStr">
        <is>
          <t>DADOS_INVOC!FZ11</t>
        </is>
      </c>
      <c r="D1169" s="192" t="inlineStr">
        <is>
          <t>aviso</t>
        </is>
      </c>
    </row>
    <row r="1170">
      <c r="A1170" s="192" t="inlineStr">
        <is>
          <t>invocacao.11.nome</t>
        </is>
      </c>
      <c r="B1170" s="192">
        <f>IF(ISBLANK(DADOS_INVOC!$DE$12),"",DADOS_INVOC!$DE$12&amp;"")</f>
        <v/>
      </c>
      <c r="C1170" s="192" t="inlineStr">
        <is>
          <t>DADOS_INVOC!DE12</t>
        </is>
      </c>
      <c r="D1170" s="192" t="inlineStr">
        <is>
          <t>entrada</t>
        </is>
      </c>
    </row>
    <row r="1171">
      <c r="A1171" s="192" t="inlineStr">
        <is>
          <t>invocacao.11.tipo</t>
        </is>
      </c>
      <c r="B1171" s="192">
        <f>IF(ISBLANK(DADOS_INVOC!$DF$12),"",DADOS_INVOC!$DF$12&amp;"")</f>
        <v/>
      </c>
      <c r="C1171" s="192" t="inlineStr">
        <is>
          <t>DADOS_INVOC!DF12</t>
        </is>
      </c>
      <c r="D1171" s="192" t="inlineStr">
        <is>
          <t>entrada</t>
        </is>
      </c>
    </row>
    <row r="1172">
      <c r="A1172" s="192" t="inlineStr">
        <is>
          <t>invocacao.11.aquisicao</t>
        </is>
      </c>
      <c r="B1172" s="192">
        <f>IF(ISBLANK(DADOS_INVOC!$DG$12),"",DADOS_INVOC!$DG$12&amp;"")</f>
        <v/>
      </c>
      <c r="C1172" s="192" t="inlineStr">
        <is>
          <t>DADOS_INVOC!DG12</t>
        </is>
      </c>
      <c r="D1172" s="192" t="inlineStr">
        <is>
          <t>entrada</t>
        </is>
      </c>
    </row>
    <row r="1173">
      <c r="A1173" s="192" t="inlineStr">
        <is>
          <t>invocacao.11.nivel_fixo</t>
        </is>
      </c>
      <c r="B1173" s="192">
        <f>IF(ISBLANK(DADOS_INVOC!$DH$12),"",DADOS_INVOC!$DH$12&amp;"")</f>
        <v/>
      </c>
      <c r="C1173" s="192" t="inlineStr">
        <is>
          <t>DADOS_INVOC!DH12</t>
        </is>
      </c>
      <c r="D1173" s="192" t="inlineStr">
        <is>
          <t>entrada</t>
        </is>
      </c>
    </row>
    <row r="1174">
      <c r="A1174" s="192" t="inlineStr">
        <is>
          <t>invocacao.11.talisma</t>
        </is>
      </c>
      <c r="B1174" s="192">
        <f>IF(ISBLANK(DADOS_INVOC!$DI$12),"",DADOS_INVOC!$DI$12&amp;"")</f>
        <v/>
      </c>
      <c r="C1174" s="192" t="inlineStr">
        <is>
          <t>DADOS_INVOC!DI12</t>
        </is>
      </c>
      <c r="D1174" s="192" t="inlineStr">
        <is>
          <t>entrada</t>
        </is>
      </c>
    </row>
    <row r="1175">
      <c r="A1175" s="192" t="inlineStr">
        <is>
          <t>invocacao.11.oficio_compativel</t>
        </is>
      </c>
      <c r="B1175" s="192">
        <f>IF(ISBLANK('INVOCAÇÕES'!$AE$835),"",'INVOCAÇÕES'!$AE$835&amp;"")</f>
        <v/>
      </c>
      <c r="C1175" s="192">
        <f>"'INVOCAÇÕES'!AE835"</f>
        <v/>
      </c>
      <c r="D1175" s="192" t="inlineStr">
        <is>
          <t>entrada</t>
        </is>
      </c>
    </row>
    <row r="1176">
      <c r="A1176" s="192" t="inlineStr">
        <is>
          <t>invocacao.11.pontos</t>
        </is>
      </c>
      <c r="B1176" s="192">
        <f>TEXTJOIN(" · ",TRUE,DADOS_INVOC!$DJ$12,DADOS_INVOC!$DK$12,DADOS_INVOC!$DL$12,DADOS_INVOC!$DM$12,DADOS_INVOC!$DN$12)</f>
        <v/>
      </c>
      <c r="C1176" s="192" t="inlineStr">
        <is>
          <t>DADOS_INVOC!DJ12 DADOS_INVOC!DK12 DADOS_INVOC!DL12 DADOS_INVOC!DM12 DADOS_INVOC!DN12</t>
        </is>
      </c>
      <c r="D1176" s="192" t="inlineStr">
        <is>
          <t>entrada</t>
        </is>
      </c>
    </row>
    <row r="1177">
      <c r="A1177" s="192" t="inlineStr">
        <is>
          <t>invocacao.11.familias</t>
        </is>
      </c>
      <c r="B1177" s="192">
        <f>TEXTJOIN(" · ",TRUE,DADOS_INVOC!$EL$12,DADOS_INVOC!$EM$12,DADOS_INVOC!$EN$12,DADOS_INVOC!$EO$12,DADOS_INVOC!$EP$12)</f>
        <v/>
      </c>
      <c r="C1177" s="192" t="inlineStr">
        <is>
          <t>DADOS_INVOC!EL12 DADOS_INVOC!EM12 DADOS_INVOC!EN12 DADOS_INVOC!EO12 DADOS_INVOC!EP12</t>
        </is>
      </c>
      <c r="D1177" s="192" t="inlineStr">
        <is>
          <t>entrada</t>
        </is>
      </c>
    </row>
    <row r="1178">
      <c r="A1178" s="192" t="inlineStr">
        <is>
          <t>invocacao.11.pericias</t>
        </is>
      </c>
      <c r="B1178" s="192">
        <f>TEXTJOIN(" · ",TRUE,DADOS_INVOC!$EQ$12,DADOS_INVOC!$ER$12,DADOS_INVOC!$ES$12,DADOS_INVOC!$ET$12,DADOS_INVOC!$EU$12,DADOS_INVOC!$EV$12,DADOS_INVOC!$EW$12)</f>
        <v/>
      </c>
      <c r="C1178" s="192" t="inlineStr">
        <is>
          <t>DADOS_INVOC!EQ12 DADOS_INVOC!ER12 DADOS_INVOC!ES12 DADOS_INVOC!ET12 DADOS_INVOC!EU12 DADOS_INVOC!EV12 DADOS_INVOC!EW12</t>
        </is>
      </c>
      <c r="D1178" s="192" t="inlineStr">
        <is>
          <t>entrada</t>
        </is>
      </c>
    </row>
    <row r="1179">
      <c r="A1179" s="192" t="inlineStr">
        <is>
          <t>invocacao.11.talentos</t>
        </is>
      </c>
      <c r="B1179" s="192">
        <f>TEXTJOIN(" · ",TRUE,DADOS_INVOC!$EX$12,DADOS_INVOC!$EY$12,DADOS_INVOC!$EZ$12,DADOS_INVOC!$FA$12,DADOS_INVOC!$FB$12,DADOS_INVOC!$FC$12,DADOS_INVOC!$FD$12,DADOS_INVOC!$FE$12)</f>
        <v/>
      </c>
      <c r="C1179" s="192" t="inlineStr">
        <is>
          <t>DADOS_INVOC!EX12 DADOS_INVOC!EY12 DADOS_INVOC!EZ12 DADOS_INVOC!FA12 DADOS_INVOC!FB12 DADOS_INVOC!FC12 DADOS_INVOC!FD12 DADOS_INVOC!FE12</t>
        </is>
      </c>
      <c r="D1179" s="192" t="inlineStr">
        <is>
          <t>entrada</t>
        </is>
      </c>
    </row>
    <row r="1180">
      <c r="A1180" s="192" t="inlineStr">
        <is>
          <t>invocacao.11.nivel</t>
        </is>
      </c>
      <c r="B1180" s="192">
        <f>IF(ISBLANK(DADOS_INVOC!$FO$12),"",DADOS_INVOC!$FO$12&amp;"")</f>
        <v/>
      </c>
      <c r="C1180" s="192" t="inlineStr">
        <is>
          <t>DADOS_INVOC!FO12</t>
        </is>
      </c>
      <c r="D1180" s="192" t="inlineStr">
        <is>
          <t>resultado</t>
        </is>
      </c>
    </row>
    <row r="1181">
      <c r="A1181" s="192" t="inlineStr">
        <is>
          <t>invocacao.11.classe</t>
        </is>
      </c>
      <c r="B1181" s="192">
        <f>IF(ISBLANK(DADOS_INVOC!$FP$12),"",DADOS_INVOC!$FP$12&amp;"")</f>
        <v/>
      </c>
      <c r="C1181" s="192" t="inlineStr">
        <is>
          <t>DADOS_INVOC!FP12</t>
        </is>
      </c>
      <c r="D1181" s="192" t="inlineStr">
        <is>
          <t>resultado</t>
        </is>
      </c>
    </row>
    <row r="1182">
      <c r="A1182" s="192" t="inlineStr">
        <is>
          <t>invocacao.11.vida.max</t>
        </is>
      </c>
      <c r="B1182" s="192">
        <f>IF(ISBLANK(DADOS_INVOC!$GF$12),"",DADOS_INVOC!$GF$12&amp;"")</f>
        <v/>
      </c>
      <c r="C1182" s="192" t="inlineStr">
        <is>
          <t>DADOS_INVOC!GF12</t>
        </is>
      </c>
      <c r="D1182" s="192" t="inlineStr">
        <is>
          <t>resultado</t>
        </is>
      </c>
    </row>
    <row r="1183">
      <c r="A1183" s="192" t="inlineStr">
        <is>
          <t>invocacao.11.entrada</t>
        </is>
      </c>
      <c r="B1183" s="192">
        <f>IF(ISBLANK(DADOS_INVOC!$GZ$12),"",DADOS_INVOC!$GZ$12&amp;"")</f>
        <v/>
      </c>
      <c r="C1183" s="192" t="inlineStr">
        <is>
          <t>DADOS_INVOC!GZ12</t>
        </is>
      </c>
      <c r="D1183" s="192" t="inlineStr">
        <is>
          <t>resultado</t>
        </is>
      </c>
    </row>
    <row r="1184">
      <c r="A1184" s="192" t="inlineStr">
        <is>
          <t>invocacao.11.retorno</t>
        </is>
      </c>
      <c r="B1184" s="192">
        <f>IF(ISBLANK(DADOS_INVOC!$HA$12),"",DADOS_INVOC!$HA$12&amp;"")</f>
        <v/>
      </c>
      <c r="C1184" s="192" t="inlineStr">
        <is>
          <t>DADOS_INVOC!HA12</t>
        </is>
      </c>
      <c r="D1184" s="192" t="inlineStr">
        <is>
          <t>resultado</t>
        </is>
      </c>
    </row>
    <row r="1185">
      <c r="A1185" s="192" t="inlineStr">
        <is>
          <t>invocacao.11.acerto</t>
        </is>
      </c>
      <c r="B1185" s="192">
        <f>IF(ISBLANK(DADOS_INVOC!$GB$12),"",DADOS_INVOC!$GB$12&amp;"")</f>
        <v/>
      </c>
      <c r="C1185" s="192" t="inlineStr">
        <is>
          <t>DADOS_INVOC!GB12</t>
        </is>
      </c>
      <c r="D1185" s="192" t="inlineStr">
        <is>
          <t>resultado</t>
        </is>
      </c>
    </row>
    <row r="1186">
      <c r="A1186" s="192" t="inlineStr">
        <is>
          <t>invocacao.11.cd</t>
        </is>
      </c>
      <c r="B1186" s="192">
        <f>IF(ISBLANK(DADOS_INVOC!$GC$12),"",DADOS_INVOC!$GC$12&amp;"")</f>
        <v/>
      </c>
      <c r="C1186" s="192" t="inlineStr">
        <is>
          <t>DADOS_INVOC!GC12</t>
        </is>
      </c>
      <c r="D1186" s="192" t="inlineStr">
        <is>
          <t>resultado</t>
        </is>
      </c>
    </row>
    <row r="1187">
      <c r="A1187" s="192" t="inlineStr">
        <is>
          <t>invocacao.11.defesa</t>
        </is>
      </c>
      <c r="B1187" s="192">
        <f>IF(ISBLANK(DADOS_INVOC!$GD$12),"",DADOS_INVOC!$GD$12&amp;"")</f>
        <v/>
      </c>
      <c r="C1187" s="192" t="inlineStr">
        <is>
          <t>DADOS_INVOC!GD12</t>
        </is>
      </c>
      <c r="D1187" s="192" t="inlineStr">
        <is>
          <t>resultado</t>
        </is>
      </c>
    </row>
    <row r="1188">
      <c r="A1188" s="192" t="inlineStr">
        <is>
          <t>invocacao.11.deslocamento</t>
        </is>
      </c>
      <c r="B1188" s="192">
        <f>IF(ISBLANK(DADOS_INVOC!$GN$12),"",DADOS_INVOC!$GN$12&amp;"")</f>
        <v/>
      </c>
      <c r="C1188" s="192" t="inlineStr">
        <is>
          <t>DADOS_INVOC!GN12</t>
        </is>
      </c>
      <c r="D1188" s="192" t="inlineStr">
        <is>
          <t>resultado</t>
        </is>
      </c>
    </row>
    <row r="1189">
      <c r="A1189" s="192" t="inlineStr">
        <is>
          <t>invocacao.11.pontos_acima</t>
        </is>
      </c>
      <c r="B1189" s="192">
        <f>IF(ISBLANK(DADOS_INVOC!$FZ$12),"",DADOS_INVOC!$FZ$12&amp;"")</f>
        <v/>
      </c>
      <c r="C1189" s="192" t="inlineStr">
        <is>
          <t>DADOS_INVOC!FZ12</t>
        </is>
      </c>
      <c r="D1189" s="192" t="inlineStr">
        <is>
          <t>aviso</t>
        </is>
      </c>
    </row>
    <row r="1190">
      <c r="A1190" s="192" t="inlineStr">
        <is>
          <t>invocacao.12.nome</t>
        </is>
      </c>
      <c r="B1190" s="192">
        <f>IF(ISBLANK(DADOS_INVOC!$DE$13),"",DADOS_INVOC!$DE$13&amp;"")</f>
        <v/>
      </c>
      <c r="C1190" s="192" t="inlineStr">
        <is>
          <t>DADOS_INVOC!DE13</t>
        </is>
      </c>
      <c r="D1190" s="192" t="inlineStr">
        <is>
          <t>entrada</t>
        </is>
      </c>
    </row>
    <row r="1191">
      <c r="A1191" s="192" t="inlineStr">
        <is>
          <t>invocacao.12.tipo</t>
        </is>
      </c>
      <c r="B1191" s="192">
        <f>IF(ISBLANK(DADOS_INVOC!$DF$13),"",DADOS_INVOC!$DF$13&amp;"")</f>
        <v/>
      </c>
      <c r="C1191" s="192" t="inlineStr">
        <is>
          <t>DADOS_INVOC!DF13</t>
        </is>
      </c>
      <c r="D1191" s="192" t="inlineStr">
        <is>
          <t>entrada</t>
        </is>
      </c>
    </row>
    <row r="1192">
      <c r="A1192" s="192" t="inlineStr">
        <is>
          <t>invocacao.12.aquisicao</t>
        </is>
      </c>
      <c r="B1192" s="192">
        <f>IF(ISBLANK(DADOS_INVOC!$DG$13),"",DADOS_INVOC!$DG$13&amp;"")</f>
        <v/>
      </c>
      <c r="C1192" s="192" t="inlineStr">
        <is>
          <t>DADOS_INVOC!DG13</t>
        </is>
      </c>
      <c r="D1192" s="192" t="inlineStr">
        <is>
          <t>entrada</t>
        </is>
      </c>
    </row>
    <row r="1193">
      <c r="A1193" s="192" t="inlineStr">
        <is>
          <t>invocacao.12.nivel_fixo</t>
        </is>
      </c>
      <c r="B1193" s="192">
        <f>IF(ISBLANK(DADOS_INVOC!$DH$13),"",DADOS_INVOC!$DH$13&amp;"")</f>
        <v/>
      </c>
      <c r="C1193" s="192" t="inlineStr">
        <is>
          <t>DADOS_INVOC!DH13</t>
        </is>
      </c>
      <c r="D1193" s="192" t="inlineStr">
        <is>
          <t>entrada</t>
        </is>
      </c>
    </row>
    <row r="1194">
      <c r="A1194" s="192" t="inlineStr">
        <is>
          <t>invocacao.12.talisma</t>
        </is>
      </c>
      <c r="B1194" s="192">
        <f>IF(ISBLANK(DADOS_INVOC!$DI$13),"",DADOS_INVOC!$DI$13&amp;"")</f>
        <v/>
      </c>
      <c r="C1194" s="192" t="inlineStr">
        <is>
          <t>DADOS_INVOC!DI13</t>
        </is>
      </c>
      <c r="D1194" s="192" t="inlineStr">
        <is>
          <t>entrada</t>
        </is>
      </c>
    </row>
    <row r="1195">
      <c r="A1195" s="192" t="inlineStr">
        <is>
          <t>invocacao.12.oficio_compativel</t>
        </is>
      </c>
      <c r="B1195" s="192">
        <f>IF(ISBLANK('INVOCAÇÕES'!$AE$1033),"",'INVOCAÇÕES'!$AE$1033&amp;"")</f>
        <v/>
      </c>
      <c r="C1195" s="192">
        <f>"'INVOCAÇÕES'!AE1033"</f>
        <v/>
      </c>
      <c r="D1195" s="192" t="inlineStr">
        <is>
          <t>entrada</t>
        </is>
      </c>
    </row>
    <row r="1196">
      <c r="A1196" s="192" t="inlineStr">
        <is>
          <t>invocacao.12.pontos</t>
        </is>
      </c>
      <c r="B1196" s="192">
        <f>TEXTJOIN(" · ",TRUE,DADOS_INVOC!$DJ$13,DADOS_INVOC!$DK$13,DADOS_INVOC!$DL$13,DADOS_INVOC!$DM$13,DADOS_INVOC!$DN$13)</f>
        <v/>
      </c>
      <c r="C1196" s="192" t="inlineStr">
        <is>
          <t>DADOS_INVOC!DJ13 DADOS_INVOC!DK13 DADOS_INVOC!DL13 DADOS_INVOC!DM13 DADOS_INVOC!DN13</t>
        </is>
      </c>
      <c r="D1196" s="192" t="inlineStr">
        <is>
          <t>entrada</t>
        </is>
      </c>
    </row>
    <row r="1197">
      <c r="A1197" s="192" t="inlineStr">
        <is>
          <t>invocacao.12.familias</t>
        </is>
      </c>
      <c r="B1197" s="192">
        <f>TEXTJOIN(" · ",TRUE,DADOS_INVOC!$EL$13,DADOS_INVOC!$EM$13,DADOS_INVOC!$EN$13,DADOS_INVOC!$EO$13,DADOS_INVOC!$EP$13)</f>
        <v/>
      </c>
      <c r="C1197" s="192" t="inlineStr">
        <is>
          <t>DADOS_INVOC!EL13 DADOS_INVOC!EM13 DADOS_INVOC!EN13 DADOS_INVOC!EO13 DADOS_INVOC!EP13</t>
        </is>
      </c>
      <c r="D1197" s="192" t="inlineStr">
        <is>
          <t>entrada</t>
        </is>
      </c>
    </row>
    <row r="1198">
      <c r="A1198" s="192" t="inlineStr">
        <is>
          <t>invocacao.12.pericias</t>
        </is>
      </c>
      <c r="B1198" s="192">
        <f>TEXTJOIN(" · ",TRUE,DADOS_INVOC!$EQ$13,DADOS_INVOC!$ER$13,DADOS_INVOC!$ES$13,DADOS_INVOC!$ET$13,DADOS_INVOC!$EU$13,DADOS_INVOC!$EV$13,DADOS_INVOC!$EW$13)</f>
        <v/>
      </c>
      <c r="C1198" s="192" t="inlineStr">
        <is>
          <t>DADOS_INVOC!EQ13 DADOS_INVOC!ER13 DADOS_INVOC!ES13 DADOS_INVOC!ET13 DADOS_INVOC!EU13 DADOS_INVOC!EV13 DADOS_INVOC!EW13</t>
        </is>
      </c>
      <c r="D1198" s="192" t="inlineStr">
        <is>
          <t>entrada</t>
        </is>
      </c>
    </row>
    <row r="1199">
      <c r="A1199" s="192" t="inlineStr">
        <is>
          <t>invocacao.12.talentos</t>
        </is>
      </c>
      <c r="B1199" s="192">
        <f>TEXTJOIN(" · ",TRUE,DADOS_INVOC!$EX$13,DADOS_INVOC!$EY$13,DADOS_INVOC!$EZ$13,DADOS_INVOC!$FA$13,DADOS_INVOC!$FB$13,DADOS_INVOC!$FC$13,DADOS_INVOC!$FD$13,DADOS_INVOC!$FE$13)</f>
        <v/>
      </c>
      <c r="C1199" s="192" t="inlineStr">
        <is>
          <t>DADOS_INVOC!EX13 DADOS_INVOC!EY13 DADOS_INVOC!EZ13 DADOS_INVOC!FA13 DADOS_INVOC!FB13 DADOS_INVOC!FC13 DADOS_INVOC!FD13 DADOS_INVOC!FE13</t>
        </is>
      </c>
      <c r="D1199" s="192" t="inlineStr">
        <is>
          <t>entrada</t>
        </is>
      </c>
    </row>
    <row r="1200">
      <c r="A1200" s="192" t="inlineStr">
        <is>
          <t>invocacao.12.nivel</t>
        </is>
      </c>
      <c r="B1200" s="192">
        <f>IF(ISBLANK(DADOS_INVOC!$FO$13),"",DADOS_INVOC!$FO$13&amp;"")</f>
        <v/>
      </c>
      <c r="C1200" s="192" t="inlineStr">
        <is>
          <t>DADOS_INVOC!FO13</t>
        </is>
      </c>
      <c r="D1200" s="192" t="inlineStr">
        <is>
          <t>resultado</t>
        </is>
      </c>
    </row>
    <row r="1201">
      <c r="A1201" s="192" t="inlineStr">
        <is>
          <t>invocacao.12.classe</t>
        </is>
      </c>
      <c r="B1201" s="192">
        <f>IF(ISBLANK(DADOS_INVOC!$FP$13),"",DADOS_INVOC!$FP$13&amp;"")</f>
        <v/>
      </c>
      <c r="C1201" s="192" t="inlineStr">
        <is>
          <t>DADOS_INVOC!FP13</t>
        </is>
      </c>
      <c r="D1201" s="192" t="inlineStr">
        <is>
          <t>resultado</t>
        </is>
      </c>
    </row>
    <row r="1202">
      <c r="A1202" s="192" t="inlineStr">
        <is>
          <t>invocacao.12.vida.max</t>
        </is>
      </c>
      <c r="B1202" s="192">
        <f>IF(ISBLANK(DADOS_INVOC!$GF$13),"",DADOS_INVOC!$GF$13&amp;"")</f>
        <v/>
      </c>
      <c r="C1202" s="192" t="inlineStr">
        <is>
          <t>DADOS_INVOC!GF13</t>
        </is>
      </c>
      <c r="D1202" s="192" t="inlineStr">
        <is>
          <t>resultado</t>
        </is>
      </c>
    </row>
    <row r="1203">
      <c r="A1203" s="192" t="inlineStr">
        <is>
          <t>invocacao.12.entrada</t>
        </is>
      </c>
      <c r="B1203" s="192">
        <f>IF(ISBLANK(DADOS_INVOC!$GZ$13),"",DADOS_INVOC!$GZ$13&amp;"")</f>
        <v/>
      </c>
      <c r="C1203" s="192" t="inlineStr">
        <is>
          <t>DADOS_INVOC!GZ13</t>
        </is>
      </c>
      <c r="D1203" s="192" t="inlineStr">
        <is>
          <t>resultado</t>
        </is>
      </c>
    </row>
    <row r="1204">
      <c r="A1204" s="192" t="inlineStr">
        <is>
          <t>invocacao.12.retorno</t>
        </is>
      </c>
      <c r="B1204" s="192">
        <f>IF(ISBLANK(DADOS_INVOC!$HA$13),"",DADOS_INVOC!$HA$13&amp;"")</f>
        <v/>
      </c>
      <c r="C1204" s="192" t="inlineStr">
        <is>
          <t>DADOS_INVOC!HA13</t>
        </is>
      </c>
      <c r="D1204" s="192" t="inlineStr">
        <is>
          <t>resultado</t>
        </is>
      </c>
    </row>
    <row r="1205">
      <c r="A1205" s="192" t="inlineStr">
        <is>
          <t>invocacao.12.acerto</t>
        </is>
      </c>
      <c r="B1205" s="192">
        <f>IF(ISBLANK(DADOS_INVOC!$GB$13),"",DADOS_INVOC!$GB$13&amp;"")</f>
        <v/>
      </c>
      <c r="C1205" s="192" t="inlineStr">
        <is>
          <t>DADOS_INVOC!GB13</t>
        </is>
      </c>
      <c r="D1205" s="192" t="inlineStr">
        <is>
          <t>resultado</t>
        </is>
      </c>
    </row>
    <row r="1206">
      <c r="A1206" s="192" t="inlineStr">
        <is>
          <t>invocacao.12.cd</t>
        </is>
      </c>
      <c r="B1206" s="192">
        <f>IF(ISBLANK(DADOS_INVOC!$GC$13),"",DADOS_INVOC!$GC$13&amp;"")</f>
        <v/>
      </c>
      <c r="C1206" s="192" t="inlineStr">
        <is>
          <t>DADOS_INVOC!GC13</t>
        </is>
      </c>
      <c r="D1206" s="192" t="inlineStr">
        <is>
          <t>resultado</t>
        </is>
      </c>
    </row>
    <row r="1207">
      <c r="A1207" s="192" t="inlineStr">
        <is>
          <t>invocacao.12.defesa</t>
        </is>
      </c>
      <c r="B1207" s="192">
        <f>IF(ISBLANK(DADOS_INVOC!$GD$13),"",DADOS_INVOC!$GD$13&amp;"")</f>
        <v/>
      </c>
      <c r="C1207" s="192" t="inlineStr">
        <is>
          <t>DADOS_INVOC!GD13</t>
        </is>
      </c>
      <c r="D1207" s="192" t="inlineStr">
        <is>
          <t>resultado</t>
        </is>
      </c>
    </row>
    <row r="1208">
      <c r="A1208" s="192" t="inlineStr">
        <is>
          <t>invocacao.12.deslocamento</t>
        </is>
      </c>
      <c r="B1208" s="192">
        <f>IF(ISBLANK(DADOS_INVOC!$GN$13),"",DADOS_INVOC!$GN$13&amp;"")</f>
        <v/>
      </c>
      <c r="C1208" s="192" t="inlineStr">
        <is>
          <t>DADOS_INVOC!GN13</t>
        </is>
      </c>
      <c r="D1208" s="192" t="inlineStr">
        <is>
          <t>resultado</t>
        </is>
      </c>
    </row>
    <row r="1209">
      <c r="A1209" s="192" t="inlineStr">
        <is>
          <t>invocacao.12.pontos_acima</t>
        </is>
      </c>
      <c r="B1209" s="192">
        <f>IF(ISBLANK(DADOS_INVOC!$FZ$13),"",DADOS_INVOC!$FZ$13&amp;"")</f>
        <v/>
      </c>
      <c r="C1209" s="192" t="inlineStr">
        <is>
          <t>DADOS_INVOC!FZ13</t>
        </is>
      </c>
      <c r="D1209" s="192" t="inlineStr">
        <is>
          <t>aviso</t>
        </is>
      </c>
    </row>
    <row r="1210">
      <c r="A1210" s="192" t="inlineStr">
        <is>
          <t>invocacao.1.bas.1.classe</t>
        </is>
      </c>
      <c r="B1210" s="192">
        <f>IF(ISBLANK(DADOS_INVOC!$MS$2),"",DADOS_INVOC!$MS$2&amp;"")</f>
        <v/>
      </c>
      <c r="C1210" s="192" t="inlineStr">
        <is>
          <t>DADOS_INVOC!MS2</t>
        </is>
      </c>
      <c r="D1210" s="192" t="inlineStr">
        <is>
          <t>entrada</t>
        </is>
      </c>
    </row>
    <row r="1211">
      <c r="A1211" s="192" t="inlineStr">
        <is>
          <t>invocacao.1.bas.1.nome</t>
        </is>
      </c>
      <c r="B1211" s="192">
        <f>IF(ISBLANK(DADOS_INVOC!$MT$2),"",DADOS_INVOC!$MT$2&amp;"")</f>
        <v/>
      </c>
      <c r="C1211" s="192" t="inlineStr">
        <is>
          <t>DADOS_INVOC!MT2</t>
        </is>
      </c>
      <c r="D1211" s="192" t="inlineStr">
        <is>
          <t>entrada</t>
        </is>
      </c>
    </row>
    <row r="1212">
      <c r="A1212" s="192" t="inlineStr">
        <is>
          <t>invocacao.1.bas.1.forma</t>
        </is>
      </c>
      <c r="B1212" s="192">
        <f>IF(ISBLANK(DADOS_INVOC!$MU$2),"",DADOS_INVOC!$MU$2&amp;"")</f>
        <v/>
      </c>
      <c r="C1212" s="192" t="inlineStr">
        <is>
          <t>DADOS_INVOC!MU2</t>
        </is>
      </c>
      <c r="D1212" s="192" t="inlineStr">
        <is>
          <t>entrada</t>
        </is>
      </c>
    </row>
    <row r="1213">
      <c r="A1213" s="192" t="inlineStr">
        <is>
          <t>invocacao.1.bas.1.pecas</t>
        </is>
      </c>
      <c r="B1213" s="192">
        <f>TEXTJOIN(" · ",TRUE,DADOS_INVOC!$MX$2,DADOS_INVOC!$MY$2,DADOS_INVOC!$MZ$2,DADOS_INVOC!$NA$2)</f>
        <v/>
      </c>
      <c r="C1213" s="192" t="inlineStr">
        <is>
          <t>DADOS_INVOC!MX2 DADOS_INVOC!MY2 DADOS_INVOC!MZ2 DADOS_INVOC!NA2</t>
        </is>
      </c>
      <c r="D1213" s="192" t="inlineStr">
        <is>
          <t>entrada</t>
        </is>
      </c>
    </row>
    <row r="1214">
      <c r="A1214" s="192" t="inlineStr">
        <is>
          <t>invocacao.1.bas.1.restricoes</t>
        </is>
      </c>
      <c r="B1214" s="192">
        <f>TEXTJOIN(" · ",TRUE,DADOS_INVOC!$NB$2,DADOS_INVOC!$NC$2)</f>
        <v/>
      </c>
      <c r="C1214" s="192" t="inlineStr">
        <is>
          <t>DADOS_INVOC!NB2 DADOS_INVOC!NC2</t>
        </is>
      </c>
      <c r="D1214" s="192" t="inlineStr">
        <is>
          <t>entrada</t>
        </is>
      </c>
    </row>
    <row r="1215">
      <c r="A1215" s="192" t="inlineStr">
        <is>
          <t>invocacao.1.bas.1.pe</t>
        </is>
      </c>
      <c r="B1215" s="192">
        <f>IF(ISBLANK(DADOS_INVOC!$QA$2),"",DADOS_INVOC!$QA$2&amp;"")</f>
        <v/>
      </c>
      <c r="C1215" s="192" t="inlineStr">
        <is>
          <t>DADOS_INVOC!QA2</t>
        </is>
      </c>
      <c r="D1215" s="192" t="inlineStr">
        <is>
          <t>resultado</t>
        </is>
      </c>
    </row>
    <row r="1216">
      <c r="A1216" s="192" t="inlineStr">
        <is>
          <t>invocacao.1.bas.1.dano</t>
        </is>
      </c>
      <c r="B1216" s="192">
        <f>IF(ISBLANK(DADOS_INVOC!$QE$2),"",DADOS_INVOC!$QE$2&amp;"")</f>
        <v/>
      </c>
      <c r="C1216" s="192" t="inlineStr">
        <is>
          <t>DADOS_INVOC!QE2</t>
        </is>
      </c>
      <c r="D1216" s="192" t="inlineStr">
        <is>
          <t>resultado</t>
        </is>
      </c>
    </row>
    <row r="1217">
      <c r="A1217" s="192" t="inlineStr">
        <is>
          <t>invocacao.1.bas.1.erros</t>
        </is>
      </c>
      <c r="B1217" s="192">
        <f>IF(ISBLANK(DADOS_INVOC!$PT$2),"",DADOS_INVOC!$PT$2&amp;"")</f>
        <v/>
      </c>
      <c r="C1217" s="192" t="inlineStr">
        <is>
          <t>DADOS_INVOC!PT2</t>
        </is>
      </c>
      <c r="D1217" s="192" t="inlineStr">
        <is>
          <t>aviso</t>
        </is>
      </c>
    </row>
    <row r="1218">
      <c r="A1218" s="192" t="inlineStr">
        <is>
          <t>invocacao.1.bas.1.avisos</t>
        </is>
      </c>
      <c r="B1218" s="192">
        <f>IF(ISBLANK(DADOS_INVOC!$PV$2),"",DADOS_INVOC!$PV$2&amp;"")</f>
        <v/>
      </c>
      <c r="C1218" s="192" t="inlineStr">
        <is>
          <t>DADOS_INVOC!PV2</t>
        </is>
      </c>
      <c r="D1218" s="192" t="inlineStr">
        <is>
          <t>aviso</t>
        </is>
      </c>
    </row>
    <row r="1219">
      <c r="A1219" s="192" t="inlineStr">
        <is>
          <t>invocacao.1.esp.1.classe</t>
        </is>
      </c>
      <c r="B1219" s="192">
        <f>IF(ISBLANK(DADOS_INVOC!$MS$3),"",DADOS_INVOC!$MS$3&amp;"")</f>
        <v/>
      </c>
      <c r="C1219" s="192" t="inlineStr">
        <is>
          <t>DADOS_INVOC!MS3</t>
        </is>
      </c>
      <c r="D1219" s="192" t="inlineStr">
        <is>
          <t>entrada</t>
        </is>
      </c>
    </row>
    <row r="1220">
      <c r="A1220" s="192" t="inlineStr">
        <is>
          <t>invocacao.1.esp.1.nome</t>
        </is>
      </c>
      <c r="B1220" s="192">
        <f>IF(ISBLANK(DADOS_INVOC!$MT$3),"",DADOS_INVOC!$MT$3&amp;"")</f>
        <v/>
      </c>
      <c r="C1220" s="192" t="inlineStr">
        <is>
          <t>DADOS_INVOC!MT3</t>
        </is>
      </c>
      <c r="D1220" s="192" t="inlineStr">
        <is>
          <t>entrada</t>
        </is>
      </c>
    </row>
    <row r="1221">
      <c r="A1221" s="192" t="inlineStr">
        <is>
          <t>invocacao.1.esp.1.forma</t>
        </is>
      </c>
      <c r="B1221" s="192">
        <f>IF(ISBLANK(DADOS_INVOC!$MU$3),"",DADOS_INVOC!$MU$3&amp;"")</f>
        <v/>
      </c>
      <c r="C1221" s="192" t="inlineStr">
        <is>
          <t>DADOS_INVOC!MU3</t>
        </is>
      </c>
      <c r="D1221" s="192" t="inlineStr">
        <is>
          <t>entrada</t>
        </is>
      </c>
    </row>
    <row r="1222">
      <c r="A1222" s="192" t="inlineStr">
        <is>
          <t>invocacao.1.esp.1.pecas</t>
        </is>
      </c>
      <c r="B1222" s="192">
        <f>TEXTJOIN(" · ",TRUE,DADOS_INVOC!$MX$3,DADOS_INVOC!$MY$3,DADOS_INVOC!$MZ$3,DADOS_INVOC!$NA$3)</f>
        <v/>
      </c>
      <c r="C1222" s="192" t="inlineStr">
        <is>
          <t>DADOS_INVOC!MX3 DADOS_INVOC!MY3 DADOS_INVOC!MZ3 DADOS_INVOC!NA3</t>
        </is>
      </c>
      <c r="D1222" s="192" t="inlineStr">
        <is>
          <t>entrada</t>
        </is>
      </c>
    </row>
    <row r="1223">
      <c r="A1223" s="192" t="inlineStr">
        <is>
          <t>invocacao.1.esp.1.restricoes</t>
        </is>
      </c>
      <c r="B1223" s="192">
        <f>TEXTJOIN(" · ",TRUE,DADOS_INVOC!$NB$3,DADOS_INVOC!$NC$3)</f>
        <v/>
      </c>
      <c r="C1223" s="192" t="inlineStr">
        <is>
          <t>DADOS_INVOC!NB3 DADOS_INVOC!NC3</t>
        </is>
      </c>
      <c r="D1223" s="192" t="inlineStr">
        <is>
          <t>entrada</t>
        </is>
      </c>
    </row>
    <row r="1224">
      <c r="A1224" s="192" t="inlineStr">
        <is>
          <t>invocacao.1.esp.1.pe</t>
        </is>
      </c>
      <c r="B1224" s="192">
        <f>IF(ISBLANK(DADOS_INVOC!$QA$3),"",DADOS_INVOC!$QA$3&amp;"")</f>
        <v/>
      </c>
      <c r="C1224" s="192" t="inlineStr">
        <is>
          <t>DADOS_INVOC!QA3</t>
        </is>
      </c>
      <c r="D1224" s="192" t="inlineStr">
        <is>
          <t>resultado</t>
        </is>
      </c>
    </row>
    <row r="1225">
      <c r="A1225" s="192" t="inlineStr">
        <is>
          <t>invocacao.1.esp.1.dano</t>
        </is>
      </c>
      <c r="B1225" s="192">
        <f>IF(ISBLANK(DADOS_INVOC!$QE$3),"",DADOS_INVOC!$QE$3&amp;"")</f>
        <v/>
      </c>
      <c r="C1225" s="192" t="inlineStr">
        <is>
          <t>DADOS_INVOC!QE3</t>
        </is>
      </c>
      <c r="D1225" s="192" t="inlineStr">
        <is>
          <t>resultado</t>
        </is>
      </c>
    </row>
    <row r="1226">
      <c r="A1226" s="192" t="inlineStr">
        <is>
          <t>invocacao.1.esp.1.erros</t>
        </is>
      </c>
      <c r="B1226" s="192">
        <f>IF(ISBLANK(DADOS_INVOC!$PT$3),"",DADOS_INVOC!$PT$3&amp;"")</f>
        <v/>
      </c>
      <c r="C1226" s="192" t="inlineStr">
        <is>
          <t>DADOS_INVOC!PT3</t>
        </is>
      </c>
      <c r="D1226" s="192" t="inlineStr">
        <is>
          <t>aviso</t>
        </is>
      </c>
    </row>
    <row r="1227">
      <c r="A1227" s="192" t="inlineStr">
        <is>
          <t>invocacao.1.esp.1.avisos</t>
        </is>
      </c>
      <c r="B1227" s="192">
        <f>IF(ISBLANK(DADOS_INVOC!$PV$3),"",DADOS_INVOC!$PV$3&amp;"")</f>
        <v/>
      </c>
      <c r="C1227" s="192" t="inlineStr">
        <is>
          <t>DADOS_INVOC!PV3</t>
        </is>
      </c>
      <c r="D1227" s="192" t="inlineStr">
        <is>
          <t>aviso</t>
        </is>
      </c>
    </row>
    <row r="1228">
      <c r="A1228" s="192" t="inlineStr">
        <is>
          <t>invocacao.1.esp.2.classe</t>
        </is>
      </c>
      <c r="B1228" s="192">
        <f>IF(ISBLANK(DADOS_INVOC!$MS$4),"",DADOS_INVOC!$MS$4&amp;"")</f>
        <v/>
      </c>
      <c r="C1228" s="192" t="inlineStr">
        <is>
          <t>DADOS_INVOC!MS4</t>
        </is>
      </c>
      <c r="D1228" s="192" t="inlineStr">
        <is>
          <t>entrada</t>
        </is>
      </c>
    </row>
    <row r="1229">
      <c r="A1229" s="192" t="inlineStr">
        <is>
          <t>invocacao.1.esp.2.nome</t>
        </is>
      </c>
      <c r="B1229" s="192">
        <f>IF(ISBLANK(DADOS_INVOC!$MT$4),"",DADOS_INVOC!$MT$4&amp;"")</f>
        <v/>
      </c>
      <c r="C1229" s="192" t="inlineStr">
        <is>
          <t>DADOS_INVOC!MT4</t>
        </is>
      </c>
      <c r="D1229" s="192" t="inlineStr">
        <is>
          <t>entrada</t>
        </is>
      </c>
    </row>
    <row r="1230">
      <c r="A1230" s="192" t="inlineStr">
        <is>
          <t>invocacao.1.esp.2.forma</t>
        </is>
      </c>
      <c r="B1230" s="192">
        <f>IF(ISBLANK(DADOS_INVOC!$MU$4),"",DADOS_INVOC!$MU$4&amp;"")</f>
        <v/>
      </c>
      <c r="C1230" s="192" t="inlineStr">
        <is>
          <t>DADOS_INVOC!MU4</t>
        </is>
      </c>
      <c r="D1230" s="192" t="inlineStr">
        <is>
          <t>entrada</t>
        </is>
      </c>
    </row>
    <row r="1231">
      <c r="A1231" s="192" t="inlineStr">
        <is>
          <t>invocacao.1.esp.2.pecas</t>
        </is>
      </c>
      <c r="B1231" s="192">
        <f>TEXTJOIN(" · ",TRUE,DADOS_INVOC!$MX$4,DADOS_INVOC!$MY$4,DADOS_INVOC!$MZ$4,DADOS_INVOC!$NA$4)</f>
        <v/>
      </c>
      <c r="C1231" s="192" t="inlineStr">
        <is>
          <t>DADOS_INVOC!MX4 DADOS_INVOC!MY4 DADOS_INVOC!MZ4 DADOS_INVOC!NA4</t>
        </is>
      </c>
      <c r="D1231" s="192" t="inlineStr">
        <is>
          <t>entrada</t>
        </is>
      </c>
    </row>
    <row r="1232">
      <c r="A1232" s="192" t="inlineStr">
        <is>
          <t>invocacao.1.esp.2.restricoes</t>
        </is>
      </c>
      <c r="B1232" s="192">
        <f>TEXTJOIN(" · ",TRUE,DADOS_INVOC!$NB$4,DADOS_INVOC!$NC$4)</f>
        <v/>
      </c>
      <c r="C1232" s="192" t="inlineStr">
        <is>
          <t>DADOS_INVOC!NB4 DADOS_INVOC!NC4</t>
        </is>
      </c>
      <c r="D1232" s="192" t="inlineStr">
        <is>
          <t>entrada</t>
        </is>
      </c>
    </row>
    <row r="1233">
      <c r="A1233" s="192" t="inlineStr">
        <is>
          <t>invocacao.1.esp.2.pe</t>
        </is>
      </c>
      <c r="B1233" s="192">
        <f>IF(ISBLANK(DADOS_INVOC!$QA$4),"",DADOS_INVOC!$QA$4&amp;"")</f>
        <v/>
      </c>
      <c r="C1233" s="192" t="inlineStr">
        <is>
          <t>DADOS_INVOC!QA4</t>
        </is>
      </c>
      <c r="D1233" s="192" t="inlineStr">
        <is>
          <t>resultado</t>
        </is>
      </c>
    </row>
    <row r="1234">
      <c r="A1234" s="192" t="inlineStr">
        <is>
          <t>invocacao.1.esp.2.dano</t>
        </is>
      </c>
      <c r="B1234" s="192">
        <f>IF(ISBLANK(DADOS_INVOC!$QE$4),"",DADOS_INVOC!$QE$4&amp;"")</f>
        <v/>
      </c>
      <c r="C1234" s="192" t="inlineStr">
        <is>
          <t>DADOS_INVOC!QE4</t>
        </is>
      </c>
      <c r="D1234" s="192" t="inlineStr">
        <is>
          <t>resultado</t>
        </is>
      </c>
    </row>
    <row r="1235">
      <c r="A1235" s="192" t="inlineStr">
        <is>
          <t>invocacao.1.esp.2.erros</t>
        </is>
      </c>
      <c r="B1235" s="192">
        <f>IF(ISBLANK(DADOS_INVOC!$PT$4),"",DADOS_INVOC!$PT$4&amp;"")</f>
        <v/>
      </c>
      <c r="C1235" s="192" t="inlineStr">
        <is>
          <t>DADOS_INVOC!PT4</t>
        </is>
      </c>
      <c r="D1235" s="192" t="inlineStr">
        <is>
          <t>aviso</t>
        </is>
      </c>
    </row>
    <row r="1236">
      <c r="A1236" s="192" t="inlineStr">
        <is>
          <t>invocacao.1.esp.2.avisos</t>
        </is>
      </c>
      <c r="B1236" s="192">
        <f>IF(ISBLANK(DADOS_INVOC!$PV$4),"",DADOS_INVOC!$PV$4&amp;"")</f>
        <v/>
      </c>
      <c r="C1236" s="192" t="inlineStr">
        <is>
          <t>DADOS_INVOC!PV4</t>
        </is>
      </c>
      <c r="D1236" s="192" t="inlineStr">
        <is>
          <t>aviso</t>
        </is>
      </c>
    </row>
    <row r="1237">
      <c r="A1237" s="192" t="inlineStr">
        <is>
          <t>invocacao.1.bas.2.classe</t>
        </is>
      </c>
      <c r="B1237" s="192">
        <f>IF(ISBLANK(DADOS_INVOC!$MS$5),"",DADOS_INVOC!$MS$5&amp;"")</f>
        <v/>
      </c>
      <c r="C1237" s="192" t="inlineStr">
        <is>
          <t>DADOS_INVOC!MS5</t>
        </is>
      </c>
      <c r="D1237" s="192" t="inlineStr">
        <is>
          <t>entrada</t>
        </is>
      </c>
    </row>
    <row r="1238">
      <c r="A1238" s="192" t="inlineStr">
        <is>
          <t>invocacao.1.bas.2.nome</t>
        </is>
      </c>
      <c r="B1238" s="192">
        <f>IF(ISBLANK(DADOS_INVOC!$MT$5),"",DADOS_INVOC!$MT$5&amp;"")</f>
        <v/>
      </c>
      <c r="C1238" s="192" t="inlineStr">
        <is>
          <t>DADOS_INVOC!MT5</t>
        </is>
      </c>
      <c r="D1238" s="192" t="inlineStr">
        <is>
          <t>entrada</t>
        </is>
      </c>
    </row>
    <row r="1239">
      <c r="A1239" s="192" t="inlineStr">
        <is>
          <t>invocacao.1.bas.2.forma</t>
        </is>
      </c>
      <c r="B1239" s="192">
        <f>IF(ISBLANK(DADOS_INVOC!$MU$5),"",DADOS_INVOC!$MU$5&amp;"")</f>
        <v/>
      </c>
      <c r="C1239" s="192" t="inlineStr">
        <is>
          <t>DADOS_INVOC!MU5</t>
        </is>
      </c>
      <c r="D1239" s="192" t="inlineStr">
        <is>
          <t>entrada</t>
        </is>
      </c>
    </row>
    <row r="1240">
      <c r="A1240" s="192" t="inlineStr">
        <is>
          <t>invocacao.1.bas.2.pecas</t>
        </is>
      </c>
      <c r="B1240" s="192">
        <f>TEXTJOIN(" · ",TRUE,DADOS_INVOC!$MX$5,DADOS_INVOC!$MY$5,DADOS_INVOC!$MZ$5,DADOS_INVOC!$NA$5)</f>
        <v/>
      </c>
      <c r="C1240" s="192" t="inlineStr">
        <is>
          <t>DADOS_INVOC!MX5 DADOS_INVOC!MY5 DADOS_INVOC!MZ5 DADOS_INVOC!NA5</t>
        </is>
      </c>
      <c r="D1240" s="192" t="inlineStr">
        <is>
          <t>entrada</t>
        </is>
      </c>
    </row>
    <row r="1241">
      <c r="A1241" s="192" t="inlineStr">
        <is>
          <t>invocacao.1.bas.2.restricoes</t>
        </is>
      </c>
      <c r="B1241" s="192">
        <f>TEXTJOIN(" · ",TRUE,DADOS_INVOC!$NB$5,DADOS_INVOC!$NC$5)</f>
        <v/>
      </c>
      <c r="C1241" s="192" t="inlineStr">
        <is>
          <t>DADOS_INVOC!NB5 DADOS_INVOC!NC5</t>
        </is>
      </c>
      <c r="D1241" s="192" t="inlineStr">
        <is>
          <t>entrada</t>
        </is>
      </c>
    </row>
    <row r="1242">
      <c r="A1242" s="192" t="inlineStr">
        <is>
          <t>invocacao.1.bas.2.pe</t>
        </is>
      </c>
      <c r="B1242" s="192">
        <f>IF(ISBLANK(DADOS_INVOC!$QA$5),"",DADOS_INVOC!$QA$5&amp;"")</f>
        <v/>
      </c>
      <c r="C1242" s="192" t="inlineStr">
        <is>
          <t>DADOS_INVOC!QA5</t>
        </is>
      </c>
      <c r="D1242" s="192" t="inlineStr">
        <is>
          <t>resultado</t>
        </is>
      </c>
    </row>
    <row r="1243">
      <c r="A1243" s="192" t="inlineStr">
        <is>
          <t>invocacao.1.bas.2.dano</t>
        </is>
      </c>
      <c r="B1243" s="192">
        <f>IF(ISBLANK(DADOS_INVOC!$QE$5),"",DADOS_INVOC!$QE$5&amp;"")</f>
        <v/>
      </c>
      <c r="C1243" s="192" t="inlineStr">
        <is>
          <t>DADOS_INVOC!QE5</t>
        </is>
      </c>
      <c r="D1243" s="192" t="inlineStr">
        <is>
          <t>resultado</t>
        </is>
      </c>
    </row>
    <row r="1244">
      <c r="A1244" s="192" t="inlineStr">
        <is>
          <t>invocacao.1.bas.2.erros</t>
        </is>
      </c>
      <c r="B1244" s="192">
        <f>IF(ISBLANK(DADOS_INVOC!$PT$5),"",DADOS_INVOC!$PT$5&amp;"")</f>
        <v/>
      </c>
      <c r="C1244" s="192" t="inlineStr">
        <is>
          <t>DADOS_INVOC!PT5</t>
        </is>
      </c>
      <c r="D1244" s="192" t="inlineStr">
        <is>
          <t>aviso</t>
        </is>
      </c>
    </row>
    <row r="1245">
      <c r="A1245" s="192" t="inlineStr">
        <is>
          <t>invocacao.1.bas.2.avisos</t>
        </is>
      </c>
      <c r="B1245" s="192">
        <f>IF(ISBLANK(DADOS_INVOC!$PV$5),"",DADOS_INVOC!$PV$5&amp;"")</f>
        <v/>
      </c>
      <c r="C1245" s="192" t="inlineStr">
        <is>
          <t>DADOS_INVOC!PV5</t>
        </is>
      </c>
      <c r="D1245" s="192" t="inlineStr">
        <is>
          <t>aviso</t>
        </is>
      </c>
    </row>
    <row r="1246">
      <c r="A1246" s="192" t="inlineStr">
        <is>
          <t>invocacao.1.esp.3.classe</t>
        </is>
      </c>
      <c r="B1246" s="192">
        <f>IF(ISBLANK(DADOS_INVOC!$MS$6),"",DADOS_INVOC!$MS$6&amp;"")</f>
        <v/>
      </c>
      <c r="C1246" s="192" t="inlineStr">
        <is>
          <t>DADOS_INVOC!MS6</t>
        </is>
      </c>
      <c r="D1246" s="192" t="inlineStr">
        <is>
          <t>entrada</t>
        </is>
      </c>
    </row>
    <row r="1247">
      <c r="A1247" s="192" t="inlineStr">
        <is>
          <t>invocacao.1.esp.3.nome</t>
        </is>
      </c>
      <c r="B1247" s="192">
        <f>IF(ISBLANK(DADOS_INVOC!$MT$6),"",DADOS_INVOC!$MT$6&amp;"")</f>
        <v/>
      </c>
      <c r="C1247" s="192" t="inlineStr">
        <is>
          <t>DADOS_INVOC!MT6</t>
        </is>
      </c>
      <c r="D1247" s="192" t="inlineStr">
        <is>
          <t>entrada</t>
        </is>
      </c>
    </row>
    <row r="1248">
      <c r="A1248" s="192" t="inlineStr">
        <is>
          <t>invocacao.1.esp.3.forma</t>
        </is>
      </c>
      <c r="B1248" s="192">
        <f>IF(ISBLANK(DADOS_INVOC!$MU$6),"",DADOS_INVOC!$MU$6&amp;"")</f>
        <v/>
      </c>
      <c r="C1248" s="192" t="inlineStr">
        <is>
          <t>DADOS_INVOC!MU6</t>
        </is>
      </c>
      <c r="D1248" s="192" t="inlineStr">
        <is>
          <t>entrada</t>
        </is>
      </c>
    </row>
    <row r="1249">
      <c r="A1249" s="192" t="inlineStr">
        <is>
          <t>invocacao.1.esp.3.pecas</t>
        </is>
      </c>
      <c r="B1249" s="192">
        <f>TEXTJOIN(" · ",TRUE,DADOS_INVOC!$MX$6,DADOS_INVOC!$MY$6,DADOS_INVOC!$MZ$6,DADOS_INVOC!$NA$6)</f>
        <v/>
      </c>
      <c r="C1249" s="192" t="inlineStr">
        <is>
          <t>DADOS_INVOC!MX6 DADOS_INVOC!MY6 DADOS_INVOC!MZ6 DADOS_INVOC!NA6</t>
        </is>
      </c>
      <c r="D1249" s="192" t="inlineStr">
        <is>
          <t>entrada</t>
        </is>
      </c>
    </row>
    <row r="1250">
      <c r="A1250" s="192" t="inlineStr">
        <is>
          <t>invocacao.1.esp.3.restricoes</t>
        </is>
      </c>
      <c r="B1250" s="192">
        <f>TEXTJOIN(" · ",TRUE,DADOS_INVOC!$NB$6,DADOS_INVOC!$NC$6)</f>
        <v/>
      </c>
      <c r="C1250" s="192" t="inlineStr">
        <is>
          <t>DADOS_INVOC!NB6 DADOS_INVOC!NC6</t>
        </is>
      </c>
      <c r="D1250" s="192" t="inlineStr">
        <is>
          <t>entrada</t>
        </is>
      </c>
    </row>
    <row r="1251">
      <c r="A1251" s="192" t="inlineStr">
        <is>
          <t>invocacao.1.esp.3.pe</t>
        </is>
      </c>
      <c r="B1251" s="192">
        <f>IF(ISBLANK(DADOS_INVOC!$QA$6),"",DADOS_INVOC!$QA$6&amp;"")</f>
        <v/>
      </c>
      <c r="C1251" s="192" t="inlineStr">
        <is>
          <t>DADOS_INVOC!QA6</t>
        </is>
      </c>
      <c r="D1251" s="192" t="inlineStr">
        <is>
          <t>resultado</t>
        </is>
      </c>
    </row>
    <row r="1252">
      <c r="A1252" s="192" t="inlineStr">
        <is>
          <t>invocacao.1.esp.3.dano</t>
        </is>
      </c>
      <c r="B1252" s="192">
        <f>IF(ISBLANK(DADOS_INVOC!$QE$6),"",DADOS_INVOC!$QE$6&amp;"")</f>
        <v/>
      </c>
      <c r="C1252" s="192" t="inlineStr">
        <is>
          <t>DADOS_INVOC!QE6</t>
        </is>
      </c>
      <c r="D1252" s="192" t="inlineStr">
        <is>
          <t>resultado</t>
        </is>
      </c>
    </row>
    <row r="1253">
      <c r="A1253" s="192" t="inlineStr">
        <is>
          <t>invocacao.1.esp.3.erros</t>
        </is>
      </c>
      <c r="B1253" s="192">
        <f>IF(ISBLANK(DADOS_INVOC!$PT$6),"",DADOS_INVOC!$PT$6&amp;"")</f>
        <v/>
      </c>
      <c r="C1253" s="192" t="inlineStr">
        <is>
          <t>DADOS_INVOC!PT6</t>
        </is>
      </c>
      <c r="D1253" s="192" t="inlineStr">
        <is>
          <t>aviso</t>
        </is>
      </c>
    </row>
    <row r="1254">
      <c r="A1254" s="192" t="inlineStr">
        <is>
          <t>invocacao.1.esp.3.avisos</t>
        </is>
      </c>
      <c r="B1254" s="192">
        <f>IF(ISBLANK(DADOS_INVOC!$PV$6),"",DADOS_INVOC!$PV$6&amp;"")</f>
        <v/>
      </c>
      <c r="C1254" s="192" t="inlineStr">
        <is>
          <t>DADOS_INVOC!PV6</t>
        </is>
      </c>
      <c r="D1254" s="192" t="inlineStr">
        <is>
          <t>aviso</t>
        </is>
      </c>
    </row>
    <row r="1255">
      <c r="A1255" s="192" t="inlineStr">
        <is>
          <t>invocacao.1.esp.4.classe</t>
        </is>
      </c>
      <c r="B1255" s="192">
        <f>IF(ISBLANK(DADOS_INVOC!$MS$7),"",DADOS_INVOC!$MS$7&amp;"")</f>
        <v/>
      </c>
      <c r="C1255" s="192" t="inlineStr">
        <is>
          <t>DADOS_INVOC!MS7</t>
        </is>
      </c>
      <c r="D1255" s="192" t="inlineStr">
        <is>
          <t>entrada</t>
        </is>
      </c>
    </row>
    <row r="1256">
      <c r="A1256" s="192" t="inlineStr">
        <is>
          <t>invocacao.1.esp.4.nome</t>
        </is>
      </c>
      <c r="B1256" s="192">
        <f>IF(ISBLANK(DADOS_INVOC!$MT$7),"",DADOS_INVOC!$MT$7&amp;"")</f>
        <v/>
      </c>
      <c r="C1256" s="192" t="inlineStr">
        <is>
          <t>DADOS_INVOC!MT7</t>
        </is>
      </c>
      <c r="D1256" s="192" t="inlineStr">
        <is>
          <t>entrada</t>
        </is>
      </c>
    </row>
    <row r="1257">
      <c r="A1257" s="192" t="inlineStr">
        <is>
          <t>invocacao.1.esp.4.forma</t>
        </is>
      </c>
      <c r="B1257" s="192">
        <f>IF(ISBLANK(DADOS_INVOC!$MU$7),"",DADOS_INVOC!$MU$7&amp;"")</f>
        <v/>
      </c>
      <c r="C1257" s="192" t="inlineStr">
        <is>
          <t>DADOS_INVOC!MU7</t>
        </is>
      </c>
      <c r="D1257" s="192" t="inlineStr">
        <is>
          <t>entrada</t>
        </is>
      </c>
    </row>
    <row r="1258">
      <c r="A1258" s="192" t="inlineStr">
        <is>
          <t>invocacao.1.esp.4.pecas</t>
        </is>
      </c>
      <c r="B1258" s="192">
        <f>TEXTJOIN(" · ",TRUE,DADOS_INVOC!$MX$7,DADOS_INVOC!$MY$7,DADOS_INVOC!$MZ$7,DADOS_INVOC!$NA$7)</f>
        <v/>
      </c>
      <c r="C1258" s="192" t="inlineStr">
        <is>
          <t>DADOS_INVOC!MX7 DADOS_INVOC!MY7 DADOS_INVOC!MZ7 DADOS_INVOC!NA7</t>
        </is>
      </c>
      <c r="D1258" s="192" t="inlineStr">
        <is>
          <t>entrada</t>
        </is>
      </c>
    </row>
    <row r="1259">
      <c r="A1259" s="192" t="inlineStr">
        <is>
          <t>invocacao.1.esp.4.restricoes</t>
        </is>
      </c>
      <c r="B1259" s="192">
        <f>TEXTJOIN(" · ",TRUE,DADOS_INVOC!$NB$7,DADOS_INVOC!$NC$7)</f>
        <v/>
      </c>
      <c r="C1259" s="192" t="inlineStr">
        <is>
          <t>DADOS_INVOC!NB7 DADOS_INVOC!NC7</t>
        </is>
      </c>
      <c r="D1259" s="192" t="inlineStr">
        <is>
          <t>entrada</t>
        </is>
      </c>
    </row>
    <row r="1260">
      <c r="A1260" s="192" t="inlineStr">
        <is>
          <t>invocacao.1.esp.4.pe</t>
        </is>
      </c>
      <c r="B1260" s="192">
        <f>IF(ISBLANK(DADOS_INVOC!$QA$7),"",DADOS_INVOC!$QA$7&amp;"")</f>
        <v/>
      </c>
      <c r="C1260" s="192" t="inlineStr">
        <is>
          <t>DADOS_INVOC!QA7</t>
        </is>
      </c>
      <c r="D1260" s="192" t="inlineStr">
        <is>
          <t>resultado</t>
        </is>
      </c>
    </row>
    <row r="1261">
      <c r="A1261" s="192" t="inlineStr">
        <is>
          <t>invocacao.1.esp.4.dano</t>
        </is>
      </c>
      <c r="B1261" s="192">
        <f>IF(ISBLANK(DADOS_INVOC!$QE$7),"",DADOS_INVOC!$QE$7&amp;"")</f>
        <v/>
      </c>
      <c r="C1261" s="192" t="inlineStr">
        <is>
          <t>DADOS_INVOC!QE7</t>
        </is>
      </c>
      <c r="D1261" s="192" t="inlineStr">
        <is>
          <t>resultado</t>
        </is>
      </c>
    </row>
    <row r="1262">
      <c r="A1262" s="192" t="inlineStr">
        <is>
          <t>invocacao.1.esp.4.erros</t>
        </is>
      </c>
      <c r="B1262" s="192">
        <f>IF(ISBLANK(DADOS_INVOC!$PT$7),"",DADOS_INVOC!$PT$7&amp;"")</f>
        <v/>
      </c>
      <c r="C1262" s="192" t="inlineStr">
        <is>
          <t>DADOS_INVOC!PT7</t>
        </is>
      </c>
      <c r="D1262" s="192" t="inlineStr">
        <is>
          <t>aviso</t>
        </is>
      </c>
    </row>
    <row r="1263">
      <c r="A1263" s="192" t="inlineStr">
        <is>
          <t>invocacao.1.esp.4.avisos</t>
        </is>
      </c>
      <c r="B1263" s="192">
        <f>IF(ISBLANK(DADOS_INVOC!$PV$7),"",DADOS_INVOC!$PV$7&amp;"")</f>
        <v/>
      </c>
      <c r="C1263" s="192" t="inlineStr">
        <is>
          <t>DADOS_INVOC!PV7</t>
        </is>
      </c>
      <c r="D1263" s="192" t="inlineStr">
        <is>
          <t>aviso</t>
        </is>
      </c>
    </row>
    <row r="1264">
      <c r="A1264" s="192" t="inlineStr">
        <is>
          <t>invocacao.1.esp.5.classe</t>
        </is>
      </c>
      <c r="B1264" s="192">
        <f>IF(ISBLANK(DADOS_INVOC!$MS$8),"",DADOS_INVOC!$MS$8&amp;"")</f>
        <v/>
      </c>
      <c r="C1264" s="192" t="inlineStr">
        <is>
          <t>DADOS_INVOC!MS8</t>
        </is>
      </c>
      <c r="D1264" s="192" t="inlineStr">
        <is>
          <t>entrada</t>
        </is>
      </c>
    </row>
    <row r="1265">
      <c r="A1265" s="192" t="inlineStr">
        <is>
          <t>invocacao.1.esp.5.nome</t>
        </is>
      </c>
      <c r="B1265" s="192">
        <f>IF(ISBLANK(DADOS_INVOC!$MT$8),"",DADOS_INVOC!$MT$8&amp;"")</f>
        <v/>
      </c>
      <c r="C1265" s="192" t="inlineStr">
        <is>
          <t>DADOS_INVOC!MT8</t>
        </is>
      </c>
      <c r="D1265" s="192" t="inlineStr">
        <is>
          <t>entrada</t>
        </is>
      </c>
    </row>
    <row r="1266">
      <c r="A1266" s="192" t="inlineStr">
        <is>
          <t>invocacao.1.esp.5.forma</t>
        </is>
      </c>
      <c r="B1266" s="192">
        <f>IF(ISBLANK(DADOS_INVOC!$MU$8),"",DADOS_INVOC!$MU$8&amp;"")</f>
        <v/>
      </c>
      <c r="C1266" s="192" t="inlineStr">
        <is>
          <t>DADOS_INVOC!MU8</t>
        </is>
      </c>
      <c r="D1266" s="192" t="inlineStr">
        <is>
          <t>entrada</t>
        </is>
      </c>
    </row>
    <row r="1267">
      <c r="A1267" s="192" t="inlineStr">
        <is>
          <t>invocacao.1.esp.5.pecas</t>
        </is>
      </c>
      <c r="B1267" s="192">
        <f>TEXTJOIN(" · ",TRUE,DADOS_INVOC!$MX$8,DADOS_INVOC!$MY$8,DADOS_INVOC!$MZ$8,DADOS_INVOC!$NA$8)</f>
        <v/>
      </c>
      <c r="C1267" s="192" t="inlineStr">
        <is>
          <t>DADOS_INVOC!MX8 DADOS_INVOC!MY8 DADOS_INVOC!MZ8 DADOS_INVOC!NA8</t>
        </is>
      </c>
      <c r="D1267" s="192" t="inlineStr">
        <is>
          <t>entrada</t>
        </is>
      </c>
    </row>
    <row r="1268">
      <c r="A1268" s="192" t="inlineStr">
        <is>
          <t>invocacao.1.esp.5.restricoes</t>
        </is>
      </c>
      <c r="B1268" s="192">
        <f>TEXTJOIN(" · ",TRUE,DADOS_INVOC!$NB$8,DADOS_INVOC!$NC$8)</f>
        <v/>
      </c>
      <c r="C1268" s="192" t="inlineStr">
        <is>
          <t>DADOS_INVOC!NB8 DADOS_INVOC!NC8</t>
        </is>
      </c>
      <c r="D1268" s="192" t="inlineStr">
        <is>
          <t>entrada</t>
        </is>
      </c>
    </row>
    <row r="1269">
      <c r="A1269" s="192" t="inlineStr">
        <is>
          <t>invocacao.1.esp.5.pe</t>
        </is>
      </c>
      <c r="B1269" s="192">
        <f>IF(ISBLANK(DADOS_INVOC!$QA$8),"",DADOS_INVOC!$QA$8&amp;"")</f>
        <v/>
      </c>
      <c r="C1269" s="192" t="inlineStr">
        <is>
          <t>DADOS_INVOC!QA8</t>
        </is>
      </c>
      <c r="D1269" s="192" t="inlineStr">
        <is>
          <t>resultado</t>
        </is>
      </c>
    </row>
    <row r="1270">
      <c r="A1270" s="192" t="inlineStr">
        <is>
          <t>invocacao.1.esp.5.dano</t>
        </is>
      </c>
      <c r="B1270" s="192">
        <f>IF(ISBLANK(DADOS_INVOC!$QE$8),"",DADOS_INVOC!$QE$8&amp;"")</f>
        <v/>
      </c>
      <c r="C1270" s="192" t="inlineStr">
        <is>
          <t>DADOS_INVOC!QE8</t>
        </is>
      </c>
      <c r="D1270" s="192" t="inlineStr">
        <is>
          <t>resultado</t>
        </is>
      </c>
    </row>
    <row r="1271">
      <c r="A1271" s="192" t="inlineStr">
        <is>
          <t>invocacao.1.esp.5.erros</t>
        </is>
      </c>
      <c r="B1271" s="192">
        <f>IF(ISBLANK(DADOS_INVOC!$PT$8),"",DADOS_INVOC!$PT$8&amp;"")</f>
        <v/>
      </c>
      <c r="C1271" s="192" t="inlineStr">
        <is>
          <t>DADOS_INVOC!PT8</t>
        </is>
      </c>
      <c r="D1271" s="192" t="inlineStr">
        <is>
          <t>aviso</t>
        </is>
      </c>
    </row>
    <row r="1272">
      <c r="A1272" s="192" t="inlineStr">
        <is>
          <t>invocacao.1.esp.5.avisos</t>
        </is>
      </c>
      <c r="B1272" s="192">
        <f>IF(ISBLANK(DADOS_INVOC!$PV$8),"",DADOS_INVOC!$PV$8&amp;"")</f>
        <v/>
      </c>
      <c r="C1272" s="192" t="inlineStr">
        <is>
          <t>DADOS_INVOC!PV8</t>
        </is>
      </c>
      <c r="D1272" s="192" t="inlineStr">
        <is>
          <t>aviso</t>
        </is>
      </c>
    </row>
    <row r="1273">
      <c r="A1273" s="192" t="inlineStr">
        <is>
          <t>invocacao.1.esp.6.classe</t>
        </is>
      </c>
      <c r="B1273" s="192">
        <f>IF(ISBLANK(DADOS_INVOC!$MS$9),"",DADOS_INVOC!$MS$9&amp;"")</f>
        <v/>
      </c>
      <c r="C1273" s="192" t="inlineStr">
        <is>
          <t>DADOS_INVOC!MS9</t>
        </is>
      </c>
      <c r="D1273" s="192" t="inlineStr">
        <is>
          <t>entrada</t>
        </is>
      </c>
    </row>
    <row r="1274">
      <c r="A1274" s="192" t="inlineStr">
        <is>
          <t>invocacao.1.esp.6.nome</t>
        </is>
      </c>
      <c r="B1274" s="192">
        <f>IF(ISBLANK(DADOS_INVOC!$MT$9),"",DADOS_INVOC!$MT$9&amp;"")</f>
        <v/>
      </c>
      <c r="C1274" s="192" t="inlineStr">
        <is>
          <t>DADOS_INVOC!MT9</t>
        </is>
      </c>
      <c r="D1274" s="192" t="inlineStr">
        <is>
          <t>entrada</t>
        </is>
      </c>
    </row>
    <row r="1275">
      <c r="A1275" s="192" t="inlineStr">
        <is>
          <t>invocacao.1.esp.6.forma</t>
        </is>
      </c>
      <c r="B1275" s="192">
        <f>IF(ISBLANK(DADOS_INVOC!$MU$9),"",DADOS_INVOC!$MU$9&amp;"")</f>
        <v/>
      </c>
      <c r="C1275" s="192" t="inlineStr">
        <is>
          <t>DADOS_INVOC!MU9</t>
        </is>
      </c>
      <c r="D1275" s="192" t="inlineStr">
        <is>
          <t>entrada</t>
        </is>
      </c>
    </row>
    <row r="1276">
      <c r="A1276" s="192" t="inlineStr">
        <is>
          <t>invocacao.1.esp.6.pecas</t>
        </is>
      </c>
      <c r="B1276" s="192">
        <f>TEXTJOIN(" · ",TRUE,DADOS_INVOC!$MX$9,DADOS_INVOC!$MY$9,DADOS_INVOC!$MZ$9,DADOS_INVOC!$NA$9)</f>
        <v/>
      </c>
      <c r="C1276" s="192" t="inlineStr">
        <is>
          <t>DADOS_INVOC!MX9 DADOS_INVOC!MY9 DADOS_INVOC!MZ9 DADOS_INVOC!NA9</t>
        </is>
      </c>
      <c r="D1276" s="192" t="inlineStr">
        <is>
          <t>entrada</t>
        </is>
      </c>
    </row>
    <row r="1277">
      <c r="A1277" s="192" t="inlineStr">
        <is>
          <t>invocacao.1.esp.6.restricoes</t>
        </is>
      </c>
      <c r="B1277" s="192">
        <f>TEXTJOIN(" · ",TRUE,DADOS_INVOC!$NB$9,DADOS_INVOC!$NC$9)</f>
        <v/>
      </c>
      <c r="C1277" s="192" t="inlineStr">
        <is>
          <t>DADOS_INVOC!NB9 DADOS_INVOC!NC9</t>
        </is>
      </c>
      <c r="D1277" s="192" t="inlineStr">
        <is>
          <t>entrada</t>
        </is>
      </c>
    </row>
    <row r="1278">
      <c r="A1278" s="192" t="inlineStr">
        <is>
          <t>invocacao.1.esp.6.pe</t>
        </is>
      </c>
      <c r="B1278" s="192">
        <f>IF(ISBLANK(DADOS_INVOC!$QA$9),"",DADOS_INVOC!$QA$9&amp;"")</f>
        <v/>
      </c>
      <c r="C1278" s="192" t="inlineStr">
        <is>
          <t>DADOS_INVOC!QA9</t>
        </is>
      </c>
      <c r="D1278" s="192" t="inlineStr">
        <is>
          <t>resultado</t>
        </is>
      </c>
    </row>
    <row r="1279">
      <c r="A1279" s="192" t="inlineStr">
        <is>
          <t>invocacao.1.esp.6.dano</t>
        </is>
      </c>
      <c r="B1279" s="192">
        <f>IF(ISBLANK(DADOS_INVOC!$QE$9),"",DADOS_INVOC!$QE$9&amp;"")</f>
        <v/>
      </c>
      <c r="C1279" s="192" t="inlineStr">
        <is>
          <t>DADOS_INVOC!QE9</t>
        </is>
      </c>
      <c r="D1279" s="192" t="inlineStr">
        <is>
          <t>resultado</t>
        </is>
      </c>
    </row>
    <row r="1280">
      <c r="A1280" s="192" t="inlineStr">
        <is>
          <t>invocacao.1.esp.6.erros</t>
        </is>
      </c>
      <c r="B1280" s="192">
        <f>IF(ISBLANK(DADOS_INVOC!$PT$9),"",DADOS_INVOC!$PT$9&amp;"")</f>
        <v/>
      </c>
      <c r="C1280" s="192" t="inlineStr">
        <is>
          <t>DADOS_INVOC!PT9</t>
        </is>
      </c>
      <c r="D1280" s="192" t="inlineStr">
        <is>
          <t>aviso</t>
        </is>
      </c>
    </row>
    <row r="1281">
      <c r="A1281" s="192" t="inlineStr">
        <is>
          <t>invocacao.1.esp.6.avisos</t>
        </is>
      </c>
      <c r="B1281" s="192">
        <f>IF(ISBLANK(DADOS_INVOC!$PV$9),"",DADOS_INVOC!$PV$9&amp;"")</f>
        <v/>
      </c>
      <c r="C1281" s="192" t="inlineStr">
        <is>
          <t>DADOS_INVOC!PV9</t>
        </is>
      </c>
      <c r="D1281" s="192" t="inlineStr">
        <is>
          <t>aviso</t>
        </is>
      </c>
    </row>
    <row r="1282">
      <c r="A1282" s="192" t="inlineStr">
        <is>
          <t>invocacao.1.esp.7.classe</t>
        </is>
      </c>
      <c r="B1282" s="192">
        <f>IF(ISBLANK(DADOS_INVOC!$MS$10),"",DADOS_INVOC!$MS$10&amp;"")</f>
        <v/>
      </c>
      <c r="C1282" s="192" t="inlineStr">
        <is>
          <t>DADOS_INVOC!MS10</t>
        </is>
      </c>
      <c r="D1282" s="192" t="inlineStr">
        <is>
          <t>entrada</t>
        </is>
      </c>
    </row>
    <row r="1283">
      <c r="A1283" s="192" t="inlineStr">
        <is>
          <t>invocacao.1.esp.7.nome</t>
        </is>
      </c>
      <c r="B1283" s="192">
        <f>IF(ISBLANK(DADOS_INVOC!$MT$10),"",DADOS_INVOC!$MT$10&amp;"")</f>
        <v/>
      </c>
      <c r="C1283" s="192" t="inlineStr">
        <is>
          <t>DADOS_INVOC!MT10</t>
        </is>
      </c>
      <c r="D1283" s="192" t="inlineStr">
        <is>
          <t>entrada</t>
        </is>
      </c>
    </row>
    <row r="1284">
      <c r="A1284" s="192" t="inlineStr">
        <is>
          <t>invocacao.1.esp.7.forma</t>
        </is>
      </c>
      <c r="B1284" s="192">
        <f>IF(ISBLANK(DADOS_INVOC!$MU$10),"",DADOS_INVOC!$MU$10&amp;"")</f>
        <v/>
      </c>
      <c r="C1284" s="192" t="inlineStr">
        <is>
          <t>DADOS_INVOC!MU10</t>
        </is>
      </c>
      <c r="D1284" s="192" t="inlineStr">
        <is>
          <t>entrada</t>
        </is>
      </c>
    </row>
    <row r="1285">
      <c r="A1285" s="192" t="inlineStr">
        <is>
          <t>invocacao.1.esp.7.pecas</t>
        </is>
      </c>
      <c r="B1285" s="192">
        <f>TEXTJOIN(" · ",TRUE,DADOS_INVOC!$MX$10,DADOS_INVOC!$MY$10,DADOS_INVOC!$MZ$10,DADOS_INVOC!$NA$10)</f>
        <v/>
      </c>
      <c r="C1285" s="192" t="inlineStr">
        <is>
          <t>DADOS_INVOC!MX10 DADOS_INVOC!MY10 DADOS_INVOC!MZ10 DADOS_INVOC!NA10</t>
        </is>
      </c>
      <c r="D1285" s="192" t="inlineStr">
        <is>
          <t>entrada</t>
        </is>
      </c>
    </row>
    <row r="1286">
      <c r="A1286" s="192" t="inlineStr">
        <is>
          <t>invocacao.1.esp.7.restricoes</t>
        </is>
      </c>
      <c r="B1286" s="192">
        <f>TEXTJOIN(" · ",TRUE,DADOS_INVOC!$NB$10,DADOS_INVOC!$NC$10)</f>
        <v/>
      </c>
      <c r="C1286" s="192" t="inlineStr">
        <is>
          <t>DADOS_INVOC!NB10 DADOS_INVOC!NC10</t>
        </is>
      </c>
      <c r="D1286" s="192" t="inlineStr">
        <is>
          <t>entrada</t>
        </is>
      </c>
    </row>
    <row r="1287">
      <c r="A1287" s="192" t="inlineStr">
        <is>
          <t>invocacao.1.esp.7.pe</t>
        </is>
      </c>
      <c r="B1287" s="192">
        <f>IF(ISBLANK(DADOS_INVOC!$QA$10),"",DADOS_INVOC!$QA$10&amp;"")</f>
        <v/>
      </c>
      <c r="C1287" s="192" t="inlineStr">
        <is>
          <t>DADOS_INVOC!QA10</t>
        </is>
      </c>
      <c r="D1287" s="192" t="inlineStr">
        <is>
          <t>resultado</t>
        </is>
      </c>
    </row>
    <row r="1288">
      <c r="A1288" s="192" t="inlineStr">
        <is>
          <t>invocacao.1.esp.7.dano</t>
        </is>
      </c>
      <c r="B1288" s="192">
        <f>IF(ISBLANK(DADOS_INVOC!$QE$10),"",DADOS_INVOC!$QE$10&amp;"")</f>
        <v/>
      </c>
      <c r="C1288" s="192" t="inlineStr">
        <is>
          <t>DADOS_INVOC!QE10</t>
        </is>
      </c>
      <c r="D1288" s="192" t="inlineStr">
        <is>
          <t>resultado</t>
        </is>
      </c>
    </row>
    <row r="1289">
      <c r="A1289" s="192" t="inlineStr">
        <is>
          <t>invocacao.1.esp.7.erros</t>
        </is>
      </c>
      <c r="B1289" s="192">
        <f>IF(ISBLANK(DADOS_INVOC!$PT$10),"",DADOS_INVOC!$PT$10&amp;"")</f>
        <v/>
      </c>
      <c r="C1289" s="192" t="inlineStr">
        <is>
          <t>DADOS_INVOC!PT10</t>
        </is>
      </c>
      <c r="D1289" s="192" t="inlineStr">
        <is>
          <t>aviso</t>
        </is>
      </c>
    </row>
    <row r="1290">
      <c r="A1290" s="192" t="inlineStr">
        <is>
          <t>invocacao.1.esp.7.avisos</t>
        </is>
      </c>
      <c r="B1290" s="192">
        <f>IF(ISBLANK(DADOS_INVOC!$PV$10),"",DADOS_INVOC!$PV$10&amp;"")</f>
        <v/>
      </c>
      <c r="C1290" s="192" t="inlineStr">
        <is>
          <t>DADOS_INVOC!PV10</t>
        </is>
      </c>
      <c r="D1290" s="192" t="inlineStr">
        <is>
          <t>aviso</t>
        </is>
      </c>
    </row>
    <row r="1291">
      <c r="A1291" s="192" t="inlineStr">
        <is>
          <t>invocacao.1.esp.8.classe</t>
        </is>
      </c>
      <c r="B1291" s="192">
        <f>IF(ISBLANK(DADOS_INVOC!$MS$11),"",DADOS_INVOC!$MS$11&amp;"")</f>
        <v/>
      </c>
      <c r="C1291" s="192" t="inlineStr">
        <is>
          <t>DADOS_INVOC!MS11</t>
        </is>
      </c>
      <c r="D1291" s="192" t="inlineStr">
        <is>
          <t>entrada</t>
        </is>
      </c>
    </row>
    <row r="1292">
      <c r="A1292" s="192" t="inlineStr">
        <is>
          <t>invocacao.1.esp.8.nome</t>
        </is>
      </c>
      <c r="B1292" s="192">
        <f>IF(ISBLANK(DADOS_INVOC!$MT$11),"",DADOS_INVOC!$MT$11&amp;"")</f>
        <v/>
      </c>
      <c r="C1292" s="192" t="inlineStr">
        <is>
          <t>DADOS_INVOC!MT11</t>
        </is>
      </c>
      <c r="D1292" s="192" t="inlineStr">
        <is>
          <t>entrada</t>
        </is>
      </c>
    </row>
    <row r="1293">
      <c r="A1293" s="192" t="inlineStr">
        <is>
          <t>invocacao.1.esp.8.forma</t>
        </is>
      </c>
      <c r="B1293" s="192">
        <f>IF(ISBLANK(DADOS_INVOC!$MU$11),"",DADOS_INVOC!$MU$11&amp;"")</f>
        <v/>
      </c>
      <c r="C1293" s="192" t="inlineStr">
        <is>
          <t>DADOS_INVOC!MU11</t>
        </is>
      </c>
      <c r="D1293" s="192" t="inlineStr">
        <is>
          <t>entrada</t>
        </is>
      </c>
    </row>
    <row r="1294">
      <c r="A1294" s="192" t="inlineStr">
        <is>
          <t>invocacao.1.esp.8.pecas</t>
        </is>
      </c>
      <c r="B1294" s="192">
        <f>TEXTJOIN(" · ",TRUE,DADOS_INVOC!$MX$11,DADOS_INVOC!$MY$11,DADOS_INVOC!$MZ$11,DADOS_INVOC!$NA$11)</f>
        <v/>
      </c>
      <c r="C1294" s="192" t="inlineStr">
        <is>
          <t>DADOS_INVOC!MX11 DADOS_INVOC!MY11 DADOS_INVOC!MZ11 DADOS_INVOC!NA11</t>
        </is>
      </c>
      <c r="D1294" s="192" t="inlineStr">
        <is>
          <t>entrada</t>
        </is>
      </c>
    </row>
    <row r="1295">
      <c r="A1295" s="192" t="inlineStr">
        <is>
          <t>invocacao.1.esp.8.restricoes</t>
        </is>
      </c>
      <c r="B1295" s="192">
        <f>TEXTJOIN(" · ",TRUE,DADOS_INVOC!$NB$11,DADOS_INVOC!$NC$11)</f>
        <v/>
      </c>
      <c r="C1295" s="192" t="inlineStr">
        <is>
          <t>DADOS_INVOC!NB11 DADOS_INVOC!NC11</t>
        </is>
      </c>
      <c r="D1295" s="192" t="inlineStr">
        <is>
          <t>entrada</t>
        </is>
      </c>
    </row>
    <row r="1296">
      <c r="A1296" s="192" t="inlineStr">
        <is>
          <t>invocacao.1.esp.8.pe</t>
        </is>
      </c>
      <c r="B1296" s="192">
        <f>IF(ISBLANK(DADOS_INVOC!$QA$11),"",DADOS_INVOC!$QA$11&amp;"")</f>
        <v/>
      </c>
      <c r="C1296" s="192" t="inlineStr">
        <is>
          <t>DADOS_INVOC!QA11</t>
        </is>
      </c>
      <c r="D1296" s="192" t="inlineStr">
        <is>
          <t>resultado</t>
        </is>
      </c>
    </row>
    <row r="1297">
      <c r="A1297" s="192" t="inlineStr">
        <is>
          <t>invocacao.1.esp.8.dano</t>
        </is>
      </c>
      <c r="B1297" s="192">
        <f>IF(ISBLANK(DADOS_INVOC!$QE$11),"",DADOS_INVOC!$QE$11&amp;"")</f>
        <v/>
      </c>
      <c r="C1297" s="192" t="inlineStr">
        <is>
          <t>DADOS_INVOC!QE11</t>
        </is>
      </c>
      <c r="D1297" s="192" t="inlineStr">
        <is>
          <t>resultado</t>
        </is>
      </c>
    </row>
    <row r="1298">
      <c r="A1298" s="192" t="inlineStr">
        <is>
          <t>invocacao.1.esp.8.erros</t>
        </is>
      </c>
      <c r="B1298" s="192">
        <f>IF(ISBLANK(DADOS_INVOC!$PT$11),"",DADOS_INVOC!$PT$11&amp;"")</f>
        <v/>
      </c>
      <c r="C1298" s="192" t="inlineStr">
        <is>
          <t>DADOS_INVOC!PT11</t>
        </is>
      </c>
      <c r="D1298" s="192" t="inlineStr">
        <is>
          <t>aviso</t>
        </is>
      </c>
    </row>
    <row r="1299">
      <c r="A1299" s="192" t="inlineStr">
        <is>
          <t>invocacao.1.esp.8.avisos</t>
        </is>
      </c>
      <c r="B1299" s="192">
        <f>IF(ISBLANK(DADOS_INVOC!$PV$11),"",DADOS_INVOC!$PV$11&amp;"")</f>
        <v/>
      </c>
      <c r="C1299" s="192" t="inlineStr">
        <is>
          <t>DADOS_INVOC!PV11</t>
        </is>
      </c>
      <c r="D1299" s="192" t="inlineStr">
        <is>
          <t>aviso</t>
        </is>
      </c>
    </row>
    <row r="1300">
      <c r="A1300" s="192" t="inlineStr">
        <is>
          <t>invocacao.1.ext.1.classe</t>
        </is>
      </c>
      <c r="B1300" s="192">
        <f>IF(ISBLANK(DADOS_INVOC!$MS$12),"",DADOS_INVOC!$MS$12&amp;"")</f>
        <v/>
      </c>
      <c r="C1300" s="192" t="inlineStr">
        <is>
          <t>DADOS_INVOC!MS12</t>
        </is>
      </c>
      <c r="D1300" s="192" t="inlineStr">
        <is>
          <t>entrada</t>
        </is>
      </c>
    </row>
    <row r="1301">
      <c r="A1301" s="192" t="inlineStr">
        <is>
          <t>invocacao.1.ext.1.nome</t>
        </is>
      </c>
      <c r="B1301" s="192">
        <f>IF(ISBLANK(DADOS_INVOC!$MT$12),"",DADOS_INVOC!$MT$12&amp;"")</f>
        <v/>
      </c>
      <c r="C1301" s="192" t="inlineStr">
        <is>
          <t>DADOS_INVOC!MT12</t>
        </is>
      </c>
      <c r="D1301" s="192" t="inlineStr">
        <is>
          <t>entrada</t>
        </is>
      </c>
    </row>
    <row r="1302">
      <c r="A1302" s="192" t="inlineStr">
        <is>
          <t>invocacao.1.ext.1.forma</t>
        </is>
      </c>
      <c r="B1302" s="192">
        <f>IF(ISBLANK(DADOS_INVOC!$MU$12),"",DADOS_INVOC!$MU$12&amp;"")</f>
        <v/>
      </c>
      <c r="C1302" s="192" t="inlineStr">
        <is>
          <t>DADOS_INVOC!MU12</t>
        </is>
      </c>
      <c r="D1302" s="192" t="inlineStr">
        <is>
          <t>entrada</t>
        </is>
      </c>
    </row>
    <row r="1303">
      <c r="A1303" s="192" t="inlineStr">
        <is>
          <t>invocacao.1.ext.1.pecas</t>
        </is>
      </c>
      <c r="B1303" s="192">
        <f>TEXTJOIN(" · ",TRUE,DADOS_INVOC!$MX$12,DADOS_INVOC!$MY$12,DADOS_INVOC!$MZ$12,DADOS_INVOC!$NA$12)</f>
        <v/>
      </c>
      <c r="C1303" s="192" t="inlineStr">
        <is>
          <t>DADOS_INVOC!MX12 DADOS_INVOC!MY12 DADOS_INVOC!MZ12 DADOS_INVOC!NA12</t>
        </is>
      </c>
      <c r="D1303" s="192" t="inlineStr">
        <is>
          <t>entrada</t>
        </is>
      </c>
    </row>
    <row r="1304">
      <c r="A1304" s="192" t="inlineStr">
        <is>
          <t>invocacao.1.ext.1.restricoes</t>
        </is>
      </c>
      <c r="B1304" s="192">
        <f>TEXTJOIN(" · ",TRUE,DADOS_INVOC!$NB$12,DADOS_INVOC!$NC$12)</f>
        <v/>
      </c>
      <c r="C1304" s="192" t="inlineStr">
        <is>
          <t>DADOS_INVOC!NB12 DADOS_INVOC!NC12</t>
        </is>
      </c>
      <c r="D1304" s="192" t="inlineStr">
        <is>
          <t>entrada</t>
        </is>
      </c>
    </row>
    <row r="1305">
      <c r="A1305" s="192" t="inlineStr">
        <is>
          <t>invocacao.1.ext.1.pe</t>
        </is>
      </c>
      <c r="B1305" s="192">
        <f>IF(ISBLANK(DADOS_INVOC!$QA$12),"",DADOS_INVOC!$QA$12&amp;"")</f>
        <v/>
      </c>
      <c r="C1305" s="192" t="inlineStr">
        <is>
          <t>DADOS_INVOC!QA12</t>
        </is>
      </c>
      <c r="D1305" s="192" t="inlineStr">
        <is>
          <t>resultado</t>
        </is>
      </c>
    </row>
    <row r="1306">
      <c r="A1306" s="192" t="inlineStr">
        <is>
          <t>invocacao.1.ext.1.dano</t>
        </is>
      </c>
      <c r="B1306" s="192">
        <f>IF(ISBLANK(DADOS_INVOC!$QE$12),"",DADOS_INVOC!$QE$12&amp;"")</f>
        <v/>
      </c>
      <c r="C1306" s="192" t="inlineStr">
        <is>
          <t>DADOS_INVOC!QE12</t>
        </is>
      </c>
      <c r="D1306" s="192" t="inlineStr">
        <is>
          <t>resultado</t>
        </is>
      </c>
    </row>
    <row r="1307">
      <c r="A1307" s="192" t="inlineStr">
        <is>
          <t>invocacao.1.ext.1.erros</t>
        </is>
      </c>
      <c r="B1307" s="192">
        <f>IF(ISBLANK(DADOS_INVOC!$PT$12),"",DADOS_INVOC!$PT$12&amp;"")</f>
        <v/>
      </c>
      <c r="C1307" s="192" t="inlineStr">
        <is>
          <t>DADOS_INVOC!PT12</t>
        </is>
      </c>
      <c r="D1307" s="192" t="inlineStr">
        <is>
          <t>aviso</t>
        </is>
      </c>
    </row>
    <row r="1308">
      <c r="A1308" s="192" t="inlineStr">
        <is>
          <t>invocacao.1.ext.1.avisos</t>
        </is>
      </c>
      <c r="B1308" s="192">
        <f>IF(ISBLANK(DADOS_INVOC!$PV$12),"",DADOS_INVOC!$PV$12&amp;"")</f>
        <v/>
      </c>
      <c r="C1308" s="192" t="inlineStr">
        <is>
          <t>DADOS_INVOC!PV12</t>
        </is>
      </c>
      <c r="D1308" s="192" t="inlineStr">
        <is>
          <t>aviso</t>
        </is>
      </c>
    </row>
    <row r="1309">
      <c r="A1309" s="192" t="inlineStr">
        <is>
          <t>invocacao.1.ext.2.classe</t>
        </is>
      </c>
      <c r="B1309" s="192">
        <f>IF(ISBLANK(DADOS_INVOC!$MS$13),"",DADOS_INVOC!$MS$13&amp;"")</f>
        <v/>
      </c>
      <c r="C1309" s="192" t="inlineStr">
        <is>
          <t>DADOS_INVOC!MS13</t>
        </is>
      </c>
      <c r="D1309" s="192" t="inlineStr">
        <is>
          <t>entrada</t>
        </is>
      </c>
    </row>
    <row r="1310">
      <c r="A1310" s="192" t="inlineStr">
        <is>
          <t>invocacao.1.ext.2.nome</t>
        </is>
      </c>
      <c r="B1310" s="192">
        <f>IF(ISBLANK(DADOS_INVOC!$MT$13),"",DADOS_INVOC!$MT$13&amp;"")</f>
        <v/>
      </c>
      <c r="C1310" s="192" t="inlineStr">
        <is>
          <t>DADOS_INVOC!MT13</t>
        </is>
      </c>
      <c r="D1310" s="192" t="inlineStr">
        <is>
          <t>entrada</t>
        </is>
      </c>
    </row>
    <row r="1311">
      <c r="A1311" s="192" t="inlineStr">
        <is>
          <t>invocacao.1.ext.2.forma</t>
        </is>
      </c>
      <c r="B1311" s="192">
        <f>IF(ISBLANK(DADOS_INVOC!$MU$13),"",DADOS_INVOC!$MU$13&amp;"")</f>
        <v/>
      </c>
      <c r="C1311" s="192" t="inlineStr">
        <is>
          <t>DADOS_INVOC!MU13</t>
        </is>
      </c>
      <c r="D1311" s="192" t="inlineStr">
        <is>
          <t>entrada</t>
        </is>
      </c>
    </row>
    <row r="1312">
      <c r="A1312" s="192" t="inlineStr">
        <is>
          <t>invocacao.1.ext.2.pecas</t>
        </is>
      </c>
      <c r="B1312" s="192">
        <f>TEXTJOIN(" · ",TRUE,DADOS_INVOC!$MX$13,DADOS_INVOC!$MY$13,DADOS_INVOC!$MZ$13,DADOS_INVOC!$NA$13)</f>
        <v/>
      </c>
      <c r="C1312" s="192" t="inlineStr">
        <is>
          <t>DADOS_INVOC!MX13 DADOS_INVOC!MY13 DADOS_INVOC!MZ13 DADOS_INVOC!NA13</t>
        </is>
      </c>
      <c r="D1312" s="192" t="inlineStr">
        <is>
          <t>entrada</t>
        </is>
      </c>
    </row>
    <row r="1313">
      <c r="A1313" s="192" t="inlineStr">
        <is>
          <t>invocacao.1.ext.2.restricoes</t>
        </is>
      </c>
      <c r="B1313" s="192">
        <f>TEXTJOIN(" · ",TRUE,DADOS_INVOC!$NB$13,DADOS_INVOC!$NC$13)</f>
        <v/>
      </c>
      <c r="C1313" s="192" t="inlineStr">
        <is>
          <t>DADOS_INVOC!NB13 DADOS_INVOC!NC13</t>
        </is>
      </c>
      <c r="D1313" s="192" t="inlineStr">
        <is>
          <t>entrada</t>
        </is>
      </c>
    </row>
    <row r="1314">
      <c r="A1314" s="192" t="inlineStr">
        <is>
          <t>invocacao.1.ext.2.pe</t>
        </is>
      </c>
      <c r="B1314" s="192">
        <f>IF(ISBLANK(DADOS_INVOC!$QA$13),"",DADOS_INVOC!$QA$13&amp;"")</f>
        <v/>
      </c>
      <c r="C1314" s="192" t="inlineStr">
        <is>
          <t>DADOS_INVOC!QA13</t>
        </is>
      </c>
      <c r="D1314" s="192" t="inlineStr">
        <is>
          <t>resultado</t>
        </is>
      </c>
    </row>
    <row r="1315">
      <c r="A1315" s="192" t="inlineStr">
        <is>
          <t>invocacao.1.ext.2.dano</t>
        </is>
      </c>
      <c r="B1315" s="192">
        <f>IF(ISBLANK(DADOS_INVOC!$QE$13),"",DADOS_INVOC!$QE$13&amp;"")</f>
        <v/>
      </c>
      <c r="C1315" s="192" t="inlineStr">
        <is>
          <t>DADOS_INVOC!QE13</t>
        </is>
      </c>
      <c r="D1315" s="192" t="inlineStr">
        <is>
          <t>resultado</t>
        </is>
      </c>
    </row>
    <row r="1316">
      <c r="A1316" s="192" t="inlineStr">
        <is>
          <t>invocacao.1.ext.2.erros</t>
        </is>
      </c>
      <c r="B1316" s="192">
        <f>IF(ISBLANK(DADOS_INVOC!$PT$13),"",DADOS_INVOC!$PT$13&amp;"")</f>
        <v/>
      </c>
      <c r="C1316" s="192" t="inlineStr">
        <is>
          <t>DADOS_INVOC!PT13</t>
        </is>
      </c>
      <c r="D1316" s="192" t="inlineStr">
        <is>
          <t>aviso</t>
        </is>
      </c>
    </row>
    <row r="1317">
      <c r="A1317" s="192" t="inlineStr">
        <is>
          <t>invocacao.1.ext.2.avisos</t>
        </is>
      </c>
      <c r="B1317" s="192">
        <f>IF(ISBLANK(DADOS_INVOC!$PV$13),"",DADOS_INVOC!$PV$13&amp;"")</f>
        <v/>
      </c>
      <c r="C1317" s="192" t="inlineStr">
        <is>
          <t>DADOS_INVOC!PV13</t>
        </is>
      </c>
      <c r="D1317" s="192" t="inlineStr">
        <is>
          <t>aviso</t>
        </is>
      </c>
    </row>
    <row r="1318">
      <c r="A1318" s="192" t="inlineStr">
        <is>
          <t>invocacao.1.ext.3.classe</t>
        </is>
      </c>
      <c r="B1318" s="192">
        <f>IF(ISBLANK(DADOS_INVOC!$MS$14),"",DADOS_INVOC!$MS$14&amp;"")</f>
        <v/>
      </c>
      <c r="C1318" s="192" t="inlineStr">
        <is>
          <t>DADOS_INVOC!MS14</t>
        </is>
      </c>
      <c r="D1318" s="192" t="inlineStr">
        <is>
          <t>entrada</t>
        </is>
      </c>
    </row>
    <row r="1319">
      <c r="A1319" s="192" t="inlineStr">
        <is>
          <t>invocacao.1.ext.3.nome</t>
        </is>
      </c>
      <c r="B1319" s="192">
        <f>IF(ISBLANK(DADOS_INVOC!$MT$14),"",DADOS_INVOC!$MT$14&amp;"")</f>
        <v/>
      </c>
      <c r="C1319" s="192" t="inlineStr">
        <is>
          <t>DADOS_INVOC!MT14</t>
        </is>
      </c>
      <c r="D1319" s="192" t="inlineStr">
        <is>
          <t>entrada</t>
        </is>
      </c>
    </row>
    <row r="1320">
      <c r="A1320" s="192" t="inlineStr">
        <is>
          <t>invocacao.1.ext.3.forma</t>
        </is>
      </c>
      <c r="B1320" s="192">
        <f>IF(ISBLANK(DADOS_INVOC!$MU$14),"",DADOS_INVOC!$MU$14&amp;"")</f>
        <v/>
      </c>
      <c r="C1320" s="192" t="inlineStr">
        <is>
          <t>DADOS_INVOC!MU14</t>
        </is>
      </c>
      <c r="D1320" s="192" t="inlineStr">
        <is>
          <t>entrada</t>
        </is>
      </c>
    </row>
    <row r="1321">
      <c r="A1321" s="192" t="inlineStr">
        <is>
          <t>invocacao.1.ext.3.pecas</t>
        </is>
      </c>
      <c r="B1321" s="192">
        <f>TEXTJOIN(" · ",TRUE,DADOS_INVOC!$MX$14,DADOS_INVOC!$MY$14,DADOS_INVOC!$MZ$14,DADOS_INVOC!$NA$14)</f>
        <v/>
      </c>
      <c r="C1321" s="192" t="inlineStr">
        <is>
          <t>DADOS_INVOC!MX14 DADOS_INVOC!MY14 DADOS_INVOC!MZ14 DADOS_INVOC!NA14</t>
        </is>
      </c>
      <c r="D1321" s="192" t="inlineStr">
        <is>
          <t>entrada</t>
        </is>
      </c>
    </row>
    <row r="1322">
      <c r="A1322" s="192" t="inlineStr">
        <is>
          <t>invocacao.1.ext.3.restricoes</t>
        </is>
      </c>
      <c r="B1322" s="192">
        <f>TEXTJOIN(" · ",TRUE,DADOS_INVOC!$NB$14,DADOS_INVOC!$NC$14)</f>
        <v/>
      </c>
      <c r="C1322" s="192" t="inlineStr">
        <is>
          <t>DADOS_INVOC!NB14 DADOS_INVOC!NC14</t>
        </is>
      </c>
      <c r="D1322" s="192" t="inlineStr">
        <is>
          <t>entrada</t>
        </is>
      </c>
    </row>
    <row r="1323">
      <c r="A1323" s="192" t="inlineStr">
        <is>
          <t>invocacao.1.ext.3.pe</t>
        </is>
      </c>
      <c r="B1323" s="192">
        <f>IF(ISBLANK(DADOS_INVOC!$QA$14),"",DADOS_INVOC!$QA$14&amp;"")</f>
        <v/>
      </c>
      <c r="C1323" s="192" t="inlineStr">
        <is>
          <t>DADOS_INVOC!QA14</t>
        </is>
      </c>
      <c r="D1323" s="192" t="inlineStr">
        <is>
          <t>resultado</t>
        </is>
      </c>
    </row>
    <row r="1324">
      <c r="A1324" s="192" t="inlineStr">
        <is>
          <t>invocacao.1.ext.3.dano</t>
        </is>
      </c>
      <c r="B1324" s="192">
        <f>IF(ISBLANK(DADOS_INVOC!$QE$14),"",DADOS_INVOC!$QE$14&amp;"")</f>
        <v/>
      </c>
      <c r="C1324" s="192" t="inlineStr">
        <is>
          <t>DADOS_INVOC!QE14</t>
        </is>
      </c>
      <c r="D1324" s="192" t="inlineStr">
        <is>
          <t>resultado</t>
        </is>
      </c>
    </row>
    <row r="1325">
      <c r="A1325" s="192" t="inlineStr">
        <is>
          <t>invocacao.1.ext.3.erros</t>
        </is>
      </c>
      <c r="B1325" s="192">
        <f>IF(ISBLANK(DADOS_INVOC!$PT$14),"",DADOS_INVOC!$PT$14&amp;"")</f>
        <v/>
      </c>
      <c r="C1325" s="192" t="inlineStr">
        <is>
          <t>DADOS_INVOC!PT14</t>
        </is>
      </c>
      <c r="D1325" s="192" t="inlineStr">
        <is>
          <t>aviso</t>
        </is>
      </c>
    </row>
    <row r="1326">
      <c r="A1326" s="192" t="inlineStr">
        <is>
          <t>invocacao.1.ext.3.avisos</t>
        </is>
      </c>
      <c r="B1326" s="192">
        <f>IF(ISBLANK(DADOS_INVOC!$PV$14),"",DADOS_INVOC!$PV$14&amp;"")</f>
        <v/>
      </c>
      <c r="C1326" s="192" t="inlineStr">
        <is>
          <t>DADOS_INVOC!PV14</t>
        </is>
      </c>
      <c r="D1326" s="192" t="inlineStr">
        <is>
          <t>aviso</t>
        </is>
      </c>
    </row>
    <row r="1327">
      <c r="A1327" s="192" t="inlineStr">
        <is>
          <t>invocacao.2.bas.1.classe</t>
        </is>
      </c>
      <c r="B1327" s="192">
        <f>IF(ISBLANK(DADOS_INVOC!$MS$15),"",DADOS_INVOC!$MS$15&amp;"")</f>
        <v/>
      </c>
      <c r="C1327" s="192" t="inlineStr">
        <is>
          <t>DADOS_INVOC!MS15</t>
        </is>
      </c>
      <c r="D1327" s="192" t="inlineStr">
        <is>
          <t>entrada</t>
        </is>
      </c>
    </row>
    <row r="1328">
      <c r="A1328" s="192" t="inlineStr">
        <is>
          <t>invocacao.2.bas.1.nome</t>
        </is>
      </c>
      <c r="B1328" s="192">
        <f>IF(ISBLANK(DADOS_INVOC!$MT$15),"",DADOS_INVOC!$MT$15&amp;"")</f>
        <v/>
      </c>
      <c r="C1328" s="192" t="inlineStr">
        <is>
          <t>DADOS_INVOC!MT15</t>
        </is>
      </c>
      <c r="D1328" s="192" t="inlineStr">
        <is>
          <t>entrada</t>
        </is>
      </c>
    </row>
    <row r="1329">
      <c r="A1329" s="192" t="inlineStr">
        <is>
          <t>invocacao.2.bas.1.forma</t>
        </is>
      </c>
      <c r="B1329" s="192">
        <f>IF(ISBLANK(DADOS_INVOC!$MU$15),"",DADOS_INVOC!$MU$15&amp;"")</f>
        <v/>
      </c>
      <c r="C1329" s="192" t="inlineStr">
        <is>
          <t>DADOS_INVOC!MU15</t>
        </is>
      </c>
      <c r="D1329" s="192" t="inlineStr">
        <is>
          <t>entrada</t>
        </is>
      </c>
    </row>
    <row r="1330">
      <c r="A1330" s="192" t="inlineStr">
        <is>
          <t>invocacao.2.bas.1.pecas</t>
        </is>
      </c>
      <c r="B1330" s="192">
        <f>TEXTJOIN(" · ",TRUE,DADOS_INVOC!$MX$15,DADOS_INVOC!$MY$15,DADOS_INVOC!$MZ$15,DADOS_INVOC!$NA$15)</f>
        <v/>
      </c>
      <c r="C1330" s="192" t="inlineStr">
        <is>
          <t>DADOS_INVOC!MX15 DADOS_INVOC!MY15 DADOS_INVOC!MZ15 DADOS_INVOC!NA15</t>
        </is>
      </c>
      <c r="D1330" s="192" t="inlineStr">
        <is>
          <t>entrada</t>
        </is>
      </c>
    </row>
    <row r="1331">
      <c r="A1331" s="192" t="inlineStr">
        <is>
          <t>invocacao.2.bas.1.restricoes</t>
        </is>
      </c>
      <c r="B1331" s="192">
        <f>TEXTJOIN(" · ",TRUE,DADOS_INVOC!$NB$15,DADOS_INVOC!$NC$15)</f>
        <v/>
      </c>
      <c r="C1331" s="192" t="inlineStr">
        <is>
          <t>DADOS_INVOC!NB15 DADOS_INVOC!NC15</t>
        </is>
      </c>
      <c r="D1331" s="192" t="inlineStr">
        <is>
          <t>entrada</t>
        </is>
      </c>
    </row>
    <row r="1332">
      <c r="A1332" s="192" t="inlineStr">
        <is>
          <t>invocacao.2.bas.1.pe</t>
        </is>
      </c>
      <c r="B1332" s="192">
        <f>IF(ISBLANK(DADOS_INVOC!$QA$15),"",DADOS_INVOC!$QA$15&amp;"")</f>
        <v/>
      </c>
      <c r="C1332" s="192" t="inlineStr">
        <is>
          <t>DADOS_INVOC!QA15</t>
        </is>
      </c>
      <c r="D1332" s="192" t="inlineStr">
        <is>
          <t>resultado</t>
        </is>
      </c>
    </row>
    <row r="1333">
      <c r="A1333" s="192" t="inlineStr">
        <is>
          <t>invocacao.2.bas.1.dano</t>
        </is>
      </c>
      <c r="B1333" s="192">
        <f>IF(ISBLANK(DADOS_INVOC!$QE$15),"",DADOS_INVOC!$QE$15&amp;"")</f>
        <v/>
      </c>
      <c r="C1333" s="192" t="inlineStr">
        <is>
          <t>DADOS_INVOC!QE15</t>
        </is>
      </c>
      <c r="D1333" s="192" t="inlineStr">
        <is>
          <t>resultado</t>
        </is>
      </c>
    </row>
    <row r="1334">
      <c r="A1334" s="192" t="inlineStr">
        <is>
          <t>invocacao.2.bas.1.erros</t>
        </is>
      </c>
      <c r="B1334" s="192">
        <f>IF(ISBLANK(DADOS_INVOC!$PT$15),"",DADOS_INVOC!$PT$15&amp;"")</f>
        <v/>
      </c>
      <c r="C1334" s="192" t="inlineStr">
        <is>
          <t>DADOS_INVOC!PT15</t>
        </is>
      </c>
      <c r="D1334" s="192" t="inlineStr">
        <is>
          <t>aviso</t>
        </is>
      </c>
    </row>
    <row r="1335">
      <c r="A1335" s="192" t="inlineStr">
        <is>
          <t>invocacao.2.bas.1.avisos</t>
        </is>
      </c>
      <c r="B1335" s="192">
        <f>IF(ISBLANK(DADOS_INVOC!$PV$15),"",DADOS_INVOC!$PV$15&amp;"")</f>
        <v/>
      </c>
      <c r="C1335" s="192" t="inlineStr">
        <is>
          <t>DADOS_INVOC!PV15</t>
        </is>
      </c>
      <c r="D1335" s="192" t="inlineStr">
        <is>
          <t>aviso</t>
        </is>
      </c>
    </row>
    <row r="1336">
      <c r="A1336" s="192" t="inlineStr">
        <is>
          <t>invocacao.2.esp.1.classe</t>
        </is>
      </c>
      <c r="B1336" s="192">
        <f>IF(ISBLANK(DADOS_INVOC!$MS$16),"",DADOS_INVOC!$MS$16&amp;"")</f>
        <v/>
      </c>
      <c r="C1336" s="192" t="inlineStr">
        <is>
          <t>DADOS_INVOC!MS16</t>
        </is>
      </c>
      <c r="D1336" s="192" t="inlineStr">
        <is>
          <t>entrada</t>
        </is>
      </c>
    </row>
    <row r="1337">
      <c r="A1337" s="192" t="inlineStr">
        <is>
          <t>invocacao.2.esp.1.nome</t>
        </is>
      </c>
      <c r="B1337" s="192">
        <f>IF(ISBLANK(DADOS_INVOC!$MT$16),"",DADOS_INVOC!$MT$16&amp;"")</f>
        <v/>
      </c>
      <c r="C1337" s="192" t="inlineStr">
        <is>
          <t>DADOS_INVOC!MT16</t>
        </is>
      </c>
      <c r="D1337" s="192" t="inlineStr">
        <is>
          <t>entrada</t>
        </is>
      </c>
    </row>
    <row r="1338">
      <c r="A1338" s="192" t="inlineStr">
        <is>
          <t>invocacao.2.esp.1.forma</t>
        </is>
      </c>
      <c r="B1338" s="192">
        <f>IF(ISBLANK(DADOS_INVOC!$MU$16),"",DADOS_INVOC!$MU$16&amp;"")</f>
        <v/>
      </c>
      <c r="C1338" s="192" t="inlineStr">
        <is>
          <t>DADOS_INVOC!MU16</t>
        </is>
      </c>
      <c r="D1338" s="192" t="inlineStr">
        <is>
          <t>entrada</t>
        </is>
      </c>
    </row>
    <row r="1339">
      <c r="A1339" s="192" t="inlineStr">
        <is>
          <t>invocacao.2.esp.1.pecas</t>
        </is>
      </c>
      <c r="B1339" s="192">
        <f>TEXTJOIN(" · ",TRUE,DADOS_INVOC!$MX$16,DADOS_INVOC!$MY$16,DADOS_INVOC!$MZ$16,DADOS_INVOC!$NA$16)</f>
        <v/>
      </c>
      <c r="C1339" s="192" t="inlineStr">
        <is>
          <t>DADOS_INVOC!MX16 DADOS_INVOC!MY16 DADOS_INVOC!MZ16 DADOS_INVOC!NA16</t>
        </is>
      </c>
      <c r="D1339" s="192" t="inlineStr">
        <is>
          <t>entrada</t>
        </is>
      </c>
    </row>
    <row r="1340">
      <c r="A1340" s="192" t="inlineStr">
        <is>
          <t>invocacao.2.esp.1.restricoes</t>
        </is>
      </c>
      <c r="B1340" s="192">
        <f>TEXTJOIN(" · ",TRUE,DADOS_INVOC!$NB$16,DADOS_INVOC!$NC$16)</f>
        <v/>
      </c>
      <c r="C1340" s="192" t="inlineStr">
        <is>
          <t>DADOS_INVOC!NB16 DADOS_INVOC!NC16</t>
        </is>
      </c>
      <c r="D1340" s="192" t="inlineStr">
        <is>
          <t>entrada</t>
        </is>
      </c>
    </row>
    <row r="1341">
      <c r="A1341" s="192" t="inlineStr">
        <is>
          <t>invocacao.2.esp.1.pe</t>
        </is>
      </c>
      <c r="B1341" s="192">
        <f>IF(ISBLANK(DADOS_INVOC!$QA$16),"",DADOS_INVOC!$QA$16&amp;"")</f>
        <v/>
      </c>
      <c r="C1341" s="192" t="inlineStr">
        <is>
          <t>DADOS_INVOC!QA16</t>
        </is>
      </c>
      <c r="D1341" s="192" t="inlineStr">
        <is>
          <t>resultado</t>
        </is>
      </c>
    </row>
    <row r="1342">
      <c r="A1342" s="192" t="inlineStr">
        <is>
          <t>invocacao.2.esp.1.dano</t>
        </is>
      </c>
      <c r="B1342" s="192">
        <f>IF(ISBLANK(DADOS_INVOC!$QE$16),"",DADOS_INVOC!$QE$16&amp;"")</f>
        <v/>
      </c>
      <c r="C1342" s="192" t="inlineStr">
        <is>
          <t>DADOS_INVOC!QE16</t>
        </is>
      </c>
      <c r="D1342" s="192" t="inlineStr">
        <is>
          <t>resultado</t>
        </is>
      </c>
    </row>
    <row r="1343">
      <c r="A1343" s="192" t="inlineStr">
        <is>
          <t>invocacao.2.esp.1.erros</t>
        </is>
      </c>
      <c r="B1343" s="192">
        <f>IF(ISBLANK(DADOS_INVOC!$PT$16),"",DADOS_INVOC!$PT$16&amp;"")</f>
        <v/>
      </c>
      <c r="C1343" s="192" t="inlineStr">
        <is>
          <t>DADOS_INVOC!PT16</t>
        </is>
      </c>
      <c r="D1343" s="192" t="inlineStr">
        <is>
          <t>aviso</t>
        </is>
      </c>
    </row>
    <row r="1344">
      <c r="A1344" s="192" t="inlineStr">
        <is>
          <t>invocacao.2.esp.1.avisos</t>
        </is>
      </c>
      <c r="B1344" s="192">
        <f>IF(ISBLANK(DADOS_INVOC!$PV$16),"",DADOS_INVOC!$PV$16&amp;"")</f>
        <v/>
      </c>
      <c r="C1344" s="192" t="inlineStr">
        <is>
          <t>DADOS_INVOC!PV16</t>
        </is>
      </c>
      <c r="D1344" s="192" t="inlineStr">
        <is>
          <t>aviso</t>
        </is>
      </c>
    </row>
    <row r="1345">
      <c r="A1345" s="192" t="inlineStr">
        <is>
          <t>invocacao.2.esp.2.classe</t>
        </is>
      </c>
      <c r="B1345" s="192">
        <f>IF(ISBLANK(DADOS_INVOC!$MS$17),"",DADOS_INVOC!$MS$17&amp;"")</f>
        <v/>
      </c>
      <c r="C1345" s="192" t="inlineStr">
        <is>
          <t>DADOS_INVOC!MS17</t>
        </is>
      </c>
      <c r="D1345" s="192" t="inlineStr">
        <is>
          <t>entrada</t>
        </is>
      </c>
    </row>
    <row r="1346">
      <c r="A1346" s="192" t="inlineStr">
        <is>
          <t>invocacao.2.esp.2.nome</t>
        </is>
      </c>
      <c r="B1346" s="192">
        <f>IF(ISBLANK(DADOS_INVOC!$MT$17),"",DADOS_INVOC!$MT$17&amp;"")</f>
        <v/>
      </c>
      <c r="C1346" s="192" t="inlineStr">
        <is>
          <t>DADOS_INVOC!MT17</t>
        </is>
      </c>
      <c r="D1346" s="192" t="inlineStr">
        <is>
          <t>entrada</t>
        </is>
      </c>
    </row>
    <row r="1347">
      <c r="A1347" s="192" t="inlineStr">
        <is>
          <t>invocacao.2.esp.2.forma</t>
        </is>
      </c>
      <c r="B1347" s="192">
        <f>IF(ISBLANK(DADOS_INVOC!$MU$17),"",DADOS_INVOC!$MU$17&amp;"")</f>
        <v/>
      </c>
      <c r="C1347" s="192" t="inlineStr">
        <is>
          <t>DADOS_INVOC!MU17</t>
        </is>
      </c>
      <c r="D1347" s="192" t="inlineStr">
        <is>
          <t>entrada</t>
        </is>
      </c>
    </row>
    <row r="1348">
      <c r="A1348" s="192" t="inlineStr">
        <is>
          <t>invocacao.2.esp.2.pecas</t>
        </is>
      </c>
      <c r="B1348" s="192">
        <f>TEXTJOIN(" · ",TRUE,DADOS_INVOC!$MX$17,DADOS_INVOC!$MY$17,DADOS_INVOC!$MZ$17,DADOS_INVOC!$NA$17)</f>
        <v/>
      </c>
      <c r="C1348" s="192" t="inlineStr">
        <is>
          <t>DADOS_INVOC!MX17 DADOS_INVOC!MY17 DADOS_INVOC!MZ17 DADOS_INVOC!NA17</t>
        </is>
      </c>
      <c r="D1348" s="192" t="inlineStr">
        <is>
          <t>entrada</t>
        </is>
      </c>
    </row>
    <row r="1349">
      <c r="A1349" s="192" t="inlineStr">
        <is>
          <t>invocacao.2.esp.2.restricoes</t>
        </is>
      </c>
      <c r="B1349" s="192">
        <f>TEXTJOIN(" · ",TRUE,DADOS_INVOC!$NB$17,DADOS_INVOC!$NC$17)</f>
        <v/>
      </c>
      <c r="C1349" s="192" t="inlineStr">
        <is>
          <t>DADOS_INVOC!NB17 DADOS_INVOC!NC17</t>
        </is>
      </c>
      <c r="D1349" s="192" t="inlineStr">
        <is>
          <t>entrada</t>
        </is>
      </c>
    </row>
    <row r="1350">
      <c r="A1350" s="192" t="inlineStr">
        <is>
          <t>invocacao.2.esp.2.pe</t>
        </is>
      </c>
      <c r="B1350" s="192">
        <f>IF(ISBLANK(DADOS_INVOC!$QA$17),"",DADOS_INVOC!$QA$17&amp;"")</f>
        <v/>
      </c>
      <c r="C1350" s="192" t="inlineStr">
        <is>
          <t>DADOS_INVOC!QA17</t>
        </is>
      </c>
      <c r="D1350" s="192" t="inlineStr">
        <is>
          <t>resultado</t>
        </is>
      </c>
    </row>
    <row r="1351">
      <c r="A1351" s="192" t="inlineStr">
        <is>
          <t>invocacao.2.esp.2.dano</t>
        </is>
      </c>
      <c r="B1351" s="192">
        <f>IF(ISBLANK(DADOS_INVOC!$QE$17),"",DADOS_INVOC!$QE$17&amp;"")</f>
        <v/>
      </c>
      <c r="C1351" s="192" t="inlineStr">
        <is>
          <t>DADOS_INVOC!QE17</t>
        </is>
      </c>
      <c r="D1351" s="192" t="inlineStr">
        <is>
          <t>resultado</t>
        </is>
      </c>
    </row>
    <row r="1352">
      <c r="A1352" s="192" t="inlineStr">
        <is>
          <t>invocacao.2.esp.2.erros</t>
        </is>
      </c>
      <c r="B1352" s="192">
        <f>IF(ISBLANK(DADOS_INVOC!$PT$17),"",DADOS_INVOC!$PT$17&amp;"")</f>
        <v/>
      </c>
      <c r="C1352" s="192" t="inlineStr">
        <is>
          <t>DADOS_INVOC!PT17</t>
        </is>
      </c>
      <c r="D1352" s="192" t="inlineStr">
        <is>
          <t>aviso</t>
        </is>
      </c>
    </row>
    <row r="1353">
      <c r="A1353" s="192" t="inlineStr">
        <is>
          <t>invocacao.2.esp.2.avisos</t>
        </is>
      </c>
      <c r="B1353" s="192">
        <f>IF(ISBLANK(DADOS_INVOC!$PV$17),"",DADOS_INVOC!$PV$17&amp;"")</f>
        <v/>
      </c>
      <c r="C1353" s="192" t="inlineStr">
        <is>
          <t>DADOS_INVOC!PV17</t>
        </is>
      </c>
      <c r="D1353" s="192" t="inlineStr">
        <is>
          <t>aviso</t>
        </is>
      </c>
    </row>
    <row r="1354">
      <c r="A1354" s="192" t="inlineStr">
        <is>
          <t>invocacao.2.bas.2.classe</t>
        </is>
      </c>
      <c r="B1354" s="192">
        <f>IF(ISBLANK(DADOS_INVOC!$MS$18),"",DADOS_INVOC!$MS$18&amp;"")</f>
        <v/>
      </c>
      <c r="C1354" s="192" t="inlineStr">
        <is>
          <t>DADOS_INVOC!MS18</t>
        </is>
      </c>
      <c r="D1354" s="192" t="inlineStr">
        <is>
          <t>entrada</t>
        </is>
      </c>
    </row>
    <row r="1355">
      <c r="A1355" s="192" t="inlineStr">
        <is>
          <t>invocacao.2.bas.2.nome</t>
        </is>
      </c>
      <c r="B1355" s="192">
        <f>IF(ISBLANK(DADOS_INVOC!$MT$18),"",DADOS_INVOC!$MT$18&amp;"")</f>
        <v/>
      </c>
      <c r="C1355" s="192" t="inlineStr">
        <is>
          <t>DADOS_INVOC!MT18</t>
        </is>
      </c>
      <c r="D1355" s="192" t="inlineStr">
        <is>
          <t>entrada</t>
        </is>
      </c>
    </row>
    <row r="1356">
      <c r="A1356" s="192" t="inlineStr">
        <is>
          <t>invocacao.2.bas.2.forma</t>
        </is>
      </c>
      <c r="B1356" s="192">
        <f>IF(ISBLANK(DADOS_INVOC!$MU$18),"",DADOS_INVOC!$MU$18&amp;"")</f>
        <v/>
      </c>
      <c r="C1356" s="192" t="inlineStr">
        <is>
          <t>DADOS_INVOC!MU18</t>
        </is>
      </c>
      <c r="D1356" s="192" t="inlineStr">
        <is>
          <t>entrada</t>
        </is>
      </c>
    </row>
    <row r="1357">
      <c r="A1357" s="192" t="inlineStr">
        <is>
          <t>invocacao.2.bas.2.pecas</t>
        </is>
      </c>
      <c r="B1357" s="192">
        <f>TEXTJOIN(" · ",TRUE,DADOS_INVOC!$MX$18,DADOS_INVOC!$MY$18,DADOS_INVOC!$MZ$18,DADOS_INVOC!$NA$18)</f>
        <v/>
      </c>
      <c r="C1357" s="192" t="inlineStr">
        <is>
          <t>DADOS_INVOC!MX18 DADOS_INVOC!MY18 DADOS_INVOC!MZ18 DADOS_INVOC!NA18</t>
        </is>
      </c>
      <c r="D1357" s="192" t="inlineStr">
        <is>
          <t>entrada</t>
        </is>
      </c>
    </row>
    <row r="1358">
      <c r="A1358" s="192" t="inlineStr">
        <is>
          <t>invocacao.2.bas.2.restricoes</t>
        </is>
      </c>
      <c r="B1358" s="192">
        <f>TEXTJOIN(" · ",TRUE,DADOS_INVOC!$NB$18,DADOS_INVOC!$NC$18)</f>
        <v/>
      </c>
      <c r="C1358" s="192" t="inlineStr">
        <is>
          <t>DADOS_INVOC!NB18 DADOS_INVOC!NC18</t>
        </is>
      </c>
      <c r="D1358" s="192" t="inlineStr">
        <is>
          <t>entrada</t>
        </is>
      </c>
    </row>
    <row r="1359">
      <c r="A1359" s="192" t="inlineStr">
        <is>
          <t>invocacao.2.bas.2.pe</t>
        </is>
      </c>
      <c r="B1359" s="192">
        <f>IF(ISBLANK(DADOS_INVOC!$QA$18),"",DADOS_INVOC!$QA$18&amp;"")</f>
        <v/>
      </c>
      <c r="C1359" s="192" t="inlineStr">
        <is>
          <t>DADOS_INVOC!QA18</t>
        </is>
      </c>
      <c r="D1359" s="192" t="inlineStr">
        <is>
          <t>resultado</t>
        </is>
      </c>
    </row>
    <row r="1360">
      <c r="A1360" s="192" t="inlineStr">
        <is>
          <t>invocacao.2.bas.2.dano</t>
        </is>
      </c>
      <c r="B1360" s="192">
        <f>IF(ISBLANK(DADOS_INVOC!$QE$18),"",DADOS_INVOC!$QE$18&amp;"")</f>
        <v/>
      </c>
      <c r="C1360" s="192" t="inlineStr">
        <is>
          <t>DADOS_INVOC!QE18</t>
        </is>
      </c>
      <c r="D1360" s="192" t="inlineStr">
        <is>
          <t>resultado</t>
        </is>
      </c>
    </row>
    <row r="1361">
      <c r="A1361" s="192" t="inlineStr">
        <is>
          <t>invocacao.2.bas.2.erros</t>
        </is>
      </c>
      <c r="B1361" s="192">
        <f>IF(ISBLANK(DADOS_INVOC!$PT$18),"",DADOS_INVOC!$PT$18&amp;"")</f>
        <v/>
      </c>
      <c r="C1361" s="192" t="inlineStr">
        <is>
          <t>DADOS_INVOC!PT18</t>
        </is>
      </c>
      <c r="D1361" s="192" t="inlineStr">
        <is>
          <t>aviso</t>
        </is>
      </c>
    </row>
    <row r="1362">
      <c r="A1362" s="192" t="inlineStr">
        <is>
          <t>invocacao.2.bas.2.avisos</t>
        </is>
      </c>
      <c r="B1362" s="192">
        <f>IF(ISBLANK(DADOS_INVOC!$PV$18),"",DADOS_INVOC!$PV$18&amp;"")</f>
        <v/>
      </c>
      <c r="C1362" s="192" t="inlineStr">
        <is>
          <t>DADOS_INVOC!PV18</t>
        </is>
      </c>
      <c r="D1362" s="192" t="inlineStr">
        <is>
          <t>aviso</t>
        </is>
      </c>
    </row>
    <row r="1363">
      <c r="A1363" s="192" t="inlineStr">
        <is>
          <t>invocacao.2.esp.3.classe</t>
        </is>
      </c>
      <c r="B1363" s="192">
        <f>IF(ISBLANK(DADOS_INVOC!$MS$19),"",DADOS_INVOC!$MS$19&amp;"")</f>
        <v/>
      </c>
      <c r="C1363" s="192" t="inlineStr">
        <is>
          <t>DADOS_INVOC!MS19</t>
        </is>
      </c>
      <c r="D1363" s="192" t="inlineStr">
        <is>
          <t>entrada</t>
        </is>
      </c>
    </row>
    <row r="1364">
      <c r="A1364" s="192" t="inlineStr">
        <is>
          <t>invocacao.2.esp.3.nome</t>
        </is>
      </c>
      <c r="B1364" s="192">
        <f>IF(ISBLANK(DADOS_INVOC!$MT$19),"",DADOS_INVOC!$MT$19&amp;"")</f>
        <v/>
      </c>
      <c r="C1364" s="192" t="inlineStr">
        <is>
          <t>DADOS_INVOC!MT19</t>
        </is>
      </c>
      <c r="D1364" s="192" t="inlineStr">
        <is>
          <t>entrada</t>
        </is>
      </c>
    </row>
    <row r="1365">
      <c r="A1365" s="192" t="inlineStr">
        <is>
          <t>invocacao.2.esp.3.forma</t>
        </is>
      </c>
      <c r="B1365" s="192">
        <f>IF(ISBLANK(DADOS_INVOC!$MU$19),"",DADOS_INVOC!$MU$19&amp;"")</f>
        <v/>
      </c>
      <c r="C1365" s="192" t="inlineStr">
        <is>
          <t>DADOS_INVOC!MU19</t>
        </is>
      </c>
      <c r="D1365" s="192" t="inlineStr">
        <is>
          <t>entrada</t>
        </is>
      </c>
    </row>
    <row r="1366">
      <c r="A1366" s="192" t="inlineStr">
        <is>
          <t>invocacao.2.esp.3.pecas</t>
        </is>
      </c>
      <c r="B1366" s="192">
        <f>TEXTJOIN(" · ",TRUE,DADOS_INVOC!$MX$19,DADOS_INVOC!$MY$19,DADOS_INVOC!$MZ$19,DADOS_INVOC!$NA$19)</f>
        <v/>
      </c>
      <c r="C1366" s="192" t="inlineStr">
        <is>
          <t>DADOS_INVOC!MX19 DADOS_INVOC!MY19 DADOS_INVOC!MZ19 DADOS_INVOC!NA19</t>
        </is>
      </c>
      <c r="D1366" s="192" t="inlineStr">
        <is>
          <t>entrada</t>
        </is>
      </c>
    </row>
    <row r="1367">
      <c r="A1367" s="192" t="inlineStr">
        <is>
          <t>invocacao.2.esp.3.restricoes</t>
        </is>
      </c>
      <c r="B1367" s="192">
        <f>TEXTJOIN(" · ",TRUE,DADOS_INVOC!$NB$19,DADOS_INVOC!$NC$19)</f>
        <v/>
      </c>
      <c r="C1367" s="192" t="inlineStr">
        <is>
          <t>DADOS_INVOC!NB19 DADOS_INVOC!NC19</t>
        </is>
      </c>
      <c r="D1367" s="192" t="inlineStr">
        <is>
          <t>entrada</t>
        </is>
      </c>
    </row>
    <row r="1368">
      <c r="A1368" s="192" t="inlineStr">
        <is>
          <t>invocacao.2.esp.3.pe</t>
        </is>
      </c>
      <c r="B1368" s="192">
        <f>IF(ISBLANK(DADOS_INVOC!$QA$19),"",DADOS_INVOC!$QA$19&amp;"")</f>
        <v/>
      </c>
      <c r="C1368" s="192" t="inlineStr">
        <is>
          <t>DADOS_INVOC!QA19</t>
        </is>
      </c>
      <c r="D1368" s="192" t="inlineStr">
        <is>
          <t>resultado</t>
        </is>
      </c>
    </row>
    <row r="1369">
      <c r="A1369" s="192" t="inlineStr">
        <is>
          <t>invocacao.2.esp.3.dano</t>
        </is>
      </c>
      <c r="B1369" s="192">
        <f>IF(ISBLANK(DADOS_INVOC!$QE$19),"",DADOS_INVOC!$QE$19&amp;"")</f>
        <v/>
      </c>
      <c r="C1369" s="192" t="inlineStr">
        <is>
          <t>DADOS_INVOC!QE19</t>
        </is>
      </c>
      <c r="D1369" s="192" t="inlineStr">
        <is>
          <t>resultado</t>
        </is>
      </c>
    </row>
    <row r="1370">
      <c r="A1370" s="192" t="inlineStr">
        <is>
          <t>invocacao.2.esp.3.erros</t>
        </is>
      </c>
      <c r="B1370" s="192">
        <f>IF(ISBLANK(DADOS_INVOC!$PT$19),"",DADOS_INVOC!$PT$19&amp;"")</f>
        <v/>
      </c>
      <c r="C1370" s="192" t="inlineStr">
        <is>
          <t>DADOS_INVOC!PT19</t>
        </is>
      </c>
      <c r="D1370" s="192" t="inlineStr">
        <is>
          <t>aviso</t>
        </is>
      </c>
    </row>
    <row r="1371">
      <c r="A1371" s="192" t="inlineStr">
        <is>
          <t>invocacao.2.esp.3.avisos</t>
        </is>
      </c>
      <c r="B1371" s="192">
        <f>IF(ISBLANK(DADOS_INVOC!$PV$19),"",DADOS_INVOC!$PV$19&amp;"")</f>
        <v/>
      </c>
      <c r="C1371" s="192" t="inlineStr">
        <is>
          <t>DADOS_INVOC!PV19</t>
        </is>
      </c>
      <c r="D1371" s="192" t="inlineStr">
        <is>
          <t>aviso</t>
        </is>
      </c>
    </row>
    <row r="1372">
      <c r="A1372" s="192" t="inlineStr">
        <is>
          <t>invocacao.2.esp.4.classe</t>
        </is>
      </c>
      <c r="B1372" s="192">
        <f>IF(ISBLANK(DADOS_INVOC!$MS$20),"",DADOS_INVOC!$MS$20&amp;"")</f>
        <v/>
      </c>
      <c r="C1372" s="192" t="inlineStr">
        <is>
          <t>DADOS_INVOC!MS20</t>
        </is>
      </c>
      <c r="D1372" s="192" t="inlineStr">
        <is>
          <t>entrada</t>
        </is>
      </c>
    </row>
    <row r="1373">
      <c r="A1373" s="192" t="inlineStr">
        <is>
          <t>invocacao.2.esp.4.nome</t>
        </is>
      </c>
      <c r="B1373" s="192">
        <f>IF(ISBLANK(DADOS_INVOC!$MT$20),"",DADOS_INVOC!$MT$20&amp;"")</f>
        <v/>
      </c>
      <c r="C1373" s="192" t="inlineStr">
        <is>
          <t>DADOS_INVOC!MT20</t>
        </is>
      </c>
      <c r="D1373" s="192" t="inlineStr">
        <is>
          <t>entrada</t>
        </is>
      </c>
    </row>
    <row r="1374">
      <c r="A1374" s="192" t="inlineStr">
        <is>
          <t>invocacao.2.esp.4.forma</t>
        </is>
      </c>
      <c r="B1374" s="192">
        <f>IF(ISBLANK(DADOS_INVOC!$MU$20),"",DADOS_INVOC!$MU$20&amp;"")</f>
        <v/>
      </c>
      <c r="C1374" s="192" t="inlineStr">
        <is>
          <t>DADOS_INVOC!MU20</t>
        </is>
      </c>
      <c r="D1374" s="192" t="inlineStr">
        <is>
          <t>entrada</t>
        </is>
      </c>
    </row>
    <row r="1375">
      <c r="A1375" s="192" t="inlineStr">
        <is>
          <t>invocacao.2.esp.4.pecas</t>
        </is>
      </c>
      <c r="B1375" s="192">
        <f>TEXTJOIN(" · ",TRUE,DADOS_INVOC!$MX$20,DADOS_INVOC!$MY$20,DADOS_INVOC!$MZ$20,DADOS_INVOC!$NA$20)</f>
        <v/>
      </c>
      <c r="C1375" s="192" t="inlineStr">
        <is>
          <t>DADOS_INVOC!MX20 DADOS_INVOC!MY20 DADOS_INVOC!MZ20 DADOS_INVOC!NA20</t>
        </is>
      </c>
      <c r="D1375" s="192" t="inlineStr">
        <is>
          <t>entrada</t>
        </is>
      </c>
    </row>
    <row r="1376">
      <c r="A1376" s="192" t="inlineStr">
        <is>
          <t>invocacao.2.esp.4.restricoes</t>
        </is>
      </c>
      <c r="B1376" s="192">
        <f>TEXTJOIN(" · ",TRUE,DADOS_INVOC!$NB$20,DADOS_INVOC!$NC$20)</f>
        <v/>
      </c>
      <c r="C1376" s="192" t="inlineStr">
        <is>
          <t>DADOS_INVOC!NB20 DADOS_INVOC!NC20</t>
        </is>
      </c>
      <c r="D1376" s="192" t="inlineStr">
        <is>
          <t>entrada</t>
        </is>
      </c>
    </row>
    <row r="1377">
      <c r="A1377" s="192" t="inlineStr">
        <is>
          <t>invocacao.2.esp.4.pe</t>
        </is>
      </c>
      <c r="B1377" s="192">
        <f>IF(ISBLANK(DADOS_INVOC!$QA$20),"",DADOS_INVOC!$QA$20&amp;"")</f>
        <v/>
      </c>
      <c r="C1377" s="192" t="inlineStr">
        <is>
          <t>DADOS_INVOC!QA20</t>
        </is>
      </c>
      <c r="D1377" s="192" t="inlineStr">
        <is>
          <t>resultado</t>
        </is>
      </c>
    </row>
    <row r="1378">
      <c r="A1378" s="192" t="inlineStr">
        <is>
          <t>invocacao.2.esp.4.dano</t>
        </is>
      </c>
      <c r="B1378" s="192">
        <f>IF(ISBLANK(DADOS_INVOC!$QE$20),"",DADOS_INVOC!$QE$20&amp;"")</f>
        <v/>
      </c>
      <c r="C1378" s="192" t="inlineStr">
        <is>
          <t>DADOS_INVOC!QE20</t>
        </is>
      </c>
      <c r="D1378" s="192" t="inlineStr">
        <is>
          <t>resultado</t>
        </is>
      </c>
    </row>
    <row r="1379">
      <c r="A1379" s="192" t="inlineStr">
        <is>
          <t>invocacao.2.esp.4.erros</t>
        </is>
      </c>
      <c r="B1379" s="192">
        <f>IF(ISBLANK(DADOS_INVOC!$PT$20),"",DADOS_INVOC!$PT$20&amp;"")</f>
        <v/>
      </c>
      <c r="C1379" s="192" t="inlineStr">
        <is>
          <t>DADOS_INVOC!PT20</t>
        </is>
      </c>
      <c r="D1379" s="192" t="inlineStr">
        <is>
          <t>aviso</t>
        </is>
      </c>
    </row>
    <row r="1380">
      <c r="A1380" s="192" t="inlineStr">
        <is>
          <t>invocacao.2.esp.4.avisos</t>
        </is>
      </c>
      <c r="B1380" s="192">
        <f>IF(ISBLANK(DADOS_INVOC!$PV$20),"",DADOS_INVOC!$PV$20&amp;"")</f>
        <v/>
      </c>
      <c r="C1380" s="192" t="inlineStr">
        <is>
          <t>DADOS_INVOC!PV20</t>
        </is>
      </c>
      <c r="D1380" s="192" t="inlineStr">
        <is>
          <t>aviso</t>
        </is>
      </c>
    </row>
    <row r="1381">
      <c r="A1381" s="192" t="inlineStr">
        <is>
          <t>invocacao.2.esp.5.classe</t>
        </is>
      </c>
      <c r="B1381" s="192">
        <f>IF(ISBLANK(DADOS_INVOC!$MS$21),"",DADOS_INVOC!$MS$21&amp;"")</f>
        <v/>
      </c>
      <c r="C1381" s="192" t="inlineStr">
        <is>
          <t>DADOS_INVOC!MS21</t>
        </is>
      </c>
      <c r="D1381" s="192" t="inlineStr">
        <is>
          <t>entrada</t>
        </is>
      </c>
    </row>
    <row r="1382">
      <c r="A1382" s="192" t="inlineStr">
        <is>
          <t>invocacao.2.esp.5.nome</t>
        </is>
      </c>
      <c r="B1382" s="192">
        <f>IF(ISBLANK(DADOS_INVOC!$MT$21),"",DADOS_INVOC!$MT$21&amp;"")</f>
        <v/>
      </c>
      <c r="C1382" s="192" t="inlineStr">
        <is>
          <t>DADOS_INVOC!MT21</t>
        </is>
      </c>
      <c r="D1382" s="192" t="inlineStr">
        <is>
          <t>entrada</t>
        </is>
      </c>
    </row>
    <row r="1383">
      <c r="A1383" s="192" t="inlineStr">
        <is>
          <t>invocacao.2.esp.5.forma</t>
        </is>
      </c>
      <c r="B1383" s="192">
        <f>IF(ISBLANK(DADOS_INVOC!$MU$21),"",DADOS_INVOC!$MU$21&amp;"")</f>
        <v/>
      </c>
      <c r="C1383" s="192" t="inlineStr">
        <is>
          <t>DADOS_INVOC!MU21</t>
        </is>
      </c>
      <c r="D1383" s="192" t="inlineStr">
        <is>
          <t>entrada</t>
        </is>
      </c>
    </row>
    <row r="1384">
      <c r="A1384" s="192" t="inlineStr">
        <is>
          <t>invocacao.2.esp.5.pecas</t>
        </is>
      </c>
      <c r="B1384" s="192">
        <f>TEXTJOIN(" · ",TRUE,DADOS_INVOC!$MX$21,DADOS_INVOC!$MY$21,DADOS_INVOC!$MZ$21,DADOS_INVOC!$NA$21)</f>
        <v/>
      </c>
      <c r="C1384" s="192" t="inlineStr">
        <is>
          <t>DADOS_INVOC!MX21 DADOS_INVOC!MY21 DADOS_INVOC!MZ21 DADOS_INVOC!NA21</t>
        </is>
      </c>
      <c r="D1384" s="192" t="inlineStr">
        <is>
          <t>entrada</t>
        </is>
      </c>
    </row>
    <row r="1385">
      <c r="A1385" s="192" t="inlineStr">
        <is>
          <t>invocacao.2.esp.5.restricoes</t>
        </is>
      </c>
      <c r="B1385" s="192">
        <f>TEXTJOIN(" · ",TRUE,DADOS_INVOC!$NB$21,DADOS_INVOC!$NC$21)</f>
        <v/>
      </c>
      <c r="C1385" s="192" t="inlineStr">
        <is>
          <t>DADOS_INVOC!NB21 DADOS_INVOC!NC21</t>
        </is>
      </c>
      <c r="D1385" s="192" t="inlineStr">
        <is>
          <t>entrada</t>
        </is>
      </c>
    </row>
    <row r="1386">
      <c r="A1386" s="192" t="inlineStr">
        <is>
          <t>invocacao.2.esp.5.pe</t>
        </is>
      </c>
      <c r="B1386" s="192">
        <f>IF(ISBLANK(DADOS_INVOC!$QA$21),"",DADOS_INVOC!$QA$21&amp;"")</f>
        <v/>
      </c>
      <c r="C1386" s="192" t="inlineStr">
        <is>
          <t>DADOS_INVOC!QA21</t>
        </is>
      </c>
      <c r="D1386" s="192" t="inlineStr">
        <is>
          <t>resultado</t>
        </is>
      </c>
    </row>
    <row r="1387">
      <c r="A1387" s="192" t="inlineStr">
        <is>
          <t>invocacao.2.esp.5.dano</t>
        </is>
      </c>
      <c r="B1387" s="192">
        <f>IF(ISBLANK(DADOS_INVOC!$QE$21),"",DADOS_INVOC!$QE$21&amp;"")</f>
        <v/>
      </c>
      <c r="C1387" s="192" t="inlineStr">
        <is>
          <t>DADOS_INVOC!QE21</t>
        </is>
      </c>
      <c r="D1387" s="192" t="inlineStr">
        <is>
          <t>resultado</t>
        </is>
      </c>
    </row>
    <row r="1388">
      <c r="A1388" s="192" t="inlineStr">
        <is>
          <t>invocacao.2.esp.5.erros</t>
        </is>
      </c>
      <c r="B1388" s="192">
        <f>IF(ISBLANK(DADOS_INVOC!$PT$21),"",DADOS_INVOC!$PT$21&amp;"")</f>
        <v/>
      </c>
      <c r="C1388" s="192" t="inlineStr">
        <is>
          <t>DADOS_INVOC!PT21</t>
        </is>
      </c>
      <c r="D1388" s="192" t="inlineStr">
        <is>
          <t>aviso</t>
        </is>
      </c>
    </row>
    <row r="1389">
      <c r="A1389" s="192" t="inlineStr">
        <is>
          <t>invocacao.2.esp.5.avisos</t>
        </is>
      </c>
      <c r="B1389" s="192">
        <f>IF(ISBLANK(DADOS_INVOC!$PV$21),"",DADOS_INVOC!$PV$21&amp;"")</f>
        <v/>
      </c>
      <c r="C1389" s="192" t="inlineStr">
        <is>
          <t>DADOS_INVOC!PV21</t>
        </is>
      </c>
      <c r="D1389" s="192" t="inlineStr">
        <is>
          <t>aviso</t>
        </is>
      </c>
    </row>
    <row r="1390">
      <c r="A1390" s="192" t="inlineStr">
        <is>
          <t>invocacao.2.esp.6.classe</t>
        </is>
      </c>
      <c r="B1390" s="192">
        <f>IF(ISBLANK(DADOS_INVOC!$MS$22),"",DADOS_INVOC!$MS$22&amp;"")</f>
        <v/>
      </c>
      <c r="C1390" s="192" t="inlineStr">
        <is>
          <t>DADOS_INVOC!MS22</t>
        </is>
      </c>
      <c r="D1390" s="192" t="inlineStr">
        <is>
          <t>entrada</t>
        </is>
      </c>
    </row>
    <row r="1391">
      <c r="A1391" s="192" t="inlineStr">
        <is>
          <t>invocacao.2.esp.6.nome</t>
        </is>
      </c>
      <c r="B1391" s="192">
        <f>IF(ISBLANK(DADOS_INVOC!$MT$22),"",DADOS_INVOC!$MT$22&amp;"")</f>
        <v/>
      </c>
      <c r="C1391" s="192" t="inlineStr">
        <is>
          <t>DADOS_INVOC!MT22</t>
        </is>
      </c>
      <c r="D1391" s="192" t="inlineStr">
        <is>
          <t>entrada</t>
        </is>
      </c>
    </row>
    <row r="1392">
      <c r="A1392" s="192" t="inlineStr">
        <is>
          <t>invocacao.2.esp.6.forma</t>
        </is>
      </c>
      <c r="B1392" s="192">
        <f>IF(ISBLANK(DADOS_INVOC!$MU$22),"",DADOS_INVOC!$MU$22&amp;"")</f>
        <v/>
      </c>
      <c r="C1392" s="192" t="inlineStr">
        <is>
          <t>DADOS_INVOC!MU22</t>
        </is>
      </c>
      <c r="D1392" s="192" t="inlineStr">
        <is>
          <t>entrada</t>
        </is>
      </c>
    </row>
    <row r="1393">
      <c r="A1393" s="192" t="inlineStr">
        <is>
          <t>invocacao.2.esp.6.pecas</t>
        </is>
      </c>
      <c r="B1393" s="192">
        <f>TEXTJOIN(" · ",TRUE,DADOS_INVOC!$MX$22,DADOS_INVOC!$MY$22,DADOS_INVOC!$MZ$22,DADOS_INVOC!$NA$22)</f>
        <v/>
      </c>
      <c r="C1393" s="192" t="inlineStr">
        <is>
          <t>DADOS_INVOC!MX22 DADOS_INVOC!MY22 DADOS_INVOC!MZ22 DADOS_INVOC!NA22</t>
        </is>
      </c>
      <c r="D1393" s="192" t="inlineStr">
        <is>
          <t>entrada</t>
        </is>
      </c>
    </row>
    <row r="1394">
      <c r="A1394" s="192" t="inlineStr">
        <is>
          <t>invocacao.2.esp.6.restricoes</t>
        </is>
      </c>
      <c r="B1394" s="192">
        <f>TEXTJOIN(" · ",TRUE,DADOS_INVOC!$NB$22,DADOS_INVOC!$NC$22)</f>
        <v/>
      </c>
      <c r="C1394" s="192" t="inlineStr">
        <is>
          <t>DADOS_INVOC!NB22 DADOS_INVOC!NC22</t>
        </is>
      </c>
      <c r="D1394" s="192" t="inlineStr">
        <is>
          <t>entrada</t>
        </is>
      </c>
    </row>
    <row r="1395">
      <c r="A1395" s="192" t="inlineStr">
        <is>
          <t>invocacao.2.esp.6.pe</t>
        </is>
      </c>
      <c r="B1395" s="192">
        <f>IF(ISBLANK(DADOS_INVOC!$QA$22),"",DADOS_INVOC!$QA$22&amp;"")</f>
        <v/>
      </c>
      <c r="C1395" s="192" t="inlineStr">
        <is>
          <t>DADOS_INVOC!QA22</t>
        </is>
      </c>
      <c r="D1395" s="192" t="inlineStr">
        <is>
          <t>resultado</t>
        </is>
      </c>
    </row>
    <row r="1396">
      <c r="A1396" s="192" t="inlineStr">
        <is>
          <t>invocacao.2.esp.6.dano</t>
        </is>
      </c>
      <c r="B1396" s="192">
        <f>IF(ISBLANK(DADOS_INVOC!$QE$22),"",DADOS_INVOC!$QE$22&amp;"")</f>
        <v/>
      </c>
      <c r="C1396" s="192" t="inlineStr">
        <is>
          <t>DADOS_INVOC!QE22</t>
        </is>
      </c>
      <c r="D1396" s="192" t="inlineStr">
        <is>
          <t>resultado</t>
        </is>
      </c>
    </row>
    <row r="1397">
      <c r="A1397" s="192" t="inlineStr">
        <is>
          <t>invocacao.2.esp.6.erros</t>
        </is>
      </c>
      <c r="B1397" s="192">
        <f>IF(ISBLANK(DADOS_INVOC!$PT$22),"",DADOS_INVOC!$PT$22&amp;"")</f>
        <v/>
      </c>
      <c r="C1397" s="192" t="inlineStr">
        <is>
          <t>DADOS_INVOC!PT22</t>
        </is>
      </c>
      <c r="D1397" s="192" t="inlineStr">
        <is>
          <t>aviso</t>
        </is>
      </c>
    </row>
    <row r="1398">
      <c r="A1398" s="192" t="inlineStr">
        <is>
          <t>invocacao.2.esp.6.avisos</t>
        </is>
      </c>
      <c r="B1398" s="192">
        <f>IF(ISBLANK(DADOS_INVOC!$PV$22),"",DADOS_INVOC!$PV$22&amp;"")</f>
        <v/>
      </c>
      <c r="C1398" s="192" t="inlineStr">
        <is>
          <t>DADOS_INVOC!PV22</t>
        </is>
      </c>
      <c r="D1398" s="192" t="inlineStr">
        <is>
          <t>aviso</t>
        </is>
      </c>
    </row>
    <row r="1399">
      <c r="A1399" s="192" t="inlineStr">
        <is>
          <t>invocacao.2.esp.7.classe</t>
        </is>
      </c>
      <c r="B1399" s="192">
        <f>IF(ISBLANK(DADOS_INVOC!$MS$23),"",DADOS_INVOC!$MS$23&amp;"")</f>
        <v/>
      </c>
      <c r="C1399" s="192" t="inlineStr">
        <is>
          <t>DADOS_INVOC!MS23</t>
        </is>
      </c>
      <c r="D1399" s="192" t="inlineStr">
        <is>
          <t>entrada</t>
        </is>
      </c>
    </row>
    <row r="1400">
      <c r="A1400" s="192" t="inlineStr">
        <is>
          <t>invocacao.2.esp.7.nome</t>
        </is>
      </c>
      <c r="B1400" s="192">
        <f>IF(ISBLANK(DADOS_INVOC!$MT$23),"",DADOS_INVOC!$MT$23&amp;"")</f>
        <v/>
      </c>
      <c r="C1400" s="192" t="inlineStr">
        <is>
          <t>DADOS_INVOC!MT23</t>
        </is>
      </c>
      <c r="D1400" s="192" t="inlineStr">
        <is>
          <t>entrada</t>
        </is>
      </c>
    </row>
    <row r="1401">
      <c r="A1401" s="192" t="inlineStr">
        <is>
          <t>invocacao.2.esp.7.forma</t>
        </is>
      </c>
      <c r="B1401" s="192">
        <f>IF(ISBLANK(DADOS_INVOC!$MU$23),"",DADOS_INVOC!$MU$23&amp;"")</f>
        <v/>
      </c>
      <c r="C1401" s="192" t="inlineStr">
        <is>
          <t>DADOS_INVOC!MU23</t>
        </is>
      </c>
      <c r="D1401" s="192" t="inlineStr">
        <is>
          <t>entrada</t>
        </is>
      </c>
    </row>
    <row r="1402">
      <c r="A1402" s="192" t="inlineStr">
        <is>
          <t>invocacao.2.esp.7.pecas</t>
        </is>
      </c>
      <c r="B1402" s="192">
        <f>TEXTJOIN(" · ",TRUE,DADOS_INVOC!$MX$23,DADOS_INVOC!$MY$23,DADOS_INVOC!$MZ$23,DADOS_INVOC!$NA$23)</f>
        <v/>
      </c>
      <c r="C1402" s="192" t="inlineStr">
        <is>
          <t>DADOS_INVOC!MX23 DADOS_INVOC!MY23 DADOS_INVOC!MZ23 DADOS_INVOC!NA23</t>
        </is>
      </c>
      <c r="D1402" s="192" t="inlineStr">
        <is>
          <t>entrada</t>
        </is>
      </c>
    </row>
    <row r="1403">
      <c r="A1403" s="192" t="inlineStr">
        <is>
          <t>invocacao.2.esp.7.restricoes</t>
        </is>
      </c>
      <c r="B1403" s="192">
        <f>TEXTJOIN(" · ",TRUE,DADOS_INVOC!$NB$23,DADOS_INVOC!$NC$23)</f>
        <v/>
      </c>
      <c r="C1403" s="192" t="inlineStr">
        <is>
          <t>DADOS_INVOC!NB23 DADOS_INVOC!NC23</t>
        </is>
      </c>
      <c r="D1403" s="192" t="inlineStr">
        <is>
          <t>entrada</t>
        </is>
      </c>
    </row>
    <row r="1404">
      <c r="A1404" s="192" t="inlineStr">
        <is>
          <t>invocacao.2.esp.7.pe</t>
        </is>
      </c>
      <c r="B1404" s="192">
        <f>IF(ISBLANK(DADOS_INVOC!$QA$23),"",DADOS_INVOC!$QA$23&amp;"")</f>
        <v/>
      </c>
      <c r="C1404" s="192" t="inlineStr">
        <is>
          <t>DADOS_INVOC!QA23</t>
        </is>
      </c>
      <c r="D1404" s="192" t="inlineStr">
        <is>
          <t>resultado</t>
        </is>
      </c>
    </row>
    <row r="1405">
      <c r="A1405" s="192" t="inlineStr">
        <is>
          <t>invocacao.2.esp.7.dano</t>
        </is>
      </c>
      <c r="B1405" s="192">
        <f>IF(ISBLANK(DADOS_INVOC!$QE$23),"",DADOS_INVOC!$QE$23&amp;"")</f>
        <v/>
      </c>
      <c r="C1405" s="192" t="inlineStr">
        <is>
          <t>DADOS_INVOC!QE23</t>
        </is>
      </c>
      <c r="D1405" s="192" t="inlineStr">
        <is>
          <t>resultado</t>
        </is>
      </c>
    </row>
    <row r="1406">
      <c r="A1406" s="192" t="inlineStr">
        <is>
          <t>invocacao.2.esp.7.erros</t>
        </is>
      </c>
      <c r="B1406" s="192">
        <f>IF(ISBLANK(DADOS_INVOC!$PT$23),"",DADOS_INVOC!$PT$23&amp;"")</f>
        <v/>
      </c>
      <c r="C1406" s="192" t="inlineStr">
        <is>
          <t>DADOS_INVOC!PT23</t>
        </is>
      </c>
      <c r="D1406" s="192" t="inlineStr">
        <is>
          <t>aviso</t>
        </is>
      </c>
    </row>
    <row r="1407">
      <c r="A1407" s="192" t="inlineStr">
        <is>
          <t>invocacao.2.esp.7.avisos</t>
        </is>
      </c>
      <c r="B1407" s="192">
        <f>IF(ISBLANK(DADOS_INVOC!$PV$23),"",DADOS_INVOC!$PV$23&amp;"")</f>
        <v/>
      </c>
      <c r="C1407" s="192" t="inlineStr">
        <is>
          <t>DADOS_INVOC!PV23</t>
        </is>
      </c>
      <c r="D1407" s="192" t="inlineStr">
        <is>
          <t>aviso</t>
        </is>
      </c>
    </row>
    <row r="1408">
      <c r="A1408" s="192" t="inlineStr">
        <is>
          <t>invocacao.2.esp.8.classe</t>
        </is>
      </c>
      <c r="B1408" s="192">
        <f>IF(ISBLANK(DADOS_INVOC!$MS$24),"",DADOS_INVOC!$MS$24&amp;"")</f>
        <v/>
      </c>
      <c r="C1408" s="192" t="inlineStr">
        <is>
          <t>DADOS_INVOC!MS24</t>
        </is>
      </c>
      <c r="D1408" s="192" t="inlineStr">
        <is>
          <t>entrada</t>
        </is>
      </c>
    </row>
    <row r="1409">
      <c r="A1409" s="192" t="inlineStr">
        <is>
          <t>invocacao.2.esp.8.nome</t>
        </is>
      </c>
      <c r="B1409" s="192">
        <f>IF(ISBLANK(DADOS_INVOC!$MT$24),"",DADOS_INVOC!$MT$24&amp;"")</f>
        <v/>
      </c>
      <c r="C1409" s="192" t="inlineStr">
        <is>
          <t>DADOS_INVOC!MT24</t>
        </is>
      </c>
      <c r="D1409" s="192" t="inlineStr">
        <is>
          <t>entrada</t>
        </is>
      </c>
    </row>
    <row r="1410">
      <c r="A1410" s="192" t="inlineStr">
        <is>
          <t>invocacao.2.esp.8.forma</t>
        </is>
      </c>
      <c r="B1410" s="192">
        <f>IF(ISBLANK(DADOS_INVOC!$MU$24),"",DADOS_INVOC!$MU$24&amp;"")</f>
        <v/>
      </c>
      <c r="C1410" s="192" t="inlineStr">
        <is>
          <t>DADOS_INVOC!MU24</t>
        </is>
      </c>
      <c r="D1410" s="192" t="inlineStr">
        <is>
          <t>entrada</t>
        </is>
      </c>
    </row>
    <row r="1411">
      <c r="A1411" s="192" t="inlineStr">
        <is>
          <t>invocacao.2.esp.8.pecas</t>
        </is>
      </c>
      <c r="B1411" s="192">
        <f>TEXTJOIN(" · ",TRUE,DADOS_INVOC!$MX$24,DADOS_INVOC!$MY$24,DADOS_INVOC!$MZ$24,DADOS_INVOC!$NA$24)</f>
        <v/>
      </c>
      <c r="C1411" s="192" t="inlineStr">
        <is>
          <t>DADOS_INVOC!MX24 DADOS_INVOC!MY24 DADOS_INVOC!MZ24 DADOS_INVOC!NA24</t>
        </is>
      </c>
      <c r="D1411" s="192" t="inlineStr">
        <is>
          <t>entrada</t>
        </is>
      </c>
    </row>
    <row r="1412">
      <c r="A1412" s="192" t="inlineStr">
        <is>
          <t>invocacao.2.esp.8.restricoes</t>
        </is>
      </c>
      <c r="B1412" s="192">
        <f>TEXTJOIN(" · ",TRUE,DADOS_INVOC!$NB$24,DADOS_INVOC!$NC$24)</f>
        <v/>
      </c>
      <c r="C1412" s="192" t="inlineStr">
        <is>
          <t>DADOS_INVOC!NB24 DADOS_INVOC!NC24</t>
        </is>
      </c>
      <c r="D1412" s="192" t="inlineStr">
        <is>
          <t>entrada</t>
        </is>
      </c>
    </row>
    <row r="1413">
      <c r="A1413" s="192" t="inlineStr">
        <is>
          <t>invocacao.2.esp.8.pe</t>
        </is>
      </c>
      <c r="B1413" s="192">
        <f>IF(ISBLANK(DADOS_INVOC!$QA$24),"",DADOS_INVOC!$QA$24&amp;"")</f>
        <v/>
      </c>
      <c r="C1413" s="192" t="inlineStr">
        <is>
          <t>DADOS_INVOC!QA24</t>
        </is>
      </c>
      <c r="D1413" s="192" t="inlineStr">
        <is>
          <t>resultado</t>
        </is>
      </c>
    </row>
    <row r="1414">
      <c r="A1414" s="192" t="inlineStr">
        <is>
          <t>invocacao.2.esp.8.dano</t>
        </is>
      </c>
      <c r="B1414" s="192">
        <f>IF(ISBLANK(DADOS_INVOC!$QE$24),"",DADOS_INVOC!$QE$24&amp;"")</f>
        <v/>
      </c>
      <c r="C1414" s="192" t="inlineStr">
        <is>
          <t>DADOS_INVOC!QE24</t>
        </is>
      </c>
      <c r="D1414" s="192" t="inlineStr">
        <is>
          <t>resultado</t>
        </is>
      </c>
    </row>
    <row r="1415">
      <c r="A1415" s="192" t="inlineStr">
        <is>
          <t>invocacao.2.esp.8.erros</t>
        </is>
      </c>
      <c r="B1415" s="192">
        <f>IF(ISBLANK(DADOS_INVOC!$PT$24),"",DADOS_INVOC!$PT$24&amp;"")</f>
        <v/>
      </c>
      <c r="C1415" s="192" t="inlineStr">
        <is>
          <t>DADOS_INVOC!PT24</t>
        </is>
      </c>
      <c r="D1415" s="192" t="inlineStr">
        <is>
          <t>aviso</t>
        </is>
      </c>
    </row>
    <row r="1416">
      <c r="A1416" s="192" t="inlineStr">
        <is>
          <t>invocacao.2.esp.8.avisos</t>
        </is>
      </c>
      <c r="B1416" s="192">
        <f>IF(ISBLANK(DADOS_INVOC!$PV$24),"",DADOS_INVOC!$PV$24&amp;"")</f>
        <v/>
      </c>
      <c r="C1416" s="192" t="inlineStr">
        <is>
          <t>DADOS_INVOC!PV24</t>
        </is>
      </c>
      <c r="D1416" s="192" t="inlineStr">
        <is>
          <t>aviso</t>
        </is>
      </c>
    </row>
    <row r="1417">
      <c r="A1417" s="192" t="inlineStr">
        <is>
          <t>invocacao.2.ext.1.classe</t>
        </is>
      </c>
      <c r="B1417" s="192">
        <f>IF(ISBLANK(DADOS_INVOC!$MS$25),"",DADOS_INVOC!$MS$25&amp;"")</f>
        <v/>
      </c>
      <c r="C1417" s="192" t="inlineStr">
        <is>
          <t>DADOS_INVOC!MS25</t>
        </is>
      </c>
      <c r="D1417" s="192" t="inlineStr">
        <is>
          <t>entrada</t>
        </is>
      </c>
    </row>
    <row r="1418">
      <c r="A1418" s="192" t="inlineStr">
        <is>
          <t>invocacao.2.ext.1.nome</t>
        </is>
      </c>
      <c r="B1418" s="192">
        <f>IF(ISBLANK(DADOS_INVOC!$MT$25),"",DADOS_INVOC!$MT$25&amp;"")</f>
        <v/>
      </c>
      <c r="C1418" s="192" t="inlineStr">
        <is>
          <t>DADOS_INVOC!MT25</t>
        </is>
      </c>
      <c r="D1418" s="192" t="inlineStr">
        <is>
          <t>entrada</t>
        </is>
      </c>
    </row>
    <row r="1419">
      <c r="A1419" s="192" t="inlineStr">
        <is>
          <t>invocacao.2.ext.1.forma</t>
        </is>
      </c>
      <c r="B1419" s="192">
        <f>IF(ISBLANK(DADOS_INVOC!$MU$25),"",DADOS_INVOC!$MU$25&amp;"")</f>
        <v/>
      </c>
      <c r="C1419" s="192" t="inlineStr">
        <is>
          <t>DADOS_INVOC!MU25</t>
        </is>
      </c>
      <c r="D1419" s="192" t="inlineStr">
        <is>
          <t>entrada</t>
        </is>
      </c>
    </row>
    <row r="1420">
      <c r="A1420" s="192" t="inlineStr">
        <is>
          <t>invocacao.2.ext.1.pecas</t>
        </is>
      </c>
      <c r="B1420" s="192">
        <f>TEXTJOIN(" · ",TRUE,DADOS_INVOC!$MX$25,DADOS_INVOC!$MY$25,DADOS_INVOC!$MZ$25,DADOS_INVOC!$NA$25)</f>
        <v/>
      </c>
      <c r="C1420" s="192" t="inlineStr">
        <is>
          <t>DADOS_INVOC!MX25 DADOS_INVOC!MY25 DADOS_INVOC!MZ25 DADOS_INVOC!NA25</t>
        </is>
      </c>
      <c r="D1420" s="192" t="inlineStr">
        <is>
          <t>entrada</t>
        </is>
      </c>
    </row>
    <row r="1421">
      <c r="A1421" s="192" t="inlineStr">
        <is>
          <t>invocacao.2.ext.1.restricoes</t>
        </is>
      </c>
      <c r="B1421" s="192">
        <f>TEXTJOIN(" · ",TRUE,DADOS_INVOC!$NB$25,DADOS_INVOC!$NC$25)</f>
        <v/>
      </c>
      <c r="C1421" s="192" t="inlineStr">
        <is>
          <t>DADOS_INVOC!NB25 DADOS_INVOC!NC25</t>
        </is>
      </c>
      <c r="D1421" s="192" t="inlineStr">
        <is>
          <t>entrada</t>
        </is>
      </c>
    </row>
    <row r="1422">
      <c r="A1422" s="192" t="inlineStr">
        <is>
          <t>invocacao.2.ext.1.pe</t>
        </is>
      </c>
      <c r="B1422" s="192">
        <f>IF(ISBLANK(DADOS_INVOC!$QA$25),"",DADOS_INVOC!$QA$25&amp;"")</f>
        <v/>
      </c>
      <c r="C1422" s="192" t="inlineStr">
        <is>
          <t>DADOS_INVOC!QA25</t>
        </is>
      </c>
      <c r="D1422" s="192" t="inlineStr">
        <is>
          <t>resultado</t>
        </is>
      </c>
    </row>
    <row r="1423">
      <c r="A1423" s="192" t="inlineStr">
        <is>
          <t>invocacao.2.ext.1.dano</t>
        </is>
      </c>
      <c r="B1423" s="192">
        <f>IF(ISBLANK(DADOS_INVOC!$QE$25),"",DADOS_INVOC!$QE$25&amp;"")</f>
        <v/>
      </c>
      <c r="C1423" s="192" t="inlineStr">
        <is>
          <t>DADOS_INVOC!QE25</t>
        </is>
      </c>
      <c r="D1423" s="192" t="inlineStr">
        <is>
          <t>resultado</t>
        </is>
      </c>
    </row>
    <row r="1424">
      <c r="A1424" s="192" t="inlineStr">
        <is>
          <t>invocacao.2.ext.1.erros</t>
        </is>
      </c>
      <c r="B1424" s="192">
        <f>IF(ISBLANK(DADOS_INVOC!$PT$25),"",DADOS_INVOC!$PT$25&amp;"")</f>
        <v/>
      </c>
      <c r="C1424" s="192" t="inlineStr">
        <is>
          <t>DADOS_INVOC!PT25</t>
        </is>
      </c>
      <c r="D1424" s="192" t="inlineStr">
        <is>
          <t>aviso</t>
        </is>
      </c>
    </row>
    <row r="1425">
      <c r="A1425" s="192" t="inlineStr">
        <is>
          <t>invocacao.2.ext.1.avisos</t>
        </is>
      </c>
      <c r="B1425" s="192">
        <f>IF(ISBLANK(DADOS_INVOC!$PV$25),"",DADOS_INVOC!$PV$25&amp;"")</f>
        <v/>
      </c>
      <c r="C1425" s="192" t="inlineStr">
        <is>
          <t>DADOS_INVOC!PV25</t>
        </is>
      </c>
      <c r="D1425" s="192" t="inlineStr">
        <is>
          <t>aviso</t>
        </is>
      </c>
    </row>
    <row r="1426">
      <c r="A1426" s="192" t="inlineStr">
        <is>
          <t>invocacao.2.ext.2.classe</t>
        </is>
      </c>
      <c r="B1426" s="192">
        <f>IF(ISBLANK(DADOS_INVOC!$MS$26),"",DADOS_INVOC!$MS$26&amp;"")</f>
        <v/>
      </c>
      <c r="C1426" s="192" t="inlineStr">
        <is>
          <t>DADOS_INVOC!MS26</t>
        </is>
      </c>
      <c r="D1426" s="192" t="inlineStr">
        <is>
          <t>entrada</t>
        </is>
      </c>
    </row>
    <row r="1427">
      <c r="A1427" s="192" t="inlineStr">
        <is>
          <t>invocacao.2.ext.2.nome</t>
        </is>
      </c>
      <c r="B1427" s="192">
        <f>IF(ISBLANK(DADOS_INVOC!$MT$26),"",DADOS_INVOC!$MT$26&amp;"")</f>
        <v/>
      </c>
      <c r="C1427" s="192" t="inlineStr">
        <is>
          <t>DADOS_INVOC!MT26</t>
        </is>
      </c>
      <c r="D1427" s="192" t="inlineStr">
        <is>
          <t>entrada</t>
        </is>
      </c>
    </row>
    <row r="1428">
      <c r="A1428" s="192" t="inlineStr">
        <is>
          <t>invocacao.2.ext.2.forma</t>
        </is>
      </c>
      <c r="B1428" s="192">
        <f>IF(ISBLANK(DADOS_INVOC!$MU$26),"",DADOS_INVOC!$MU$26&amp;"")</f>
        <v/>
      </c>
      <c r="C1428" s="192" t="inlineStr">
        <is>
          <t>DADOS_INVOC!MU26</t>
        </is>
      </c>
      <c r="D1428" s="192" t="inlineStr">
        <is>
          <t>entrada</t>
        </is>
      </c>
    </row>
    <row r="1429">
      <c r="A1429" s="192" t="inlineStr">
        <is>
          <t>invocacao.2.ext.2.pecas</t>
        </is>
      </c>
      <c r="B1429" s="192">
        <f>TEXTJOIN(" · ",TRUE,DADOS_INVOC!$MX$26,DADOS_INVOC!$MY$26,DADOS_INVOC!$MZ$26,DADOS_INVOC!$NA$26)</f>
        <v/>
      </c>
      <c r="C1429" s="192" t="inlineStr">
        <is>
          <t>DADOS_INVOC!MX26 DADOS_INVOC!MY26 DADOS_INVOC!MZ26 DADOS_INVOC!NA26</t>
        </is>
      </c>
      <c r="D1429" s="192" t="inlineStr">
        <is>
          <t>entrada</t>
        </is>
      </c>
    </row>
    <row r="1430">
      <c r="A1430" s="192" t="inlineStr">
        <is>
          <t>invocacao.2.ext.2.restricoes</t>
        </is>
      </c>
      <c r="B1430" s="192">
        <f>TEXTJOIN(" · ",TRUE,DADOS_INVOC!$NB$26,DADOS_INVOC!$NC$26)</f>
        <v/>
      </c>
      <c r="C1430" s="192" t="inlineStr">
        <is>
          <t>DADOS_INVOC!NB26 DADOS_INVOC!NC26</t>
        </is>
      </c>
      <c r="D1430" s="192" t="inlineStr">
        <is>
          <t>entrada</t>
        </is>
      </c>
    </row>
    <row r="1431">
      <c r="A1431" s="192" t="inlineStr">
        <is>
          <t>invocacao.2.ext.2.pe</t>
        </is>
      </c>
      <c r="B1431" s="192">
        <f>IF(ISBLANK(DADOS_INVOC!$QA$26),"",DADOS_INVOC!$QA$26&amp;"")</f>
        <v/>
      </c>
      <c r="C1431" s="192" t="inlineStr">
        <is>
          <t>DADOS_INVOC!QA26</t>
        </is>
      </c>
      <c r="D1431" s="192" t="inlineStr">
        <is>
          <t>resultado</t>
        </is>
      </c>
    </row>
    <row r="1432">
      <c r="A1432" s="192" t="inlineStr">
        <is>
          <t>invocacao.2.ext.2.dano</t>
        </is>
      </c>
      <c r="B1432" s="192">
        <f>IF(ISBLANK(DADOS_INVOC!$QE$26),"",DADOS_INVOC!$QE$26&amp;"")</f>
        <v/>
      </c>
      <c r="C1432" s="192" t="inlineStr">
        <is>
          <t>DADOS_INVOC!QE26</t>
        </is>
      </c>
      <c r="D1432" s="192" t="inlineStr">
        <is>
          <t>resultado</t>
        </is>
      </c>
    </row>
    <row r="1433">
      <c r="A1433" s="192" t="inlineStr">
        <is>
          <t>invocacao.2.ext.2.erros</t>
        </is>
      </c>
      <c r="B1433" s="192">
        <f>IF(ISBLANK(DADOS_INVOC!$PT$26),"",DADOS_INVOC!$PT$26&amp;"")</f>
        <v/>
      </c>
      <c r="C1433" s="192" t="inlineStr">
        <is>
          <t>DADOS_INVOC!PT26</t>
        </is>
      </c>
      <c r="D1433" s="192" t="inlineStr">
        <is>
          <t>aviso</t>
        </is>
      </c>
    </row>
    <row r="1434">
      <c r="A1434" s="192" t="inlineStr">
        <is>
          <t>invocacao.2.ext.2.avisos</t>
        </is>
      </c>
      <c r="B1434" s="192">
        <f>IF(ISBLANK(DADOS_INVOC!$PV$26),"",DADOS_INVOC!$PV$26&amp;"")</f>
        <v/>
      </c>
      <c r="C1434" s="192" t="inlineStr">
        <is>
          <t>DADOS_INVOC!PV26</t>
        </is>
      </c>
      <c r="D1434" s="192" t="inlineStr">
        <is>
          <t>aviso</t>
        </is>
      </c>
    </row>
    <row r="1435">
      <c r="A1435" s="192" t="inlineStr">
        <is>
          <t>invocacao.2.ext.3.classe</t>
        </is>
      </c>
      <c r="B1435" s="192">
        <f>IF(ISBLANK(DADOS_INVOC!$MS$27),"",DADOS_INVOC!$MS$27&amp;"")</f>
        <v/>
      </c>
      <c r="C1435" s="192" t="inlineStr">
        <is>
          <t>DADOS_INVOC!MS27</t>
        </is>
      </c>
      <c r="D1435" s="192" t="inlineStr">
        <is>
          <t>entrada</t>
        </is>
      </c>
    </row>
    <row r="1436">
      <c r="A1436" s="192" t="inlineStr">
        <is>
          <t>invocacao.2.ext.3.nome</t>
        </is>
      </c>
      <c r="B1436" s="192">
        <f>IF(ISBLANK(DADOS_INVOC!$MT$27),"",DADOS_INVOC!$MT$27&amp;"")</f>
        <v/>
      </c>
      <c r="C1436" s="192" t="inlineStr">
        <is>
          <t>DADOS_INVOC!MT27</t>
        </is>
      </c>
      <c r="D1436" s="192" t="inlineStr">
        <is>
          <t>entrada</t>
        </is>
      </c>
    </row>
    <row r="1437">
      <c r="A1437" s="192" t="inlineStr">
        <is>
          <t>invocacao.2.ext.3.forma</t>
        </is>
      </c>
      <c r="B1437" s="192">
        <f>IF(ISBLANK(DADOS_INVOC!$MU$27),"",DADOS_INVOC!$MU$27&amp;"")</f>
        <v/>
      </c>
      <c r="C1437" s="192" t="inlineStr">
        <is>
          <t>DADOS_INVOC!MU27</t>
        </is>
      </c>
      <c r="D1437" s="192" t="inlineStr">
        <is>
          <t>entrada</t>
        </is>
      </c>
    </row>
    <row r="1438">
      <c r="A1438" s="192" t="inlineStr">
        <is>
          <t>invocacao.2.ext.3.pecas</t>
        </is>
      </c>
      <c r="B1438" s="192">
        <f>TEXTJOIN(" · ",TRUE,DADOS_INVOC!$MX$27,DADOS_INVOC!$MY$27,DADOS_INVOC!$MZ$27,DADOS_INVOC!$NA$27)</f>
        <v/>
      </c>
      <c r="C1438" s="192" t="inlineStr">
        <is>
          <t>DADOS_INVOC!MX27 DADOS_INVOC!MY27 DADOS_INVOC!MZ27 DADOS_INVOC!NA27</t>
        </is>
      </c>
      <c r="D1438" s="192" t="inlineStr">
        <is>
          <t>entrada</t>
        </is>
      </c>
    </row>
    <row r="1439">
      <c r="A1439" s="192" t="inlineStr">
        <is>
          <t>invocacao.2.ext.3.restricoes</t>
        </is>
      </c>
      <c r="B1439" s="192">
        <f>TEXTJOIN(" · ",TRUE,DADOS_INVOC!$NB$27,DADOS_INVOC!$NC$27)</f>
        <v/>
      </c>
      <c r="C1439" s="192" t="inlineStr">
        <is>
          <t>DADOS_INVOC!NB27 DADOS_INVOC!NC27</t>
        </is>
      </c>
      <c r="D1439" s="192" t="inlineStr">
        <is>
          <t>entrada</t>
        </is>
      </c>
    </row>
    <row r="1440">
      <c r="A1440" s="192" t="inlineStr">
        <is>
          <t>invocacao.2.ext.3.pe</t>
        </is>
      </c>
      <c r="B1440" s="192">
        <f>IF(ISBLANK(DADOS_INVOC!$QA$27),"",DADOS_INVOC!$QA$27&amp;"")</f>
        <v/>
      </c>
      <c r="C1440" s="192" t="inlineStr">
        <is>
          <t>DADOS_INVOC!QA27</t>
        </is>
      </c>
      <c r="D1440" s="192" t="inlineStr">
        <is>
          <t>resultado</t>
        </is>
      </c>
    </row>
    <row r="1441">
      <c r="A1441" s="192" t="inlineStr">
        <is>
          <t>invocacao.2.ext.3.dano</t>
        </is>
      </c>
      <c r="B1441" s="192">
        <f>IF(ISBLANK(DADOS_INVOC!$QE$27),"",DADOS_INVOC!$QE$27&amp;"")</f>
        <v/>
      </c>
      <c r="C1441" s="192" t="inlineStr">
        <is>
          <t>DADOS_INVOC!QE27</t>
        </is>
      </c>
      <c r="D1441" s="192" t="inlineStr">
        <is>
          <t>resultado</t>
        </is>
      </c>
    </row>
    <row r="1442">
      <c r="A1442" s="192" t="inlineStr">
        <is>
          <t>invocacao.2.ext.3.erros</t>
        </is>
      </c>
      <c r="B1442" s="192">
        <f>IF(ISBLANK(DADOS_INVOC!$PT$27),"",DADOS_INVOC!$PT$27&amp;"")</f>
        <v/>
      </c>
      <c r="C1442" s="192" t="inlineStr">
        <is>
          <t>DADOS_INVOC!PT27</t>
        </is>
      </c>
      <c r="D1442" s="192" t="inlineStr">
        <is>
          <t>aviso</t>
        </is>
      </c>
    </row>
    <row r="1443">
      <c r="A1443" s="192" t="inlineStr">
        <is>
          <t>invocacao.2.ext.3.avisos</t>
        </is>
      </c>
      <c r="B1443" s="192">
        <f>IF(ISBLANK(DADOS_INVOC!$PV$27),"",DADOS_INVOC!$PV$27&amp;"")</f>
        <v/>
      </c>
      <c r="C1443" s="192" t="inlineStr">
        <is>
          <t>DADOS_INVOC!PV27</t>
        </is>
      </c>
      <c r="D1443" s="192" t="inlineStr">
        <is>
          <t>aviso</t>
        </is>
      </c>
    </row>
    <row r="1444">
      <c r="A1444" s="192" t="inlineStr">
        <is>
          <t>invocacao.3.bas.1.classe</t>
        </is>
      </c>
      <c r="B1444" s="192">
        <f>IF(ISBLANK(DADOS_INVOC!$MS$28),"",DADOS_INVOC!$MS$28&amp;"")</f>
        <v/>
      </c>
      <c r="C1444" s="192" t="inlineStr">
        <is>
          <t>DADOS_INVOC!MS28</t>
        </is>
      </c>
      <c r="D1444" s="192" t="inlineStr">
        <is>
          <t>entrada</t>
        </is>
      </c>
    </row>
    <row r="1445">
      <c r="A1445" s="192" t="inlineStr">
        <is>
          <t>invocacao.3.bas.1.nome</t>
        </is>
      </c>
      <c r="B1445" s="192">
        <f>IF(ISBLANK(DADOS_INVOC!$MT$28),"",DADOS_INVOC!$MT$28&amp;"")</f>
        <v/>
      </c>
      <c r="C1445" s="192" t="inlineStr">
        <is>
          <t>DADOS_INVOC!MT28</t>
        </is>
      </c>
      <c r="D1445" s="192" t="inlineStr">
        <is>
          <t>entrada</t>
        </is>
      </c>
    </row>
    <row r="1446">
      <c r="A1446" s="192" t="inlineStr">
        <is>
          <t>invocacao.3.bas.1.forma</t>
        </is>
      </c>
      <c r="B1446" s="192">
        <f>IF(ISBLANK(DADOS_INVOC!$MU$28),"",DADOS_INVOC!$MU$28&amp;"")</f>
        <v/>
      </c>
      <c r="C1446" s="192" t="inlineStr">
        <is>
          <t>DADOS_INVOC!MU28</t>
        </is>
      </c>
      <c r="D1446" s="192" t="inlineStr">
        <is>
          <t>entrada</t>
        </is>
      </c>
    </row>
    <row r="1447">
      <c r="A1447" s="192" t="inlineStr">
        <is>
          <t>invocacao.3.bas.1.pecas</t>
        </is>
      </c>
      <c r="B1447" s="192">
        <f>TEXTJOIN(" · ",TRUE,DADOS_INVOC!$MX$28,DADOS_INVOC!$MY$28,DADOS_INVOC!$MZ$28,DADOS_INVOC!$NA$28)</f>
        <v/>
      </c>
      <c r="C1447" s="192" t="inlineStr">
        <is>
          <t>DADOS_INVOC!MX28 DADOS_INVOC!MY28 DADOS_INVOC!MZ28 DADOS_INVOC!NA28</t>
        </is>
      </c>
      <c r="D1447" s="192" t="inlineStr">
        <is>
          <t>entrada</t>
        </is>
      </c>
    </row>
    <row r="1448">
      <c r="A1448" s="192" t="inlineStr">
        <is>
          <t>invocacao.3.bas.1.restricoes</t>
        </is>
      </c>
      <c r="B1448" s="192">
        <f>TEXTJOIN(" · ",TRUE,DADOS_INVOC!$NB$28,DADOS_INVOC!$NC$28)</f>
        <v/>
      </c>
      <c r="C1448" s="192" t="inlineStr">
        <is>
          <t>DADOS_INVOC!NB28 DADOS_INVOC!NC28</t>
        </is>
      </c>
      <c r="D1448" s="192" t="inlineStr">
        <is>
          <t>entrada</t>
        </is>
      </c>
    </row>
    <row r="1449">
      <c r="A1449" s="192" t="inlineStr">
        <is>
          <t>invocacao.3.bas.1.pe</t>
        </is>
      </c>
      <c r="B1449" s="192">
        <f>IF(ISBLANK(DADOS_INVOC!$QA$28),"",DADOS_INVOC!$QA$28&amp;"")</f>
        <v/>
      </c>
      <c r="C1449" s="192" t="inlineStr">
        <is>
          <t>DADOS_INVOC!QA28</t>
        </is>
      </c>
      <c r="D1449" s="192" t="inlineStr">
        <is>
          <t>resultado</t>
        </is>
      </c>
    </row>
    <row r="1450">
      <c r="A1450" s="192" t="inlineStr">
        <is>
          <t>invocacao.3.bas.1.dano</t>
        </is>
      </c>
      <c r="B1450" s="192">
        <f>IF(ISBLANK(DADOS_INVOC!$QE$28),"",DADOS_INVOC!$QE$28&amp;"")</f>
        <v/>
      </c>
      <c r="C1450" s="192" t="inlineStr">
        <is>
          <t>DADOS_INVOC!QE28</t>
        </is>
      </c>
      <c r="D1450" s="192" t="inlineStr">
        <is>
          <t>resultado</t>
        </is>
      </c>
    </row>
    <row r="1451">
      <c r="A1451" s="192" t="inlineStr">
        <is>
          <t>invocacao.3.bas.1.erros</t>
        </is>
      </c>
      <c r="B1451" s="192">
        <f>IF(ISBLANK(DADOS_INVOC!$PT$28),"",DADOS_INVOC!$PT$28&amp;"")</f>
        <v/>
      </c>
      <c r="C1451" s="192" t="inlineStr">
        <is>
          <t>DADOS_INVOC!PT28</t>
        </is>
      </c>
      <c r="D1451" s="192" t="inlineStr">
        <is>
          <t>aviso</t>
        </is>
      </c>
    </row>
    <row r="1452">
      <c r="A1452" s="192" t="inlineStr">
        <is>
          <t>invocacao.3.bas.1.avisos</t>
        </is>
      </c>
      <c r="B1452" s="192">
        <f>IF(ISBLANK(DADOS_INVOC!$PV$28),"",DADOS_INVOC!$PV$28&amp;"")</f>
        <v/>
      </c>
      <c r="C1452" s="192" t="inlineStr">
        <is>
          <t>DADOS_INVOC!PV28</t>
        </is>
      </c>
      <c r="D1452" s="192" t="inlineStr">
        <is>
          <t>aviso</t>
        </is>
      </c>
    </row>
    <row r="1453">
      <c r="A1453" s="192" t="inlineStr">
        <is>
          <t>invocacao.3.esp.1.classe</t>
        </is>
      </c>
      <c r="B1453" s="192">
        <f>IF(ISBLANK(DADOS_INVOC!$MS$29),"",DADOS_INVOC!$MS$29&amp;"")</f>
        <v/>
      </c>
      <c r="C1453" s="192" t="inlineStr">
        <is>
          <t>DADOS_INVOC!MS29</t>
        </is>
      </c>
      <c r="D1453" s="192" t="inlineStr">
        <is>
          <t>entrada</t>
        </is>
      </c>
    </row>
    <row r="1454">
      <c r="A1454" s="192" t="inlineStr">
        <is>
          <t>invocacao.3.esp.1.nome</t>
        </is>
      </c>
      <c r="B1454" s="192">
        <f>IF(ISBLANK(DADOS_INVOC!$MT$29),"",DADOS_INVOC!$MT$29&amp;"")</f>
        <v/>
      </c>
      <c r="C1454" s="192" t="inlineStr">
        <is>
          <t>DADOS_INVOC!MT29</t>
        </is>
      </c>
      <c r="D1454" s="192" t="inlineStr">
        <is>
          <t>entrada</t>
        </is>
      </c>
    </row>
    <row r="1455">
      <c r="A1455" s="192" t="inlineStr">
        <is>
          <t>invocacao.3.esp.1.forma</t>
        </is>
      </c>
      <c r="B1455" s="192">
        <f>IF(ISBLANK(DADOS_INVOC!$MU$29),"",DADOS_INVOC!$MU$29&amp;"")</f>
        <v/>
      </c>
      <c r="C1455" s="192" t="inlineStr">
        <is>
          <t>DADOS_INVOC!MU29</t>
        </is>
      </c>
      <c r="D1455" s="192" t="inlineStr">
        <is>
          <t>entrada</t>
        </is>
      </c>
    </row>
    <row r="1456">
      <c r="A1456" s="192" t="inlineStr">
        <is>
          <t>invocacao.3.esp.1.pecas</t>
        </is>
      </c>
      <c r="B1456" s="192">
        <f>TEXTJOIN(" · ",TRUE,DADOS_INVOC!$MX$29,DADOS_INVOC!$MY$29,DADOS_INVOC!$MZ$29,DADOS_INVOC!$NA$29)</f>
        <v/>
      </c>
      <c r="C1456" s="192" t="inlineStr">
        <is>
          <t>DADOS_INVOC!MX29 DADOS_INVOC!MY29 DADOS_INVOC!MZ29 DADOS_INVOC!NA29</t>
        </is>
      </c>
      <c r="D1456" s="192" t="inlineStr">
        <is>
          <t>entrada</t>
        </is>
      </c>
    </row>
    <row r="1457">
      <c r="A1457" s="192" t="inlineStr">
        <is>
          <t>invocacao.3.esp.1.restricoes</t>
        </is>
      </c>
      <c r="B1457" s="192">
        <f>TEXTJOIN(" · ",TRUE,DADOS_INVOC!$NB$29,DADOS_INVOC!$NC$29)</f>
        <v/>
      </c>
      <c r="C1457" s="192" t="inlineStr">
        <is>
          <t>DADOS_INVOC!NB29 DADOS_INVOC!NC29</t>
        </is>
      </c>
      <c r="D1457" s="192" t="inlineStr">
        <is>
          <t>entrada</t>
        </is>
      </c>
    </row>
    <row r="1458">
      <c r="A1458" s="192" t="inlineStr">
        <is>
          <t>invocacao.3.esp.1.pe</t>
        </is>
      </c>
      <c r="B1458" s="192">
        <f>IF(ISBLANK(DADOS_INVOC!$QA$29),"",DADOS_INVOC!$QA$29&amp;"")</f>
        <v/>
      </c>
      <c r="C1458" s="192" t="inlineStr">
        <is>
          <t>DADOS_INVOC!QA29</t>
        </is>
      </c>
      <c r="D1458" s="192" t="inlineStr">
        <is>
          <t>resultado</t>
        </is>
      </c>
    </row>
    <row r="1459">
      <c r="A1459" s="192" t="inlineStr">
        <is>
          <t>invocacao.3.esp.1.dano</t>
        </is>
      </c>
      <c r="B1459" s="192">
        <f>IF(ISBLANK(DADOS_INVOC!$QE$29),"",DADOS_INVOC!$QE$29&amp;"")</f>
        <v/>
      </c>
      <c r="C1459" s="192" t="inlineStr">
        <is>
          <t>DADOS_INVOC!QE29</t>
        </is>
      </c>
      <c r="D1459" s="192" t="inlineStr">
        <is>
          <t>resultado</t>
        </is>
      </c>
    </row>
    <row r="1460">
      <c r="A1460" s="192" t="inlineStr">
        <is>
          <t>invocacao.3.esp.1.erros</t>
        </is>
      </c>
      <c r="B1460" s="192">
        <f>IF(ISBLANK(DADOS_INVOC!$PT$29),"",DADOS_INVOC!$PT$29&amp;"")</f>
        <v/>
      </c>
      <c r="C1460" s="192" t="inlineStr">
        <is>
          <t>DADOS_INVOC!PT29</t>
        </is>
      </c>
      <c r="D1460" s="192" t="inlineStr">
        <is>
          <t>aviso</t>
        </is>
      </c>
    </row>
    <row r="1461">
      <c r="A1461" s="192" t="inlineStr">
        <is>
          <t>invocacao.3.esp.1.avisos</t>
        </is>
      </c>
      <c r="B1461" s="192">
        <f>IF(ISBLANK(DADOS_INVOC!$PV$29),"",DADOS_INVOC!$PV$29&amp;"")</f>
        <v/>
      </c>
      <c r="C1461" s="192" t="inlineStr">
        <is>
          <t>DADOS_INVOC!PV29</t>
        </is>
      </c>
      <c r="D1461" s="192" t="inlineStr">
        <is>
          <t>aviso</t>
        </is>
      </c>
    </row>
    <row r="1462">
      <c r="A1462" s="192" t="inlineStr">
        <is>
          <t>invocacao.3.esp.2.classe</t>
        </is>
      </c>
      <c r="B1462" s="192">
        <f>IF(ISBLANK(DADOS_INVOC!$MS$30),"",DADOS_INVOC!$MS$30&amp;"")</f>
        <v/>
      </c>
      <c r="C1462" s="192" t="inlineStr">
        <is>
          <t>DADOS_INVOC!MS30</t>
        </is>
      </c>
      <c r="D1462" s="192" t="inlineStr">
        <is>
          <t>entrada</t>
        </is>
      </c>
    </row>
    <row r="1463">
      <c r="A1463" s="192" t="inlineStr">
        <is>
          <t>invocacao.3.esp.2.nome</t>
        </is>
      </c>
      <c r="B1463" s="192">
        <f>IF(ISBLANK(DADOS_INVOC!$MT$30),"",DADOS_INVOC!$MT$30&amp;"")</f>
        <v/>
      </c>
      <c r="C1463" s="192" t="inlineStr">
        <is>
          <t>DADOS_INVOC!MT30</t>
        </is>
      </c>
      <c r="D1463" s="192" t="inlineStr">
        <is>
          <t>entrada</t>
        </is>
      </c>
    </row>
    <row r="1464">
      <c r="A1464" s="192" t="inlineStr">
        <is>
          <t>invocacao.3.esp.2.forma</t>
        </is>
      </c>
      <c r="B1464" s="192">
        <f>IF(ISBLANK(DADOS_INVOC!$MU$30),"",DADOS_INVOC!$MU$30&amp;"")</f>
        <v/>
      </c>
      <c r="C1464" s="192" t="inlineStr">
        <is>
          <t>DADOS_INVOC!MU30</t>
        </is>
      </c>
      <c r="D1464" s="192" t="inlineStr">
        <is>
          <t>entrada</t>
        </is>
      </c>
    </row>
    <row r="1465">
      <c r="A1465" s="192" t="inlineStr">
        <is>
          <t>invocacao.3.esp.2.pecas</t>
        </is>
      </c>
      <c r="B1465" s="192">
        <f>TEXTJOIN(" · ",TRUE,DADOS_INVOC!$MX$30,DADOS_INVOC!$MY$30,DADOS_INVOC!$MZ$30,DADOS_INVOC!$NA$30)</f>
        <v/>
      </c>
      <c r="C1465" s="192" t="inlineStr">
        <is>
          <t>DADOS_INVOC!MX30 DADOS_INVOC!MY30 DADOS_INVOC!MZ30 DADOS_INVOC!NA30</t>
        </is>
      </c>
      <c r="D1465" s="192" t="inlineStr">
        <is>
          <t>entrada</t>
        </is>
      </c>
    </row>
    <row r="1466">
      <c r="A1466" s="192" t="inlineStr">
        <is>
          <t>invocacao.3.esp.2.restricoes</t>
        </is>
      </c>
      <c r="B1466" s="192">
        <f>TEXTJOIN(" · ",TRUE,DADOS_INVOC!$NB$30,DADOS_INVOC!$NC$30)</f>
        <v/>
      </c>
      <c r="C1466" s="192" t="inlineStr">
        <is>
          <t>DADOS_INVOC!NB30 DADOS_INVOC!NC30</t>
        </is>
      </c>
      <c r="D1466" s="192" t="inlineStr">
        <is>
          <t>entrada</t>
        </is>
      </c>
    </row>
    <row r="1467">
      <c r="A1467" s="192" t="inlineStr">
        <is>
          <t>invocacao.3.esp.2.pe</t>
        </is>
      </c>
      <c r="B1467" s="192">
        <f>IF(ISBLANK(DADOS_INVOC!$QA$30),"",DADOS_INVOC!$QA$30&amp;"")</f>
        <v/>
      </c>
      <c r="C1467" s="192" t="inlineStr">
        <is>
          <t>DADOS_INVOC!QA30</t>
        </is>
      </c>
      <c r="D1467" s="192" t="inlineStr">
        <is>
          <t>resultado</t>
        </is>
      </c>
    </row>
    <row r="1468">
      <c r="A1468" s="192" t="inlineStr">
        <is>
          <t>invocacao.3.esp.2.dano</t>
        </is>
      </c>
      <c r="B1468" s="192">
        <f>IF(ISBLANK(DADOS_INVOC!$QE$30),"",DADOS_INVOC!$QE$30&amp;"")</f>
        <v/>
      </c>
      <c r="C1468" s="192" t="inlineStr">
        <is>
          <t>DADOS_INVOC!QE30</t>
        </is>
      </c>
      <c r="D1468" s="192" t="inlineStr">
        <is>
          <t>resultado</t>
        </is>
      </c>
    </row>
    <row r="1469">
      <c r="A1469" s="192" t="inlineStr">
        <is>
          <t>invocacao.3.esp.2.erros</t>
        </is>
      </c>
      <c r="B1469" s="192">
        <f>IF(ISBLANK(DADOS_INVOC!$PT$30),"",DADOS_INVOC!$PT$30&amp;"")</f>
        <v/>
      </c>
      <c r="C1469" s="192" t="inlineStr">
        <is>
          <t>DADOS_INVOC!PT30</t>
        </is>
      </c>
      <c r="D1469" s="192" t="inlineStr">
        <is>
          <t>aviso</t>
        </is>
      </c>
    </row>
    <row r="1470">
      <c r="A1470" s="192" t="inlineStr">
        <is>
          <t>invocacao.3.esp.2.avisos</t>
        </is>
      </c>
      <c r="B1470" s="192">
        <f>IF(ISBLANK(DADOS_INVOC!$PV$30),"",DADOS_INVOC!$PV$30&amp;"")</f>
        <v/>
      </c>
      <c r="C1470" s="192" t="inlineStr">
        <is>
          <t>DADOS_INVOC!PV30</t>
        </is>
      </c>
      <c r="D1470" s="192" t="inlineStr">
        <is>
          <t>aviso</t>
        </is>
      </c>
    </row>
    <row r="1471">
      <c r="A1471" s="192" t="inlineStr">
        <is>
          <t>invocacao.3.bas.2.classe</t>
        </is>
      </c>
      <c r="B1471" s="192">
        <f>IF(ISBLANK(DADOS_INVOC!$MS$31),"",DADOS_INVOC!$MS$31&amp;"")</f>
        <v/>
      </c>
      <c r="C1471" s="192" t="inlineStr">
        <is>
          <t>DADOS_INVOC!MS31</t>
        </is>
      </c>
      <c r="D1471" s="192" t="inlineStr">
        <is>
          <t>entrada</t>
        </is>
      </c>
    </row>
    <row r="1472">
      <c r="A1472" s="192" t="inlineStr">
        <is>
          <t>invocacao.3.bas.2.nome</t>
        </is>
      </c>
      <c r="B1472" s="192">
        <f>IF(ISBLANK(DADOS_INVOC!$MT$31),"",DADOS_INVOC!$MT$31&amp;"")</f>
        <v/>
      </c>
      <c r="C1472" s="192" t="inlineStr">
        <is>
          <t>DADOS_INVOC!MT31</t>
        </is>
      </c>
      <c r="D1472" s="192" t="inlineStr">
        <is>
          <t>entrada</t>
        </is>
      </c>
    </row>
    <row r="1473">
      <c r="A1473" s="192" t="inlineStr">
        <is>
          <t>invocacao.3.bas.2.forma</t>
        </is>
      </c>
      <c r="B1473" s="192">
        <f>IF(ISBLANK(DADOS_INVOC!$MU$31),"",DADOS_INVOC!$MU$31&amp;"")</f>
        <v/>
      </c>
      <c r="C1473" s="192" t="inlineStr">
        <is>
          <t>DADOS_INVOC!MU31</t>
        </is>
      </c>
      <c r="D1473" s="192" t="inlineStr">
        <is>
          <t>entrada</t>
        </is>
      </c>
    </row>
    <row r="1474">
      <c r="A1474" s="192" t="inlineStr">
        <is>
          <t>invocacao.3.bas.2.pecas</t>
        </is>
      </c>
      <c r="B1474" s="192">
        <f>TEXTJOIN(" · ",TRUE,DADOS_INVOC!$MX$31,DADOS_INVOC!$MY$31,DADOS_INVOC!$MZ$31,DADOS_INVOC!$NA$31)</f>
        <v/>
      </c>
      <c r="C1474" s="192" t="inlineStr">
        <is>
          <t>DADOS_INVOC!MX31 DADOS_INVOC!MY31 DADOS_INVOC!MZ31 DADOS_INVOC!NA31</t>
        </is>
      </c>
      <c r="D1474" s="192" t="inlineStr">
        <is>
          <t>entrada</t>
        </is>
      </c>
    </row>
    <row r="1475">
      <c r="A1475" s="192" t="inlineStr">
        <is>
          <t>invocacao.3.bas.2.restricoes</t>
        </is>
      </c>
      <c r="B1475" s="192">
        <f>TEXTJOIN(" · ",TRUE,DADOS_INVOC!$NB$31,DADOS_INVOC!$NC$31)</f>
        <v/>
      </c>
      <c r="C1475" s="192" t="inlineStr">
        <is>
          <t>DADOS_INVOC!NB31 DADOS_INVOC!NC31</t>
        </is>
      </c>
      <c r="D1475" s="192" t="inlineStr">
        <is>
          <t>entrada</t>
        </is>
      </c>
    </row>
    <row r="1476">
      <c r="A1476" s="192" t="inlineStr">
        <is>
          <t>invocacao.3.bas.2.pe</t>
        </is>
      </c>
      <c r="B1476" s="192">
        <f>IF(ISBLANK(DADOS_INVOC!$QA$31),"",DADOS_INVOC!$QA$31&amp;"")</f>
        <v/>
      </c>
      <c r="C1476" s="192" t="inlineStr">
        <is>
          <t>DADOS_INVOC!QA31</t>
        </is>
      </c>
      <c r="D1476" s="192" t="inlineStr">
        <is>
          <t>resultado</t>
        </is>
      </c>
    </row>
    <row r="1477">
      <c r="A1477" s="192" t="inlineStr">
        <is>
          <t>invocacao.3.bas.2.dano</t>
        </is>
      </c>
      <c r="B1477" s="192">
        <f>IF(ISBLANK(DADOS_INVOC!$QE$31),"",DADOS_INVOC!$QE$31&amp;"")</f>
        <v/>
      </c>
      <c r="C1477" s="192" t="inlineStr">
        <is>
          <t>DADOS_INVOC!QE31</t>
        </is>
      </c>
      <c r="D1477" s="192" t="inlineStr">
        <is>
          <t>resultado</t>
        </is>
      </c>
    </row>
    <row r="1478">
      <c r="A1478" s="192" t="inlineStr">
        <is>
          <t>invocacao.3.bas.2.erros</t>
        </is>
      </c>
      <c r="B1478" s="192">
        <f>IF(ISBLANK(DADOS_INVOC!$PT$31),"",DADOS_INVOC!$PT$31&amp;"")</f>
        <v/>
      </c>
      <c r="C1478" s="192" t="inlineStr">
        <is>
          <t>DADOS_INVOC!PT31</t>
        </is>
      </c>
      <c r="D1478" s="192" t="inlineStr">
        <is>
          <t>aviso</t>
        </is>
      </c>
    </row>
    <row r="1479">
      <c r="A1479" s="192" t="inlineStr">
        <is>
          <t>invocacao.3.bas.2.avisos</t>
        </is>
      </c>
      <c r="B1479" s="192">
        <f>IF(ISBLANK(DADOS_INVOC!$PV$31),"",DADOS_INVOC!$PV$31&amp;"")</f>
        <v/>
      </c>
      <c r="C1479" s="192" t="inlineStr">
        <is>
          <t>DADOS_INVOC!PV31</t>
        </is>
      </c>
      <c r="D1479" s="192" t="inlineStr">
        <is>
          <t>aviso</t>
        </is>
      </c>
    </row>
    <row r="1480">
      <c r="A1480" s="192" t="inlineStr">
        <is>
          <t>invocacao.3.esp.3.classe</t>
        </is>
      </c>
      <c r="B1480" s="192">
        <f>IF(ISBLANK(DADOS_INVOC!$MS$32),"",DADOS_INVOC!$MS$32&amp;"")</f>
        <v/>
      </c>
      <c r="C1480" s="192" t="inlineStr">
        <is>
          <t>DADOS_INVOC!MS32</t>
        </is>
      </c>
      <c r="D1480" s="192" t="inlineStr">
        <is>
          <t>entrada</t>
        </is>
      </c>
    </row>
    <row r="1481">
      <c r="A1481" s="192" t="inlineStr">
        <is>
          <t>invocacao.3.esp.3.nome</t>
        </is>
      </c>
      <c r="B1481" s="192">
        <f>IF(ISBLANK(DADOS_INVOC!$MT$32),"",DADOS_INVOC!$MT$32&amp;"")</f>
        <v/>
      </c>
      <c r="C1481" s="192" t="inlineStr">
        <is>
          <t>DADOS_INVOC!MT32</t>
        </is>
      </c>
      <c r="D1481" s="192" t="inlineStr">
        <is>
          <t>entrada</t>
        </is>
      </c>
    </row>
    <row r="1482">
      <c r="A1482" s="192" t="inlineStr">
        <is>
          <t>invocacao.3.esp.3.forma</t>
        </is>
      </c>
      <c r="B1482" s="192">
        <f>IF(ISBLANK(DADOS_INVOC!$MU$32),"",DADOS_INVOC!$MU$32&amp;"")</f>
        <v/>
      </c>
      <c r="C1482" s="192" t="inlineStr">
        <is>
          <t>DADOS_INVOC!MU32</t>
        </is>
      </c>
      <c r="D1482" s="192" t="inlineStr">
        <is>
          <t>entrada</t>
        </is>
      </c>
    </row>
    <row r="1483">
      <c r="A1483" s="192" t="inlineStr">
        <is>
          <t>invocacao.3.esp.3.pecas</t>
        </is>
      </c>
      <c r="B1483" s="192">
        <f>TEXTJOIN(" · ",TRUE,DADOS_INVOC!$MX$32,DADOS_INVOC!$MY$32,DADOS_INVOC!$MZ$32,DADOS_INVOC!$NA$32)</f>
        <v/>
      </c>
      <c r="C1483" s="192" t="inlineStr">
        <is>
          <t>DADOS_INVOC!MX32 DADOS_INVOC!MY32 DADOS_INVOC!MZ32 DADOS_INVOC!NA32</t>
        </is>
      </c>
      <c r="D1483" s="192" t="inlineStr">
        <is>
          <t>entrada</t>
        </is>
      </c>
    </row>
    <row r="1484">
      <c r="A1484" s="192" t="inlineStr">
        <is>
          <t>invocacao.3.esp.3.restricoes</t>
        </is>
      </c>
      <c r="B1484" s="192">
        <f>TEXTJOIN(" · ",TRUE,DADOS_INVOC!$NB$32,DADOS_INVOC!$NC$32)</f>
        <v/>
      </c>
      <c r="C1484" s="192" t="inlineStr">
        <is>
          <t>DADOS_INVOC!NB32 DADOS_INVOC!NC32</t>
        </is>
      </c>
      <c r="D1484" s="192" t="inlineStr">
        <is>
          <t>entrada</t>
        </is>
      </c>
    </row>
    <row r="1485">
      <c r="A1485" s="192" t="inlineStr">
        <is>
          <t>invocacao.3.esp.3.pe</t>
        </is>
      </c>
      <c r="B1485" s="192">
        <f>IF(ISBLANK(DADOS_INVOC!$QA$32),"",DADOS_INVOC!$QA$32&amp;"")</f>
        <v/>
      </c>
      <c r="C1485" s="192" t="inlineStr">
        <is>
          <t>DADOS_INVOC!QA32</t>
        </is>
      </c>
      <c r="D1485" s="192" t="inlineStr">
        <is>
          <t>resultado</t>
        </is>
      </c>
    </row>
    <row r="1486">
      <c r="A1486" s="192" t="inlineStr">
        <is>
          <t>invocacao.3.esp.3.dano</t>
        </is>
      </c>
      <c r="B1486" s="192">
        <f>IF(ISBLANK(DADOS_INVOC!$QE$32),"",DADOS_INVOC!$QE$32&amp;"")</f>
        <v/>
      </c>
      <c r="C1486" s="192" t="inlineStr">
        <is>
          <t>DADOS_INVOC!QE32</t>
        </is>
      </c>
      <c r="D1486" s="192" t="inlineStr">
        <is>
          <t>resultado</t>
        </is>
      </c>
    </row>
    <row r="1487">
      <c r="A1487" s="192" t="inlineStr">
        <is>
          <t>invocacao.3.esp.3.erros</t>
        </is>
      </c>
      <c r="B1487" s="192">
        <f>IF(ISBLANK(DADOS_INVOC!$PT$32),"",DADOS_INVOC!$PT$32&amp;"")</f>
        <v/>
      </c>
      <c r="C1487" s="192" t="inlineStr">
        <is>
          <t>DADOS_INVOC!PT32</t>
        </is>
      </c>
      <c r="D1487" s="192" t="inlineStr">
        <is>
          <t>aviso</t>
        </is>
      </c>
    </row>
    <row r="1488">
      <c r="A1488" s="192" t="inlineStr">
        <is>
          <t>invocacao.3.esp.3.avisos</t>
        </is>
      </c>
      <c r="B1488" s="192">
        <f>IF(ISBLANK(DADOS_INVOC!$PV$32),"",DADOS_INVOC!$PV$32&amp;"")</f>
        <v/>
      </c>
      <c r="C1488" s="192" t="inlineStr">
        <is>
          <t>DADOS_INVOC!PV32</t>
        </is>
      </c>
      <c r="D1488" s="192" t="inlineStr">
        <is>
          <t>aviso</t>
        </is>
      </c>
    </row>
    <row r="1489">
      <c r="A1489" s="192" t="inlineStr">
        <is>
          <t>invocacao.3.esp.4.classe</t>
        </is>
      </c>
      <c r="B1489" s="192">
        <f>IF(ISBLANK(DADOS_INVOC!$MS$33),"",DADOS_INVOC!$MS$33&amp;"")</f>
        <v/>
      </c>
      <c r="C1489" s="192" t="inlineStr">
        <is>
          <t>DADOS_INVOC!MS33</t>
        </is>
      </c>
      <c r="D1489" s="192" t="inlineStr">
        <is>
          <t>entrada</t>
        </is>
      </c>
    </row>
    <row r="1490">
      <c r="A1490" s="192" t="inlineStr">
        <is>
          <t>invocacao.3.esp.4.nome</t>
        </is>
      </c>
      <c r="B1490" s="192">
        <f>IF(ISBLANK(DADOS_INVOC!$MT$33),"",DADOS_INVOC!$MT$33&amp;"")</f>
        <v/>
      </c>
      <c r="C1490" s="192" t="inlineStr">
        <is>
          <t>DADOS_INVOC!MT33</t>
        </is>
      </c>
      <c r="D1490" s="192" t="inlineStr">
        <is>
          <t>entrada</t>
        </is>
      </c>
    </row>
    <row r="1491">
      <c r="A1491" s="192" t="inlineStr">
        <is>
          <t>invocacao.3.esp.4.forma</t>
        </is>
      </c>
      <c r="B1491" s="192">
        <f>IF(ISBLANK(DADOS_INVOC!$MU$33),"",DADOS_INVOC!$MU$33&amp;"")</f>
        <v/>
      </c>
      <c r="C1491" s="192" t="inlineStr">
        <is>
          <t>DADOS_INVOC!MU33</t>
        </is>
      </c>
      <c r="D1491" s="192" t="inlineStr">
        <is>
          <t>entrada</t>
        </is>
      </c>
    </row>
    <row r="1492">
      <c r="A1492" s="192" t="inlineStr">
        <is>
          <t>invocacao.3.esp.4.pecas</t>
        </is>
      </c>
      <c r="B1492" s="192">
        <f>TEXTJOIN(" · ",TRUE,DADOS_INVOC!$MX$33,DADOS_INVOC!$MY$33,DADOS_INVOC!$MZ$33,DADOS_INVOC!$NA$33)</f>
        <v/>
      </c>
      <c r="C1492" s="192" t="inlineStr">
        <is>
          <t>DADOS_INVOC!MX33 DADOS_INVOC!MY33 DADOS_INVOC!MZ33 DADOS_INVOC!NA33</t>
        </is>
      </c>
      <c r="D1492" s="192" t="inlineStr">
        <is>
          <t>entrada</t>
        </is>
      </c>
    </row>
    <row r="1493">
      <c r="A1493" s="192" t="inlineStr">
        <is>
          <t>invocacao.3.esp.4.restricoes</t>
        </is>
      </c>
      <c r="B1493" s="192">
        <f>TEXTJOIN(" · ",TRUE,DADOS_INVOC!$NB$33,DADOS_INVOC!$NC$33)</f>
        <v/>
      </c>
      <c r="C1493" s="192" t="inlineStr">
        <is>
          <t>DADOS_INVOC!NB33 DADOS_INVOC!NC33</t>
        </is>
      </c>
      <c r="D1493" s="192" t="inlineStr">
        <is>
          <t>entrada</t>
        </is>
      </c>
    </row>
    <row r="1494">
      <c r="A1494" s="192" t="inlineStr">
        <is>
          <t>invocacao.3.esp.4.pe</t>
        </is>
      </c>
      <c r="B1494" s="192">
        <f>IF(ISBLANK(DADOS_INVOC!$QA$33),"",DADOS_INVOC!$QA$33&amp;"")</f>
        <v/>
      </c>
      <c r="C1494" s="192" t="inlineStr">
        <is>
          <t>DADOS_INVOC!QA33</t>
        </is>
      </c>
      <c r="D1494" s="192" t="inlineStr">
        <is>
          <t>resultado</t>
        </is>
      </c>
    </row>
    <row r="1495">
      <c r="A1495" s="192" t="inlineStr">
        <is>
          <t>invocacao.3.esp.4.dano</t>
        </is>
      </c>
      <c r="B1495" s="192">
        <f>IF(ISBLANK(DADOS_INVOC!$QE$33),"",DADOS_INVOC!$QE$33&amp;"")</f>
        <v/>
      </c>
      <c r="C1495" s="192" t="inlineStr">
        <is>
          <t>DADOS_INVOC!QE33</t>
        </is>
      </c>
      <c r="D1495" s="192" t="inlineStr">
        <is>
          <t>resultado</t>
        </is>
      </c>
    </row>
    <row r="1496">
      <c r="A1496" s="192" t="inlineStr">
        <is>
          <t>invocacao.3.esp.4.erros</t>
        </is>
      </c>
      <c r="B1496" s="192">
        <f>IF(ISBLANK(DADOS_INVOC!$PT$33),"",DADOS_INVOC!$PT$33&amp;"")</f>
        <v/>
      </c>
      <c r="C1496" s="192" t="inlineStr">
        <is>
          <t>DADOS_INVOC!PT33</t>
        </is>
      </c>
      <c r="D1496" s="192" t="inlineStr">
        <is>
          <t>aviso</t>
        </is>
      </c>
    </row>
    <row r="1497">
      <c r="A1497" s="192" t="inlineStr">
        <is>
          <t>invocacao.3.esp.4.avisos</t>
        </is>
      </c>
      <c r="B1497" s="192">
        <f>IF(ISBLANK(DADOS_INVOC!$PV$33),"",DADOS_INVOC!$PV$33&amp;"")</f>
        <v/>
      </c>
      <c r="C1497" s="192" t="inlineStr">
        <is>
          <t>DADOS_INVOC!PV33</t>
        </is>
      </c>
      <c r="D1497" s="192" t="inlineStr">
        <is>
          <t>aviso</t>
        </is>
      </c>
    </row>
    <row r="1498">
      <c r="A1498" s="192" t="inlineStr">
        <is>
          <t>invocacao.3.esp.5.classe</t>
        </is>
      </c>
      <c r="B1498" s="192">
        <f>IF(ISBLANK(DADOS_INVOC!$MS$34),"",DADOS_INVOC!$MS$34&amp;"")</f>
        <v/>
      </c>
      <c r="C1498" s="192" t="inlineStr">
        <is>
          <t>DADOS_INVOC!MS34</t>
        </is>
      </c>
      <c r="D1498" s="192" t="inlineStr">
        <is>
          <t>entrada</t>
        </is>
      </c>
    </row>
    <row r="1499">
      <c r="A1499" s="192" t="inlineStr">
        <is>
          <t>invocacao.3.esp.5.nome</t>
        </is>
      </c>
      <c r="B1499" s="192">
        <f>IF(ISBLANK(DADOS_INVOC!$MT$34),"",DADOS_INVOC!$MT$34&amp;"")</f>
        <v/>
      </c>
      <c r="C1499" s="192" t="inlineStr">
        <is>
          <t>DADOS_INVOC!MT34</t>
        </is>
      </c>
      <c r="D1499" s="192" t="inlineStr">
        <is>
          <t>entrada</t>
        </is>
      </c>
    </row>
    <row r="1500">
      <c r="A1500" s="192" t="inlineStr">
        <is>
          <t>invocacao.3.esp.5.forma</t>
        </is>
      </c>
      <c r="B1500" s="192">
        <f>IF(ISBLANK(DADOS_INVOC!$MU$34),"",DADOS_INVOC!$MU$34&amp;"")</f>
        <v/>
      </c>
      <c r="C1500" s="192" t="inlineStr">
        <is>
          <t>DADOS_INVOC!MU34</t>
        </is>
      </c>
      <c r="D1500" s="192" t="inlineStr">
        <is>
          <t>entrada</t>
        </is>
      </c>
    </row>
    <row r="1501">
      <c r="A1501" s="192" t="inlineStr">
        <is>
          <t>invocacao.3.esp.5.pecas</t>
        </is>
      </c>
      <c r="B1501" s="192">
        <f>TEXTJOIN(" · ",TRUE,DADOS_INVOC!$MX$34,DADOS_INVOC!$MY$34,DADOS_INVOC!$MZ$34,DADOS_INVOC!$NA$34)</f>
        <v/>
      </c>
      <c r="C1501" s="192" t="inlineStr">
        <is>
          <t>DADOS_INVOC!MX34 DADOS_INVOC!MY34 DADOS_INVOC!MZ34 DADOS_INVOC!NA34</t>
        </is>
      </c>
      <c r="D1501" s="192" t="inlineStr">
        <is>
          <t>entrada</t>
        </is>
      </c>
    </row>
    <row r="1502">
      <c r="A1502" s="192" t="inlineStr">
        <is>
          <t>invocacao.3.esp.5.restricoes</t>
        </is>
      </c>
      <c r="B1502" s="192">
        <f>TEXTJOIN(" · ",TRUE,DADOS_INVOC!$NB$34,DADOS_INVOC!$NC$34)</f>
        <v/>
      </c>
      <c r="C1502" s="192" t="inlineStr">
        <is>
          <t>DADOS_INVOC!NB34 DADOS_INVOC!NC34</t>
        </is>
      </c>
      <c r="D1502" s="192" t="inlineStr">
        <is>
          <t>entrada</t>
        </is>
      </c>
    </row>
    <row r="1503">
      <c r="A1503" s="192" t="inlineStr">
        <is>
          <t>invocacao.3.esp.5.pe</t>
        </is>
      </c>
      <c r="B1503" s="192">
        <f>IF(ISBLANK(DADOS_INVOC!$QA$34),"",DADOS_INVOC!$QA$34&amp;"")</f>
        <v/>
      </c>
      <c r="C1503" s="192" t="inlineStr">
        <is>
          <t>DADOS_INVOC!QA34</t>
        </is>
      </c>
      <c r="D1503" s="192" t="inlineStr">
        <is>
          <t>resultado</t>
        </is>
      </c>
    </row>
    <row r="1504">
      <c r="A1504" s="192" t="inlineStr">
        <is>
          <t>invocacao.3.esp.5.dano</t>
        </is>
      </c>
      <c r="B1504" s="192">
        <f>IF(ISBLANK(DADOS_INVOC!$QE$34),"",DADOS_INVOC!$QE$34&amp;"")</f>
        <v/>
      </c>
      <c r="C1504" s="192" t="inlineStr">
        <is>
          <t>DADOS_INVOC!QE34</t>
        </is>
      </c>
      <c r="D1504" s="192" t="inlineStr">
        <is>
          <t>resultado</t>
        </is>
      </c>
    </row>
    <row r="1505">
      <c r="A1505" s="192" t="inlineStr">
        <is>
          <t>invocacao.3.esp.5.erros</t>
        </is>
      </c>
      <c r="B1505" s="192">
        <f>IF(ISBLANK(DADOS_INVOC!$PT$34),"",DADOS_INVOC!$PT$34&amp;"")</f>
        <v/>
      </c>
      <c r="C1505" s="192" t="inlineStr">
        <is>
          <t>DADOS_INVOC!PT34</t>
        </is>
      </c>
      <c r="D1505" s="192" t="inlineStr">
        <is>
          <t>aviso</t>
        </is>
      </c>
    </row>
    <row r="1506">
      <c r="A1506" s="192" t="inlineStr">
        <is>
          <t>invocacao.3.esp.5.avisos</t>
        </is>
      </c>
      <c r="B1506" s="192">
        <f>IF(ISBLANK(DADOS_INVOC!$PV$34),"",DADOS_INVOC!$PV$34&amp;"")</f>
        <v/>
      </c>
      <c r="C1506" s="192" t="inlineStr">
        <is>
          <t>DADOS_INVOC!PV34</t>
        </is>
      </c>
      <c r="D1506" s="192" t="inlineStr">
        <is>
          <t>aviso</t>
        </is>
      </c>
    </row>
    <row r="1507">
      <c r="A1507" s="192" t="inlineStr">
        <is>
          <t>invocacao.3.esp.6.classe</t>
        </is>
      </c>
      <c r="B1507" s="192">
        <f>IF(ISBLANK(DADOS_INVOC!$MS$35),"",DADOS_INVOC!$MS$35&amp;"")</f>
        <v/>
      </c>
      <c r="C1507" s="192" t="inlineStr">
        <is>
          <t>DADOS_INVOC!MS35</t>
        </is>
      </c>
      <c r="D1507" s="192" t="inlineStr">
        <is>
          <t>entrada</t>
        </is>
      </c>
    </row>
    <row r="1508">
      <c r="A1508" s="192" t="inlineStr">
        <is>
          <t>invocacao.3.esp.6.nome</t>
        </is>
      </c>
      <c r="B1508" s="192">
        <f>IF(ISBLANK(DADOS_INVOC!$MT$35),"",DADOS_INVOC!$MT$35&amp;"")</f>
        <v/>
      </c>
      <c r="C1508" s="192" t="inlineStr">
        <is>
          <t>DADOS_INVOC!MT35</t>
        </is>
      </c>
      <c r="D1508" s="192" t="inlineStr">
        <is>
          <t>entrada</t>
        </is>
      </c>
    </row>
    <row r="1509">
      <c r="A1509" s="192" t="inlineStr">
        <is>
          <t>invocacao.3.esp.6.forma</t>
        </is>
      </c>
      <c r="B1509" s="192">
        <f>IF(ISBLANK(DADOS_INVOC!$MU$35),"",DADOS_INVOC!$MU$35&amp;"")</f>
        <v/>
      </c>
      <c r="C1509" s="192" t="inlineStr">
        <is>
          <t>DADOS_INVOC!MU35</t>
        </is>
      </c>
      <c r="D1509" s="192" t="inlineStr">
        <is>
          <t>entrada</t>
        </is>
      </c>
    </row>
    <row r="1510">
      <c r="A1510" s="192" t="inlineStr">
        <is>
          <t>invocacao.3.esp.6.pecas</t>
        </is>
      </c>
      <c r="B1510" s="192">
        <f>TEXTJOIN(" · ",TRUE,DADOS_INVOC!$MX$35,DADOS_INVOC!$MY$35,DADOS_INVOC!$MZ$35,DADOS_INVOC!$NA$35)</f>
        <v/>
      </c>
      <c r="C1510" s="192" t="inlineStr">
        <is>
          <t>DADOS_INVOC!MX35 DADOS_INVOC!MY35 DADOS_INVOC!MZ35 DADOS_INVOC!NA35</t>
        </is>
      </c>
      <c r="D1510" s="192" t="inlineStr">
        <is>
          <t>entrada</t>
        </is>
      </c>
    </row>
    <row r="1511">
      <c r="A1511" s="192" t="inlineStr">
        <is>
          <t>invocacao.3.esp.6.restricoes</t>
        </is>
      </c>
      <c r="B1511" s="192">
        <f>TEXTJOIN(" · ",TRUE,DADOS_INVOC!$NB$35,DADOS_INVOC!$NC$35)</f>
        <v/>
      </c>
      <c r="C1511" s="192" t="inlineStr">
        <is>
          <t>DADOS_INVOC!NB35 DADOS_INVOC!NC35</t>
        </is>
      </c>
      <c r="D1511" s="192" t="inlineStr">
        <is>
          <t>entrada</t>
        </is>
      </c>
    </row>
    <row r="1512">
      <c r="A1512" s="192" t="inlineStr">
        <is>
          <t>invocacao.3.esp.6.pe</t>
        </is>
      </c>
      <c r="B1512" s="192">
        <f>IF(ISBLANK(DADOS_INVOC!$QA$35),"",DADOS_INVOC!$QA$35&amp;"")</f>
        <v/>
      </c>
      <c r="C1512" s="192" t="inlineStr">
        <is>
          <t>DADOS_INVOC!QA35</t>
        </is>
      </c>
      <c r="D1512" s="192" t="inlineStr">
        <is>
          <t>resultado</t>
        </is>
      </c>
    </row>
    <row r="1513">
      <c r="A1513" s="192" t="inlineStr">
        <is>
          <t>invocacao.3.esp.6.dano</t>
        </is>
      </c>
      <c r="B1513" s="192">
        <f>IF(ISBLANK(DADOS_INVOC!$QE$35),"",DADOS_INVOC!$QE$35&amp;"")</f>
        <v/>
      </c>
      <c r="C1513" s="192" t="inlineStr">
        <is>
          <t>DADOS_INVOC!QE35</t>
        </is>
      </c>
      <c r="D1513" s="192" t="inlineStr">
        <is>
          <t>resultado</t>
        </is>
      </c>
    </row>
    <row r="1514">
      <c r="A1514" s="192" t="inlineStr">
        <is>
          <t>invocacao.3.esp.6.erros</t>
        </is>
      </c>
      <c r="B1514" s="192">
        <f>IF(ISBLANK(DADOS_INVOC!$PT$35),"",DADOS_INVOC!$PT$35&amp;"")</f>
        <v/>
      </c>
      <c r="C1514" s="192" t="inlineStr">
        <is>
          <t>DADOS_INVOC!PT35</t>
        </is>
      </c>
      <c r="D1514" s="192" t="inlineStr">
        <is>
          <t>aviso</t>
        </is>
      </c>
    </row>
    <row r="1515">
      <c r="A1515" s="192" t="inlineStr">
        <is>
          <t>invocacao.3.esp.6.avisos</t>
        </is>
      </c>
      <c r="B1515" s="192">
        <f>IF(ISBLANK(DADOS_INVOC!$PV$35),"",DADOS_INVOC!$PV$35&amp;"")</f>
        <v/>
      </c>
      <c r="C1515" s="192" t="inlineStr">
        <is>
          <t>DADOS_INVOC!PV35</t>
        </is>
      </c>
      <c r="D1515" s="192" t="inlineStr">
        <is>
          <t>aviso</t>
        </is>
      </c>
    </row>
    <row r="1516">
      <c r="A1516" s="192" t="inlineStr">
        <is>
          <t>invocacao.3.esp.7.classe</t>
        </is>
      </c>
      <c r="B1516" s="192">
        <f>IF(ISBLANK(DADOS_INVOC!$MS$36),"",DADOS_INVOC!$MS$36&amp;"")</f>
        <v/>
      </c>
      <c r="C1516" s="192" t="inlineStr">
        <is>
          <t>DADOS_INVOC!MS36</t>
        </is>
      </c>
      <c r="D1516" s="192" t="inlineStr">
        <is>
          <t>entrada</t>
        </is>
      </c>
    </row>
    <row r="1517">
      <c r="A1517" s="192" t="inlineStr">
        <is>
          <t>invocacao.3.esp.7.nome</t>
        </is>
      </c>
      <c r="B1517" s="192">
        <f>IF(ISBLANK(DADOS_INVOC!$MT$36),"",DADOS_INVOC!$MT$36&amp;"")</f>
        <v/>
      </c>
      <c r="C1517" s="192" t="inlineStr">
        <is>
          <t>DADOS_INVOC!MT36</t>
        </is>
      </c>
      <c r="D1517" s="192" t="inlineStr">
        <is>
          <t>entrada</t>
        </is>
      </c>
    </row>
    <row r="1518">
      <c r="A1518" s="192" t="inlineStr">
        <is>
          <t>invocacao.3.esp.7.forma</t>
        </is>
      </c>
      <c r="B1518" s="192">
        <f>IF(ISBLANK(DADOS_INVOC!$MU$36),"",DADOS_INVOC!$MU$36&amp;"")</f>
        <v/>
      </c>
      <c r="C1518" s="192" t="inlineStr">
        <is>
          <t>DADOS_INVOC!MU36</t>
        </is>
      </c>
      <c r="D1518" s="192" t="inlineStr">
        <is>
          <t>entrada</t>
        </is>
      </c>
    </row>
    <row r="1519">
      <c r="A1519" s="192" t="inlineStr">
        <is>
          <t>invocacao.3.esp.7.pecas</t>
        </is>
      </c>
      <c r="B1519" s="192">
        <f>TEXTJOIN(" · ",TRUE,DADOS_INVOC!$MX$36,DADOS_INVOC!$MY$36,DADOS_INVOC!$MZ$36,DADOS_INVOC!$NA$36)</f>
        <v/>
      </c>
      <c r="C1519" s="192" t="inlineStr">
        <is>
          <t>DADOS_INVOC!MX36 DADOS_INVOC!MY36 DADOS_INVOC!MZ36 DADOS_INVOC!NA36</t>
        </is>
      </c>
      <c r="D1519" s="192" t="inlineStr">
        <is>
          <t>entrada</t>
        </is>
      </c>
    </row>
    <row r="1520">
      <c r="A1520" s="192" t="inlineStr">
        <is>
          <t>invocacao.3.esp.7.restricoes</t>
        </is>
      </c>
      <c r="B1520" s="192">
        <f>TEXTJOIN(" · ",TRUE,DADOS_INVOC!$NB$36,DADOS_INVOC!$NC$36)</f>
        <v/>
      </c>
      <c r="C1520" s="192" t="inlineStr">
        <is>
          <t>DADOS_INVOC!NB36 DADOS_INVOC!NC36</t>
        </is>
      </c>
      <c r="D1520" s="192" t="inlineStr">
        <is>
          <t>entrada</t>
        </is>
      </c>
    </row>
    <row r="1521">
      <c r="A1521" s="192" t="inlineStr">
        <is>
          <t>invocacao.3.esp.7.pe</t>
        </is>
      </c>
      <c r="B1521" s="192">
        <f>IF(ISBLANK(DADOS_INVOC!$QA$36),"",DADOS_INVOC!$QA$36&amp;"")</f>
        <v/>
      </c>
      <c r="C1521" s="192" t="inlineStr">
        <is>
          <t>DADOS_INVOC!QA36</t>
        </is>
      </c>
      <c r="D1521" s="192" t="inlineStr">
        <is>
          <t>resultado</t>
        </is>
      </c>
    </row>
    <row r="1522">
      <c r="A1522" s="192" t="inlineStr">
        <is>
          <t>invocacao.3.esp.7.dano</t>
        </is>
      </c>
      <c r="B1522" s="192">
        <f>IF(ISBLANK(DADOS_INVOC!$QE$36),"",DADOS_INVOC!$QE$36&amp;"")</f>
        <v/>
      </c>
      <c r="C1522" s="192" t="inlineStr">
        <is>
          <t>DADOS_INVOC!QE36</t>
        </is>
      </c>
      <c r="D1522" s="192" t="inlineStr">
        <is>
          <t>resultado</t>
        </is>
      </c>
    </row>
    <row r="1523">
      <c r="A1523" s="192" t="inlineStr">
        <is>
          <t>invocacao.3.esp.7.erros</t>
        </is>
      </c>
      <c r="B1523" s="192">
        <f>IF(ISBLANK(DADOS_INVOC!$PT$36),"",DADOS_INVOC!$PT$36&amp;"")</f>
        <v/>
      </c>
      <c r="C1523" s="192" t="inlineStr">
        <is>
          <t>DADOS_INVOC!PT36</t>
        </is>
      </c>
      <c r="D1523" s="192" t="inlineStr">
        <is>
          <t>aviso</t>
        </is>
      </c>
    </row>
    <row r="1524">
      <c r="A1524" s="192" t="inlineStr">
        <is>
          <t>invocacao.3.esp.7.avisos</t>
        </is>
      </c>
      <c r="B1524" s="192">
        <f>IF(ISBLANK(DADOS_INVOC!$PV$36),"",DADOS_INVOC!$PV$36&amp;"")</f>
        <v/>
      </c>
      <c r="C1524" s="192" t="inlineStr">
        <is>
          <t>DADOS_INVOC!PV36</t>
        </is>
      </c>
      <c r="D1524" s="192" t="inlineStr">
        <is>
          <t>aviso</t>
        </is>
      </c>
    </row>
    <row r="1525">
      <c r="A1525" s="192" t="inlineStr">
        <is>
          <t>invocacao.3.esp.8.classe</t>
        </is>
      </c>
      <c r="B1525" s="192">
        <f>IF(ISBLANK(DADOS_INVOC!$MS$37),"",DADOS_INVOC!$MS$37&amp;"")</f>
        <v/>
      </c>
      <c r="C1525" s="192" t="inlineStr">
        <is>
          <t>DADOS_INVOC!MS37</t>
        </is>
      </c>
      <c r="D1525" s="192" t="inlineStr">
        <is>
          <t>entrada</t>
        </is>
      </c>
    </row>
    <row r="1526">
      <c r="A1526" s="192" t="inlineStr">
        <is>
          <t>invocacao.3.esp.8.nome</t>
        </is>
      </c>
      <c r="B1526" s="192">
        <f>IF(ISBLANK(DADOS_INVOC!$MT$37),"",DADOS_INVOC!$MT$37&amp;"")</f>
        <v/>
      </c>
      <c r="C1526" s="192" t="inlineStr">
        <is>
          <t>DADOS_INVOC!MT37</t>
        </is>
      </c>
      <c r="D1526" s="192" t="inlineStr">
        <is>
          <t>entrada</t>
        </is>
      </c>
    </row>
    <row r="1527">
      <c r="A1527" s="192" t="inlineStr">
        <is>
          <t>invocacao.3.esp.8.forma</t>
        </is>
      </c>
      <c r="B1527" s="192">
        <f>IF(ISBLANK(DADOS_INVOC!$MU$37),"",DADOS_INVOC!$MU$37&amp;"")</f>
        <v/>
      </c>
      <c r="C1527" s="192" t="inlineStr">
        <is>
          <t>DADOS_INVOC!MU37</t>
        </is>
      </c>
      <c r="D1527" s="192" t="inlineStr">
        <is>
          <t>entrada</t>
        </is>
      </c>
    </row>
    <row r="1528">
      <c r="A1528" s="192" t="inlineStr">
        <is>
          <t>invocacao.3.esp.8.pecas</t>
        </is>
      </c>
      <c r="B1528" s="192">
        <f>TEXTJOIN(" · ",TRUE,DADOS_INVOC!$MX$37,DADOS_INVOC!$MY$37,DADOS_INVOC!$MZ$37,DADOS_INVOC!$NA$37)</f>
        <v/>
      </c>
      <c r="C1528" s="192" t="inlineStr">
        <is>
          <t>DADOS_INVOC!MX37 DADOS_INVOC!MY37 DADOS_INVOC!MZ37 DADOS_INVOC!NA37</t>
        </is>
      </c>
      <c r="D1528" s="192" t="inlineStr">
        <is>
          <t>entrada</t>
        </is>
      </c>
    </row>
    <row r="1529">
      <c r="A1529" s="192" t="inlineStr">
        <is>
          <t>invocacao.3.esp.8.restricoes</t>
        </is>
      </c>
      <c r="B1529" s="192">
        <f>TEXTJOIN(" · ",TRUE,DADOS_INVOC!$NB$37,DADOS_INVOC!$NC$37)</f>
        <v/>
      </c>
      <c r="C1529" s="192" t="inlineStr">
        <is>
          <t>DADOS_INVOC!NB37 DADOS_INVOC!NC37</t>
        </is>
      </c>
      <c r="D1529" s="192" t="inlineStr">
        <is>
          <t>entrada</t>
        </is>
      </c>
    </row>
    <row r="1530">
      <c r="A1530" s="192" t="inlineStr">
        <is>
          <t>invocacao.3.esp.8.pe</t>
        </is>
      </c>
      <c r="B1530" s="192">
        <f>IF(ISBLANK(DADOS_INVOC!$QA$37),"",DADOS_INVOC!$QA$37&amp;"")</f>
        <v/>
      </c>
      <c r="C1530" s="192" t="inlineStr">
        <is>
          <t>DADOS_INVOC!QA37</t>
        </is>
      </c>
      <c r="D1530" s="192" t="inlineStr">
        <is>
          <t>resultado</t>
        </is>
      </c>
    </row>
    <row r="1531">
      <c r="A1531" s="192" t="inlineStr">
        <is>
          <t>invocacao.3.esp.8.dano</t>
        </is>
      </c>
      <c r="B1531" s="192">
        <f>IF(ISBLANK(DADOS_INVOC!$QE$37),"",DADOS_INVOC!$QE$37&amp;"")</f>
        <v/>
      </c>
      <c r="C1531" s="192" t="inlineStr">
        <is>
          <t>DADOS_INVOC!QE37</t>
        </is>
      </c>
      <c r="D1531" s="192" t="inlineStr">
        <is>
          <t>resultado</t>
        </is>
      </c>
    </row>
    <row r="1532">
      <c r="A1532" s="192" t="inlineStr">
        <is>
          <t>invocacao.3.esp.8.erros</t>
        </is>
      </c>
      <c r="B1532" s="192">
        <f>IF(ISBLANK(DADOS_INVOC!$PT$37),"",DADOS_INVOC!$PT$37&amp;"")</f>
        <v/>
      </c>
      <c r="C1532" s="192" t="inlineStr">
        <is>
          <t>DADOS_INVOC!PT37</t>
        </is>
      </c>
      <c r="D1532" s="192" t="inlineStr">
        <is>
          <t>aviso</t>
        </is>
      </c>
    </row>
    <row r="1533">
      <c r="A1533" s="192" t="inlineStr">
        <is>
          <t>invocacao.3.esp.8.avisos</t>
        </is>
      </c>
      <c r="B1533" s="192">
        <f>IF(ISBLANK(DADOS_INVOC!$PV$37),"",DADOS_INVOC!$PV$37&amp;"")</f>
        <v/>
      </c>
      <c r="C1533" s="192" t="inlineStr">
        <is>
          <t>DADOS_INVOC!PV37</t>
        </is>
      </c>
      <c r="D1533" s="192" t="inlineStr">
        <is>
          <t>aviso</t>
        </is>
      </c>
    </row>
    <row r="1534">
      <c r="A1534" s="192" t="inlineStr">
        <is>
          <t>invocacao.3.ext.1.classe</t>
        </is>
      </c>
      <c r="B1534" s="192">
        <f>IF(ISBLANK(DADOS_INVOC!$MS$38),"",DADOS_INVOC!$MS$38&amp;"")</f>
        <v/>
      </c>
      <c r="C1534" s="192" t="inlineStr">
        <is>
          <t>DADOS_INVOC!MS38</t>
        </is>
      </c>
      <c r="D1534" s="192" t="inlineStr">
        <is>
          <t>entrada</t>
        </is>
      </c>
    </row>
    <row r="1535">
      <c r="A1535" s="192" t="inlineStr">
        <is>
          <t>invocacao.3.ext.1.nome</t>
        </is>
      </c>
      <c r="B1535" s="192">
        <f>IF(ISBLANK(DADOS_INVOC!$MT$38),"",DADOS_INVOC!$MT$38&amp;"")</f>
        <v/>
      </c>
      <c r="C1535" s="192" t="inlineStr">
        <is>
          <t>DADOS_INVOC!MT38</t>
        </is>
      </c>
      <c r="D1535" s="192" t="inlineStr">
        <is>
          <t>entrada</t>
        </is>
      </c>
    </row>
    <row r="1536">
      <c r="A1536" s="192" t="inlineStr">
        <is>
          <t>invocacao.3.ext.1.forma</t>
        </is>
      </c>
      <c r="B1536" s="192">
        <f>IF(ISBLANK(DADOS_INVOC!$MU$38),"",DADOS_INVOC!$MU$38&amp;"")</f>
        <v/>
      </c>
      <c r="C1536" s="192" t="inlineStr">
        <is>
          <t>DADOS_INVOC!MU38</t>
        </is>
      </c>
      <c r="D1536" s="192" t="inlineStr">
        <is>
          <t>entrada</t>
        </is>
      </c>
    </row>
    <row r="1537">
      <c r="A1537" s="192" t="inlineStr">
        <is>
          <t>invocacao.3.ext.1.pecas</t>
        </is>
      </c>
      <c r="B1537" s="192">
        <f>TEXTJOIN(" · ",TRUE,DADOS_INVOC!$MX$38,DADOS_INVOC!$MY$38,DADOS_INVOC!$MZ$38,DADOS_INVOC!$NA$38)</f>
        <v/>
      </c>
      <c r="C1537" s="192" t="inlineStr">
        <is>
          <t>DADOS_INVOC!MX38 DADOS_INVOC!MY38 DADOS_INVOC!MZ38 DADOS_INVOC!NA38</t>
        </is>
      </c>
      <c r="D1537" s="192" t="inlineStr">
        <is>
          <t>entrada</t>
        </is>
      </c>
    </row>
    <row r="1538">
      <c r="A1538" s="192" t="inlineStr">
        <is>
          <t>invocacao.3.ext.1.restricoes</t>
        </is>
      </c>
      <c r="B1538" s="192">
        <f>TEXTJOIN(" · ",TRUE,DADOS_INVOC!$NB$38,DADOS_INVOC!$NC$38)</f>
        <v/>
      </c>
      <c r="C1538" s="192" t="inlineStr">
        <is>
          <t>DADOS_INVOC!NB38 DADOS_INVOC!NC38</t>
        </is>
      </c>
      <c r="D1538" s="192" t="inlineStr">
        <is>
          <t>entrada</t>
        </is>
      </c>
    </row>
    <row r="1539">
      <c r="A1539" s="192" t="inlineStr">
        <is>
          <t>invocacao.3.ext.1.pe</t>
        </is>
      </c>
      <c r="B1539" s="192">
        <f>IF(ISBLANK(DADOS_INVOC!$QA$38),"",DADOS_INVOC!$QA$38&amp;"")</f>
        <v/>
      </c>
      <c r="C1539" s="192" t="inlineStr">
        <is>
          <t>DADOS_INVOC!QA38</t>
        </is>
      </c>
      <c r="D1539" s="192" t="inlineStr">
        <is>
          <t>resultado</t>
        </is>
      </c>
    </row>
    <row r="1540">
      <c r="A1540" s="192" t="inlineStr">
        <is>
          <t>invocacao.3.ext.1.dano</t>
        </is>
      </c>
      <c r="B1540" s="192">
        <f>IF(ISBLANK(DADOS_INVOC!$QE$38),"",DADOS_INVOC!$QE$38&amp;"")</f>
        <v/>
      </c>
      <c r="C1540" s="192" t="inlineStr">
        <is>
          <t>DADOS_INVOC!QE38</t>
        </is>
      </c>
      <c r="D1540" s="192" t="inlineStr">
        <is>
          <t>resultado</t>
        </is>
      </c>
    </row>
    <row r="1541">
      <c r="A1541" s="192" t="inlineStr">
        <is>
          <t>invocacao.3.ext.1.erros</t>
        </is>
      </c>
      <c r="B1541" s="192">
        <f>IF(ISBLANK(DADOS_INVOC!$PT$38),"",DADOS_INVOC!$PT$38&amp;"")</f>
        <v/>
      </c>
      <c r="C1541" s="192" t="inlineStr">
        <is>
          <t>DADOS_INVOC!PT38</t>
        </is>
      </c>
      <c r="D1541" s="192" t="inlineStr">
        <is>
          <t>aviso</t>
        </is>
      </c>
    </row>
    <row r="1542">
      <c r="A1542" s="192" t="inlineStr">
        <is>
          <t>invocacao.3.ext.1.avisos</t>
        </is>
      </c>
      <c r="B1542" s="192">
        <f>IF(ISBLANK(DADOS_INVOC!$PV$38),"",DADOS_INVOC!$PV$38&amp;"")</f>
        <v/>
      </c>
      <c r="C1542" s="192" t="inlineStr">
        <is>
          <t>DADOS_INVOC!PV38</t>
        </is>
      </c>
      <c r="D1542" s="192" t="inlineStr">
        <is>
          <t>aviso</t>
        </is>
      </c>
    </row>
    <row r="1543">
      <c r="A1543" s="192" t="inlineStr">
        <is>
          <t>invocacao.3.ext.2.classe</t>
        </is>
      </c>
      <c r="B1543" s="192">
        <f>IF(ISBLANK(DADOS_INVOC!$MS$39),"",DADOS_INVOC!$MS$39&amp;"")</f>
        <v/>
      </c>
      <c r="C1543" s="192" t="inlineStr">
        <is>
          <t>DADOS_INVOC!MS39</t>
        </is>
      </c>
      <c r="D1543" s="192" t="inlineStr">
        <is>
          <t>entrada</t>
        </is>
      </c>
    </row>
    <row r="1544">
      <c r="A1544" s="192" t="inlineStr">
        <is>
          <t>invocacao.3.ext.2.nome</t>
        </is>
      </c>
      <c r="B1544" s="192">
        <f>IF(ISBLANK(DADOS_INVOC!$MT$39),"",DADOS_INVOC!$MT$39&amp;"")</f>
        <v/>
      </c>
      <c r="C1544" s="192" t="inlineStr">
        <is>
          <t>DADOS_INVOC!MT39</t>
        </is>
      </c>
      <c r="D1544" s="192" t="inlineStr">
        <is>
          <t>entrada</t>
        </is>
      </c>
    </row>
    <row r="1545">
      <c r="A1545" s="192" t="inlineStr">
        <is>
          <t>invocacao.3.ext.2.forma</t>
        </is>
      </c>
      <c r="B1545" s="192">
        <f>IF(ISBLANK(DADOS_INVOC!$MU$39),"",DADOS_INVOC!$MU$39&amp;"")</f>
        <v/>
      </c>
      <c r="C1545" s="192" t="inlineStr">
        <is>
          <t>DADOS_INVOC!MU39</t>
        </is>
      </c>
      <c r="D1545" s="192" t="inlineStr">
        <is>
          <t>entrada</t>
        </is>
      </c>
    </row>
    <row r="1546">
      <c r="A1546" s="192" t="inlineStr">
        <is>
          <t>invocacao.3.ext.2.pecas</t>
        </is>
      </c>
      <c r="B1546" s="192">
        <f>TEXTJOIN(" · ",TRUE,DADOS_INVOC!$MX$39,DADOS_INVOC!$MY$39,DADOS_INVOC!$MZ$39,DADOS_INVOC!$NA$39)</f>
        <v/>
      </c>
      <c r="C1546" s="192" t="inlineStr">
        <is>
          <t>DADOS_INVOC!MX39 DADOS_INVOC!MY39 DADOS_INVOC!MZ39 DADOS_INVOC!NA39</t>
        </is>
      </c>
      <c r="D1546" s="192" t="inlineStr">
        <is>
          <t>entrada</t>
        </is>
      </c>
    </row>
    <row r="1547">
      <c r="A1547" s="192" t="inlineStr">
        <is>
          <t>invocacao.3.ext.2.restricoes</t>
        </is>
      </c>
      <c r="B1547" s="192">
        <f>TEXTJOIN(" · ",TRUE,DADOS_INVOC!$NB$39,DADOS_INVOC!$NC$39)</f>
        <v/>
      </c>
      <c r="C1547" s="192" t="inlineStr">
        <is>
          <t>DADOS_INVOC!NB39 DADOS_INVOC!NC39</t>
        </is>
      </c>
      <c r="D1547" s="192" t="inlineStr">
        <is>
          <t>entrada</t>
        </is>
      </c>
    </row>
    <row r="1548">
      <c r="A1548" s="192" t="inlineStr">
        <is>
          <t>invocacao.3.ext.2.pe</t>
        </is>
      </c>
      <c r="B1548" s="192">
        <f>IF(ISBLANK(DADOS_INVOC!$QA$39),"",DADOS_INVOC!$QA$39&amp;"")</f>
        <v/>
      </c>
      <c r="C1548" s="192" t="inlineStr">
        <is>
          <t>DADOS_INVOC!QA39</t>
        </is>
      </c>
      <c r="D1548" s="192" t="inlineStr">
        <is>
          <t>resultado</t>
        </is>
      </c>
    </row>
    <row r="1549">
      <c r="A1549" s="192" t="inlineStr">
        <is>
          <t>invocacao.3.ext.2.dano</t>
        </is>
      </c>
      <c r="B1549" s="192">
        <f>IF(ISBLANK(DADOS_INVOC!$QE$39),"",DADOS_INVOC!$QE$39&amp;"")</f>
        <v/>
      </c>
      <c r="C1549" s="192" t="inlineStr">
        <is>
          <t>DADOS_INVOC!QE39</t>
        </is>
      </c>
      <c r="D1549" s="192" t="inlineStr">
        <is>
          <t>resultado</t>
        </is>
      </c>
    </row>
    <row r="1550">
      <c r="A1550" s="192" t="inlineStr">
        <is>
          <t>invocacao.3.ext.2.erros</t>
        </is>
      </c>
      <c r="B1550" s="192">
        <f>IF(ISBLANK(DADOS_INVOC!$PT$39),"",DADOS_INVOC!$PT$39&amp;"")</f>
        <v/>
      </c>
      <c r="C1550" s="192" t="inlineStr">
        <is>
          <t>DADOS_INVOC!PT39</t>
        </is>
      </c>
      <c r="D1550" s="192" t="inlineStr">
        <is>
          <t>aviso</t>
        </is>
      </c>
    </row>
    <row r="1551">
      <c r="A1551" s="192" t="inlineStr">
        <is>
          <t>invocacao.3.ext.2.avisos</t>
        </is>
      </c>
      <c r="B1551" s="192">
        <f>IF(ISBLANK(DADOS_INVOC!$PV$39),"",DADOS_INVOC!$PV$39&amp;"")</f>
        <v/>
      </c>
      <c r="C1551" s="192" t="inlineStr">
        <is>
          <t>DADOS_INVOC!PV39</t>
        </is>
      </c>
      <c r="D1551" s="192" t="inlineStr">
        <is>
          <t>aviso</t>
        </is>
      </c>
    </row>
    <row r="1552">
      <c r="A1552" s="192" t="inlineStr">
        <is>
          <t>invocacao.3.ext.3.classe</t>
        </is>
      </c>
      <c r="B1552" s="192">
        <f>IF(ISBLANK(DADOS_INVOC!$MS$40),"",DADOS_INVOC!$MS$40&amp;"")</f>
        <v/>
      </c>
      <c r="C1552" s="192" t="inlineStr">
        <is>
          <t>DADOS_INVOC!MS40</t>
        </is>
      </c>
      <c r="D1552" s="192" t="inlineStr">
        <is>
          <t>entrada</t>
        </is>
      </c>
    </row>
    <row r="1553">
      <c r="A1553" s="192" t="inlineStr">
        <is>
          <t>invocacao.3.ext.3.nome</t>
        </is>
      </c>
      <c r="B1553" s="192">
        <f>IF(ISBLANK(DADOS_INVOC!$MT$40),"",DADOS_INVOC!$MT$40&amp;"")</f>
        <v/>
      </c>
      <c r="C1553" s="192" t="inlineStr">
        <is>
          <t>DADOS_INVOC!MT40</t>
        </is>
      </c>
      <c r="D1553" s="192" t="inlineStr">
        <is>
          <t>entrada</t>
        </is>
      </c>
    </row>
    <row r="1554">
      <c r="A1554" s="192" t="inlineStr">
        <is>
          <t>invocacao.3.ext.3.forma</t>
        </is>
      </c>
      <c r="B1554" s="192">
        <f>IF(ISBLANK(DADOS_INVOC!$MU$40),"",DADOS_INVOC!$MU$40&amp;"")</f>
        <v/>
      </c>
      <c r="C1554" s="192" t="inlineStr">
        <is>
          <t>DADOS_INVOC!MU40</t>
        </is>
      </c>
      <c r="D1554" s="192" t="inlineStr">
        <is>
          <t>entrada</t>
        </is>
      </c>
    </row>
    <row r="1555">
      <c r="A1555" s="192" t="inlineStr">
        <is>
          <t>invocacao.3.ext.3.pecas</t>
        </is>
      </c>
      <c r="B1555" s="192">
        <f>TEXTJOIN(" · ",TRUE,DADOS_INVOC!$MX$40,DADOS_INVOC!$MY$40,DADOS_INVOC!$MZ$40,DADOS_INVOC!$NA$40)</f>
        <v/>
      </c>
      <c r="C1555" s="192" t="inlineStr">
        <is>
          <t>DADOS_INVOC!MX40 DADOS_INVOC!MY40 DADOS_INVOC!MZ40 DADOS_INVOC!NA40</t>
        </is>
      </c>
      <c r="D1555" s="192" t="inlineStr">
        <is>
          <t>entrada</t>
        </is>
      </c>
    </row>
    <row r="1556">
      <c r="A1556" s="192" t="inlineStr">
        <is>
          <t>invocacao.3.ext.3.restricoes</t>
        </is>
      </c>
      <c r="B1556" s="192">
        <f>TEXTJOIN(" · ",TRUE,DADOS_INVOC!$NB$40,DADOS_INVOC!$NC$40)</f>
        <v/>
      </c>
      <c r="C1556" s="192" t="inlineStr">
        <is>
          <t>DADOS_INVOC!NB40 DADOS_INVOC!NC40</t>
        </is>
      </c>
      <c r="D1556" s="192" t="inlineStr">
        <is>
          <t>entrada</t>
        </is>
      </c>
    </row>
    <row r="1557">
      <c r="A1557" s="192" t="inlineStr">
        <is>
          <t>invocacao.3.ext.3.pe</t>
        </is>
      </c>
      <c r="B1557" s="192">
        <f>IF(ISBLANK(DADOS_INVOC!$QA$40),"",DADOS_INVOC!$QA$40&amp;"")</f>
        <v/>
      </c>
      <c r="C1557" s="192" t="inlineStr">
        <is>
          <t>DADOS_INVOC!QA40</t>
        </is>
      </c>
      <c r="D1557" s="192" t="inlineStr">
        <is>
          <t>resultado</t>
        </is>
      </c>
    </row>
    <row r="1558">
      <c r="A1558" s="192" t="inlineStr">
        <is>
          <t>invocacao.3.ext.3.dano</t>
        </is>
      </c>
      <c r="B1558" s="192">
        <f>IF(ISBLANK(DADOS_INVOC!$QE$40),"",DADOS_INVOC!$QE$40&amp;"")</f>
        <v/>
      </c>
      <c r="C1558" s="192" t="inlineStr">
        <is>
          <t>DADOS_INVOC!QE40</t>
        </is>
      </c>
      <c r="D1558" s="192" t="inlineStr">
        <is>
          <t>resultado</t>
        </is>
      </c>
    </row>
    <row r="1559">
      <c r="A1559" s="192" t="inlineStr">
        <is>
          <t>invocacao.3.ext.3.erros</t>
        </is>
      </c>
      <c r="B1559" s="192">
        <f>IF(ISBLANK(DADOS_INVOC!$PT$40),"",DADOS_INVOC!$PT$40&amp;"")</f>
        <v/>
      </c>
      <c r="C1559" s="192" t="inlineStr">
        <is>
          <t>DADOS_INVOC!PT40</t>
        </is>
      </c>
      <c r="D1559" s="192" t="inlineStr">
        <is>
          <t>aviso</t>
        </is>
      </c>
    </row>
    <row r="1560">
      <c r="A1560" s="192" t="inlineStr">
        <is>
          <t>invocacao.3.ext.3.avisos</t>
        </is>
      </c>
      <c r="B1560" s="192">
        <f>IF(ISBLANK(DADOS_INVOC!$PV$40),"",DADOS_INVOC!$PV$40&amp;"")</f>
        <v/>
      </c>
      <c r="C1560" s="192" t="inlineStr">
        <is>
          <t>DADOS_INVOC!PV40</t>
        </is>
      </c>
      <c r="D1560" s="192" t="inlineStr">
        <is>
          <t>aviso</t>
        </is>
      </c>
    </row>
    <row r="1561">
      <c r="A1561" s="192" t="inlineStr">
        <is>
          <t>invocacao.4.bas.1.classe</t>
        </is>
      </c>
      <c r="B1561" s="192">
        <f>IF(ISBLANK(DADOS_INVOC!$MS$41),"",DADOS_INVOC!$MS$41&amp;"")</f>
        <v/>
      </c>
      <c r="C1561" s="192" t="inlineStr">
        <is>
          <t>DADOS_INVOC!MS41</t>
        </is>
      </c>
      <c r="D1561" s="192" t="inlineStr">
        <is>
          <t>entrada</t>
        </is>
      </c>
    </row>
    <row r="1562">
      <c r="A1562" s="192" t="inlineStr">
        <is>
          <t>invocacao.4.bas.1.nome</t>
        </is>
      </c>
      <c r="B1562" s="192">
        <f>IF(ISBLANK(DADOS_INVOC!$MT$41),"",DADOS_INVOC!$MT$41&amp;"")</f>
        <v/>
      </c>
      <c r="C1562" s="192" t="inlineStr">
        <is>
          <t>DADOS_INVOC!MT41</t>
        </is>
      </c>
      <c r="D1562" s="192" t="inlineStr">
        <is>
          <t>entrada</t>
        </is>
      </c>
    </row>
    <row r="1563">
      <c r="A1563" s="192" t="inlineStr">
        <is>
          <t>invocacao.4.bas.1.forma</t>
        </is>
      </c>
      <c r="B1563" s="192">
        <f>IF(ISBLANK(DADOS_INVOC!$MU$41),"",DADOS_INVOC!$MU$41&amp;"")</f>
        <v/>
      </c>
      <c r="C1563" s="192" t="inlineStr">
        <is>
          <t>DADOS_INVOC!MU41</t>
        </is>
      </c>
      <c r="D1563" s="192" t="inlineStr">
        <is>
          <t>entrada</t>
        </is>
      </c>
    </row>
    <row r="1564">
      <c r="A1564" s="192" t="inlineStr">
        <is>
          <t>invocacao.4.bas.1.pecas</t>
        </is>
      </c>
      <c r="B1564" s="192">
        <f>TEXTJOIN(" · ",TRUE,DADOS_INVOC!$MX$41,DADOS_INVOC!$MY$41,DADOS_INVOC!$MZ$41,DADOS_INVOC!$NA$41)</f>
        <v/>
      </c>
      <c r="C1564" s="192" t="inlineStr">
        <is>
          <t>DADOS_INVOC!MX41 DADOS_INVOC!MY41 DADOS_INVOC!MZ41 DADOS_INVOC!NA41</t>
        </is>
      </c>
      <c r="D1564" s="192" t="inlineStr">
        <is>
          <t>entrada</t>
        </is>
      </c>
    </row>
    <row r="1565">
      <c r="A1565" s="192" t="inlineStr">
        <is>
          <t>invocacao.4.bas.1.restricoes</t>
        </is>
      </c>
      <c r="B1565" s="192">
        <f>TEXTJOIN(" · ",TRUE,DADOS_INVOC!$NB$41,DADOS_INVOC!$NC$41)</f>
        <v/>
      </c>
      <c r="C1565" s="192" t="inlineStr">
        <is>
          <t>DADOS_INVOC!NB41 DADOS_INVOC!NC41</t>
        </is>
      </c>
      <c r="D1565" s="192" t="inlineStr">
        <is>
          <t>entrada</t>
        </is>
      </c>
    </row>
    <row r="1566">
      <c r="A1566" s="192" t="inlineStr">
        <is>
          <t>invocacao.4.bas.1.pe</t>
        </is>
      </c>
      <c r="B1566" s="192">
        <f>IF(ISBLANK(DADOS_INVOC!$QA$41),"",DADOS_INVOC!$QA$41&amp;"")</f>
        <v/>
      </c>
      <c r="C1566" s="192" t="inlineStr">
        <is>
          <t>DADOS_INVOC!QA41</t>
        </is>
      </c>
      <c r="D1566" s="192" t="inlineStr">
        <is>
          <t>resultado</t>
        </is>
      </c>
    </row>
    <row r="1567">
      <c r="A1567" s="192" t="inlineStr">
        <is>
          <t>invocacao.4.bas.1.dano</t>
        </is>
      </c>
      <c r="B1567" s="192">
        <f>IF(ISBLANK(DADOS_INVOC!$QE$41),"",DADOS_INVOC!$QE$41&amp;"")</f>
        <v/>
      </c>
      <c r="C1567" s="192" t="inlineStr">
        <is>
          <t>DADOS_INVOC!QE41</t>
        </is>
      </c>
      <c r="D1567" s="192" t="inlineStr">
        <is>
          <t>resultado</t>
        </is>
      </c>
    </row>
    <row r="1568">
      <c r="A1568" s="192" t="inlineStr">
        <is>
          <t>invocacao.4.bas.1.erros</t>
        </is>
      </c>
      <c r="B1568" s="192">
        <f>IF(ISBLANK(DADOS_INVOC!$PT$41),"",DADOS_INVOC!$PT$41&amp;"")</f>
        <v/>
      </c>
      <c r="C1568" s="192" t="inlineStr">
        <is>
          <t>DADOS_INVOC!PT41</t>
        </is>
      </c>
      <c r="D1568" s="192" t="inlineStr">
        <is>
          <t>aviso</t>
        </is>
      </c>
    </row>
    <row r="1569">
      <c r="A1569" s="192" t="inlineStr">
        <is>
          <t>invocacao.4.bas.1.avisos</t>
        </is>
      </c>
      <c r="B1569" s="192">
        <f>IF(ISBLANK(DADOS_INVOC!$PV$41),"",DADOS_INVOC!$PV$41&amp;"")</f>
        <v/>
      </c>
      <c r="C1569" s="192" t="inlineStr">
        <is>
          <t>DADOS_INVOC!PV41</t>
        </is>
      </c>
      <c r="D1569" s="192" t="inlineStr">
        <is>
          <t>aviso</t>
        </is>
      </c>
    </row>
    <row r="1570">
      <c r="A1570" s="192" t="inlineStr">
        <is>
          <t>invocacao.4.esp.1.classe</t>
        </is>
      </c>
      <c r="B1570" s="192">
        <f>IF(ISBLANK(DADOS_INVOC!$MS$42),"",DADOS_INVOC!$MS$42&amp;"")</f>
        <v/>
      </c>
      <c r="C1570" s="192" t="inlineStr">
        <is>
          <t>DADOS_INVOC!MS42</t>
        </is>
      </c>
      <c r="D1570" s="192" t="inlineStr">
        <is>
          <t>entrada</t>
        </is>
      </c>
    </row>
    <row r="1571">
      <c r="A1571" s="192" t="inlineStr">
        <is>
          <t>invocacao.4.esp.1.nome</t>
        </is>
      </c>
      <c r="B1571" s="192">
        <f>IF(ISBLANK(DADOS_INVOC!$MT$42),"",DADOS_INVOC!$MT$42&amp;"")</f>
        <v/>
      </c>
      <c r="C1571" s="192" t="inlineStr">
        <is>
          <t>DADOS_INVOC!MT42</t>
        </is>
      </c>
      <c r="D1571" s="192" t="inlineStr">
        <is>
          <t>entrada</t>
        </is>
      </c>
    </row>
    <row r="1572">
      <c r="A1572" s="192" t="inlineStr">
        <is>
          <t>invocacao.4.esp.1.forma</t>
        </is>
      </c>
      <c r="B1572" s="192">
        <f>IF(ISBLANK(DADOS_INVOC!$MU$42),"",DADOS_INVOC!$MU$42&amp;"")</f>
        <v/>
      </c>
      <c r="C1572" s="192" t="inlineStr">
        <is>
          <t>DADOS_INVOC!MU42</t>
        </is>
      </c>
      <c r="D1572" s="192" t="inlineStr">
        <is>
          <t>entrada</t>
        </is>
      </c>
    </row>
    <row r="1573">
      <c r="A1573" s="192" t="inlineStr">
        <is>
          <t>invocacao.4.esp.1.pecas</t>
        </is>
      </c>
      <c r="B1573" s="192">
        <f>TEXTJOIN(" · ",TRUE,DADOS_INVOC!$MX$42,DADOS_INVOC!$MY$42,DADOS_INVOC!$MZ$42,DADOS_INVOC!$NA$42)</f>
        <v/>
      </c>
      <c r="C1573" s="192" t="inlineStr">
        <is>
          <t>DADOS_INVOC!MX42 DADOS_INVOC!MY42 DADOS_INVOC!MZ42 DADOS_INVOC!NA42</t>
        </is>
      </c>
      <c r="D1573" s="192" t="inlineStr">
        <is>
          <t>entrada</t>
        </is>
      </c>
    </row>
    <row r="1574">
      <c r="A1574" s="192" t="inlineStr">
        <is>
          <t>invocacao.4.esp.1.restricoes</t>
        </is>
      </c>
      <c r="B1574" s="192">
        <f>TEXTJOIN(" · ",TRUE,DADOS_INVOC!$NB$42,DADOS_INVOC!$NC$42)</f>
        <v/>
      </c>
      <c r="C1574" s="192" t="inlineStr">
        <is>
          <t>DADOS_INVOC!NB42 DADOS_INVOC!NC42</t>
        </is>
      </c>
      <c r="D1574" s="192" t="inlineStr">
        <is>
          <t>entrada</t>
        </is>
      </c>
    </row>
    <row r="1575">
      <c r="A1575" s="192" t="inlineStr">
        <is>
          <t>invocacao.4.esp.1.pe</t>
        </is>
      </c>
      <c r="B1575" s="192">
        <f>IF(ISBLANK(DADOS_INVOC!$QA$42),"",DADOS_INVOC!$QA$42&amp;"")</f>
        <v/>
      </c>
      <c r="C1575" s="192" t="inlineStr">
        <is>
          <t>DADOS_INVOC!QA42</t>
        </is>
      </c>
      <c r="D1575" s="192" t="inlineStr">
        <is>
          <t>resultado</t>
        </is>
      </c>
    </row>
    <row r="1576">
      <c r="A1576" s="192" t="inlineStr">
        <is>
          <t>invocacao.4.esp.1.dano</t>
        </is>
      </c>
      <c r="B1576" s="192">
        <f>IF(ISBLANK(DADOS_INVOC!$QE$42),"",DADOS_INVOC!$QE$42&amp;"")</f>
        <v/>
      </c>
      <c r="C1576" s="192" t="inlineStr">
        <is>
          <t>DADOS_INVOC!QE42</t>
        </is>
      </c>
      <c r="D1576" s="192" t="inlineStr">
        <is>
          <t>resultado</t>
        </is>
      </c>
    </row>
    <row r="1577">
      <c r="A1577" s="192" t="inlineStr">
        <is>
          <t>invocacao.4.esp.1.erros</t>
        </is>
      </c>
      <c r="B1577" s="192">
        <f>IF(ISBLANK(DADOS_INVOC!$PT$42),"",DADOS_INVOC!$PT$42&amp;"")</f>
        <v/>
      </c>
      <c r="C1577" s="192" t="inlineStr">
        <is>
          <t>DADOS_INVOC!PT42</t>
        </is>
      </c>
      <c r="D1577" s="192" t="inlineStr">
        <is>
          <t>aviso</t>
        </is>
      </c>
    </row>
    <row r="1578">
      <c r="A1578" s="192" t="inlineStr">
        <is>
          <t>invocacao.4.esp.1.avisos</t>
        </is>
      </c>
      <c r="B1578" s="192">
        <f>IF(ISBLANK(DADOS_INVOC!$PV$42),"",DADOS_INVOC!$PV$42&amp;"")</f>
        <v/>
      </c>
      <c r="C1578" s="192" t="inlineStr">
        <is>
          <t>DADOS_INVOC!PV42</t>
        </is>
      </c>
      <c r="D1578" s="192" t="inlineStr">
        <is>
          <t>aviso</t>
        </is>
      </c>
    </row>
    <row r="1579">
      <c r="A1579" s="192" t="inlineStr">
        <is>
          <t>invocacao.4.esp.2.classe</t>
        </is>
      </c>
      <c r="B1579" s="192">
        <f>IF(ISBLANK(DADOS_INVOC!$MS$43),"",DADOS_INVOC!$MS$43&amp;"")</f>
        <v/>
      </c>
      <c r="C1579" s="192" t="inlineStr">
        <is>
          <t>DADOS_INVOC!MS43</t>
        </is>
      </c>
      <c r="D1579" s="192" t="inlineStr">
        <is>
          <t>entrada</t>
        </is>
      </c>
    </row>
    <row r="1580">
      <c r="A1580" s="192" t="inlineStr">
        <is>
          <t>invocacao.4.esp.2.nome</t>
        </is>
      </c>
      <c r="B1580" s="192">
        <f>IF(ISBLANK(DADOS_INVOC!$MT$43),"",DADOS_INVOC!$MT$43&amp;"")</f>
        <v/>
      </c>
      <c r="C1580" s="192" t="inlineStr">
        <is>
          <t>DADOS_INVOC!MT43</t>
        </is>
      </c>
      <c r="D1580" s="192" t="inlineStr">
        <is>
          <t>entrada</t>
        </is>
      </c>
    </row>
    <row r="1581">
      <c r="A1581" s="192" t="inlineStr">
        <is>
          <t>invocacao.4.esp.2.forma</t>
        </is>
      </c>
      <c r="B1581" s="192">
        <f>IF(ISBLANK(DADOS_INVOC!$MU$43),"",DADOS_INVOC!$MU$43&amp;"")</f>
        <v/>
      </c>
      <c r="C1581" s="192" t="inlineStr">
        <is>
          <t>DADOS_INVOC!MU43</t>
        </is>
      </c>
      <c r="D1581" s="192" t="inlineStr">
        <is>
          <t>entrada</t>
        </is>
      </c>
    </row>
    <row r="1582">
      <c r="A1582" s="192" t="inlineStr">
        <is>
          <t>invocacao.4.esp.2.pecas</t>
        </is>
      </c>
      <c r="B1582" s="192">
        <f>TEXTJOIN(" · ",TRUE,DADOS_INVOC!$MX$43,DADOS_INVOC!$MY$43,DADOS_INVOC!$MZ$43,DADOS_INVOC!$NA$43)</f>
        <v/>
      </c>
      <c r="C1582" s="192" t="inlineStr">
        <is>
          <t>DADOS_INVOC!MX43 DADOS_INVOC!MY43 DADOS_INVOC!MZ43 DADOS_INVOC!NA43</t>
        </is>
      </c>
      <c r="D1582" s="192" t="inlineStr">
        <is>
          <t>entrada</t>
        </is>
      </c>
    </row>
    <row r="1583">
      <c r="A1583" s="192" t="inlineStr">
        <is>
          <t>invocacao.4.esp.2.restricoes</t>
        </is>
      </c>
      <c r="B1583" s="192">
        <f>TEXTJOIN(" · ",TRUE,DADOS_INVOC!$NB$43,DADOS_INVOC!$NC$43)</f>
        <v/>
      </c>
      <c r="C1583" s="192" t="inlineStr">
        <is>
          <t>DADOS_INVOC!NB43 DADOS_INVOC!NC43</t>
        </is>
      </c>
      <c r="D1583" s="192" t="inlineStr">
        <is>
          <t>entrada</t>
        </is>
      </c>
    </row>
    <row r="1584">
      <c r="A1584" s="192" t="inlineStr">
        <is>
          <t>invocacao.4.esp.2.pe</t>
        </is>
      </c>
      <c r="B1584" s="192">
        <f>IF(ISBLANK(DADOS_INVOC!$QA$43),"",DADOS_INVOC!$QA$43&amp;"")</f>
        <v/>
      </c>
      <c r="C1584" s="192" t="inlineStr">
        <is>
          <t>DADOS_INVOC!QA43</t>
        </is>
      </c>
      <c r="D1584" s="192" t="inlineStr">
        <is>
          <t>resultado</t>
        </is>
      </c>
    </row>
    <row r="1585">
      <c r="A1585" s="192" t="inlineStr">
        <is>
          <t>invocacao.4.esp.2.dano</t>
        </is>
      </c>
      <c r="B1585" s="192">
        <f>IF(ISBLANK(DADOS_INVOC!$QE$43),"",DADOS_INVOC!$QE$43&amp;"")</f>
        <v/>
      </c>
      <c r="C1585" s="192" t="inlineStr">
        <is>
          <t>DADOS_INVOC!QE43</t>
        </is>
      </c>
      <c r="D1585" s="192" t="inlineStr">
        <is>
          <t>resultado</t>
        </is>
      </c>
    </row>
    <row r="1586">
      <c r="A1586" s="192" t="inlineStr">
        <is>
          <t>invocacao.4.esp.2.erros</t>
        </is>
      </c>
      <c r="B1586" s="192">
        <f>IF(ISBLANK(DADOS_INVOC!$PT$43),"",DADOS_INVOC!$PT$43&amp;"")</f>
        <v/>
      </c>
      <c r="C1586" s="192" t="inlineStr">
        <is>
          <t>DADOS_INVOC!PT43</t>
        </is>
      </c>
      <c r="D1586" s="192" t="inlineStr">
        <is>
          <t>aviso</t>
        </is>
      </c>
    </row>
    <row r="1587">
      <c r="A1587" s="192" t="inlineStr">
        <is>
          <t>invocacao.4.esp.2.avisos</t>
        </is>
      </c>
      <c r="B1587" s="192">
        <f>IF(ISBLANK(DADOS_INVOC!$PV$43),"",DADOS_INVOC!$PV$43&amp;"")</f>
        <v/>
      </c>
      <c r="C1587" s="192" t="inlineStr">
        <is>
          <t>DADOS_INVOC!PV43</t>
        </is>
      </c>
      <c r="D1587" s="192" t="inlineStr">
        <is>
          <t>aviso</t>
        </is>
      </c>
    </row>
    <row r="1588">
      <c r="A1588" s="192" t="inlineStr">
        <is>
          <t>invocacao.4.bas.2.classe</t>
        </is>
      </c>
      <c r="B1588" s="192">
        <f>IF(ISBLANK(DADOS_INVOC!$MS$44),"",DADOS_INVOC!$MS$44&amp;"")</f>
        <v/>
      </c>
      <c r="C1588" s="192" t="inlineStr">
        <is>
          <t>DADOS_INVOC!MS44</t>
        </is>
      </c>
      <c r="D1588" s="192" t="inlineStr">
        <is>
          <t>entrada</t>
        </is>
      </c>
    </row>
    <row r="1589">
      <c r="A1589" s="192" t="inlineStr">
        <is>
          <t>invocacao.4.bas.2.nome</t>
        </is>
      </c>
      <c r="B1589" s="192">
        <f>IF(ISBLANK(DADOS_INVOC!$MT$44),"",DADOS_INVOC!$MT$44&amp;"")</f>
        <v/>
      </c>
      <c r="C1589" s="192" t="inlineStr">
        <is>
          <t>DADOS_INVOC!MT44</t>
        </is>
      </c>
      <c r="D1589" s="192" t="inlineStr">
        <is>
          <t>entrada</t>
        </is>
      </c>
    </row>
    <row r="1590">
      <c r="A1590" s="192" t="inlineStr">
        <is>
          <t>invocacao.4.bas.2.forma</t>
        </is>
      </c>
      <c r="B1590" s="192">
        <f>IF(ISBLANK(DADOS_INVOC!$MU$44),"",DADOS_INVOC!$MU$44&amp;"")</f>
        <v/>
      </c>
      <c r="C1590" s="192" t="inlineStr">
        <is>
          <t>DADOS_INVOC!MU44</t>
        </is>
      </c>
      <c r="D1590" s="192" t="inlineStr">
        <is>
          <t>entrada</t>
        </is>
      </c>
    </row>
    <row r="1591">
      <c r="A1591" s="192" t="inlineStr">
        <is>
          <t>invocacao.4.bas.2.pecas</t>
        </is>
      </c>
      <c r="B1591" s="192">
        <f>TEXTJOIN(" · ",TRUE,DADOS_INVOC!$MX$44,DADOS_INVOC!$MY$44,DADOS_INVOC!$MZ$44,DADOS_INVOC!$NA$44)</f>
        <v/>
      </c>
      <c r="C1591" s="192" t="inlineStr">
        <is>
          <t>DADOS_INVOC!MX44 DADOS_INVOC!MY44 DADOS_INVOC!MZ44 DADOS_INVOC!NA44</t>
        </is>
      </c>
      <c r="D1591" s="192" t="inlineStr">
        <is>
          <t>entrada</t>
        </is>
      </c>
    </row>
    <row r="1592">
      <c r="A1592" s="192" t="inlineStr">
        <is>
          <t>invocacao.4.bas.2.restricoes</t>
        </is>
      </c>
      <c r="B1592" s="192">
        <f>TEXTJOIN(" · ",TRUE,DADOS_INVOC!$NB$44,DADOS_INVOC!$NC$44)</f>
        <v/>
      </c>
      <c r="C1592" s="192" t="inlineStr">
        <is>
          <t>DADOS_INVOC!NB44 DADOS_INVOC!NC44</t>
        </is>
      </c>
      <c r="D1592" s="192" t="inlineStr">
        <is>
          <t>entrada</t>
        </is>
      </c>
    </row>
    <row r="1593">
      <c r="A1593" s="192" t="inlineStr">
        <is>
          <t>invocacao.4.bas.2.pe</t>
        </is>
      </c>
      <c r="B1593" s="192">
        <f>IF(ISBLANK(DADOS_INVOC!$QA$44),"",DADOS_INVOC!$QA$44&amp;"")</f>
        <v/>
      </c>
      <c r="C1593" s="192" t="inlineStr">
        <is>
          <t>DADOS_INVOC!QA44</t>
        </is>
      </c>
      <c r="D1593" s="192" t="inlineStr">
        <is>
          <t>resultado</t>
        </is>
      </c>
    </row>
    <row r="1594">
      <c r="A1594" s="192" t="inlineStr">
        <is>
          <t>invocacao.4.bas.2.dano</t>
        </is>
      </c>
      <c r="B1594" s="192">
        <f>IF(ISBLANK(DADOS_INVOC!$QE$44),"",DADOS_INVOC!$QE$44&amp;"")</f>
        <v/>
      </c>
      <c r="C1594" s="192" t="inlineStr">
        <is>
          <t>DADOS_INVOC!QE44</t>
        </is>
      </c>
      <c r="D1594" s="192" t="inlineStr">
        <is>
          <t>resultado</t>
        </is>
      </c>
    </row>
    <row r="1595">
      <c r="A1595" s="192" t="inlineStr">
        <is>
          <t>invocacao.4.bas.2.erros</t>
        </is>
      </c>
      <c r="B1595" s="192">
        <f>IF(ISBLANK(DADOS_INVOC!$PT$44),"",DADOS_INVOC!$PT$44&amp;"")</f>
        <v/>
      </c>
      <c r="C1595" s="192" t="inlineStr">
        <is>
          <t>DADOS_INVOC!PT44</t>
        </is>
      </c>
      <c r="D1595" s="192" t="inlineStr">
        <is>
          <t>aviso</t>
        </is>
      </c>
    </row>
    <row r="1596">
      <c r="A1596" s="192" t="inlineStr">
        <is>
          <t>invocacao.4.bas.2.avisos</t>
        </is>
      </c>
      <c r="B1596" s="192">
        <f>IF(ISBLANK(DADOS_INVOC!$PV$44),"",DADOS_INVOC!$PV$44&amp;"")</f>
        <v/>
      </c>
      <c r="C1596" s="192" t="inlineStr">
        <is>
          <t>DADOS_INVOC!PV44</t>
        </is>
      </c>
      <c r="D1596" s="192" t="inlineStr">
        <is>
          <t>aviso</t>
        </is>
      </c>
    </row>
    <row r="1597">
      <c r="A1597" s="192" t="inlineStr">
        <is>
          <t>invocacao.4.esp.3.classe</t>
        </is>
      </c>
      <c r="B1597" s="192">
        <f>IF(ISBLANK(DADOS_INVOC!$MS$45),"",DADOS_INVOC!$MS$45&amp;"")</f>
        <v/>
      </c>
      <c r="C1597" s="192" t="inlineStr">
        <is>
          <t>DADOS_INVOC!MS45</t>
        </is>
      </c>
      <c r="D1597" s="192" t="inlineStr">
        <is>
          <t>entrada</t>
        </is>
      </c>
    </row>
    <row r="1598">
      <c r="A1598" s="192" t="inlineStr">
        <is>
          <t>invocacao.4.esp.3.nome</t>
        </is>
      </c>
      <c r="B1598" s="192">
        <f>IF(ISBLANK(DADOS_INVOC!$MT$45),"",DADOS_INVOC!$MT$45&amp;"")</f>
        <v/>
      </c>
      <c r="C1598" s="192" t="inlineStr">
        <is>
          <t>DADOS_INVOC!MT45</t>
        </is>
      </c>
      <c r="D1598" s="192" t="inlineStr">
        <is>
          <t>entrada</t>
        </is>
      </c>
    </row>
    <row r="1599">
      <c r="A1599" s="192" t="inlineStr">
        <is>
          <t>invocacao.4.esp.3.forma</t>
        </is>
      </c>
      <c r="B1599" s="192">
        <f>IF(ISBLANK(DADOS_INVOC!$MU$45),"",DADOS_INVOC!$MU$45&amp;"")</f>
        <v/>
      </c>
      <c r="C1599" s="192" t="inlineStr">
        <is>
          <t>DADOS_INVOC!MU45</t>
        </is>
      </c>
      <c r="D1599" s="192" t="inlineStr">
        <is>
          <t>entrada</t>
        </is>
      </c>
    </row>
    <row r="1600">
      <c r="A1600" s="192" t="inlineStr">
        <is>
          <t>invocacao.4.esp.3.pecas</t>
        </is>
      </c>
      <c r="B1600" s="192">
        <f>TEXTJOIN(" · ",TRUE,DADOS_INVOC!$MX$45,DADOS_INVOC!$MY$45,DADOS_INVOC!$MZ$45,DADOS_INVOC!$NA$45)</f>
        <v/>
      </c>
      <c r="C1600" s="192" t="inlineStr">
        <is>
          <t>DADOS_INVOC!MX45 DADOS_INVOC!MY45 DADOS_INVOC!MZ45 DADOS_INVOC!NA45</t>
        </is>
      </c>
      <c r="D1600" s="192" t="inlineStr">
        <is>
          <t>entrada</t>
        </is>
      </c>
    </row>
    <row r="1601">
      <c r="A1601" s="192" t="inlineStr">
        <is>
          <t>invocacao.4.esp.3.restricoes</t>
        </is>
      </c>
      <c r="B1601" s="192">
        <f>TEXTJOIN(" · ",TRUE,DADOS_INVOC!$NB$45,DADOS_INVOC!$NC$45)</f>
        <v/>
      </c>
      <c r="C1601" s="192" t="inlineStr">
        <is>
          <t>DADOS_INVOC!NB45 DADOS_INVOC!NC45</t>
        </is>
      </c>
      <c r="D1601" s="192" t="inlineStr">
        <is>
          <t>entrada</t>
        </is>
      </c>
    </row>
    <row r="1602">
      <c r="A1602" s="192" t="inlineStr">
        <is>
          <t>invocacao.4.esp.3.pe</t>
        </is>
      </c>
      <c r="B1602" s="192">
        <f>IF(ISBLANK(DADOS_INVOC!$QA$45),"",DADOS_INVOC!$QA$45&amp;"")</f>
        <v/>
      </c>
      <c r="C1602" s="192" t="inlineStr">
        <is>
          <t>DADOS_INVOC!QA45</t>
        </is>
      </c>
      <c r="D1602" s="192" t="inlineStr">
        <is>
          <t>resultado</t>
        </is>
      </c>
    </row>
    <row r="1603">
      <c r="A1603" s="192" t="inlineStr">
        <is>
          <t>invocacao.4.esp.3.dano</t>
        </is>
      </c>
      <c r="B1603" s="192">
        <f>IF(ISBLANK(DADOS_INVOC!$QE$45),"",DADOS_INVOC!$QE$45&amp;"")</f>
        <v/>
      </c>
      <c r="C1603" s="192" t="inlineStr">
        <is>
          <t>DADOS_INVOC!QE45</t>
        </is>
      </c>
      <c r="D1603" s="192" t="inlineStr">
        <is>
          <t>resultado</t>
        </is>
      </c>
    </row>
    <row r="1604">
      <c r="A1604" s="192" t="inlineStr">
        <is>
          <t>invocacao.4.esp.3.erros</t>
        </is>
      </c>
      <c r="B1604" s="192">
        <f>IF(ISBLANK(DADOS_INVOC!$PT$45),"",DADOS_INVOC!$PT$45&amp;"")</f>
        <v/>
      </c>
      <c r="C1604" s="192" t="inlineStr">
        <is>
          <t>DADOS_INVOC!PT45</t>
        </is>
      </c>
      <c r="D1604" s="192" t="inlineStr">
        <is>
          <t>aviso</t>
        </is>
      </c>
    </row>
    <row r="1605">
      <c r="A1605" s="192" t="inlineStr">
        <is>
          <t>invocacao.4.esp.3.avisos</t>
        </is>
      </c>
      <c r="B1605" s="192">
        <f>IF(ISBLANK(DADOS_INVOC!$PV$45),"",DADOS_INVOC!$PV$45&amp;"")</f>
        <v/>
      </c>
      <c r="C1605" s="192" t="inlineStr">
        <is>
          <t>DADOS_INVOC!PV45</t>
        </is>
      </c>
      <c r="D1605" s="192" t="inlineStr">
        <is>
          <t>aviso</t>
        </is>
      </c>
    </row>
    <row r="1606">
      <c r="A1606" s="192" t="inlineStr">
        <is>
          <t>invocacao.4.esp.4.classe</t>
        </is>
      </c>
      <c r="B1606" s="192">
        <f>IF(ISBLANK(DADOS_INVOC!$MS$46),"",DADOS_INVOC!$MS$46&amp;"")</f>
        <v/>
      </c>
      <c r="C1606" s="192" t="inlineStr">
        <is>
          <t>DADOS_INVOC!MS46</t>
        </is>
      </c>
      <c r="D1606" s="192" t="inlineStr">
        <is>
          <t>entrada</t>
        </is>
      </c>
    </row>
    <row r="1607">
      <c r="A1607" s="192" t="inlineStr">
        <is>
          <t>invocacao.4.esp.4.nome</t>
        </is>
      </c>
      <c r="B1607" s="192">
        <f>IF(ISBLANK(DADOS_INVOC!$MT$46),"",DADOS_INVOC!$MT$46&amp;"")</f>
        <v/>
      </c>
      <c r="C1607" s="192" t="inlineStr">
        <is>
          <t>DADOS_INVOC!MT46</t>
        </is>
      </c>
      <c r="D1607" s="192" t="inlineStr">
        <is>
          <t>entrada</t>
        </is>
      </c>
    </row>
    <row r="1608">
      <c r="A1608" s="192" t="inlineStr">
        <is>
          <t>invocacao.4.esp.4.forma</t>
        </is>
      </c>
      <c r="B1608" s="192">
        <f>IF(ISBLANK(DADOS_INVOC!$MU$46),"",DADOS_INVOC!$MU$46&amp;"")</f>
        <v/>
      </c>
      <c r="C1608" s="192" t="inlineStr">
        <is>
          <t>DADOS_INVOC!MU46</t>
        </is>
      </c>
      <c r="D1608" s="192" t="inlineStr">
        <is>
          <t>entrada</t>
        </is>
      </c>
    </row>
    <row r="1609">
      <c r="A1609" s="192" t="inlineStr">
        <is>
          <t>invocacao.4.esp.4.pecas</t>
        </is>
      </c>
      <c r="B1609" s="192">
        <f>TEXTJOIN(" · ",TRUE,DADOS_INVOC!$MX$46,DADOS_INVOC!$MY$46,DADOS_INVOC!$MZ$46,DADOS_INVOC!$NA$46)</f>
        <v/>
      </c>
      <c r="C1609" s="192" t="inlineStr">
        <is>
          <t>DADOS_INVOC!MX46 DADOS_INVOC!MY46 DADOS_INVOC!MZ46 DADOS_INVOC!NA46</t>
        </is>
      </c>
      <c r="D1609" s="192" t="inlineStr">
        <is>
          <t>entrada</t>
        </is>
      </c>
    </row>
    <row r="1610">
      <c r="A1610" s="192" t="inlineStr">
        <is>
          <t>invocacao.4.esp.4.restricoes</t>
        </is>
      </c>
      <c r="B1610" s="192">
        <f>TEXTJOIN(" · ",TRUE,DADOS_INVOC!$NB$46,DADOS_INVOC!$NC$46)</f>
        <v/>
      </c>
      <c r="C1610" s="192" t="inlineStr">
        <is>
          <t>DADOS_INVOC!NB46 DADOS_INVOC!NC46</t>
        </is>
      </c>
      <c r="D1610" s="192" t="inlineStr">
        <is>
          <t>entrada</t>
        </is>
      </c>
    </row>
    <row r="1611">
      <c r="A1611" s="192" t="inlineStr">
        <is>
          <t>invocacao.4.esp.4.pe</t>
        </is>
      </c>
      <c r="B1611" s="192">
        <f>IF(ISBLANK(DADOS_INVOC!$QA$46),"",DADOS_INVOC!$QA$46&amp;"")</f>
        <v/>
      </c>
      <c r="C1611" s="192" t="inlineStr">
        <is>
          <t>DADOS_INVOC!QA46</t>
        </is>
      </c>
      <c r="D1611" s="192" t="inlineStr">
        <is>
          <t>resultado</t>
        </is>
      </c>
    </row>
    <row r="1612">
      <c r="A1612" s="192" t="inlineStr">
        <is>
          <t>invocacao.4.esp.4.dano</t>
        </is>
      </c>
      <c r="B1612" s="192">
        <f>IF(ISBLANK(DADOS_INVOC!$QE$46),"",DADOS_INVOC!$QE$46&amp;"")</f>
        <v/>
      </c>
      <c r="C1612" s="192" t="inlineStr">
        <is>
          <t>DADOS_INVOC!QE46</t>
        </is>
      </c>
      <c r="D1612" s="192" t="inlineStr">
        <is>
          <t>resultado</t>
        </is>
      </c>
    </row>
    <row r="1613">
      <c r="A1613" s="192" t="inlineStr">
        <is>
          <t>invocacao.4.esp.4.erros</t>
        </is>
      </c>
      <c r="B1613" s="192">
        <f>IF(ISBLANK(DADOS_INVOC!$PT$46),"",DADOS_INVOC!$PT$46&amp;"")</f>
        <v/>
      </c>
      <c r="C1613" s="192" t="inlineStr">
        <is>
          <t>DADOS_INVOC!PT46</t>
        </is>
      </c>
      <c r="D1613" s="192" t="inlineStr">
        <is>
          <t>aviso</t>
        </is>
      </c>
    </row>
    <row r="1614">
      <c r="A1614" s="192" t="inlineStr">
        <is>
          <t>invocacao.4.esp.4.avisos</t>
        </is>
      </c>
      <c r="B1614" s="192">
        <f>IF(ISBLANK(DADOS_INVOC!$PV$46),"",DADOS_INVOC!$PV$46&amp;"")</f>
        <v/>
      </c>
      <c r="C1614" s="192" t="inlineStr">
        <is>
          <t>DADOS_INVOC!PV46</t>
        </is>
      </c>
      <c r="D1614" s="192" t="inlineStr">
        <is>
          <t>aviso</t>
        </is>
      </c>
    </row>
    <row r="1615">
      <c r="A1615" s="192" t="inlineStr">
        <is>
          <t>invocacao.4.esp.5.classe</t>
        </is>
      </c>
      <c r="B1615" s="192">
        <f>IF(ISBLANK(DADOS_INVOC!$MS$47),"",DADOS_INVOC!$MS$47&amp;"")</f>
        <v/>
      </c>
      <c r="C1615" s="192" t="inlineStr">
        <is>
          <t>DADOS_INVOC!MS47</t>
        </is>
      </c>
      <c r="D1615" s="192" t="inlineStr">
        <is>
          <t>entrada</t>
        </is>
      </c>
    </row>
    <row r="1616">
      <c r="A1616" s="192" t="inlineStr">
        <is>
          <t>invocacao.4.esp.5.nome</t>
        </is>
      </c>
      <c r="B1616" s="192">
        <f>IF(ISBLANK(DADOS_INVOC!$MT$47),"",DADOS_INVOC!$MT$47&amp;"")</f>
        <v/>
      </c>
      <c r="C1616" s="192" t="inlineStr">
        <is>
          <t>DADOS_INVOC!MT47</t>
        </is>
      </c>
      <c r="D1616" s="192" t="inlineStr">
        <is>
          <t>entrada</t>
        </is>
      </c>
    </row>
    <row r="1617">
      <c r="A1617" s="192" t="inlineStr">
        <is>
          <t>invocacao.4.esp.5.forma</t>
        </is>
      </c>
      <c r="B1617" s="192">
        <f>IF(ISBLANK(DADOS_INVOC!$MU$47),"",DADOS_INVOC!$MU$47&amp;"")</f>
        <v/>
      </c>
      <c r="C1617" s="192" t="inlineStr">
        <is>
          <t>DADOS_INVOC!MU47</t>
        </is>
      </c>
      <c r="D1617" s="192" t="inlineStr">
        <is>
          <t>entrada</t>
        </is>
      </c>
    </row>
    <row r="1618">
      <c r="A1618" s="192" t="inlineStr">
        <is>
          <t>invocacao.4.esp.5.pecas</t>
        </is>
      </c>
      <c r="B1618" s="192">
        <f>TEXTJOIN(" · ",TRUE,DADOS_INVOC!$MX$47,DADOS_INVOC!$MY$47,DADOS_INVOC!$MZ$47,DADOS_INVOC!$NA$47)</f>
        <v/>
      </c>
      <c r="C1618" s="192" t="inlineStr">
        <is>
          <t>DADOS_INVOC!MX47 DADOS_INVOC!MY47 DADOS_INVOC!MZ47 DADOS_INVOC!NA47</t>
        </is>
      </c>
      <c r="D1618" s="192" t="inlineStr">
        <is>
          <t>entrada</t>
        </is>
      </c>
    </row>
    <row r="1619">
      <c r="A1619" s="192" t="inlineStr">
        <is>
          <t>invocacao.4.esp.5.restricoes</t>
        </is>
      </c>
      <c r="B1619" s="192">
        <f>TEXTJOIN(" · ",TRUE,DADOS_INVOC!$NB$47,DADOS_INVOC!$NC$47)</f>
        <v/>
      </c>
      <c r="C1619" s="192" t="inlineStr">
        <is>
          <t>DADOS_INVOC!NB47 DADOS_INVOC!NC47</t>
        </is>
      </c>
      <c r="D1619" s="192" t="inlineStr">
        <is>
          <t>entrada</t>
        </is>
      </c>
    </row>
    <row r="1620">
      <c r="A1620" s="192" t="inlineStr">
        <is>
          <t>invocacao.4.esp.5.pe</t>
        </is>
      </c>
      <c r="B1620" s="192">
        <f>IF(ISBLANK(DADOS_INVOC!$QA$47),"",DADOS_INVOC!$QA$47&amp;"")</f>
        <v/>
      </c>
      <c r="C1620" s="192" t="inlineStr">
        <is>
          <t>DADOS_INVOC!QA47</t>
        </is>
      </c>
      <c r="D1620" s="192" t="inlineStr">
        <is>
          <t>resultado</t>
        </is>
      </c>
    </row>
    <row r="1621">
      <c r="A1621" s="192" t="inlineStr">
        <is>
          <t>invocacao.4.esp.5.dano</t>
        </is>
      </c>
      <c r="B1621" s="192">
        <f>IF(ISBLANK(DADOS_INVOC!$QE$47),"",DADOS_INVOC!$QE$47&amp;"")</f>
        <v/>
      </c>
      <c r="C1621" s="192" t="inlineStr">
        <is>
          <t>DADOS_INVOC!QE47</t>
        </is>
      </c>
      <c r="D1621" s="192" t="inlineStr">
        <is>
          <t>resultado</t>
        </is>
      </c>
    </row>
    <row r="1622">
      <c r="A1622" s="192" t="inlineStr">
        <is>
          <t>invocacao.4.esp.5.erros</t>
        </is>
      </c>
      <c r="B1622" s="192">
        <f>IF(ISBLANK(DADOS_INVOC!$PT$47),"",DADOS_INVOC!$PT$47&amp;"")</f>
        <v/>
      </c>
      <c r="C1622" s="192" t="inlineStr">
        <is>
          <t>DADOS_INVOC!PT47</t>
        </is>
      </c>
      <c r="D1622" s="192" t="inlineStr">
        <is>
          <t>aviso</t>
        </is>
      </c>
    </row>
    <row r="1623">
      <c r="A1623" s="192" t="inlineStr">
        <is>
          <t>invocacao.4.esp.5.avisos</t>
        </is>
      </c>
      <c r="B1623" s="192">
        <f>IF(ISBLANK(DADOS_INVOC!$PV$47),"",DADOS_INVOC!$PV$47&amp;"")</f>
        <v/>
      </c>
      <c r="C1623" s="192" t="inlineStr">
        <is>
          <t>DADOS_INVOC!PV47</t>
        </is>
      </c>
      <c r="D1623" s="192" t="inlineStr">
        <is>
          <t>aviso</t>
        </is>
      </c>
    </row>
    <row r="1624">
      <c r="A1624" s="192" t="inlineStr">
        <is>
          <t>invocacao.4.esp.6.classe</t>
        </is>
      </c>
      <c r="B1624" s="192">
        <f>IF(ISBLANK(DADOS_INVOC!$MS$48),"",DADOS_INVOC!$MS$48&amp;"")</f>
        <v/>
      </c>
      <c r="C1624" s="192" t="inlineStr">
        <is>
          <t>DADOS_INVOC!MS48</t>
        </is>
      </c>
      <c r="D1624" s="192" t="inlineStr">
        <is>
          <t>entrada</t>
        </is>
      </c>
    </row>
    <row r="1625">
      <c r="A1625" s="192" t="inlineStr">
        <is>
          <t>invocacao.4.esp.6.nome</t>
        </is>
      </c>
      <c r="B1625" s="192">
        <f>IF(ISBLANK(DADOS_INVOC!$MT$48),"",DADOS_INVOC!$MT$48&amp;"")</f>
        <v/>
      </c>
      <c r="C1625" s="192" t="inlineStr">
        <is>
          <t>DADOS_INVOC!MT48</t>
        </is>
      </c>
      <c r="D1625" s="192" t="inlineStr">
        <is>
          <t>entrada</t>
        </is>
      </c>
    </row>
    <row r="1626">
      <c r="A1626" s="192" t="inlineStr">
        <is>
          <t>invocacao.4.esp.6.forma</t>
        </is>
      </c>
      <c r="B1626" s="192">
        <f>IF(ISBLANK(DADOS_INVOC!$MU$48),"",DADOS_INVOC!$MU$48&amp;"")</f>
        <v/>
      </c>
      <c r="C1626" s="192" t="inlineStr">
        <is>
          <t>DADOS_INVOC!MU48</t>
        </is>
      </c>
      <c r="D1626" s="192" t="inlineStr">
        <is>
          <t>entrada</t>
        </is>
      </c>
    </row>
    <row r="1627">
      <c r="A1627" s="192" t="inlineStr">
        <is>
          <t>invocacao.4.esp.6.pecas</t>
        </is>
      </c>
      <c r="B1627" s="192">
        <f>TEXTJOIN(" · ",TRUE,DADOS_INVOC!$MX$48,DADOS_INVOC!$MY$48,DADOS_INVOC!$MZ$48,DADOS_INVOC!$NA$48)</f>
        <v/>
      </c>
      <c r="C1627" s="192" t="inlineStr">
        <is>
          <t>DADOS_INVOC!MX48 DADOS_INVOC!MY48 DADOS_INVOC!MZ48 DADOS_INVOC!NA48</t>
        </is>
      </c>
      <c r="D1627" s="192" t="inlineStr">
        <is>
          <t>entrada</t>
        </is>
      </c>
    </row>
    <row r="1628">
      <c r="A1628" s="192" t="inlineStr">
        <is>
          <t>invocacao.4.esp.6.restricoes</t>
        </is>
      </c>
      <c r="B1628" s="192">
        <f>TEXTJOIN(" · ",TRUE,DADOS_INVOC!$NB$48,DADOS_INVOC!$NC$48)</f>
        <v/>
      </c>
      <c r="C1628" s="192" t="inlineStr">
        <is>
          <t>DADOS_INVOC!NB48 DADOS_INVOC!NC48</t>
        </is>
      </c>
      <c r="D1628" s="192" t="inlineStr">
        <is>
          <t>entrada</t>
        </is>
      </c>
    </row>
    <row r="1629">
      <c r="A1629" s="192" t="inlineStr">
        <is>
          <t>invocacao.4.esp.6.pe</t>
        </is>
      </c>
      <c r="B1629" s="192">
        <f>IF(ISBLANK(DADOS_INVOC!$QA$48),"",DADOS_INVOC!$QA$48&amp;"")</f>
        <v/>
      </c>
      <c r="C1629" s="192" t="inlineStr">
        <is>
          <t>DADOS_INVOC!QA48</t>
        </is>
      </c>
      <c r="D1629" s="192" t="inlineStr">
        <is>
          <t>resultado</t>
        </is>
      </c>
    </row>
    <row r="1630">
      <c r="A1630" s="192" t="inlineStr">
        <is>
          <t>invocacao.4.esp.6.dano</t>
        </is>
      </c>
      <c r="B1630" s="192">
        <f>IF(ISBLANK(DADOS_INVOC!$QE$48),"",DADOS_INVOC!$QE$48&amp;"")</f>
        <v/>
      </c>
      <c r="C1630" s="192" t="inlineStr">
        <is>
          <t>DADOS_INVOC!QE48</t>
        </is>
      </c>
      <c r="D1630" s="192" t="inlineStr">
        <is>
          <t>resultado</t>
        </is>
      </c>
    </row>
    <row r="1631">
      <c r="A1631" s="192" t="inlineStr">
        <is>
          <t>invocacao.4.esp.6.erros</t>
        </is>
      </c>
      <c r="B1631" s="192">
        <f>IF(ISBLANK(DADOS_INVOC!$PT$48),"",DADOS_INVOC!$PT$48&amp;"")</f>
        <v/>
      </c>
      <c r="C1631" s="192" t="inlineStr">
        <is>
          <t>DADOS_INVOC!PT48</t>
        </is>
      </c>
      <c r="D1631" s="192" t="inlineStr">
        <is>
          <t>aviso</t>
        </is>
      </c>
    </row>
    <row r="1632">
      <c r="A1632" s="192" t="inlineStr">
        <is>
          <t>invocacao.4.esp.6.avisos</t>
        </is>
      </c>
      <c r="B1632" s="192">
        <f>IF(ISBLANK(DADOS_INVOC!$PV$48),"",DADOS_INVOC!$PV$48&amp;"")</f>
        <v/>
      </c>
      <c r="C1632" s="192" t="inlineStr">
        <is>
          <t>DADOS_INVOC!PV48</t>
        </is>
      </c>
      <c r="D1632" s="192" t="inlineStr">
        <is>
          <t>aviso</t>
        </is>
      </c>
    </row>
    <row r="1633">
      <c r="A1633" s="192" t="inlineStr">
        <is>
          <t>invocacao.4.esp.7.classe</t>
        </is>
      </c>
      <c r="B1633" s="192">
        <f>IF(ISBLANK(DADOS_INVOC!$MS$49),"",DADOS_INVOC!$MS$49&amp;"")</f>
        <v/>
      </c>
      <c r="C1633" s="192" t="inlineStr">
        <is>
          <t>DADOS_INVOC!MS49</t>
        </is>
      </c>
      <c r="D1633" s="192" t="inlineStr">
        <is>
          <t>entrada</t>
        </is>
      </c>
    </row>
    <row r="1634">
      <c r="A1634" s="192" t="inlineStr">
        <is>
          <t>invocacao.4.esp.7.nome</t>
        </is>
      </c>
      <c r="B1634" s="192">
        <f>IF(ISBLANK(DADOS_INVOC!$MT$49),"",DADOS_INVOC!$MT$49&amp;"")</f>
        <v/>
      </c>
      <c r="C1634" s="192" t="inlineStr">
        <is>
          <t>DADOS_INVOC!MT49</t>
        </is>
      </c>
      <c r="D1634" s="192" t="inlineStr">
        <is>
          <t>entrada</t>
        </is>
      </c>
    </row>
    <row r="1635">
      <c r="A1635" s="192" t="inlineStr">
        <is>
          <t>invocacao.4.esp.7.forma</t>
        </is>
      </c>
      <c r="B1635" s="192">
        <f>IF(ISBLANK(DADOS_INVOC!$MU$49),"",DADOS_INVOC!$MU$49&amp;"")</f>
        <v/>
      </c>
      <c r="C1635" s="192" t="inlineStr">
        <is>
          <t>DADOS_INVOC!MU49</t>
        </is>
      </c>
      <c r="D1635" s="192" t="inlineStr">
        <is>
          <t>entrada</t>
        </is>
      </c>
    </row>
    <row r="1636">
      <c r="A1636" s="192" t="inlineStr">
        <is>
          <t>invocacao.4.esp.7.pecas</t>
        </is>
      </c>
      <c r="B1636" s="192">
        <f>TEXTJOIN(" · ",TRUE,DADOS_INVOC!$MX$49,DADOS_INVOC!$MY$49,DADOS_INVOC!$MZ$49,DADOS_INVOC!$NA$49)</f>
        <v/>
      </c>
      <c r="C1636" s="192" t="inlineStr">
        <is>
          <t>DADOS_INVOC!MX49 DADOS_INVOC!MY49 DADOS_INVOC!MZ49 DADOS_INVOC!NA49</t>
        </is>
      </c>
      <c r="D1636" s="192" t="inlineStr">
        <is>
          <t>entrada</t>
        </is>
      </c>
    </row>
    <row r="1637">
      <c r="A1637" s="192" t="inlineStr">
        <is>
          <t>invocacao.4.esp.7.restricoes</t>
        </is>
      </c>
      <c r="B1637" s="192">
        <f>TEXTJOIN(" · ",TRUE,DADOS_INVOC!$NB$49,DADOS_INVOC!$NC$49)</f>
        <v/>
      </c>
      <c r="C1637" s="192" t="inlineStr">
        <is>
          <t>DADOS_INVOC!NB49 DADOS_INVOC!NC49</t>
        </is>
      </c>
      <c r="D1637" s="192" t="inlineStr">
        <is>
          <t>entrada</t>
        </is>
      </c>
    </row>
    <row r="1638">
      <c r="A1638" s="192" t="inlineStr">
        <is>
          <t>invocacao.4.esp.7.pe</t>
        </is>
      </c>
      <c r="B1638" s="192">
        <f>IF(ISBLANK(DADOS_INVOC!$QA$49),"",DADOS_INVOC!$QA$49&amp;"")</f>
        <v/>
      </c>
      <c r="C1638" s="192" t="inlineStr">
        <is>
          <t>DADOS_INVOC!QA49</t>
        </is>
      </c>
      <c r="D1638" s="192" t="inlineStr">
        <is>
          <t>resultado</t>
        </is>
      </c>
    </row>
    <row r="1639">
      <c r="A1639" s="192" t="inlineStr">
        <is>
          <t>invocacao.4.esp.7.dano</t>
        </is>
      </c>
      <c r="B1639" s="192">
        <f>IF(ISBLANK(DADOS_INVOC!$QE$49),"",DADOS_INVOC!$QE$49&amp;"")</f>
        <v/>
      </c>
      <c r="C1639" s="192" t="inlineStr">
        <is>
          <t>DADOS_INVOC!QE49</t>
        </is>
      </c>
      <c r="D1639" s="192" t="inlineStr">
        <is>
          <t>resultado</t>
        </is>
      </c>
    </row>
    <row r="1640">
      <c r="A1640" s="192" t="inlineStr">
        <is>
          <t>invocacao.4.esp.7.erros</t>
        </is>
      </c>
      <c r="B1640" s="192">
        <f>IF(ISBLANK(DADOS_INVOC!$PT$49),"",DADOS_INVOC!$PT$49&amp;"")</f>
        <v/>
      </c>
      <c r="C1640" s="192" t="inlineStr">
        <is>
          <t>DADOS_INVOC!PT49</t>
        </is>
      </c>
      <c r="D1640" s="192" t="inlineStr">
        <is>
          <t>aviso</t>
        </is>
      </c>
    </row>
    <row r="1641">
      <c r="A1641" s="192" t="inlineStr">
        <is>
          <t>invocacao.4.esp.7.avisos</t>
        </is>
      </c>
      <c r="B1641" s="192">
        <f>IF(ISBLANK(DADOS_INVOC!$PV$49),"",DADOS_INVOC!$PV$49&amp;"")</f>
        <v/>
      </c>
      <c r="C1641" s="192" t="inlineStr">
        <is>
          <t>DADOS_INVOC!PV49</t>
        </is>
      </c>
      <c r="D1641" s="192" t="inlineStr">
        <is>
          <t>aviso</t>
        </is>
      </c>
    </row>
    <row r="1642">
      <c r="A1642" s="192" t="inlineStr">
        <is>
          <t>invocacao.4.esp.8.classe</t>
        </is>
      </c>
      <c r="B1642" s="192">
        <f>IF(ISBLANK(DADOS_INVOC!$MS$50),"",DADOS_INVOC!$MS$50&amp;"")</f>
        <v/>
      </c>
      <c r="C1642" s="192" t="inlineStr">
        <is>
          <t>DADOS_INVOC!MS50</t>
        </is>
      </c>
      <c r="D1642" s="192" t="inlineStr">
        <is>
          <t>entrada</t>
        </is>
      </c>
    </row>
    <row r="1643">
      <c r="A1643" s="192" t="inlineStr">
        <is>
          <t>invocacao.4.esp.8.nome</t>
        </is>
      </c>
      <c r="B1643" s="192">
        <f>IF(ISBLANK(DADOS_INVOC!$MT$50),"",DADOS_INVOC!$MT$50&amp;"")</f>
        <v/>
      </c>
      <c r="C1643" s="192" t="inlineStr">
        <is>
          <t>DADOS_INVOC!MT50</t>
        </is>
      </c>
      <c r="D1643" s="192" t="inlineStr">
        <is>
          <t>entrada</t>
        </is>
      </c>
    </row>
    <row r="1644">
      <c r="A1644" s="192" t="inlineStr">
        <is>
          <t>invocacao.4.esp.8.forma</t>
        </is>
      </c>
      <c r="B1644" s="192">
        <f>IF(ISBLANK(DADOS_INVOC!$MU$50),"",DADOS_INVOC!$MU$50&amp;"")</f>
        <v/>
      </c>
      <c r="C1644" s="192" t="inlineStr">
        <is>
          <t>DADOS_INVOC!MU50</t>
        </is>
      </c>
      <c r="D1644" s="192" t="inlineStr">
        <is>
          <t>entrada</t>
        </is>
      </c>
    </row>
    <row r="1645">
      <c r="A1645" s="192" t="inlineStr">
        <is>
          <t>invocacao.4.esp.8.pecas</t>
        </is>
      </c>
      <c r="B1645" s="192">
        <f>TEXTJOIN(" · ",TRUE,DADOS_INVOC!$MX$50,DADOS_INVOC!$MY$50,DADOS_INVOC!$MZ$50,DADOS_INVOC!$NA$50)</f>
        <v/>
      </c>
      <c r="C1645" s="192" t="inlineStr">
        <is>
          <t>DADOS_INVOC!MX50 DADOS_INVOC!MY50 DADOS_INVOC!MZ50 DADOS_INVOC!NA50</t>
        </is>
      </c>
      <c r="D1645" s="192" t="inlineStr">
        <is>
          <t>entrada</t>
        </is>
      </c>
    </row>
    <row r="1646">
      <c r="A1646" s="192" t="inlineStr">
        <is>
          <t>invocacao.4.esp.8.restricoes</t>
        </is>
      </c>
      <c r="B1646" s="192">
        <f>TEXTJOIN(" · ",TRUE,DADOS_INVOC!$NB$50,DADOS_INVOC!$NC$50)</f>
        <v/>
      </c>
      <c r="C1646" s="192" t="inlineStr">
        <is>
          <t>DADOS_INVOC!NB50 DADOS_INVOC!NC50</t>
        </is>
      </c>
      <c r="D1646" s="192" t="inlineStr">
        <is>
          <t>entrada</t>
        </is>
      </c>
    </row>
    <row r="1647">
      <c r="A1647" s="192" t="inlineStr">
        <is>
          <t>invocacao.4.esp.8.pe</t>
        </is>
      </c>
      <c r="B1647" s="192">
        <f>IF(ISBLANK(DADOS_INVOC!$QA$50),"",DADOS_INVOC!$QA$50&amp;"")</f>
        <v/>
      </c>
      <c r="C1647" s="192" t="inlineStr">
        <is>
          <t>DADOS_INVOC!QA50</t>
        </is>
      </c>
      <c r="D1647" s="192" t="inlineStr">
        <is>
          <t>resultado</t>
        </is>
      </c>
    </row>
    <row r="1648">
      <c r="A1648" s="192" t="inlineStr">
        <is>
          <t>invocacao.4.esp.8.dano</t>
        </is>
      </c>
      <c r="B1648" s="192">
        <f>IF(ISBLANK(DADOS_INVOC!$QE$50),"",DADOS_INVOC!$QE$50&amp;"")</f>
        <v/>
      </c>
      <c r="C1648" s="192" t="inlineStr">
        <is>
          <t>DADOS_INVOC!QE50</t>
        </is>
      </c>
      <c r="D1648" s="192" t="inlineStr">
        <is>
          <t>resultado</t>
        </is>
      </c>
    </row>
    <row r="1649">
      <c r="A1649" s="192" t="inlineStr">
        <is>
          <t>invocacao.4.esp.8.erros</t>
        </is>
      </c>
      <c r="B1649" s="192">
        <f>IF(ISBLANK(DADOS_INVOC!$PT$50),"",DADOS_INVOC!$PT$50&amp;"")</f>
        <v/>
      </c>
      <c r="C1649" s="192" t="inlineStr">
        <is>
          <t>DADOS_INVOC!PT50</t>
        </is>
      </c>
      <c r="D1649" s="192" t="inlineStr">
        <is>
          <t>aviso</t>
        </is>
      </c>
    </row>
    <row r="1650">
      <c r="A1650" s="192" t="inlineStr">
        <is>
          <t>invocacao.4.esp.8.avisos</t>
        </is>
      </c>
      <c r="B1650" s="192">
        <f>IF(ISBLANK(DADOS_INVOC!$PV$50),"",DADOS_INVOC!$PV$50&amp;"")</f>
        <v/>
      </c>
      <c r="C1650" s="192" t="inlineStr">
        <is>
          <t>DADOS_INVOC!PV50</t>
        </is>
      </c>
      <c r="D1650" s="192" t="inlineStr">
        <is>
          <t>aviso</t>
        </is>
      </c>
    </row>
    <row r="1651">
      <c r="A1651" s="192" t="inlineStr">
        <is>
          <t>invocacao.4.ext.1.classe</t>
        </is>
      </c>
      <c r="B1651" s="192">
        <f>IF(ISBLANK(DADOS_INVOC!$MS$51),"",DADOS_INVOC!$MS$51&amp;"")</f>
        <v/>
      </c>
      <c r="C1651" s="192" t="inlineStr">
        <is>
          <t>DADOS_INVOC!MS51</t>
        </is>
      </c>
      <c r="D1651" s="192" t="inlineStr">
        <is>
          <t>entrada</t>
        </is>
      </c>
    </row>
    <row r="1652">
      <c r="A1652" s="192" t="inlineStr">
        <is>
          <t>invocacao.4.ext.1.nome</t>
        </is>
      </c>
      <c r="B1652" s="192">
        <f>IF(ISBLANK(DADOS_INVOC!$MT$51),"",DADOS_INVOC!$MT$51&amp;"")</f>
        <v/>
      </c>
      <c r="C1652" s="192" t="inlineStr">
        <is>
          <t>DADOS_INVOC!MT51</t>
        </is>
      </c>
      <c r="D1652" s="192" t="inlineStr">
        <is>
          <t>entrada</t>
        </is>
      </c>
    </row>
    <row r="1653">
      <c r="A1653" s="192" t="inlineStr">
        <is>
          <t>invocacao.4.ext.1.forma</t>
        </is>
      </c>
      <c r="B1653" s="192">
        <f>IF(ISBLANK(DADOS_INVOC!$MU$51),"",DADOS_INVOC!$MU$51&amp;"")</f>
        <v/>
      </c>
      <c r="C1653" s="192" t="inlineStr">
        <is>
          <t>DADOS_INVOC!MU51</t>
        </is>
      </c>
      <c r="D1653" s="192" t="inlineStr">
        <is>
          <t>entrada</t>
        </is>
      </c>
    </row>
    <row r="1654">
      <c r="A1654" s="192" t="inlineStr">
        <is>
          <t>invocacao.4.ext.1.pecas</t>
        </is>
      </c>
      <c r="B1654" s="192">
        <f>TEXTJOIN(" · ",TRUE,DADOS_INVOC!$MX$51,DADOS_INVOC!$MY$51,DADOS_INVOC!$MZ$51,DADOS_INVOC!$NA$51)</f>
        <v/>
      </c>
      <c r="C1654" s="192" t="inlineStr">
        <is>
          <t>DADOS_INVOC!MX51 DADOS_INVOC!MY51 DADOS_INVOC!MZ51 DADOS_INVOC!NA51</t>
        </is>
      </c>
      <c r="D1654" s="192" t="inlineStr">
        <is>
          <t>entrada</t>
        </is>
      </c>
    </row>
    <row r="1655">
      <c r="A1655" s="192" t="inlineStr">
        <is>
          <t>invocacao.4.ext.1.restricoes</t>
        </is>
      </c>
      <c r="B1655" s="192">
        <f>TEXTJOIN(" · ",TRUE,DADOS_INVOC!$NB$51,DADOS_INVOC!$NC$51)</f>
        <v/>
      </c>
      <c r="C1655" s="192" t="inlineStr">
        <is>
          <t>DADOS_INVOC!NB51 DADOS_INVOC!NC51</t>
        </is>
      </c>
      <c r="D1655" s="192" t="inlineStr">
        <is>
          <t>entrada</t>
        </is>
      </c>
    </row>
    <row r="1656">
      <c r="A1656" s="192" t="inlineStr">
        <is>
          <t>invocacao.4.ext.1.pe</t>
        </is>
      </c>
      <c r="B1656" s="192">
        <f>IF(ISBLANK(DADOS_INVOC!$QA$51),"",DADOS_INVOC!$QA$51&amp;"")</f>
        <v/>
      </c>
      <c r="C1656" s="192" t="inlineStr">
        <is>
          <t>DADOS_INVOC!QA51</t>
        </is>
      </c>
      <c r="D1656" s="192" t="inlineStr">
        <is>
          <t>resultado</t>
        </is>
      </c>
    </row>
    <row r="1657">
      <c r="A1657" s="192" t="inlineStr">
        <is>
          <t>invocacao.4.ext.1.dano</t>
        </is>
      </c>
      <c r="B1657" s="192">
        <f>IF(ISBLANK(DADOS_INVOC!$QE$51),"",DADOS_INVOC!$QE$51&amp;"")</f>
        <v/>
      </c>
      <c r="C1657" s="192" t="inlineStr">
        <is>
          <t>DADOS_INVOC!QE51</t>
        </is>
      </c>
      <c r="D1657" s="192" t="inlineStr">
        <is>
          <t>resultado</t>
        </is>
      </c>
    </row>
    <row r="1658">
      <c r="A1658" s="192" t="inlineStr">
        <is>
          <t>invocacao.4.ext.1.erros</t>
        </is>
      </c>
      <c r="B1658" s="192">
        <f>IF(ISBLANK(DADOS_INVOC!$PT$51),"",DADOS_INVOC!$PT$51&amp;"")</f>
        <v/>
      </c>
      <c r="C1658" s="192" t="inlineStr">
        <is>
          <t>DADOS_INVOC!PT51</t>
        </is>
      </c>
      <c r="D1658" s="192" t="inlineStr">
        <is>
          <t>aviso</t>
        </is>
      </c>
    </row>
    <row r="1659">
      <c r="A1659" s="192" t="inlineStr">
        <is>
          <t>invocacao.4.ext.1.avisos</t>
        </is>
      </c>
      <c r="B1659" s="192">
        <f>IF(ISBLANK(DADOS_INVOC!$PV$51),"",DADOS_INVOC!$PV$51&amp;"")</f>
        <v/>
      </c>
      <c r="C1659" s="192" t="inlineStr">
        <is>
          <t>DADOS_INVOC!PV51</t>
        </is>
      </c>
      <c r="D1659" s="192" t="inlineStr">
        <is>
          <t>aviso</t>
        </is>
      </c>
    </row>
    <row r="1660">
      <c r="A1660" s="192" t="inlineStr">
        <is>
          <t>invocacao.4.ext.2.classe</t>
        </is>
      </c>
      <c r="B1660" s="192">
        <f>IF(ISBLANK(DADOS_INVOC!$MS$52),"",DADOS_INVOC!$MS$52&amp;"")</f>
        <v/>
      </c>
      <c r="C1660" s="192" t="inlineStr">
        <is>
          <t>DADOS_INVOC!MS52</t>
        </is>
      </c>
      <c r="D1660" s="192" t="inlineStr">
        <is>
          <t>entrada</t>
        </is>
      </c>
    </row>
    <row r="1661">
      <c r="A1661" s="192" t="inlineStr">
        <is>
          <t>invocacao.4.ext.2.nome</t>
        </is>
      </c>
      <c r="B1661" s="192">
        <f>IF(ISBLANK(DADOS_INVOC!$MT$52),"",DADOS_INVOC!$MT$52&amp;"")</f>
        <v/>
      </c>
      <c r="C1661" s="192" t="inlineStr">
        <is>
          <t>DADOS_INVOC!MT52</t>
        </is>
      </c>
      <c r="D1661" s="192" t="inlineStr">
        <is>
          <t>entrada</t>
        </is>
      </c>
    </row>
    <row r="1662">
      <c r="A1662" s="192" t="inlineStr">
        <is>
          <t>invocacao.4.ext.2.forma</t>
        </is>
      </c>
      <c r="B1662" s="192">
        <f>IF(ISBLANK(DADOS_INVOC!$MU$52),"",DADOS_INVOC!$MU$52&amp;"")</f>
        <v/>
      </c>
      <c r="C1662" s="192" t="inlineStr">
        <is>
          <t>DADOS_INVOC!MU52</t>
        </is>
      </c>
      <c r="D1662" s="192" t="inlineStr">
        <is>
          <t>entrada</t>
        </is>
      </c>
    </row>
    <row r="1663">
      <c r="A1663" s="192" t="inlineStr">
        <is>
          <t>invocacao.4.ext.2.pecas</t>
        </is>
      </c>
      <c r="B1663" s="192">
        <f>TEXTJOIN(" · ",TRUE,DADOS_INVOC!$MX$52,DADOS_INVOC!$MY$52,DADOS_INVOC!$MZ$52,DADOS_INVOC!$NA$52)</f>
        <v/>
      </c>
      <c r="C1663" s="192" t="inlineStr">
        <is>
          <t>DADOS_INVOC!MX52 DADOS_INVOC!MY52 DADOS_INVOC!MZ52 DADOS_INVOC!NA52</t>
        </is>
      </c>
      <c r="D1663" s="192" t="inlineStr">
        <is>
          <t>entrada</t>
        </is>
      </c>
    </row>
    <row r="1664">
      <c r="A1664" s="192" t="inlineStr">
        <is>
          <t>invocacao.4.ext.2.restricoes</t>
        </is>
      </c>
      <c r="B1664" s="192">
        <f>TEXTJOIN(" · ",TRUE,DADOS_INVOC!$NB$52,DADOS_INVOC!$NC$52)</f>
        <v/>
      </c>
      <c r="C1664" s="192" t="inlineStr">
        <is>
          <t>DADOS_INVOC!NB52 DADOS_INVOC!NC52</t>
        </is>
      </c>
      <c r="D1664" s="192" t="inlineStr">
        <is>
          <t>entrada</t>
        </is>
      </c>
    </row>
    <row r="1665">
      <c r="A1665" s="192" t="inlineStr">
        <is>
          <t>invocacao.4.ext.2.pe</t>
        </is>
      </c>
      <c r="B1665" s="192">
        <f>IF(ISBLANK(DADOS_INVOC!$QA$52),"",DADOS_INVOC!$QA$52&amp;"")</f>
        <v/>
      </c>
      <c r="C1665" s="192" t="inlineStr">
        <is>
          <t>DADOS_INVOC!QA52</t>
        </is>
      </c>
      <c r="D1665" s="192" t="inlineStr">
        <is>
          <t>resultado</t>
        </is>
      </c>
    </row>
    <row r="1666">
      <c r="A1666" s="192" t="inlineStr">
        <is>
          <t>invocacao.4.ext.2.dano</t>
        </is>
      </c>
      <c r="B1666" s="192">
        <f>IF(ISBLANK(DADOS_INVOC!$QE$52),"",DADOS_INVOC!$QE$52&amp;"")</f>
        <v/>
      </c>
      <c r="C1666" s="192" t="inlineStr">
        <is>
          <t>DADOS_INVOC!QE52</t>
        </is>
      </c>
      <c r="D1666" s="192" t="inlineStr">
        <is>
          <t>resultado</t>
        </is>
      </c>
    </row>
    <row r="1667">
      <c r="A1667" s="192" t="inlineStr">
        <is>
          <t>invocacao.4.ext.2.erros</t>
        </is>
      </c>
      <c r="B1667" s="192">
        <f>IF(ISBLANK(DADOS_INVOC!$PT$52),"",DADOS_INVOC!$PT$52&amp;"")</f>
        <v/>
      </c>
      <c r="C1667" s="192" t="inlineStr">
        <is>
          <t>DADOS_INVOC!PT52</t>
        </is>
      </c>
      <c r="D1667" s="192" t="inlineStr">
        <is>
          <t>aviso</t>
        </is>
      </c>
    </row>
    <row r="1668">
      <c r="A1668" s="192" t="inlineStr">
        <is>
          <t>invocacao.4.ext.2.avisos</t>
        </is>
      </c>
      <c r="B1668" s="192">
        <f>IF(ISBLANK(DADOS_INVOC!$PV$52),"",DADOS_INVOC!$PV$52&amp;"")</f>
        <v/>
      </c>
      <c r="C1668" s="192" t="inlineStr">
        <is>
          <t>DADOS_INVOC!PV52</t>
        </is>
      </c>
      <c r="D1668" s="192" t="inlineStr">
        <is>
          <t>aviso</t>
        </is>
      </c>
    </row>
    <row r="1669">
      <c r="A1669" s="192" t="inlineStr">
        <is>
          <t>invocacao.4.ext.3.classe</t>
        </is>
      </c>
      <c r="B1669" s="192">
        <f>IF(ISBLANK(DADOS_INVOC!$MS$53),"",DADOS_INVOC!$MS$53&amp;"")</f>
        <v/>
      </c>
      <c r="C1669" s="192" t="inlineStr">
        <is>
          <t>DADOS_INVOC!MS53</t>
        </is>
      </c>
      <c r="D1669" s="192" t="inlineStr">
        <is>
          <t>entrada</t>
        </is>
      </c>
    </row>
    <row r="1670">
      <c r="A1670" s="192" t="inlineStr">
        <is>
          <t>invocacao.4.ext.3.nome</t>
        </is>
      </c>
      <c r="B1670" s="192">
        <f>IF(ISBLANK(DADOS_INVOC!$MT$53),"",DADOS_INVOC!$MT$53&amp;"")</f>
        <v/>
      </c>
      <c r="C1670" s="192" t="inlineStr">
        <is>
          <t>DADOS_INVOC!MT53</t>
        </is>
      </c>
      <c r="D1670" s="192" t="inlineStr">
        <is>
          <t>entrada</t>
        </is>
      </c>
    </row>
    <row r="1671">
      <c r="A1671" s="192" t="inlineStr">
        <is>
          <t>invocacao.4.ext.3.forma</t>
        </is>
      </c>
      <c r="B1671" s="192">
        <f>IF(ISBLANK(DADOS_INVOC!$MU$53),"",DADOS_INVOC!$MU$53&amp;"")</f>
        <v/>
      </c>
      <c r="C1671" s="192" t="inlineStr">
        <is>
          <t>DADOS_INVOC!MU53</t>
        </is>
      </c>
      <c r="D1671" s="192" t="inlineStr">
        <is>
          <t>entrada</t>
        </is>
      </c>
    </row>
    <row r="1672">
      <c r="A1672" s="192" t="inlineStr">
        <is>
          <t>invocacao.4.ext.3.pecas</t>
        </is>
      </c>
      <c r="B1672" s="192">
        <f>TEXTJOIN(" · ",TRUE,DADOS_INVOC!$MX$53,DADOS_INVOC!$MY$53,DADOS_INVOC!$MZ$53,DADOS_INVOC!$NA$53)</f>
        <v/>
      </c>
      <c r="C1672" s="192" t="inlineStr">
        <is>
          <t>DADOS_INVOC!MX53 DADOS_INVOC!MY53 DADOS_INVOC!MZ53 DADOS_INVOC!NA53</t>
        </is>
      </c>
      <c r="D1672" s="192" t="inlineStr">
        <is>
          <t>entrada</t>
        </is>
      </c>
    </row>
    <row r="1673">
      <c r="A1673" s="192" t="inlineStr">
        <is>
          <t>invocacao.4.ext.3.restricoes</t>
        </is>
      </c>
      <c r="B1673" s="192">
        <f>TEXTJOIN(" · ",TRUE,DADOS_INVOC!$NB$53,DADOS_INVOC!$NC$53)</f>
        <v/>
      </c>
      <c r="C1673" s="192" t="inlineStr">
        <is>
          <t>DADOS_INVOC!NB53 DADOS_INVOC!NC53</t>
        </is>
      </c>
      <c r="D1673" s="192" t="inlineStr">
        <is>
          <t>entrada</t>
        </is>
      </c>
    </row>
    <row r="1674">
      <c r="A1674" s="192" t="inlineStr">
        <is>
          <t>invocacao.4.ext.3.pe</t>
        </is>
      </c>
      <c r="B1674" s="192">
        <f>IF(ISBLANK(DADOS_INVOC!$QA$53),"",DADOS_INVOC!$QA$53&amp;"")</f>
        <v/>
      </c>
      <c r="C1674" s="192" t="inlineStr">
        <is>
          <t>DADOS_INVOC!QA53</t>
        </is>
      </c>
      <c r="D1674" s="192" t="inlineStr">
        <is>
          <t>resultado</t>
        </is>
      </c>
    </row>
    <row r="1675">
      <c r="A1675" s="192" t="inlineStr">
        <is>
          <t>invocacao.4.ext.3.dano</t>
        </is>
      </c>
      <c r="B1675" s="192">
        <f>IF(ISBLANK(DADOS_INVOC!$QE$53),"",DADOS_INVOC!$QE$53&amp;"")</f>
        <v/>
      </c>
      <c r="C1675" s="192" t="inlineStr">
        <is>
          <t>DADOS_INVOC!QE53</t>
        </is>
      </c>
      <c r="D1675" s="192" t="inlineStr">
        <is>
          <t>resultado</t>
        </is>
      </c>
    </row>
    <row r="1676">
      <c r="A1676" s="192" t="inlineStr">
        <is>
          <t>invocacao.4.ext.3.erros</t>
        </is>
      </c>
      <c r="B1676" s="192">
        <f>IF(ISBLANK(DADOS_INVOC!$PT$53),"",DADOS_INVOC!$PT$53&amp;"")</f>
        <v/>
      </c>
      <c r="C1676" s="192" t="inlineStr">
        <is>
          <t>DADOS_INVOC!PT53</t>
        </is>
      </c>
      <c r="D1676" s="192" t="inlineStr">
        <is>
          <t>aviso</t>
        </is>
      </c>
    </row>
    <row r="1677">
      <c r="A1677" s="192" t="inlineStr">
        <is>
          <t>invocacao.4.ext.3.avisos</t>
        </is>
      </c>
      <c r="B1677" s="192">
        <f>IF(ISBLANK(DADOS_INVOC!$PV$53),"",DADOS_INVOC!$PV$53&amp;"")</f>
        <v/>
      </c>
      <c r="C1677" s="192" t="inlineStr">
        <is>
          <t>DADOS_INVOC!PV53</t>
        </is>
      </c>
      <c r="D1677" s="192" t="inlineStr">
        <is>
          <t>aviso</t>
        </is>
      </c>
    </row>
    <row r="1678">
      <c r="A1678" s="192" t="inlineStr">
        <is>
          <t>invocacao.5.bas.1.classe</t>
        </is>
      </c>
      <c r="B1678" s="192">
        <f>IF(ISBLANK(DADOS_INVOC!$MS$54),"",DADOS_INVOC!$MS$54&amp;"")</f>
        <v/>
      </c>
      <c r="C1678" s="192" t="inlineStr">
        <is>
          <t>DADOS_INVOC!MS54</t>
        </is>
      </c>
      <c r="D1678" s="192" t="inlineStr">
        <is>
          <t>entrada</t>
        </is>
      </c>
    </row>
    <row r="1679">
      <c r="A1679" s="192" t="inlineStr">
        <is>
          <t>invocacao.5.bas.1.nome</t>
        </is>
      </c>
      <c r="B1679" s="192">
        <f>IF(ISBLANK(DADOS_INVOC!$MT$54),"",DADOS_INVOC!$MT$54&amp;"")</f>
        <v/>
      </c>
      <c r="C1679" s="192" t="inlineStr">
        <is>
          <t>DADOS_INVOC!MT54</t>
        </is>
      </c>
      <c r="D1679" s="192" t="inlineStr">
        <is>
          <t>entrada</t>
        </is>
      </c>
    </row>
    <row r="1680">
      <c r="A1680" s="192" t="inlineStr">
        <is>
          <t>invocacao.5.bas.1.forma</t>
        </is>
      </c>
      <c r="B1680" s="192">
        <f>IF(ISBLANK(DADOS_INVOC!$MU$54),"",DADOS_INVOC!$MU$54&amp;"")</f>
        <v/>
      </c>
      <c r="C1680" s="192" t="inlineStr">
        <is>
          <t>DADOS_INVOC!MU54</t>
        </is>
      </c>
      <c r="D1680" s="192" t="inlineStr">
        <is>
          <t>entrada</t>
        </is>
      </c>
    </row>
    <row r="1681">
      <c r="A1681" s="192" t="inlineStr">
        <is>
          <t>invocacao.5.bas.1.pecas</t>
        </is>
      </c>
      <c r="B1681" s="192">
        <f>TEXTJOIN(" · ",TRUE,DADOS_INVOC!$MX$54,DADOS_INVOC!$MY$54,DADOS_INVOC!$MZ$54,DADOS_INVOC!$NA$54)</f>
        <v/>
      </c>
      <c r="C1681" s="192" t="inlineStr">
        <is>
          <t>DADOS_INVOC!MX54 DADOS_INVOC!MY54 DADOS_INVOC!MZ54 DADOS_INVOC!NA54</t>
        </is>
      </c>
      <c r="D1681" s="192" t="inlineStr">
        <is>
          <t>entrada</t>
        </is>
      </c>
    </row>
    <row r="1682">
      <c r="A1682" s="192" t="inlineStr">
        <is>
          <t>invocacao.5.bas.1.restricoes</t>
        </is>
      </c>
      <c r="B1682" s="192">
        <f>TEXTJOIN(" · ",TRUE,DADOS_INVOC!$NB$54,DADOS_INVOC!$NC$54)</f>
        <v/>
      </c>
      <c r="C1682" s="192" t="inlineStr">
        <is>
          <t>DADOS_INVOC!NB54 DADOS_INVOC!NC54</t>
        </is>
      </c>
      <c r="D1682" s="192" t="inlineStr">
        <is>
          <t>entrada</t>
        </is>
      </c>
    </row>
    <row r="1683">
      <c r="A1683" s="192" t="inlineStr">
        <is>
          <t>invocacao.5.bas.1.pe</t>
        </is>
      </c>
      <c r="B1683" s="192">
        <f>IF(ISBLANK(DADOS_INVOC!$QA$54),"",DADOS_INVOC!$QA$54&amp;"")</f>
        <v/>
      </c>
      <c r="C1683" s="192" t="inlineStr">
        <is>
          <t>DADOS_INVOC!QA54</t>
        </is>
      </c>
      <c r="D1683" s="192" t="inlineStr">
        <is>
          <t>resultado</t>
        </is>
      </c>
    </row>
    <row r="1684">
      <c r="A1684" s="192" t="inlineStr">
        <is>
          <t>invocacao.5.bas.1.dano</t>
        </is>
      </c>
      <c r="B1684" s="192">
        <f>IF(ISBLANK(DADOS_INVOC!$QE$54),"",DADOS_INVOC!$QE$54&amp;"")</f>
        <v/>
      </c>
      <c r="C1684" s="192" t="inlineStr">
        <is>
          <t>DADOS_INVOC!QE54</t>
        </is>
      </c>
      <c r="D1684" s="192" t="inlineStr">
        <is>
          <t>resultado</t>
        </is>
      </c>
    </row>
    <row r="1685">
      <c r="A1685" s="192" t="inlineStr">
        <is>
          <t>invocacao.5.bas.1.erros</t>
        </is>
      </c>
      <c r="B1685" s="192">
        <f>IF(ISBLANK(DADOS_INVOC!$PT$54),"",DADOS_INVOC!$PT$54&amp;"")</f>
        <v/>
      </c>
      <c r="C1685" s="192" t="inlineStr">
        <is>
          <t>DADOS_INVOC!PT54</t>
        </is>
      </c>
      <c r="D1685" s="192" t="inlineStr">
        <is>
          <t>aviso</t>
        </is>
      </c>
    </row>
    <row r="1686">
      <c r="A1686" s="192" t="inlineStr">
        <is>
          <t>invocacao.5.bas.1.avisos</t>
        </is>
      </c>
      <c r="B1686" s="192">
        <f>IF(ISBLANK(DADOS_INVOC!$PV$54),"",DADOS_INVOC!$PV$54&amp;"")</f>
        <v/>
      </c>
      <c r="C1686" s="192" t="inlineStr">
        <is>
          <t>DADOS_INVOC!PV54</t>
        </is>
      </c>
      <c r="D1686" s="192" t="inlineStr">
        <is>
          <t>aviso</t>
        </is>
      </c>
    </row>
    <row r="1687">
      <c r="A1687" s="192" t="inlineStr">
        <is>
          <t>invocacao.5.esp.1.classe</t>
        </is>
      </c>
      <c r="B1687" s="192">
        <f>IF(ISBLANK(DADOS_INVOC!$MS$55),"",DADOS_INVOC!$MS$55&amp;"")</f>
        <v/>
      </c>
      <c r="C1687" s="192" t="inlineStr">
        <is>
          <t>DADOS_INVOC!MS55</t>
        </is>
      </c>
      <c r="D1687" s="192" t="inlineStr">
        <is>
          <t>entrada</t>
        </is>
      </c>
    </row>
    <row r="1688">
      <c r="A1688" s="192" t="inlineStr">
        <is>
          <t>invocacao.5.esp.1.nome</t>
        </is>
      </c>
      <c r="B1688" s="192">
        <f>IF(ISBLANK(DADOS_INVOC!$MT$55),"",DADOS_INVOC!$MT$55&amp;"")</f>
        <v/>
      </c>
      <c r="C1688" s="192" t="inlineStr">
        <is>
          <t>DADOS_INVOC!MT55</t>
        </is>
      </c>
      <c r="D1688" s="192" t="inlineStr">
        <is>
          <t>entrada</t>
        </is>
      </c>
    </row>
    <row r="1689">
      <c r="A1689" s="192" t="inlineStr">
        <is>
          <t>invocacao.5.esp.1.forma</t>
        </is>
      </c>
      <c r="B1689" s="192">
        <f>IF(ISBLANK(DADOS_INVOC!$MU$55),"",DADOS_INVOC!$MU$55&amp;"")</f>
        <v/>
      </c>
      <c r="C1689" s="192" t="inlineStr">
        <is>
          <t>DADOS_INVOC!MU55</t>
        </is>
      </c>
      <c r="D1689" s="192" t="inlineStr">
        <is>
          <t>entrada</t>
        </is>
      </c>
    </row>
    <row r="1690">
      <c r="A1690" s="192" t="inlineStr">
        <is>
          <t>invocacao.5.esp.1.pecas</t>
        </is>
      </c>
      <c r="B1690" s="192">
        <f>TEXTJOIN(" · ",TRUE,DADOS_INVOC!$MX$55,DADOS_INVOC!$MY$55,DADOS_INVOC!$MZ$55,DADOS_INVOC!$NA$55)</f>
        <v/>
      </c>
      <c r="C1690" s="192" t="inlineStr">
        <is>
          <t>DADOS_INVOC!MX55 DADOS_INVOC!MY55 DADOS_INVOC!MZ55 DADOS_INVOC!NA55</t>
        </is>
      </c>
      <c r="D1690" s="192" t="inlineStr">
        <is>
          <t>entrada</t>
        </is>
      </c>
    </row>
    <row r="1691">
      <c r="A1691" s="192" t="inlineStr">
        <is>
          <t>invocacao.5.esp.1.restricoes</t>
        </is>
      </c>
      <c r="B1691" s="192">
        <f>TEXTJOIN(" · ",TRUE,DADOS_INVOC!$NB$55,DADOS_INVOC!$NC$55)</f>
        <v/>
      </c>
      <c r="C1691" s="192" t="inlineStr">
        <is>
          <t>DADOS_INVOC!NB55 DADOS_INVOC!NC55</t>
        </is>
      </c>
      <c r="D1691" s="192" t="inlineStr">
        <is>
          <t>entrada</t>
        </is>
      </c>
    </row>
    <row r="1692">
      <c r="A1692" s="192" t="inlineStr">
        <is>
          <t>invocacao.5.esp.1.pe</t>
        </is>
      </c>
      <c r="B1692" s="192">
        <f>IF(ISBLANK(DADOS_INVOC!$QA$55),"",DADOS_INVOC!$QA$55&amp;"")</f>
        <v/>
      </c>
      <c r="C1692" s="192" t="inlineStr">
        <is>
          <t>DADOS_INVOC!QA55</t>
        </is>
      </c>
      <c r="D1692" s="192" t="inlineStr">
        <is>
          <t>resultado</t>
        </is>
      </c>
    </row>
    <row r="1693">
      <c r="A1693" s="192" t="inlineStr">
        <is>
          <t>invocacao.5.esp.1.dano</t>
        </is>
      </c>
      <c r="B1693" s="192">
        <f>IF(ISBLANK(DADOS_INVOC!$QE$55),"",DADOS_INVOC!$QE$55&amp;"")</f>
        <v/>
      </c>
      <c r="C1693" s="192" t="inlineStr">
        <is>
          <t>DADOS_INVOC!QE55</t>
        </is>
      </c>
      <c r="D1693" s="192" t="inlineStr">
        <is>
          <t>resultado</t>
        </is>
      </c>
    </row>
    <row r="1694">
      <c r="A1694" s="192" t="inlineStr">
        <is>
          <t>invocacao.5.esp.1.erros</t>
        </is>
      </c>
      <c r="B1694" s="192">
        <f>IF(ISBLANK(DADOS_INVOC!$PT$55),"",DADOS_INVOC!$PT$55&amp;"")</f>
        <v/>
      </c>
      <c r="C1694" s="192" t="inlineStr">
        <is>
          <t>DADOS_INVOC!PT55</t>
        </is>
      </c>
      <c r="D1694" s="192" t="inlineStr">
        <is>
          <t>aviso</t>
        </is>
      </c>
    </row>
    <row r="1695">
      <c r="A1695" s="192" t="inlineStr">
        <is>
          <t>invocacao.5.esp.1.avisos</t>
        </is>
      </c>
      <c r="B1695" s="192">
        <f>IF(ISBLANK(DADOS_INVOC!$PV$55),"",DADOS_INVOC!$PV$55&amp;"")</f>
        <v/>
      </c>
      <c r="C1695" s="192" t="inlineStr">
        <is>
          <t>DADOS_INVOC!PV55</t>
        </is>
      </c>
      <c r="D1695" s="192" t="inlineStr">
        <is>
          <t>aviso</t>
        </is>
      </c>
    </row>
    <row r="1696">
      <c r="A1696" s="192" t="inlineStr">
        <is>
          <t>invocacao.5.esp.2.classe</t>
        </is>
      </c>
      <c r="B1696" s="192">
        <f>IF(ISBLANK(DADOS_INVOC!$MS$56),"",DADOS_INVOC!$MS$56&amp;"")</f>
        <v/>
      </c>
      <c r="C1696" s="192" t="inlineStr">
        <is>
          <t>DADOS_INVOC!MS56</t>
        </is>
      </c>
      <c r="D1696" s="192" t="inlineStr">
        <is>
          <t>entrada</t>
        </is>
      </c>
    </row>
    <row r="1697">
      <c r="A1697" s="192" t="inlineStr">
        <is>
          <t>invocacao.5.esp.2.nome</t>
        </is>
      </c>
      <c r="B1697" s="192">
        <f>IF(ISBLANK(DADOS_INVOC!$MT$56),"",DADOS_INVOC!$MT$56&amp;"")</f>
        <v/>
      </c>
      <c r="C1697" s="192" t="inlineStr">
        <is>
          <t>DADOS_INVOC!MT56</t>
        </is>
      </c>
      <c r="D1697" s="192" t="inlineStr">
        <is>
          <t>entrada</t>
        </is>
      </c>
    </row>
    <row r="1698">
      <c r="A1698" s="192" t="inlineStr">
        <is>
          <t>invocacao.5.esp.2.forma</t>
        </is>
      </c>
      <c r="B1698" s="192">
        <f>IF(ISBLANK(DADOS_INVOC!$MU$56),"",DADOS_INVOC!$MU$56&amp;"")</f>
        <v/>
      </c>
      <c r="C1698" s="192" t="inlineStr">
        <is>
          <t>DADOS_INVOC!MU56</t>
        </is>
      </c>
      <c r="D1698" s="192" t="inlineStr">
        <is>
          <t>entrada</t>
        </is>
      </c>
    </row>
    <row r="1699">
      <c r="A1699" s="192" t="inlineStr">
        <is>
          <t>invocacao.5.esp.2.pecas</t>
        </is>
      </c>
      <c r="B1699" s="192">
        <f>TEXTJOIN(" · ",TRUE,DADOS_INVOC!$MX$56,DADOS_INVOC!$MY$56,DADOS_INVOC!$MZ$56,DADOS_INVOC!$NA$56)</f>
        <v/>
      </c>
      <c r="C1699" s="192" t="inlineStr">
        <is>
          <t>DADOS_INVOC!MX56 DADOS_INVOC!MY56 DADOS_INVOC!MZ56 DADOS_INVOC!NA56</t>
        </is>
      </c>
      <c r="D1699" s="192" t="inlineStr">
        <is>
          <t>entrada</t>
        </is>
      </c>
    </row>
    <row r="1700">
      <c r="A1700" s="192" t="inlineStr">
        <is>
          <t>invocacao.5.esp.2.restricoes</t>
        </is>
      </c>
      <c r="B1700" s="192">
        <f>TEXTJOIN(" · ",TRUE,DADOS_INVOC!$NB$56,DADOS_INVOC!$NC$56)</f>
        <v/>
      </c>
      <c r="C1700" s="192" t="inlineStr">
        <is>
          <t>DADOS_INVOC!NB56 DADOS_INVOC!NC56</t>
        </is>
      </c>
      <c r="D1700" s="192" t="inlineStr">
        <is>
          <t>entrada</t>
        </is>
      </c>
    </row>
    <row r="1701">
      <c r="A1701" s="192" t="inlineStr">
        <is>
          <t>invocacao.5.esp.2.pe</t>
        </is>
      </c>
      <c r="B1701" s="192">
        <f>IF(ISBLANK(DADOS_INVOC!$QA$56),"",DADOS_INVOC!$QA$56&amp;"")</f>
        <v/>
      </c>
      <c r="C1701" s="192" t="inlineStr">
        <is>
          <t>DADOS_INVOC!QA56</t>
        </is>
      </c>
      <c r="D1701" s="192" t="inlineStr">
        <is>
          <t>resultado</t>
        </is>
      </c>
    </row>
    <row r="1702">
      <c r="A1702" s="192" t="inlineStr">
        <is>
          <t>invocacao.5.esp.2.dano</t>
        </is>
      </c>
      <c r="B1702" s="192">
        <f>IF(ISBLANK(DADOS_INVOC!$QE$56),"",DADOS_INVOC!$QE$56&amp;"")</f>
        <v/>
      </c>
      <c r="C1702" s="192" t="inlineStr">
        <is>
          <t>DADOS_INVOC!QE56</t>
        </is>
      </c>
      <c r="D1702" s="192" t="inlineStr">
        <is>
          <t>resultado</t>
        </is>
      </c>
    </row>
    <row r="1703">
      <c r="A1703" s="192" t="inlineStr">
        <is>
          <t>invocacao.5.esp.2.erros</t>
        </is>
      </c>
      <c r="B1703" s="192">
        <f>IF(ISBLANK(DADOS_INVOC!$PT$56),"",DADOS_INVOC!$PT$56&amp;"")</f>
        <v/>
      </c>
      <c r="C1703" s="192" t="inlineStr">
        <is>
          <t>DADOS_INVOC!PT56</t>
        </is>
      </c>
      <c r="D1703" s="192" t="inlineStr">
        <is>
          <t>aviso</t>
        </is>
      </c>
    </row>
    <row r="1704">
      <c r="A1704" s="192" t="inlineStr">
        <is>
          <t>invocacao.5.esp.2.avisos</t>
        </is>
      </c>
      <c r="B1704" s="192">
        <f>IF(ISBLANK(DADOS_INVOC!$PV$56),"",DADOS_INVOC!$PV$56&amp;"")</f>
        <v/>
      </c>
      <c r="C1704" s="192" t="inlineStr">
        <is>
          <t>DADOS_INVOC!PV56</t>
        </is>
      </c>
      <c r="D1704" s="192" t="inlineStr">
        <is>
          <t>aviso</t>
        </is>
      </c>
    </row>
    <row r="1705">
      <c r="A1705" s="192" t="inlineStr">
        <is>
          <t>invocacao.5.bas.2.classe</t>
        </is>
      </c>
      <c r="B1705" s="192">
        <f>IF(ISBLANK(DADOS_INVOC!$MS$57),"",DADOS_INVOC!$MS$57&amp;"")</f>
        <v/>
      </c>
      <c r="C1705" s="192" t="inlineStr">
        <is>
          <t>DADOS_INVOC!MS57</t>
        </is>
      </c>
      <c r="D1705" s="192" t="inlineStr">
        <is>
          <t>entrada</t>
        </is>
      </c>
    </row>
    <row r="1706">
      <c r="A1706" s="192" t="inlineStr">
        <is>
          <t>invocacao.5.bas.2.nome</t>
        </is>
      </c>
      <c r="B1706" s="192">
        <f>IF(ISBLANK(DADOS_INVOC!$MT$57),"",DADOS_INVOC!$MT$57&amp;"")</f>
        <v/>
      </c>
      <c r="C1706" s="192" t="inlineStr">
        <is>
          <t>DADOS_INVOC!MT57</t>
        </is>
      </c>
      <c r="D1706" s="192" t="inlineStr">
        <is>
          <t>entrada</t>
        </is>
      </c>
    </row>
    <row r="1707">
      <c r="A1707" s="192" t="inlineStr">
        <is>
          <t>invocacao.5.bas.2.forma</t>
        </is>
      </c>
      <c r="B1707" s="192">
        <f>IF(ISBLANK(DADOS_INVOC!$MU$57),"",DADOS_INVOC!$MU$57&amp;"")</f>
        <v/>
      </c>
      <c r="C1707" s="192" t="inlineStr">
        <is>
          <t>DADOS_INVOC!MU57</t>
        </is>
      </c>
      <c r="D1707" s="192" t="inlineStr">
        <is>
          <t>entrada</t>
        </is>
      </c>
    </row>
    <row r="1708">
      <c r="A1708" s="192" t="inlineStr">
        <is>
          <t>invocacao.5.bas.2.pecas</t>
        </is>
      </c>
      <c r="B1708" s="192">
        <f>TEXTJOIN(" · ",TRUE,DADOS_INVOC!$MX$57,DADOS_INVOC!$MY$57,DADOS_INVOC!$MZ$57,DADOS_INVOC!$NA$57)</f>
        <v/>
      </c>
      <c r="C1708" s="192" t="inlineStr">
        <is>
          <t>DADOS_INVOC!MX57 DADOS_INVOC!MY57 DADOS_INVOC!MZ57 DADOS_INVOC!NA57</t>
        </is>
      </c>
      <c r="D1708" s="192" t="inlineStr">
        <is>
          <t>entrada</t>
        </is>
      </c>
    </row>
    <row r="1709">
      <c r="A1709" s="192" t="inlineStr">
        <is>
          <t>invocacao.5.bas.2.restricoes</t>
        </is>
      </c>
      <c r="B1709" s="192">
        <f>TEXTJOIN(" · ",TRUE,DADOS_INVOC!$NB$57,DADOS_INVOC!$NC$57)</f>
        <v/>
      </c>
      <c r="C1709" s="192" t="inlineStr">
        <is>
          <t>DADOS_INVOC!NB57 DADOS_INVOC!NC57</t>
        </is>
      </c>
      <c r="D1709" s="192" t="inlineStr">
        <is>
          <t>entrada</t>
        </is>
      </c>
    </row>
    <row r="1710">
      <c r="A1710" s="192" t="inlineStr">
        <is>
          <t>invocacao.5.bas.2.pe</t>
        </is>
      </c>
      <c r="B1710" s="192">
        <f>IF(ISBLANK(DADOS_INVOC!$QA$57),"",DADOS_INVOC!$QA$57&amp;"")</f>
        <v/>
      </c>
      <c r="C1710" s="192" t="inlineStr">
        <is>
          <t>DADOS_INVOC!QA57</t>
        </is>
      </c>
      <c r="D1710" s="192" t="inlineStr">
        <is>
          <t>resultado</t>
        </is>
      </c>
    </row>
    <row r="1711">
      <c r="A1711" s="192" t="inlineStr">
        <is>
          <t>invocacao.5.bas.2.dano</t>
        </is>
      </c>
      <c r="B1711" s="192">
        <f>IF(ISBLANK(DADOS_INVOC!$QE$57),"",DADOS_INVOC!$QE$57&amp;"")</f>
        <v/>
      </c>
      <c r="C1711" s="192" t="inlineStr">
        <is>
          <t>DADOS_INVOC!QE57</t>
        </is>
      </c>
      <c r="D1711" s="192" t="inlineStr">
        <is>
          <t>resultado</t>
        </is>
      </c>
    </row>
    <row r="1712">
      <c r="A1712" s="192" t="inlineStr">
        <is>
          <t>invocacao.5.bas.2.erros</t>
        </is>
      </c>
      <c r="B1712" s="192">
        <f>IF(ISBLANK(DADOS_INVOC!$PT$57),"",DADOS_INVOC!$PT$57&amp;"")</f>
        <v/>
      </c>
      <c r="C1712" s="192" t="inlineStr">
        <is>
          <t>DADOS_INVOC!PT57</t>
        </is>
      </c>
      <c r="D1712" s="192" t="inlineStr">
        <is>
          <t>aviso</t>
        </is>
      </c>
    </row>
    <row r="1713">
      <c r="A1713" s="192" t="inlineStr">
        <is>
          <t>invocacao.5.bas.2.avisos</t>
        </is>
      </c>
      <c r="B1713" s="192">
        <f>IF(ISBLANK(DADOS_INVOC!$PV$57),"",DADOS_INVOC!$PV$57&amp;"")</f>
        <v/>
      </c>
      <c r="C1713" s="192" t="inlineStr">
        <is>
          <t>DADOS_INVOC!PV57</t>
        </is>
      </c>
      <c r="D1713" s="192" t="inlineStr">
        <is>
          <t>aviso</t>
        </is>
      </c>
    </row>
    <row r="1714">
      <c r="A1714" s="192" t="inlineStr">
        <is>
          <t>invocacao.5.esp.3.classe</t>
        </is>
      </c>
      <c r="B1714" s="192">
        <f>IF(ISBLANK(DADOS_INVOC!$MS$58),"",DADOS_INVOC!$MS$58&amp;"")</f>
        <v/>
      </c>
      <c r="C1714" s="192" t="inlineStr">
        <is>
          <t>DADOS_INVOC!MS58</t>
        </is>
      </c>
      <c r="D1714" s="192" t="inlineStr">
        <is>
          <t>entrada</t>
        </is>
      </c>
    </row>
    <row r="1715">
      <c r="A1715" s="192" t="inlineStr">
        <is>
          <t>invocacao.5.esp.3.nome</t>
        </is>
      </c>
      <c r="B1715" s="192">
        <f>IF(ISBLANK(DADOS_INVOC!$MT$58),"",DADOS_INVOC!$MT$58&amp;"")</f>
        <v/>
      </c>
      <c r="C1715" s="192" t="inlineStr">
        <is>
          <t>DADOS_INVOC!MT58</t>
        </is>
      </c>
      <c r="D1715" s="192" t="inlineStr">
        <is>
          <t>entrada</t>
        </is>
      </c>
    </row>
    <row r="1716">
      <c r="A1716" s="192" t="inlineStr">
        <is>
          <t>invocacao.5.esp.3.forma</t>
        </is>
      </c>
      <c r="B1716" s="192">
        <f>IF(ISBLANK(DADOS_INVOC!$MU$58),"",DADOS_INVOC!$MU$58&amp;"")</f>
        <v/>
      </c>
      <c r="C1716" s="192" t="inlineStr">
        <is>
          <t>DADOS_INVOC!MU58</t>
        </is>
      </c>
      <c r="D1716" s="192" t="inlineStr">
        <is>
          <t>entrada</t>
        </is>
      </c>
    </row>
    <row r="1717">
      <c r="A1717" s="192" t="inlineStr">
        <is>
          <t>invocacao.5.esp.3.pecas</t>
        </is>
      </c>
      <c r="B1717" s="192">
        <f>TEXTJOIN(" · ",TRUE,DADOS_INVOC!$MX$58,DADOS_INVOC!$MY$58,DADOS_INVOC!$MZ$58,DADOS_INVOC!$NA$58)</f>
        <v/>
      </c>
      <c r="C1717" s="192" t="inlineStr">
        <is>
          <t>DADOS_INVOC!MX58 DADOS_INVOC!MY58 DADOS_INVOC!MZ58 DADOS_INVOC!NA58</t>
        </is>
      </c>
      <c r="D1717" s="192" t="inlineStr">
        <is>
          <t>entrada</t>
        </is>
      </c>
    </row>
    <row r="1718">
      <c r="A1718" s="192" t="inlineStr">
        <is>
          <t>invocacao.5.esp.3.restricoes</t>
        </is>
      </c>
      <c r="B1718" s="192">
        <f>TEXTJOIN(" · ",TRUE,DADOS_INVOC!$NB$58,DADOS_INVOC!$NC$58)</f>
        <v/>
      </c>
      <c r="C1718" s="192" t="inlineStr">
        <is>
          <t>DADOS_INVOC!NB58 DADOS_INVOC!NC58</t>
        </is>
      </c>
      <c r="D1718" s="192" t="inlineStr">
        <is>
          <t>entrada</t>
        </is>
      </c>
    </row>
    <row r="1719">
      <c r="A1719" s="192" t="inlineStr">
        <is>
          <t>invocacao.5.esp.3.pe</t>
        </is>
      </c>
      <c r="B1719" s="192">
        <f>IF(ISBLANK(DADOS_INVOC!$QA$58),"",DADOS_INVOC!$QA$58&amp;"")</f>
        <v/>
      </c>
      <c r="C1719" s="192" t="inlineStr">
        <is>
          <t>DADOS_INVOC!QA58</t>
        </is>
      </c>
      <c r="D1719" s="192" t="inlineStr">
        <is>
          <t>resultado</t>
        </is>
      </c>
    </row>
    <row r="1720">
      <c r="A1720" s="192" t="inlineStr">
        <is>
          <t>invocacao.5.esp.3.dano</t>
        </is>
      </c>
      <c r="B1720" s="192">
        <f>IF(ISBLANK(DADOS_INVOC!$QE$58),"",DADOS_INVOC!$QE$58&amp;"")</f>
        <v/>
      </c>
      <c r="C1720" s="192" t="inlineStr">
        <is>
          <t>DADOS_INVOC!QE58</t>
        </is>
      </c>
      <c r="D1720" s="192" t="inlineStr">
        <is>
          <t>resultado</t>
        </is>
      </c>
    </row>
    <row r="1721">
      <c r="A1721" s="192" t="inlineStr">
        <is>
          <t>invocacao.5.esp.3.erros</t>
        </is>
      </c>
      <c r="B1721" s="192">
        <f>IF(ISBLANK(DADOS_INVOC!$PT$58),"",DADOS_INVOC!$PT$58&amp;"")</f>
        <v/>
      </c>
      <c r="C1721" s="192" t="inlineStr">
        <is>
          <t>DADOS_INVOC!PT58</t>
        </is>
      </c>
      <c r="D1721" s="192" t="inlineStr">
        <is>
          <t>aviso</t>
        </is>
      </c>
    </row>
    <row r="1722">
      <c r="A1722" s="192" t="inlineStr">
        <is>
          <t>invocacao.5.esp.3.avisos</t>
        </is>
      </c>
      <c r="B1722" s="192">
        <f>IF(ISBLANK(DADOS_INVOC!$PV$58),"",DADOS_INVOC!$PV$58&amp;"")</f>
        <v/>
      </c>
      <c r="C1722" s="192" t="inlineStr">
        <is>
          <t>DADOS_INVOC!PV58</t>
        </is>
      </c>
      <c r="D1722" s="192" t="inlineStr">
        <is>
          <t>aviso</t>
        </is>
      </c>
    </row>
    <row r="1723">
      <c r="A1723" s="192" t="inlineStr">
        <is>
          <t>invocacao.5.esp.4.classe</t>
        </is>
      </c>
      <c r="B1723" s="192">
        <f>IF(ISBLANK(DADOS_INVOC!$MS$59),"",DADOS_INVOC!$MS$59&amp;"")</f>
        <v/>
      </c>
      <c r="C1723" s="192" t="inlineStr">
        <is>
          <t>DADOS_INVOC!MS59</t>
        </is>
      </c>
      <c r="D1723" s="192" t="inlineStr">
        <is>
          <t>entrada</t>
        </is>
      </c>
    </row>
    <row r="1724">
      <c r="A1724" s="192" t="inlineStr">
        <is>
          <t>invocacao.5.esp.4.nome</t>
        </is>
      </c>
      <c r="B1724" s="192">
        <f>IF(ISBLANK(DADOS_INVOC!$MT$59),"",DADOS_INVOC!$MT$59&amp;"")</f>
        <v/>
      </c>
      <c r="C1724" s="192" t="inlineStr">
        <is>
          <t>DADOS_INVOC!MT59</t>
        </is>
      </c>
      <c r="D1724" s="192" t="inlineStr">
        <is>
          <t>entrada</t>
        </is>
      </c>
    </row>
    <row r="1725">
      <c r="A1725" s="192" t="inlineStr">
        <is>
          <t>invocacao.5.esp.4.forma</t>
        </is>
      </c>
      <c r="B1725" s="192">
        <f>IF(ISBLANK(DADOS_INVOC!$MU$59),"",DADOS_INVOC!$MU$59&amp;"")</f>
        <v/>
      </c>
      <c r="C1725" s="192" t="inlineStr">
        <is>
          <t>DADOS_INVOC!MU59</t>
        </is>
      </c>
      <c r="D1725" s="192" t="inlineStr">
        <is>
          <t>entrada</t>
        </is>
      </c>
    </row>
    <row r="1726">
      <c r="A1726" s="192" t="inlineStr">
        <is>
          <t>invocacao.5.esp.4.pecas</t>
        </is>
      </c>
      <c r="B1726" s="192">
        <f>TEXTJOIN(" · ",TRUE,DADOS_INVOC!$MX$59,DADOS_INVOC!$MY$59,DADOS_INVOC!$MZ$59,DADOS_INVOC!$NA$59)</f>
        <v/>
      </c>
      <c r="C1726" s="192" t="inlineStr">
        <is>
          <t>DADOS_INVOC!MX59 DADOS_INVOC!MY59 DADOS_INVOC!MZ59 DADOS_INVOC!NA59</t>
        </is>
      </c>
      <c r="D1726" s="192" t="inlineStr">
        <is>
          <t>entrada</t>
        </is>
      </c>
    </row>
    <row r="1727">
      <c r="A1727" s="192" t="inlineStr">
        <is>
          <t>invocacao.5.esp.4.restricoes</t>
        </is>
      </c>
      <c r="B1727" s="192">
        <f>TEXTJOIN(" · ",TRUE,DADOS_INVOC!$NB$59,DADOS_INVOC!$NC$59)</f>
        <v/>
      </c>
      <c r="C1727" s="192" t="inlineStr">
        <is>
          <t>DADOS_INVOC!NB59 DADOS_INVOC!NC59</t>
        </is>
      </c>
      <c r="D1727" s="192" t="inlineStr">
        <is>
          <t>entrada</t>
        </is>
      </c>
    </row>
    <row r="1728">
      <c r="A1728" s="192" t="inlineStr">
        <is>
          <t>invocacao.5.esp.4.pe</t>
        </is>
      </c>
      <c r="B1728" s="192">
        <f>IF(ISBLANK(DADOS_INVOC!$QA$59),"",DADOS_INVOC!$QA$59&amp;"")</f>
        <v/>
      </c>
      <c r="C1728" s="192" t="inlineStr">
        <is>
          <t>DADOS_INVOC!QA59</t>
        </is>
      </c>
      <c r="D1728" s="192" t="inlineStr">
        <is>
          <t>resultado</t>
        </is>
      </c>
    </row>
    <row r="1729">
      <c r="A1729" s="192" t="inlineStr">
        <is>
          <t>invocacao.5.esp.4.dano</t>
        </is>
      </c>
      <c r="B1729" s="192">
        <f>IF(ISBLANK(DADOS_INVOC!$QE$59),"",DADOS_INVOC!$QE$59&amp;"")</f>
        <v/>
      </c>
      <c r="C1729" s="192" t="inlineStr">
        <is>
          <t>DADOS_INVOC!QE59</t>
        </is>
      </c>
      <c r="D1729" s="192" t="inlineStr">
        <is>
          <t>resultado</t>
        </is>
      </c>
    </row>
    <row r="1730">
      <c r="A1730" s="192" t="inlineStr">
        <is>
          <t>invocacao.5.esp.4.erros</t>
        </is>
      </c>
      <c r="B1730" s="192">
        <f>IF(ISBLANK(DADOS_INVOC!$PT$59),"",DADOS_INVOC!$PT$59&amp;"")</f>
        <v/>
      </c>
      <c r="C1730" s="192" t="inlineStr">
        <is>
          <t>DADOS_INVOC!PT59</t>
        </is>
      </c>
      <c r="D1730" s="192" t="inlineStr">
        <is>
          <t>aviso</t>
        </is>
      </c>
    </row>
    <row r="1731">
      <c r="A1731" s="192" t="inlineStr">
        <is>
          <t>invocacao.5.esp.4.avisos</t>
        </is>
      </c>
      <c r="B1731" s="192">
        <f>IF(ISBLANK(DADOS_INVOC!$PV$59),"",DADOS_INVOC!$PV$59&amp;"")</f>
        <v/>
      </c>
      <c r="C1731" s="192" t="inlineStr">
        <is>
          <t>DADOS_INVOC!PV59</t>
        </is>
      </c>
      <c r="D1731" s="192" t="inlineStr">
        <is>
          <t>aviso</t>
        </is>
      </c>
    </row>
    <row r="1732">
      <c r="A1732" s="192" t="inlineStr">
        <is>
          <t>invocacao.5.esp.5.classe</t>
        </is>
      </c>
      <c r="B1732" s="192">
        <f>IF(ISBLANK(DADOS_INVOC!$MS$60),"",DADOS_INVOC!$MS$60&amp;"")</f>
        <v/>
      </c>
      <c r="C1732" s="192" t="inlineStr">
        <is>
          <t>DADOS_INVOC!MS60</t>
        </is>
      </c>
      <c r="D1732" s="192" t="inlineStr">
        <is>
          <t>entrada</t>
        </is>
      </c>
    </row>
    <row r="1733">
      <c r="A1733" s="192" t="inlineStr">
        <is>
          <t>invocacao.5.esp.5.nome</t>
        </is>
      </c>
      <c r="B1733" s="192">
        <f>IF(ISBLANK(DADOS_INVOC!$MT$60),"",DADOS_INVOC!$MT$60&amp;"")</f>
        <v/>
      </c>
      <c r="C1733" s="192" t="inlineStr">
        <is>
          <t>DADOS_INVOC!MT60</t>
        </is>
      </c>
      <c r="D1733" s="192" t="inlineStr">
        <is>
          <t>entrada</t>
        </is>
      </c>
    </row>
    <row r="1734">
      <c r="A1734" s="192" t="inlineStr">
        <is>
          <t>invocacao.5.esp.5.forma</t>
        </is>
      </c>
      <c r="B1734" s="192">
        <f>IF(ISBLANK(DADOS_INVOC!$MU$60),"",DADOS_INVOC!$MU$60&amp;"")</f>
        <v/>
      </c>
      <c r="C1734" s="192" t="inlineStr">
        <is>
          <t>DADOS_INVOC!MU60</t>
        </is>
      </c>
      <c r="D1734" s="192" t="inlineStr">
        <is>
          <t>entrada</t>
        </is>
      </c>
    </row>
    <row r="1735">
      <c r="A1735" s="192" t="inlineStr">
        <is>
          <t>invocacao.5.esp.5.pecas</t>
        </is>
      </c>
      <c r="B1735" s="192">
        <f>TEXTJOIN(" · ",TRUE,DADOS_INVOC!$MX$60,DADOS_INVOC!$MY$60,DADOS_INVOC!$MZ$60,DADOS_INVOC!$NA$60)</f>
        <v/>
      </c>
      <c r="C1735" s="192" t="inlineStr">
        <is>
          <t>DADOS_INVOC!MX60 DADOS_INVOC!MY60 DADOS_INVOC!MZ60 DADOS_INVOC!NA60</t>
        </is>
      </c>
      <c r="D1735" s="192" t="inlineStr">
        <is>
          <t>entrada</t>
        </is>
      </c>
    </row>
    <row r="1736">
      <c r="A1736" s="192" t="inlineStr">
        <is>
          <t>invocacao.5.esp.5.restricoes</t>
        </is>
      </c>
      <c r="B1736" s="192">
        <f>TEXTJOIN(" · ",TRUE,DADOS_INVOC!$NB$60,DADOS_INVOC!$NC$60)</f>
        <v/>
      </c>
      <c r="C1736" s="192" t="inlineStr">
        <is>
          <t>DADOS_INVOC!NB60 DADOS_INVOC!NC60</t>
        </is>
      </c>
      <c r="D1736" s="192" t="inlineStr">
        <is>
          <t>entrada</t>
        </is>
      </c>
    </row>
    <row r="1737">
      <c r="A1737" s="192" t="inlineStr">
        <is>
          <t>invocacao.5.esp.5.pe</t>
        </is>
      </c>
      <c r="B1737" s="192">
        <f>IF(ISBLANK(DADOS_INVOC!$QA$60),"",DADOS_INVOC!$QA$60&amp;"")</f>
        <v/>
      </c>
      <c r="C1737" s="192" t="inlineStr">
        <is>
          <t>DADOS_INVOC!QA60</t>
        </is>
      </c>
      <c r="D1737" s="192" t="inlineStr">
        <is>
          <t>resultado</t>
        </is>
      </c>
    </row>
    <row r="1738">
      <c r="A1738" s="192" t="inlineStr">
        <is>
          <t>invocacao.5.esp.5.dano</t>
        </is>
      </c>
      <c r="B1738" s="192">
        <f>IF(ISBLANK(DADOS_INVOC!$QE$60),"",DADOS_INVOC!$QE$60&amp;"")</f>
        <v/>
      </c>
      <c r="C1738" s="192" t="inlineStr">
        <is>
          <t>DADOS_INVOC!QE60</t>
        </is>
      </c>
      <c r="D1738" s="192" t="inlineStr">
        <is>
          <t>resultado</t>
        </is>
      </c>
    </row>
    <row r="1739">
      <c r="A1739" s="192" t="inlineStr">
        <is>
          <t>invocacao.5.esp.5.erros</t>
        </is>
      </c>
      <c r="B1739" s="192">
        <f>IF(ISBLANK(DADOS_INVOC!$PT$60),"",DADOS_INVOC!$PT$60&amp;"")</f>
        <v/>
      </c>
      <c r="C1739" s="192" t="inlineStr">
        <is>
          <t>DADOS_INVOC!PT60</t>
        </is>
      </c>
      <c r="D1739" s="192" t="inlineStr">
        <is>
          <t>aviso</t>
        </is>
      </c>
    </row>
    <row r="1740">
      <c r="A1740" s="192" t="inlineStr">
        <is>
          <t>invocacao.5.esp.5.avisos</t>
        </is>
      </c>
      <c r="B1740" s="192">
        <f>IF(ISBLANK(DADOS_INVOC!$PV$60),"",DADOS_INVOC!$PV$60&amp;"")</f>
        <v/>
      </c>
      <c r="C1740" s="192" t="inlineStr">
        <is>
          <t>DADOS_INVOC!PV60</t>
        </is>
      </c>
      <c r="D1740" s="192" t="inlineStr">
        <is>
          <t>aviso</t>
        </is>
      </c>
    </row>
    <row r="1741">
      <c r="A1741" s="192" t="inlineStr">
        <is>
          <t>invocacao.5.esp.6.classe</t>
        </is>
      </c>
      <c r="B1741" s="192">
        <f>IF(ISBLANK(DADOS_INVOC!$MS$61),"",DADOS_INVOC!$MS$61&amp;"")</f>
        <v/>
      </c>
      <c r="C1741" s="192" t="inlineStr">
        <is>
          <t>DADOS_INVOC!MS61</t>
        </is>
      </c>
      <c r="D1741" s="192" t="inlineStr">
        <is>
          <t>entrada</t>
        </is>
      </c>
    </row>
    <row r="1742">
      <c r="A1742" s="192" t="inlineStr">
        <is>
          <t>invocacao.5.esp.6.nome</t>
        </is>
      </c>
      <c r="B1742" s="192">
        <f>IF(ISBLANK(DADOS_INVOC!$MT$61),"",DADOS_INVOC!$MT$61&amp;"")</f>
        <v/>
      </c>
      <c r="C1742" s="192" t="inlineStr">
        <is>
          <t>DADOS_INVOC!MT61</t>
        </is>
      </c>
      <c r="D1742" s="192" t="inlineStr">
        <is>
          <t>entrada</t>
        </is>
      </c>
    </row>
    <row r="1743">
      <c r="A1743" s="192" t="inlineStr">
        <is>
          <t>invocacao.5.esp.6.forma</t>
        </is>
      </c>
      <c r="B1743" s="192">
        <f>IF(ISBLANK(DADOS_INVOC!$MU$61),"",DADOS_INVOC!$MU$61&amp;"")</f>
        <v/>
      </c>
      <c r="C1743" s="192" t="inlineStr">
        <is>
          <t>DADOS_INVOC!MU61</t>
        </is>
      </c>
      <c r="D1743" s="192" t="inlineStr">
        <is>
          <t>entrada</t>
        </is>
      </c>
    </row>
    <row r="1744">
      <c r="A1744" s="192" t="inlineStr">
        <is>
          <t>invocacao.5.esp.6.pecas</t>
        </is>
      </c>
      <c r="B1744" s="192">
        <f>TEXTJOIN(" · ",TRUE,DADOS_INVOC!$MX$61,DADOS_INVOC!$MY$61,DADOS_INVOC!$MZ$61,DADOS_INVOC!$NA$61)</f>
        <v/>
      </c>
      <c r="C1744" s="192" t="inlineStr">
        <is>
          <t>DADOS_INVOC!MX61 DADOS_INVOC!MY61 DADOS_INVOC!MZ61 DADOS_INVOC!NA61</t>
        </is>
      </c>
      <c r="D1744" s="192" t="inlineStr">
        <is>
          <t>entrada</t>
        </is>
      </c>
    </row>
    <row r="1745">
      <c r="A1745" s="192" t="inlineStr">
        <is>
          <t>invocacao.5.esp.6.restricoes</t>
        </is>
      </c>
      <c r="B1745" s="192">
        <f>TEXTJOIN(" · ",TRUE,DADOS_INVOC!$NB$61,DADOS_INVOC!$NC$61)</f>
        <v/>
      </c>
      <c r="C1745" s="192" t="inlineStr">
        <is>
          <t>DADOS_INVOC!NB61 DADOS_INVOC!NC61</t>
        </is>
      </c>
      <c r="D1745" s="192" t="inlineStr">
        <is>
          <t>entrada</t>
        </is>
      </c>
    </row>
    <row r="1746">
      <c r="A1746" s="192" t="inlineStr">
        <is>
          <t>invocacao.5.esp.6.pe</t>
        </is>
      </c>
      <c r="B1746" s="192">
        <f>IF(ISBLANK(DADOS_INVOC!$QA$61),"",DADOS_INVOC!$QA$61&amp;"")</f>
        <v/>
      </c>
      <c r="C1746" s="192" t="inlineStr">
        <is>
          <t>DADOS_INVOC!QA61</t>
        </is>
      </c>
      <c r="D1746" s="192" t="inlineStr">
        <is>
          <t>resultado</t>
        </is>
      </c>
    </row>
    <row r="1747">
      <c r="A1747" s="192" t="inlineStr">
        <is>
          <t>invocacao.5.esp.6.dano</t>
        </is>
      </c>
      <c r="B1747" s="192">
        <f>IF(ISBLANK(DADOS_INVOC!$QE$61),"",DADOS_INVOC!$QE$61&amp;"")</f>
        <v/>
      </c>
      <c r="C1747" s="192" t="inlineStr">
        <is>
          <t>DADOS_INVOC!QE61</t>
        </is>
      </c>
      <c r="D1747" s="192" t="inlineStr">
        <is>
          <t>resultado</t>
        </is>
      </c>
    </row>
    <row r="1748">
      <c r="A1748" s="192" t="inlineStr">
        <is>
          <t>invocacao.5.esp.6.erros</t>
        </is>
      </c>
      <c r="B1748" s="192">
        <f>IF(ISBLANK(DADOS_INVOC!$PT$61),"",DADOS_INVOC!$PT$61&amp;"")</f>
        <v/>
      </c>
      <c r="C1748" s="192" t="inlineStr">
        <is>
          <t>DADOS_INVOC!PT61</t>
        </is>
      </c>
      <c r="D1748" s="192" t="inlineStr">
        <is>
          <t>aviso</t>
        </is>
      </c>
    </row>
    <row r="1749">
      <c r="A1749" s="192" t="inlineStr">
        <is>
          <t>invocacao.5.esp.6.avisos</t>
        </is>
      </c>
      <c r="B1749" s="192">
        <f>IF(ISBLANK(DADOS_INVOC!$PV$61),"",DADOS_INVOC!$PV$61&amp;"")</f>
        <v/>
      </c>
      <c r="C1749" s="192" t="inlineStr">
        <is>
          <t>DADOS_INVOC!PV61</t>
        </is>
      </c>
      <c r="D1749" s="192" t="inlineStr">
        <is>
          <t>aviso</t>
        </is>
      </c>
    </row>
    <row r="1750">
      <c r="A1750" s="192" t="inlineStr">
        <is>
          <t>invocacao.5.esp.7.classe</t>
        </is>
      </c>
      <c r="B1750" s="192">
        <f>IF(ISBLANK(DADOS_INVOC!$MS$62),"",DADOS_INVOC!$MS$62&amp;"")</f>
        <v/>
      </c>
      <c r="C1750" s="192" t="inlineStr">
        <is>
          <t>DADOS_INVOC!MS62</t>
        </is>
      </c>
      <c r="D1750" s="192" t="inlineStr">
        <is>
          <t>entrada</t>
        </is>
      </c>
    </row>
    <row r="1751">
      <c r="A1751" s="192" t="inlineStr">
        <is>
          <t>invocacao.5.esp.7.nome</t>
        </is>
      </c>
      <c r="B1751" s="192">
        <f>IF(ISBLANK(DADOS_INVOC!$MT$62),"",DADOS_INVOC!$MT$62&amp;"")</f>
        <v/>
      </c>
      <c r="C1751" s="192" t="inlineStr">
        <is>
          <t>DADOS_INVOC!MT62</t>
        </is>
      </c>
      <c r="D1751" s="192" t="inlineStr">
        <is>
          <t>entrada</t>
        </is>
      </c>
    </row>
    <row r="1752">
      <c r="A1752" s="192" t="inlineStr">
        <is>
          <t>invocacao.5.esp.7.forma</t>
        </is>
      </c>
      <c r="B1752" s="192">
        <f>IF(ISBLANK(DADOS_INVOC!$MU$62),"",DADOS_INVOC!$MU$62&amp;"")</f>
        <v/>
      </c>
      <c r="C1752" s="192" t="inlineStr">
        <is>
          <t>DADOS_INVOC!MU62</t>
        </is>
      </c>
      <c r="D1752" s="192" t="inlineStr">
        <is>
          <t>entrada</t>
        </is>
      </c>
    </row>
    <row r="1753">
      <c r="A1753" s="192" t="inlineStr">
        <is>
          <t>invocacao.5.esp.7.pecas</t>
        </is>
      </c>
      <c r="B1753" s="192">
        <f>TEXTJOIN(" · ",TRUE,DADOS_INVOC!$MX$62,DADOS_INVOC!$MY$62,DADOS_INVOC!$MZ$62,DADOS_INVOC!$NA$62)</f>
        <v/>
      </c>
      <c r="C1753" s="192" t="inlineStr">
        <is>
          <t>DADOS_INVOC!MX62 DADOS_INVOC!MY62 DADOS_INVOC!MZ62 DADOS_INVOC!NA62</t>
        </is>
      </c>
      <c r="D1753" s="192" t="inlineStr">
        <is>
          <t>entrada</t>
        </is>
      </c>
    </row>
    <row r="1754">
      <c r="A1754" s="192" t="inlineStr">
        <is>
          <t>invocacao.5.esp.7.restricoes</t>
        </is>
      </c>
      <c r="B1754" s="192">
        <f>TEXTJOIN(" · ",TRUE,DADOS_INVOC!$NB$62,DADOS_INVOC!$NC$62)</f>
        <v/>
      </c>
      <c r="C1754" s="192" t="inlineStr">
        <is>
          <t>DADOS_INVOC!NB62 DADOS_INVOC!NC62</t>
        </is>
      </c>
      <c r="D1754" s="192" t="inlineStr">
        <is>
          <t>entrada</t>
        </is>
      </c>
    </row>
    <row r="1755">
      <c r="A1755" s="192" t="inlineStr">
        <is>
          <t>invocacao.5.esp.7.pe</t>
        </is>
      </c>
      <c r="B1755" s="192">
        <f>IF(ISBLANK(DADOS_INVOC!$QA$62),"",DADOS_INVOC!$QA$62&amp;"")</f>
        <v/>
      </c>
      <c r="C1755" s="192" t="inlineStr">
        <is>
          <t>DADOS_INVOC!QA62</t>
        </is>
      </c>
      <c r="D1755" s="192" t="inlineStr">
        <is>
          <t>resultado</t>
        </is>
      </c>
    </row>
    <row r="1756">
      <c r="A1756" s="192" t="inlineStr">
        <is>
          <t>invocacao.5.esp.7.dano</t>
        </is>
      </c>
      <c r="B1756" s="192">
        <f>IF(ISBLANK(DADOS_INVOC!$QE$62),"",DADOS_INVOC!$QE$62&amp;"")</f>
        <v/>
      </c>
      <c r="C1756" s="192" t="inlineStr">
        <is>
          <t>DADOS_INVOC!QE62</t>
        </is>
      </c>
      <c r="D1756" s="192" t="inlineStr">
        <is>
          <t>resultado</t>
        </is>
      </c>
    </row>
    <row r="1757">
      <c r="A1757" s="192" t="inlineStr">
        <is>
          <t>invocacao.5.esp.7.erros</t>
        </is>
      </c>
      <c r="B1757" s="192">
        <f>IF(ISBLANK(DADOS_INVOC!$PT$62),"",DADOS_INVOC!$PT$62&amp;"")</f>
        <v/>
      </c>
      <c r="C1757" s="192" t="inlineStr">
        <is>
          <t>DADOS_INVOC!PT62</t>
        </is>
      </c>
      <c r="D1757" s="192" t="inlineStr">
        <is>
          <t>aviso</t>
        </is>
      </c>
    </row>
    <row r="1758">
      <c r="A1758" s="192" t="inlineStr">
        <is>
          <t>invocacao.5.esp.7.avisos</t>
        </is>
      </c>
      <c r="B1758" s="192">
        <f>IF(ISBLANK(DADOS_INVOC!$PV$62),"",DADOS_INVOC!$PV$62&amp;"")</f>
        <v/>
      </c>
      <c r="C1758" s="192" t="inlineStr">
        <is>
          <t>DADOS_INVOC!PV62</t>
        </is>
      </c>
      <c r="D1758" s="192" t="inlineStr">
        <is>
          <t>aviso</t>
        </is>
      </c>
    </row>
    <row r="1759">
      <c r="A1759" s="192" t="inlineStr">
        <is>
          <t>invocacao.5.esp.8.classe</t>
        </is>
      </c>
      <c r="B1759" s="192">
        <f>IF(ISBLANK(DADOS_INVOC!$MS$63),"",DADOS_INVOC!$MS$63&amp;"")</f>
        <v/>
      </c>
      <c r="C1759" s="192" t="inlineStr">
        <is>
          <t>DADOS_INVOC!MS63</t>
        </is>
      </c>
      <c r="D1759" s="192" t="inlineStr">
        <is>
          <t>entrada</t>
        </is>
      </c>
    </row>
    <row r="1760">
      <c r="A1760" s="192" t="inlineStr">
        <is>
          <t>invocacao.5.esp.8.nome</t>
        </is>
      </c>
      <c r="B1760" s="192">
        <f>IF(ISBLANK(DADOS_INVOC!$MT$63),"",DADOS_INVOC!$MT$63&amp;"")</f>
        <v/>
      </c>
      <c r="C1760" s="192" t="inlineStr">
        <is>
          <t>DADOS_INVOC!MT63</t>
        </is>
      </c>
      <c r="D1760" s="192" t="inlineStr">
        <is>
          <t>entrada</t>
        </is>
      </c>
    </row>
    <row r="1761">
      <c r="A1761" s="192" t="inlineStr">
        <is>
          <t>invocacao.5.esp.8.forma</t>
        </is>
      </c>
      <c r="B1761" s="192">
        <f>IF(ISBLANK(DADOS_INVOC!$MU$63),"",DADOS_INVOC!$MU$63&amp;"")</f>
        <v/>
      </c>
      <c r="C1761" s="192" t="inlineStr">
        <is>
          <t>DADOS_INVOC!MU63</t>
        </is>
      </c>
      <c r="D1761" s="192" t="inlineStr">
        <is>
          <t>entrada</t>
        </is>
      </c>
    </row>
    <row r="1762">
      <c r="A1762" s="192" t="inlineStr">
        <is>
          <t>invocacao.5.esp.8.pecas</t>
        </is>
      </c>
      <c r="B1762" s="192">
        <f>TEXTJOIN(" · ",TRUE,DADOS_INVOC!$MX$63,DADOS_INVOC!$MY$63,DADOS_INVOC!$MZ$63,DADOS_INVOC!$NA$63)</f>
        <v/>
      </c>
      <c r="C1762" s="192" t="inlineStr">
        <is>
          <t>DADOS_INVOC!MX63 DADOS_INVOC!MY63 DADOS_INVOC!MZ63 DADOS_INVOC!NA63</t>
        </is>
      </c>
      <c r="D1762" s="192" t="inlineStr">
        <is>
          <t>entrada</t>
        </is>
      </c>
    </row>
    <row r="1763">
      <c r="A1763" s="192" t="inlineStr">
        <is>
          <t>invocacao.5.esp.8.restricoes</t>
        </is>
      </c>
      <c r="B1763" s="192">
        <f>TEXTJOIN(" · ",TRUE,DADOS_INVOC!$NB$63,DADOS_INVOC!$NC$63)</f>
        <v/>
      </c>
      <c r="C1763" s="192" t="inlineStr">
        <is>
          <t>DADOS_INVOC!NB63 DADOS_INVOC!NC63</t>
        </is>
      </c>
      <c r="D1763" s="192" t="inlineStr">
        <is>
          <t>entrada</t>
        </is>
      </c>
    </row>
    <row r="1764">
      <c r="A1764" s="192" t="inlineStr">
        <is>
          <t>invocacao.5.esp.8.pe</t>
        </is>
      </c>
      <c r="B1764" s="192">
        <f>IF(ISBLANK(DADOS_INVOC!$QA$63),"",DADOS_INVOC!$QA$63&amp;"")</f>
        <v/>
      </c>
      <c r="C1764" s="192" t="inlineStr">
        <is>
          <t>DADOS_INVOC!QA63</t>
        </is>
      </c>
      <c r="D1764" s="192" t="inlineStr">
        <is>
          <t>resultado</t>
        </is>
      </c>
    </row>
    <row r="1765">
      <c r="A1765" s="192" t="inlineStr">
        <is>
          <t>invocacao.5.esp.8.dano</t>
        </is>
      </c>
      <c r="B1765" s="192">
        <f>IF(ISBLANK(DADOS_INVOC!$QE$63),"",DADOS_INVOC!$QE$63&amp;"")</f>
        <v/>
      </c>
      <c r="C1765" s="192" t="inlineStr">
        <is>
          <t>DADOS_INVOC!QE63</t>
        </is>
      </c>
      <c r="D1765" s="192" t="inlineStr">
        <is>
          <t>resultado</t>
        </is>
      </c>
    </row>
    <row r="1766">
      <c r="A1766" s="192" t="inlineStr">
        <is>
          <t>invocacao.5.esp.8.erros</t>
        </is>
      </c>
      <c r="B1766" s="192">
        <f>IF(ISBLANK(DADOS_INVOC!$PT$63),"",DADOS_INVOC!$PT$63&amp;"")</f>
        <v/>
      </c>
      <c r="C1766" s="192" t="inlineStr">
        <is>
          <t>DADOS_INVOC!PT63</t>
        </is>
      </c>
      <c r="D1766" s="192" t="inlineStr">
        <is>
          <t>aviso</t>
        </is>
      </c>
    </row>
    <row r="1767">
      <c r="A1767" s="192" t="inlineStr">
        <is>
          <t>invocacao.5.esp.8.avisos</t>
        </is>
      </c>
      <c r="B1767" s="192">
        <f>IF(ISBLANK(DADOS_INVOC!$PV$63),"",DADOS_INVOC!$PV$63&amp;"")</f>
        <v/>
      </c>
      <c r="C1767" s="192" t="inlineStr">
        <is>
          <t>DADOS_INVOC!PV63</t>
        </is>
      </c>
      <c r="D1767" s="192" t="inlineStr">
        <is>
          <t>aviso</t>
        </is>
      </c>
    </row>
    <row r="1768">
      <c r="A1768" s="192" t="inlineStr">
        <is>
          <t>invocacao.5.ext.1.classe</t>
        </is>
      </c>
      <c r="B1768" s="192">
        <f>IF(ISBLANK(DADOS_INVOC!$MS$64),"",DADOS_INVOC!$MS$64&amp;"")</f>
        <v/>
      </c>
      <c r="C1768" s="192" t="inlineStr">
        <is>
          <t>DADOS_INVOC!MS64</t>
        </is>
      </c>
      <c r="D1768" s="192" t="inlineStr">
        <is>
          <t>entrada</t>
        </is>
      </c>
    </row>
    <row r="1769">
      <c r="A1769" s="192" t="inlineStr">
        <is>
          <t>invocacao.5.ext.1.nome</t>
        </is>
      </c>
      <c r="B1769" s="192">
        <f>IF(ISBLANK(DADOS_INVOC!$MT$64),"",DADOS_INVOC!$MT$64&amp;"")</f>
        <v/>
      </c>
      <c r="C1769" s="192" t="inlineStr">
        <is>
          <t>DADOS_INVOC!MT64</t>
        </is>
      </c>
      <c r="D1769" s="192" t="inlineStr">
        <is>
          <t>entrada</t>
        </is>
      </c>
    </row>
    <row r="1770">
      <c r="A1770" s="192" t="inlineStr">
        <is>
          <t>invocacao.5.ext.1.forma</t>
        </is>
      </c>
      <c r="B1770" s="192">
        <f>IF(ISBLANK(DADOS_INVOC!$MU$64),"",DADOS_INVOC!$MU$64&amp;"")</f>
        <v/>
      </c>
      <c r="C1770" s="192" t="inlineStr">
        <is>
          <t>DADOS_INVOC!MU64</t>
        </is>
      </c>
      <c r="D1770" s="192" t="inlineStr">
        <is>
          <t>entrada</t>
        </is>
      </c>
    </row>
    <row r="1771">
      <c r="A1771" s="192" t="inlineStr">
        <is>
          <t>invocacao.5.ext.1.pecas</t>
        </is>
      </c>
      <c r="B1771" s="192">
        <f>TEXTJOIN(" · ",TRUE,DADOS_INVOC!$MX$64,DADOS_INVOC!$MY$64,DADOS_INVOC!$MZ$64,DADOS_INVOC!$NA$64)</f>
        <v/>
      </c>
      <c r="C1771" s="192" t="inlineStr">
        <is>
          <t>DADOS_INVOC!MX64 DADOS_INVOC!MY64 DADOS_INVOC!MZ64 DADOS_INVOC!NA64</t>
        </is>
      </c>
      <c r="D1771" s="192" t="inlineStr">
        <is>
          <t>entrada</t>
        </is>
      </c>
    </row>
    <row r="1772">
      <c r="A1772" s="192" t="inlineStr">
        <is>
          <t>invocacao.5.ext.1.restricoes</t>
        </is>
      </c>
      <c r="B1772" s="192">
        <f>TEXTJOIN(" · ",TRUE,DADOS_INVOC!$NB$64,DADOS_INVOC!$NC$64)</f>
        <v/>
      </c>
      <c r="C1772" s="192" t="inlineStr">
        <is>
          <t>DADOS_INVOC!NB64 DADOS_INVOC!NC64</t>
        </is>
      </c>
      <c r="D1772" s="192" t="inlineStr">
        <is>
          <t>entrada</t>
        </is>
      </c>
    </row>
    <row r="1773">
      <c r="A1773" s="192" t="inlineStr">
        <is>
          <t>invocacao.5.ext.1.pe</t>
        </is>
      </c>
      <c r="B1773" s="192">
        <f>IF(ISBLANK(DADOS_INVOC!$QA$64),"",DADOS_INVOC!$QA$64&amp;"")</f>
        <v/>
      </c>
      <c r="C1773" s="192" t="inlineStr">
        <is>
          <t>DADOS_INVOC!QA64</t>
        </is>
      </c>
      <c r="D1773" s="192" t="inlineStr">
        <is>
          <t>resultado</t>
        </is>
      </c>
    </row>
    <row r="1774">
      <c r="A1774" s="192" t="inlineStr">
        <is>
          <t>invocacao.5.ext.1.dano</t>
        </is>
      </c>
      <c r="B1774" s="192">
        <f>IF(ISBLANK(DADOS_INVOC!$QE$64),"",DADOS_INVOC!$QE$64&amp;"")</f>
        <v/>
      </c>
      <c r="C1774" s="192" t="inlineStr">
        <is>
          <t>DADOS_INVOC!QE64</t>
        </is>
      </c>
      <c r="D1774" s="192" t="inlineStr">
        <is>
          <t>resultado</t>
        </is>
      </c>
    </row>
    <row r="1775">
      <c r="A1775" s="192" t="inlineStr">
        <is>
          <t>invocacao.5.ext.1.erros</t>
        </is>
      </c>
      <c r="B1775" s="192">
        <f>IF(ISBLANK(DADOS_INVOC!$PT$64),"",DADOS_INVOC!$PT$64&amp;"")</f>
        <v/>
      </c>
      <c r="C1775" s="192" t="inlineStr">
        <is>
          <t>DADOS_INVOC!PT64</t>
        </is>
      </c>
      <c r="D1775" s="192" t="inlineStr">
        <is>
          <t>aviso</t>
        </is>
      </c>
    </row>
    <row r="1776">
      <c r="A1776" s="192" t="inlineStr">
        <is>
          <t>invocacao.5.ext.1.avisos</t>
        </is>
      </c>
      <c r="B1776" s="192">
        <f>IF(ISBLANK(DADOS_INVOC!$PV$64),"",DADOS_INVOC!$PV$64&amp;"")</f>
        <v/>
      </c>
      <c r="C1776" s="192" t="inlineStr">
        <is>
          <t>DADOS_INVOC!PV64</t>
        </is>
      </c>
      <c r="D1776" s="192" t="inlineStr">
        <is>
          <t>aviso</t>
        </is>
      </c>
    </row>
    <row r="1777">
      <c r="A1777" s="192" t="inlineStr">
        <is>
          <t>invocacao.5.ext.2.classe</t>
        </is>
      </c>
      <c r="B1777" s="192">
        <f>IF(ISBLANK(DADOS_INVOC!$MS$65),"",DADOS_INVOC!$MS$65&amp;"")</f>
        <v/>
      </c>
      <c r="C1777" s="192" t="inlineStr">
        <is>
          <t>DADOS_INVOC!MS65</t>
        </is>
      </c>
      <c r="D1777" s="192" t="inlineStr">
        <is>
          <t>entrada</t>
        </is>
      </c>
    </row>
    <row r="1778">
      <c r="A1778" s="192" t="inlineStr">
        <is>
          <t>invocacao.5.ext.2.nome</t>
        </is>
      </c>
      <c r="B1778" s="192">
        <f>IF(ISBLANK(DADOS_INVOC!$MT$65),"",DADOS_INVOC!$MT$65&amp;"")</f>
        <v/>
      </c>
      <c r="C1778" s="192" t="inlineStr">
        <is>
          <t>DADOS_INVOC!MT65</t>
        </is>
      </c>
      <c r="D1778" s="192" t="inlineStr">
        <is>
          <t>entrada</t>
        </is>
      </c>
    </row>
    <row r="1779">
      <c r="A1779" s="192" t="inlineStr">
        <is>
          <t>invocacao.5.ext.2.forma</t>
        </is>
      </c>
      <c r="B1779" s="192">
        <f>IF(ISBLANK(DADOS_INVOC!$MU$65),"",DADOS_INVOC!$MU$65&amp;"")</f>
        <v/>
      </c>
      <c r="C1779" s="192" t="inlineStr">
        <is>
          <t>DADOS_INVOC!MU65</t>
        </is>
      </c>
      <c r="D1779" s="192" t="inlineStr">
        <is>
          <t>entrada</t>
        </is>
      </c>
    </row>
    <row r="1780">
      <c r="A1780" s="192" t="inlineStr">
        <is>
          <t>invocacao.5.ext.2.pecas</t>
        </is>
      </c>
      <c r="B1780" s="192">
        <f>TEXTJOIN(" · ",TRUE,DADOS_INVOC!$MX$65,DADOS_INVOC!$MY$65,DADOS_INVOC!$MZ$65,DADOS_INVOC!$NA$65)</f>
        <v/>
      </c>
      <c r="C1780" s="192" t="inlineStr">
        <is>
          <t>DADOS_INVOC!MX65 DADOS_INVOC!MY65 DADOS_INVOC!MZ65 DADOS_INVOC!NA65</t>
        </is>
      </c>
      <c r="D1780" s="192" t="inlineStr">
        <is>
          <t>entrada</t>
        </is>
      </c>
    </row>
    <row r="1781">
      <c r="A1781" s="192" t="inlineStr">
        <is>
          <t>invocacao.5.ext.2.restricoes</t>
        </is>
      </c>
      <c r="B1781" s="192">
        <f>TEXTJOIN(" · ",TRUE,DADOS_INVOC!$NB$65,DADOS_INVOC!$NC$65)</f>
        <v/>
      </c>
      <c r="C1781" s="192" t="inlineStr">
        <is>
          <t>DADOS_INVOC!NB65 DADOS_INVOC!NC65</t>
        </is>
      </c>
      <c r="D1781" s="192" t="inlineStr">
        <is>
          <t>entrada</t>
        </is>
      </c>
    </row>
    <row r="1782">
      <c r="A1782" s="192" t="inlineStr">
        <is>
          <t>invocacao.5.ext.2.pe</t>
        </is>
      </c>
      <c r="B1782" s="192">
        <f>IF(ISBLANK(DADOS_INVOC!$QA$65),"",DADOS_INVOC!$QA$65&amp;"")</f>
        <v/>
      </c>
      <c r="C1782" s="192" t="inlineStr">
        <is>
          <t>DADOS_INVOC!QA65</t>
        </is>
      </c>
      <c r="D1782" s="192" t="inlineStr">
        <is>
          <t>resultado</t>
        </is>
      </c>
    </row>
    <row r="1783">
      <c r="A1783" s="192" t="inlineStr">
        <is>
          <t>invocacao.5.ext.2.dano</t>
        </is>
      </c>
      <c r="B1783" s="192">
        <f>IF(ISBLANK(DADOS_INVOC!$QE$65),"",DADOS_INVOC!$QE$65&amp;"")</f>
        <v/>
      </c>
      <c r="C1783" s="192" t="inlineStr">
        <is>
          <t>DADOS_INVOC!QE65</t>
        </is>
      </c>
      <c r="D1783" s="192" t="inlineStr">
        <is>
          <t>resultado</t>
        </is>
      </c>
    </row>
    <row r="1784">
      <c r="A1784" s="192" t="inlineStr">
        <is>
          <t>invocacao.5.ext.2.erros</t>
        </is>
      </c>
      <c r="B1784" s="192">
        <f>IF(ISBLANK(DADOS_INVOC!$PT$65),"",DADOS_INVOC!$PT$65&amp;"")</f>
        <v/>
      </c>
      <c r="C1784" s="192" t="inlineStr">
        <is>
          <t>DADOS_INVOC!PT65</t>
        </is>
      </c>
      <c r="D1784" s="192" t="inlineStr">
        <is>
          <t>aviso</t>
        </is>
      </c>
    </row>
    <row r="1785">
      <c r="A1785" s="192" t="inlineStr">
        <is>
          <t>invocacao.5.ext.2.avisos</t>
        </is>
      </c>
      <c r="B1785" s="192">
        <f>IF(ISBLANK(DADOS_INVOC!$PV$65),"",DADOS_INVOC!$PV$65&amp;"")</f>
        <v/>
      </c>
      <c r="C1785" s="192" t="inlineStr">
        <is>
          <t>DADOS_INVOC!PV65</t>
        </is>
      </c>
      <c r="D1785" s="192" t="inlineStr">
        <is>
          <t>aviso</t>
        </is>
      </c>
    </row>
    <row r="1786">
      <c r="A1786" s="192" t="inlineStr">
        <is>
          <t>invocacao.5.ext.3.classe</t>
        </is>
      </c>
      <c r="B1786" s="192">
        <f>IF(ISBLANK(DADOS_INVOC!$MS$66),"",DADOS_INVOC!$MS$66&amp;"")</f>
        <v/>
      </c>
      <c r="C1786" s="192" t="inlineStr">
        <is>
          <t>DADOS_INVOC!MS66</t>
        </is>
      </c>
      <c r="D1786" s="192" t="inlineStr">
        <is>
          <t>entrada</t>
        </is>
      </c>
    </row>
    <row r="1787">
      <c r="A1787" s="192" t="inlineStr">
        <is>
          <t>invocacao.5.ext.3.nome</t>
        </is>
      </c>
      <c r="B1787" s="192">
        <f>IF(ISBLANK(DADOS_INVOC!$MT$66),"",DADOS_INVOC!$MT$66&amp;"")</f>
        <v/>
      </c>
      <c r="C1787" s="192" t="inlineStr">
        <is>
          <t>DADOS_INVOC!MT66</t>
        </is>
      </c>
      <c r="D1787" s="192" t="inlineStr">
        <is>
          <t>entrada</t>
        </is>
      </c>
    </row>
    <row r="1788">
      <c r="A1788" s="192" t="inlineStr">
        <is>
          <t>invocacao.5.ext.3.forma</t>
        </is>
      </c>
      <c r="B1788" s="192">
        <f>IF(ISBLANK(DADOS_INVOC!$MU$66),"",DADOS_INVOC!$MU$66&amp;"")</f>
        <v/>
      </c>
      <c r="C1788" s="192" t="inlineStr">
        <is>
          <t>DADOS_INVOC!MU66</t>
        </is>
      </c>
      <c r="D1788" s="192" t="inlineStr">
        <is>
          <t>entrada</t>
        </is>
      </c>
    </row>
    <row r="1789">
      <c r="A1789" s="192" t="inlineStr">
        <is>
          <t>invocacao.5.ext.3.pecas</t>
        </is>
      </c>
      <c r="B1789" s="192">
        <f>TEXTJOIN(" · ",TRUE,DADOS_INVOC!$MX$66,DADOS_INVOC!$MY$66,DADOS_INVOC!$MZ$66,DADOS_INVOC!$NA$66)</f>
        <v/>
      </c>
      <c r="C1789" s="192" t="inlineStr">
        <is>
          <t>DADOS_INVOC!MX66 DADOS_INVOC!MY66 DADOS_INVOC!MZ66 DADOS_INVOC!NA66</t>
        </is>
      </c>
      <c r="D1789" s="192" t="inlineStr">
        <is>
          <t>entrada</t>
        </is>
      </c>
    </row>
    <row r="1790">
      <c r="A1790" s="192" t="inlineStr">
        <is>
          <t>invocacao.5.ext.3.restricoes</t>
        </is>
      </c>
      <c r="B1790" s="192">
        <f>TEXTJOIN(" · ",TRUE,DADOS_INVOC!$NB$66,DADOS_INVOC!$NC$66)</f>
        <v/>
      </c>
      <c r="C1790" s="192" t="inlineStr">
        <is>
          <t>DADOS_INVOC!NB66 DADOS_INVOC!NC66</t>
        </is>
      </c>
      <c r="D1790" s="192" t="inlineStr">
        <is>
          <t>entrada</t>
        </is>
      </c>
    </row>
    <row r="1791">
      <c r="A1791" s="192" t="inlineStr">
        <is>
          <t>invocacao.5.ext.3.pe</t>
        </is>
      </c>
      <c r="B1791" s="192">
        <f>IF(ISBLANK(DADOS_INVOC!$QA$66),"",DADOS_INVOC!$QA$66&amp;"")</f>
        <v/>
      </c>
      <c r="C1791" s="192" t="inlineStr">
        <is>
          <t>DADOS_INVOC!QA66</t>
        </is>
      </c>
      <c r="D1791" s="192" t="inlineStr">
        <is>
          <t>resultado</t>
        </is>
      </c>
    </row>
    <row r="1792">
      <c r="A1792" s="192" t="inlineStr">
        <is>
          <t>invocacao.5.ext.3.dano</t>
        </is>
      </c>
      <c r="B1792" s="192">
        <f>IF(ISBLANK(DADOS_INVOC!$QE$66),"",DADOS_INVOC!$QE$66&amp;"")</f>
        <v/>
      </c>
      <c r="C1792" s="192" t="inlineStr">
        <is>
          <t>DADOS_INVOC!QE66</t>
        </is>
      </c>
      <c r="D1792" s="192" t="inlineStr">
        <is>
          <t>resultado</t>
        </is>
      </c>
    </row>
    <row r="1793">
      <c r="A1793" s="192" t="inlineStr">
        <is>
          <t>invocacao.5.ext.3.erros</t>
        </is>
      </c>
      <c r="B1793" s="192">
        <f>IF(ISBLANK(DADOS_INVOC!$PT$66),"",DADOS_INVOC!$PT$66&amp;"")</f>
        <v/>
      </c>
      <c r="C1793" s="192" t="inlineStr">
        <is>
          <t>DADOS_INVOC!PT66</t>
        </is>
      </c>
      <c r="D1793" s="192" t="inlineStr">
        <is>
          <t>aviso</t>
        </is>
      </c>
    </row>
    <row r="1794">
      <c r="A1794" s="192" t="inlineStr">
        <is>
          <t>invocacao.5.ext.3.avisos</t>
        </is>
      </c>
      <c r="B1794" s="192">
        <f>IF(ISBLANK(DADOS_INVOC!$PV$66),"",DADOS_INVOC!$PV$66&amp;"")</f>
        <v/>
      </c>
      <c r="C1794" s="192" t="inlineStr">
        <is>
          <t>DADOS_INVOC!PV66</t>
        </is>
      </c>
      <c r="D1794" s="192" t="inlineStr">
        <is>
          <t>aviso</t>
        </is>
      </c>
    </row>
    <row r="1795">
      <c r="A1795" s="192" t="inlineStr">
        <is>
          <t>invocacao.6.bas.1.classe</t>
        </is>
      </c>
      <c r="B1795" s="192">
        <f>IF(ISBLANK(DADOS_INVOC!$MS$67),"",DADOS_INVOC!$MS$67&amp;"")</f>
        <v/>
      </c>
      <c r="C1795" s="192" t="inlineStr">
        <is>
          <t>DADOS_INVOC!MS67</t>
        </is>
      </c>
      <c r="D1795" s="192" t="inlineStr">
        <is>
          <t>entrada</t>
        </is>
      </c>
    </row>
    <row r="1796">
      <c r="A1796" s="192" t="inlineStr">
        <is>
          <t>invocacao.6.bas.1.nome</t>
        </is>
      </c>
      <c r="B1796" s="192">
        <f>IF(ISBLANK(DADOS_INVOC!$MT$67),"",DADOS_INVOC!$MT$67&amp;"")</f>
        <v/>
      </c>
      <c r="C1796" s="192" t="inlineStr">
        <is>
          <t>DADOS_INVOC!MT67</t>
        </is>
      </c>
      <c r="D1796" s="192" t="inlineStr">
        <is>
          <t>entrada</t>
        </is>
      </c>
    </row>
    <row r="1797">
      <c r="A1797" s="192" t="inlineStr">
        <is>
          <t>invocacao.6.bas.1.forma</t>
        </is>
      </c>
      <c r="B1797" s="192">
        <f>IF(ISBLANK(DADOS_INVOC!$MU$67),"",DADOS_INVOC!$MU$67&amp;"")</f>
        <v/>
      </c>
      <c r="C1797" s="192" t="inlineStr">
        <is>
          <t>DADOS_INVOC!MU67</t>
        </is>
      </c>
      <c r="D1797" s="192" t="inlineStr">
        <is>
          <t>entrada</t>
        </is>
      </c>
    </row>
    <row r="1798">
      <c r="A1798" s="192" t="inlineStr">
        <is>
          <t>invocacao.6.bas.1.pecas</t>
        </is>
      </c>
      <c r="B1798" s="192">
        <f>TEXTJOIN(" · ",TRUE,DADOS_INVOC!$MX$67,DADOS_INVOC!$MY$67,DADOS_INVOC!$MZ$67,DADOS_INVOC!$NA$67)</f>
        <v/>
      </c>
      <c r="C1798" s="192" t="inlineStr">
        <is>
          <t>DADOS_INVOC!MX67 DADOS_INVOC!MY67 DADOS_INVOC!MZ67 DADOS_INVOC!NA67</t>
        </is>
      </c>
      <c r="D1798" s="192" t="inlineStr">
        <is>
          <t>entrada</t>
        </is>
      </c>
    </row>
    <row r="1799">
      <c r="A1799" s="192" t="inlineStr">
        <is>
          <t>invocacao.6.bas.1.restricoes</t>
        </is>
      </c>
      <c r="B1799" s="192">
        <f>TEXTJOIN(" · ",TRUE,DADOS_INVOC!$NB$67,DADOS_INVOC!$NC$67)</f>
        <v/>
      </c>
      <c r="C1799" s="192" t="inlineStr">
        <is>
          <t>DADOS_INVOC!NB67 DADOS_INVOC!NC67</t>
        </is>
      </c>
      <c r="D1799" s="192" t="inlineStr">
        <is>
          <t>entrada</t>
        </is>
      </c>
    </row>
    <row r="1800">
      <c r="A1800" s="192" t="inlineStr">
        <is>
          <t>invocacao.6.bas.1.pe</t>
        </is>
      </c>
      <c r="B1800" s="192">
        <f>IF(ISBLANK(DADOS_INVOC!$QA$67),"",DADOS_INVOC!$QA$67&amp;"")</f>
        <v/>
      </c>
      <c r="C1800" s="192" t="inlineStr">
        <is>
          <t>DADOS_INVOC!QA67</t>
        </is>
      </c>
      <c r="D1800" s="192" t="inlineStr">
        <is>
          <t>resultado</t>
        </is>
      </c>
    </row>
    <row r="1801">
      <c r="A1801" s="192" t="inlineStr">
        <is>
          <t>invocacao.6.bas.1.dano</t>
        </is>
      </c>
      <c r="B1801" s="192">
        <f>IF(ISBLANK(DADOS_INVOC!$QE$67),"",DADOS_INVOC!$QE$67&amp;"")</f>
        <v/>
      </c>
      <c r="C1801" s="192" t="inlineStr">
        <is>
          <t>DADOS_INVOC!QE67</t>
        </is>
      </c>
      <c r="D1801" s="192" t="inlineStr">
        <is>
          <t>resultado</t>
        </is>
      </c>
    </row>
    <row r="1802">
      <c r="A1802" s="192" t="inlineStr">
        <is>
          <t>invocacao.6.bas.1.erros</t>
        </is>
      </c>
      <c r="B1802" s="192">
        <f>IF(ISBLANK(DADOS_INVOC!$PT$67),"",DADOS_INVOC!$PT$67&amp;"")</f>
        <v/>
      </c>
      <c r="C1802" s="192" t="inlineStr">
        <is>
          <t>DADOS_INVOC!PT67</t>
        </is>
      </c>
      <c r="D1802" s="192" t="inlineStr">
        <is>
          <t>aviso</t>
        </is>
      </c>
    </row>
    <row r="1803">
      <c r="A1803" s="192" t="inlineStr">
        <is>
          <t>invocacao.6.bas.1.avisos</t>
        </is>
      </c>
      <c r="B1803" s="192">
        <f>IF(ISBLANK(DADOS_INVOC!$PV$67),"",DADOS_INVOC!$PV$67&amp;"")</f>
        <v/>
      </c>
      <c r="C1803" s="192" t="inlineStr">
        <is>
          <t>DADOS_INVOC!PV67</t>
        </is>
      </c>
      <c r="D1803" s="192" t="inlineStr">
        <is>
          <t>aviso</t>
        </is>
      </c>
    </row>
    <row r="1804">
      <c r="A1804" s="192" t="inlineStr">
        <is>
          <t>invocacao.6.esp.1.classe</t>
        </is>
      </c>
      <c r="B1804" s="192">
        <f>IF(ISBLANK(DADOS_INVOC!$MS$68),"",DADOS_INVOC!$MS$68&amp;"")</f>
        <v/>
      </c>
      <c r="C1804" s="192" t="inlineStr">
        <is>
          <t>DADOS_INVOC!MS68</t>
        </is>
      </c>
      <c r="D1804" s="192" t="inlineStr">
        <is>
          <t>entrada</t>
        </is>
      </c>
    </row>
    <row r="1805">
      <c r="A1805" s="192" t="inlineStr">
        <is>
          <t>invocacao.6.esp.1.nome</t>
        </is>
      </c>
      <c r="B1805" s="192">
        <f>IF(ISBLANK(DADOS_INVOC!$MT$68),"",DADOS_INVOC!$MT$68&amp;"")</f>
        <v/>
      </c>
      <c r="C1805" s="192" t="inlineStr">
        <is>
          <t>DADOS_INVOC!MT68</t>
        </is>
      </c>
      <c r="D1805" s="192" t="inlineStr">
        <is>
          <t>entrada</t>
        </is>
      </c>
    </row>
    <row r="1806">
      <c r="A1806" s="192" t="inlineStr">
        <is>
          <t>invocacao.6.esp.1.forma</t>
        </is>
      </c>
      <c r="B1806" s="192">
        <f>IF(ISBLANK(DADOS_INVOC!$MU$68),"",DADOS_INVOC!$MU$68&amp;"")</f>
        <v/>
      </c>
      <c r="C1806" s="192" t="inlineStr">
        <is>
          <t>DADOS_INVOC!MU68</t>
        </is>
      </c>
      <c r="D1806" s="192" t="inlineStr">
        <is>
          <t>entrada</t>
        </is>
      </c>
    </row>
    <row r="1807">
      <c r="A1807" s="192" t="inlineStr">
        <is>
          <t>invocacao.6.esp.1.pecas</t>
        </is>
      </c>
      <c r="B1807" s="192">
        <f>TEXTJOIN(" · ",TRUE,DADOS_INVOC!$MX$68,DADOS_INVOC!$MY$68,DADOS_INVOC!$MZ$68,DADOS_INVOC!$NA$68)</f>
        <v/>
      </c>
      <c r="C1807" s="192" t="inlineStr">
        <is>
          <t>DADOS_INVOC!MX68 DADOS_INVOC!MY68 DADOS_INVOC!MZ68 DADOS_INVOC!NA68</t>
        </is>
      </c>
      <c r="D1807" s="192" t="inlineStr">
        <is>
          <t>entrada</t>
        </is>
      </c>
    </row>
    <row r="1808">
      <c r="A1808" s="192" t="inlineStr">
        <is>
          <t>invocacao.6.esp.1.restricoes</t>
        </is>
      </c>
      <c r="B1808" s="192">
        <f>TEXTJOIN(" · ",TRUE,DADOS_INVOC!$NB$68,DADOS_INVOC!$NC$68)</f>
        <v/>
      </c>
      <c r="C1808" s="192" t="inlineStr">
        <is>
          <t>DADOS_INVOC!NB68 DADOS_INVOC!NC68</t>
        </is>
      </c>
      <c r="D1808" s="192" t="inlineStr">
        <is>
          <t>entrada</t>
        </is>
      </c>
    </row>
    <row r="1809">
      <c r="A1809" s="192" t="inlineStr">
        <is>
          <t>invocacao.6.esp.1.pe</t>
        </is>
      </c>
      <c r="B1809" s="192">
        <f>IF(ISBLANK(DADOS_INVOC!$QA$68),"",DADOS_INVOC!$QA$68&amp;"")</f>
        <v/>
      </c>
      <c r="C1809" s="192" t="inlineStr">
        <is>
          <t>DADOS_INVOC!QA68</t>
        </is>
      </c>
      <c r="D1809" s="192" t="inlineStr">
        <is>
          <t>resultado</t>
        </is>
      </c>
    </row>
    <row r="1810">
      <c r="A1810" s="192" t="inlineStr">
        <is>
          <t>invocacao.6.esp.1.dano</t>
        </is>
      </c>
      <c r="B1810" s="192">
        <f>IF(ISBLANK(DADOS_INVOC!$QE$68),"",DADOS_INVOC!$QE$68&amp;"")</f>
        <v/>
      </c>
      <c r="C1810" s="192" t="inlineStr">
        <is>
          <t>DADOS_INVOC!QE68</t>
        </is>
      </c>
      <c r="D1810" s="192" t="inlineStr">
        <is>
          <t>resultado</t>
        </is>
      </c>
    </row>
    <row r="1811">
      <c r="A1811" s="192" t="inlineStr">
        <is>
          <t>invocacao.6.esp.1.erros</t>
        </is>
      </c>
      <c r="B1811" s="192">
        <f>IF(ISBLANK(DADOS_INVOC!$PT$68),"",DADOS_INVOC!$PT$68&amp;"")</f>
        <v/>
      </c>
      <c r="C1811" s="192" t="inlineStr">
        <is>
          <t>DADOS_INVOC!PT68</t>
        </is>
      </c>
      <c r="D1811" s="192" t="inlineStr">
        <is>
          <t>aviso</t>
        </is>
      </c>
    </row>
    <row r="1812">
      <c r="A1812" s="192" t="inlineStr">
        <is>
          <t>invocacao.6.esp.1.avisos</t>
        </is>
      </c>
      <c r="B1812" s="192">
        <f>IF(ISBLANK(DADOS_INVOC!$PV$68),"",DADOS_INVOC!$PV$68&amp;"")</f>
        <v/>
      </c>
      <c r="C1812" s="192" t="inlineStr">
        <is>
          <t>DADOS_INVOC!PV68</t>
        </is>
      </c>
      <c r="D1812" s="192" t="inlineStr">
        <is>
          <t>aviso</t>
        </is>
      </c>
    </row>
    <row r="1813">
      <c r="A1813" s="192" t="inlineStr">
        <is>
          <t>invocacao.6.esp.2.classe</t>
        </is>
      </c>
      <c r="B1813" s="192">
        <f>IF(ISBLANK(DADOS_INVOC!$MS$69),"",DADOS_INVOC!$MS$69&amp;"")</f>
        <v/>
      </c>
      <c r="C1813" s="192" t="inlineStr">
        <is>
          <t>DADOS_INVOC!MS69</t>
        </is>
      </c>
      <c r="D1813" s="192" t="inlineStr">
        <is>
          <t>entrada</t>
        </is>
      </c>
    </row>
    <row r="1814">
      <c r="A1814" s="192" t="inlineStr">
        <is>
          <t>invocacao.6.esp.2.nome</t>
        </is>
      </c>
      <c r="B1814" s="192">
        <f>IF(ISBLANK(DADOS_INVOC!$MT$69),"",DADOS_INVOC!$MT$69&amp;"")</f>
        <v/>
      </c>
      <c r="C1814" s="192" t="inlineStr">
        <is>
          <t>DADOS_INVOC!MT69</t>
        </is>
      </c>
      <c r="D1814" s="192" t="inlineStr">
        <is>
          <t>entrada</t>
        </is>
      </c>
    </row>
    <row r="1815">
      <c r="A1815" s="192" t="inlineStr">
        <is>
          <t>invocacao.6.esp.2.forma</t>
        </is>
      </c>
      <c r="B1815" s="192">
        <f>IF(ISBLANK(DADOS_INVOC!$MU$69),"",DADOS_INVOC!$MU$69&amp;"")</f>
        <v/>
      </c>
      <c r="C1815" s="192" t="inlineStr">
        <is>
          <t>DADOS_INVOC!MU69</t>
        </is>
      </c>
      <c r="D1815" s="192" t="inlineStr">
        <is>
          <t>entrada</t>
        </is>
      </c>
    </row>
    <row r="1816">
      <c r="A1816" s="192" t="inlineStr">
        <is>
          <t>invocacao.6.esp.2.pecas</t>
        </is>
      </c>
      <c r="B1816" s="192">
        <f>TEXTJOIN(" · ",TRUE,DADOS_INVOC!$MX$69,DADOS_INVOC!$MY$69,DADOS_INVOC!$MZ$69,DADOS_INVOC!$NA$69)</f>
        <v/>
      </c>
      <c r="C1816" s="192" t="inlineStr">
        <is>
          <t>DADOS_INVOC!MX69 DADOS_INVOC!MY69 DADOS_INVOC!MZ69 DADOS_INVOC!NA69</t>
        </is>
      </c>
      <c r="D1816" s="192" t="inlineStr">
        <is>
          <t>entrada</t>
        </is>
      </c>
    </row>
    <row r="1817">
      <c r="A1817" s="192" t="inlineStr">
        <is>
          <t>invocacao.6.esp.2.restricoes</t>
        </is>
      </c>
      <c r="B1817" s="192">
        <f>TEXTJOIN(" · ",TRUE,DADOS_INVOC!$NB$69,DADOS_INVOC!$NC$69)</f>
        <v/>
      </c>
      <c r="C1817" s="192" t="inlineStr">
        <is>
          <t>DADOS_INVOC!NB69 DADOS_INVOC!NC69</t>
        </is>
      </c>
      <c r="D1817" s="192" t="inlineStr">
        <is>
          <t>entrada</t>
        </is>
      </c>
    </row>
    <row r="1818">
      <c r="A1818" s="192" t="inlineStr">
        <is>
          <t>invocacao.6.esp.2.pe</t>
        </is>
      </c>
      <c r="B1818" s="192">
        <f>IF(ISBLANK(DADOS_INVOC!$QA$69),"",DADOS_INVOC!$QA$69&amp;"")</f>
        <v/>
      </c>
      <c r="C1818" s="192" t="inlineStr">
        <is>
          <t>DADOS_INVOC!QA69</t>
        </is>
      </c>
      <c r="D1818" s="192" t="inlineStr">
        <is>
          <t>resultado</t>
        </is>
      </c>
    </row>
    <row r="1819">
      <c r="A1819" s="192" t="inlineStr">
        <is>
          <t>invocacao.6.esp.2.dano</t>
        </is>
      </c>
      <c r="B1819" s="192">
        <f>IF(ISBLANK(DADOS_INVOC!$QE$69),"",DADOS_INVOC!$QE$69&amp;"")</f>
        <v/>
      </c>
      <c r="C1819" s="192" t="inlineStr">
        <is>
          <t>DADOS_INVOC!QE69</t>
        </is>
      </c>
      <c r="D1819" s="192" t="inlineStr">
        <is>
          <t>resultado</t>
        </is>
      </c>
    </row>
    <row r="1820">
      <c r="A1820" s="192" t="inlineStr">
        <is>
          <t>invocacao.6.esp.2.erros</t>
        </is>
      </c>
      <c r="B1820" s="192">
        <f>IF(ISBLANK(DADOS_INVOC!$PT$69),"",DADOS_INVOC!$PT$69&amp;"")</f>
        <v/>
      </c>
      <c r="C1820" s="192" t="inlineStr">
        <is>
          <t>DADOS_INVOC!PT69</t>
        </is>
      </c>
      <c r="D1820" s="192" t="inlineStr">
        <is>
          <t>aviso</t>
        </is>
      </c>
    </row>
    <row r="1821">
      <c r="A1821" s="192" t="inlineStr">
        <is>
          <t>invocacao.6.esp.2.avisos</t>
        </is>
      </c>
      <c r="B1821" s="192">
        <f>IF(ISBLANK(DADOS_INVOC!$PV$69),"",DADOS_INVOC!$PV$69&amp;"")</f>
        <v/>
      </c>
      <c r="C1821" s="192" t="inlineStr">
        <is>
          <t>DADOS_INVOC!PV69</t>
        </is>
      </c>
      <c r="D1821" s="192" t="inlineStr">
        <is>
          <t>aviso</t>
        </is>
      </c>
    </row>
    <row r="1822">
      <c r="A1822" s="192" t="inlineStr">
        <is>
          <t>invocacao.6.bas.2.classe</t>
        </is>
      </c>
      <c r="B1822" s="192">
        <f>IF(ISBLANK(DADOS_INVOC!$MS$70),"",DADOS_INVOC!$MS$70&amp;"")</f>
        <v/>
      </c>
      <c r="C1822" s="192" t="inlineStr">
        <is>
          <t>DADOS_INVOC!MS70</t>
        </is>
      </c>
      <c r="D1822" s="192" t="inlineStr">
        <is>
          <t>entrada</t>
        </is>
      </c>
    </row>
    <row r="1823">
      <c r="A1823" s="192" t="inlineStr">
        <is>
          <t>invocacao.6.bas.2.nome</t>
        </is>
      </c>
      <c r="B1823" s="192">
        <f>IF(ISBLANK(DADOS_INVOC!$MT$70),"",DADOS_INVOC!$MT$70&amp;"")</f>
        <v/>
      </c>
      <c r="C1823" s="192" t="inlineStr">
        <is>
          <t>DADOS_INVOC!MT70</t>
        </is>
      </c>
      <c r="D1823" s="192" t="inlineStr">
        <is>
          <t>entrada</t>
        </is>
      </c>
    </row>
    <row r="1824">
      <c r="A1824" s="192" t="inlineStr">
        <is>
          <t>invocacao.6.bas.2.forma</t>
        </is>
      </c>
      <c r="B1824" s="192">
        <f>IF(ISBLANK(DADOS_INVOC!$MU$70),"",DADOS_INVOC!$MU$70&amp;"")</f>
        <v/>
      </c>
      <c r="C1824" s="192" t="inlineStr">
        <is>
          <t>DADOS_INVOC!MU70</t>
        </is>
      </c>
      <c r="D1824" s="192" t="inlineStr">
        <is>
          <t>entrada</t>
        </is>
      </c>
    </row>
    <row r="1825">
      <c r="A1825" s="192" t="inlineStr">
        <is>
          <t>invocacao.6.bas.2.pecas</t>
        </is>
      </c>
      <c r="B1825" s="192">
        <f>TEXTJOIN(" · ",TRUE,DADOS_INVOC!$MX$70,DADOS_INVOC!$MY$70,DADOS_INVOC!$MZ$70,DADOS_INVOC!$NA$70)</f>
        <v/>
      </c>
      <c r="C1825" s="192" t="inlineStr">
        <is>
          <t>DADOS_INVOC!MX70 DADOS_INVOC!MY70 DADOS_INVOC!MZ70 DADOS_INVOC!NA70</t>
        </is>
      </c>
      <c r="D1825" s="192" t="inlineStr">
        <is>
          <t>entrada</t>
        </is>
      </c>
    </row>
    <row r="1826">
      <c r="A1826" s="192" t="inlineStr">
        <is>
          <t>invocacao.6.bas.2.restricoes</t>
        </is>
      </c>
      <c r="B1826" s="192">
        <f>TEXTJOIN(" · ",TRUE,DADOS_INVOC!$NB$70,DADOS_INVOC!$NC$70)</f>
        <v/>
      </c>
      <c r="C1826" s="192" t="inlineStr">
        <is>
          <t>DADOS_INVOC!NB70 DADOS_INVOC!NC70</t>
        </is>
      </c>
      <c r="D1826" s="192" t="inlineStr">
        <is>
          <t>entrada</t>
        </is>
      </c>
    </row>
    <row r="1827">
      <c r="A1827" s="192" t="inlineStr">
        <is>
          <t>invocacao.6.bas.2.pe</t>
        </is>
      </c>
      <c r="B1827" s="192">
        <f>IF(ISBLANK(DADOS_INVOC!$QA$70),"",DADOS_INVOC!$QA$70&amp;"")</f>
        <v/>
      </c>
      <c r="C1827" s="192" t="inlineStr">
        <is>
          <t>DADOS_INVOC!QA70</t>
        </is>
      </c>
      <c r="D1827" s="192" t="inlineStr">
        <is>
          <t>resultado</t>
        </is>
      </c>
    </row>
    <row r="1828">
      <c r="A1828" s="192" t="inlineStr">
        <is>
          <t>invocacao.6.bas.2.dano</t>
        </is>
      </c>
      <c r="B1828" s="192">
        <f>IF(ISBLANK(DADOS_INVOC!$QE$70),"",DADOS_INVOC!$QE$70&amp;"")</f>
        <v/>
      </c>
      <c r="C1828" s="192" t="inlineStr">
        <is>
          <t>DADOS_INVOC!QE70</t>
        </is>
      </c>
      <c r="D1828" s="192" t="inlineStr">
        <is>
          <t>resultado</t>
        </is>
      </c>
    </row>
    <row r="1829">
      <c r="A1829" s="192" t="inlineStr">
        <is>
          <t>invocacao.6.bas.2.erros</t>
        </is>
      </c>
      <c r="B1829" s="192">
        <f>IF(ISBLANK(DADOS_INVOC!$PT$70),"",DADOS_INVOC!$PT$70&amp;"")</f>
        <v/>
      </c>
      <c r="C1829" s="192" t="inlineStr">
        <is>
          <t>DADOS_INVOC!PT70</t>
        </is>
      </c>
      <c r="D1829" s="192" t="inlineStr">
        <is>
          <t>aviso</t>
        </is>
      </c>
    </row>
    <row r="1830">
      <c r="A1830" s="192" t="inlineStr">
        <is>
          <t>invocacao.6.bas.2.avisos</t>
        </is>
      </c>
      <c r="B1830" s="192">
        <f>IF(ISBLANK(DADOS_INVOC!$PV$70),"",DADOS_INVOC!$PV$70&amp;"")</f>
        <v/>
      </c>
      <c r="C1830" s="192" t="inlineStr">
        <is>
          <t>DADOS_INVOC!PV70</t>
        </is>
      </c>
      <c r="D1830" s="192" t="inlineStr">
        <is>
          <t>aviso</t>
        </is>
      </c>
    </row>
    <row r="1831">
      <c r="A1831" s="192" t="inlineStr">
        <is>
          <t>invocacao.6.esp.3.classe</t>
        </is>
      </c>
      <c r="B1831" s="192">
        <f>IF(ISBLANK(DADOS_INVOC!$MS$71),"",DADOS_INVOC!$MS$71&amp;"")</f>
        <v/>
      </c>
      <c r="C1831" s="192" t="inlineStr">
        <is>
          <t>DADOS_INVOC!MS71</t>
        </is>
      </c>
      <c r="D1831" s="192" t="inlineStr">
        <is>
          <t>entrada</t>
        </is>
      </c>
    </row>
    <row r="1832">
      <c r="A1832" s="192" t="inlineStr">
        <is>
          <t>invocacao.6.esp.3.nome</t>
        </is>
      </c>
      <c r="B1832" s="192">
        <f>IF(ISBLANK(DADOS_INVOC!$MT$71),"",DADOS_INVOC!$MT$71&amp;"")</f>
        <v/>
      </c>
      <c r="C1832" s="192" t="inlineStr">
        <is>
          <t>DADOS_INVOC!MT71</t>
        </is>
      </c>
      <c r="D1832" s="192" t="inlineStr">
        <is>
          <t>entrada</t>
        </is>
      </c>
    </row>
    <row r="1833">
      <c r="A1833" s="192" t="inlineStr">
        <is>
          <t>invocacao.6.esp.3.forma</t>
        </is>
      </c>
      <c r="B1833" s="192">
        <f>IF(ISBLANK(DADOS_INVOC!$MU$71),"",DADOS_INVOC!$MU$71&amp;"")</f>
        <v/>
      </c>
      <c r="C1833" s="192" t="inlineStr">
        <is>
          <t>DADOS_INVOC!MU71</t>
        </is>
      </c>
      <c r="D1833" s="192" t="inlineStr">
        <is>
          <t>entrada</t>
        </is>
      </c>
    </row>
    <row r="1834">
      <c r="A1834" s="192" t="inlineStr">
        <is>
          <t>invocacao.6.esp.3.pecas</t>
        </is>
      </c>
      <c r="B1834" s="192">
        <f>TEXTJOIN(" · ",TRUE,DADOS_INVOC!$MX$71,DADOS_INVOC!$MY$71,DADOS_INVOC!$MZ$71,DADOS_INVOC!$NA$71)</f>
        <v/>
      </c>
      <c r="C1834" s="192" t="inlineStr">
        <is>
          <t>DADOS_INVOC!MX71 DADOS_INVOC!MY71 DADOS_INVOC!MZ71 DADOS_INVOC!NA71</t>
        </is>
      </c>
      <c r="D1834" s="192" t="inlineStr">
        <is>
          <t>entrada</t>
        </is>
      </c>
    </row>
    <row r="1835">
      <c r="A1835" s="192" t="inlineStr">
        <is>
          <t>invocacao.6.esp.3.restricoes</t>
        </is>
      </c>
      <c r="B1835" s="192">
        <f>TEXTJOIN(" · ",TRUE,DADOS_INVOC!$NB$71,DADOS_INVOC!$NC$71)</f>
        <v/>
      </c>
      <c r="C1835" s="192" t="inlineStr">
        <is>
          <t>DADOS_INVOC!NB71 DADOS_INVOC!NC71</t>
        </is>
      </c>
      <c r="D1835" s="192" t="inlineStr">
        <is>
          <t>entrada</t>
        </is>
      </c>
    </row>
    <row r="1836">
      <c r="A1836" s="192" t="inlineStr">
        <is>
          <t>invocacao.6.esp.3.pe</t>
        </is>
      </c>
      <c r="B1836" s="192">
        <f>IF(ISBLANK(DADOS_INVOC!$QA$71),"",DADOS_INVOC!$QA$71&amp;"")</f>
        <v/>
      </c>
      <c r="C1836" s="192" t="inlineStr">
        <is>
          <t>DADOS_INVOC!QA71</t>
        </is>
      </c>
      <c r="D1836" s="192" t="inlineStr">
        <is>
          <t>resultado</t>
        </is>
      </c>
    </row>
    <row r="1837">
      <c r="A1837" s="192" t="inlineStr">
        <is>
          <t>invocacao.6.esp.3.dano</t>
        </is>
      </c>
      <c r="B1837" s="192">
        <f>IF(ISBLANK(DADOS_INVOC!$QE$71),"",DADOS_INVOC!$QE$71&amp;"")</f>
        <v/>
      </c>
      <c r="C1837" s="192" t="inlineStr">
        <is>
          <t>DADOS_INVOC!QE71</t>
        </is>
      </c>
      <c r="D1837" s="192" t="inlineStr">
        <is>
          <t>resultado</t>
        </is>
      </c>
    </row>
    <row r="1838">
      <c r="A1838" s="192" t="inlineStr">
        <is>
          <t>invocacao.6.esp.3.erros</t>
        </is>
      </c>
      <c r="B1838" s="192">
        <f>IF(ISBLANK(DADOS_INVOC!$PT$71),"",DADOS_INVOC!$PT$71&amp;"")</f>
        <v/>
      </c>
      <c r="C1838" s="192" t="inlineStr">
        <is>
          <t>DADOS_INVOC!PT71</t>
        </is>
      </c>
      <c r="D1838" s="192" t="inlineStr">
        <is>
          <t>aviso</t>
        </is>
      </c>
    </row>
    <row r="1839">
      <c r="A1839" s="192" t="inlineStr">
        <is>
          <t>invocacao.6.esp.3.avisos</t>
        </is>
      </c>
      <c r="B1839" s="192">
        <f>IF(ISBLANK(DADOS_INVOC!$PV$71),"",DADOS_INVOC!$PV$71&amp;"")</f>
        <v/>
      </c>
      <c r="C1839" s="192" t="inlineStr">
        <is>
          <t>DADOS_INVOC!PV71</t>
        </is>
      </c>
      <c r="D1839" s="192" t="inlineStr">
        <is>
          <t>aviso</t>
        </is>
      </c>
    </row>
    <row r="1840">
      <c r="A1840" s="192" t="inlineStr">
        <is>
          <t>invocacao.6.esp.4.classe</t>
        </is>
      </c>
      <c r="B1840" s="192">
        <f>IF(ISBLANK(DADOS_INVOC!$MS$72),"",DADOS_INVOC!$MS$72&amp;"")</f>
        <v/>
      </c>
      <c r="C1840" s="192" t="inlineStr">
        <is>
          <t>DADOS_INVOC!MS72</t>
        </is>
      </c>
      <c r="D1840" s="192" t="inlineStr">
        <is>
          <t>entrada</t>
        </is>
      </c>
    </row>
    <row r="1841">
      <c r="A1841" s="192" t="inlineStr">
        <is>
          <t>invocacao.6.esp.4.nome</t>
        </is>
      </c>
      <c r="B1841" s="192">
        <f>IF(ISBLANK(DADOS_INVOC!$MT$72),"",DADOS_INVOC!$MT$72&amp;"")</f>
        <v/>
      </c>
      <c r="C1841" s="192" t="inlineStr">
        <is>
          <t>DADOS_INVOC!MT72</t>
        </is>
      </c>
      <c r="D1841" s="192" t="inlineStr">
        <is>
          <t>entrada</t>
        </is>
      </c>
    </row>
    <row r="1842">
      <c r="A1842" s="192" t="inlineStr">
        <is>
          <t>invocacao.6.esp.4.forma</t>
        </is>
      </c>
      <c r="B1842" s="192">
        <f>IF(ISBLANK(DADOS_INVOC!$MU$72),"",DADOS_INVOC!$MU$72&amp;"")</f>
        <v/>
      </c>
      <c r="C1842" s="192" t="inlineStr">
        <is>
          <t>DADOS_INVOC!MU72</t>
        </is>
      </c>
      <c r="D1842" s="192" t="inlineStr">
        <is>
          <t>entrada</t>
        </is>
      </c>
    </row>
    <row r="1843">
      <c r="A1843" s="192" t="inlineStr">
        <is>
          <t>invocacao.6.esp.4.pecas</t>
        </is>
      </c>
      <c r="B1843" s="192">
        <f>TEXTJOIN(" · ",TRUE,DADOS_INVOC!$MX$72,DADOS_INVOC!$MY$72,DADOS_INVOC!$MZ$72,DADOS_INVOC!$NA$72)</f>
        <v/>
      </c>
      <c r="C1843" s="192" t="inlineStr">
        <is>
          <t>DADOS_INVOC!MX72 DADOS_INVOC!MY72 DADOS_INVOC!MZ72 DADOS_INVOC!NA72</t>
        </is>
      </c>
      <c r="D1843" s="192" t="inlineStr">
        <is>
          <t>entrada</t>
        </is>
      </c>
    </row>
    <row r="1844">
      <c r="A1844" s="192" t="inlineStr">
        <is>
          <t>invocacao.6.esp.4.restricoes</t>
        </is>
      </c>
      <c r="B1844" s="192">
        <f>TEXTJOIN(" · ",TRUE,DADOS_INVOC!$NB$72,DADOS_INVOC!$NC$72)</f>
        <v/>
      </c>
      <c r="C1844" s="192" t="inlineStr">
        <is>
          <t>DADOS_INVOC!NB72 DADOS_INVOC!NC72</t>
        </is>
      </c>
      <c r="D1844" s="192" t="inlineStr">
        <is>
          <t>entrada</t>
        </is>
      </c>
    </row>
    <row r="1845">
      <c r="A1845" s="192" t="inlineStr">
        <is>
          <t>invocacao.6.esp.4.pe</t>
        </is>
      </c>
      <c r="B1845" s="192">
        <f>IF(ISBLANK(DADOS_INVOC!$QA$72),"",DADOS_INVOC!$QA$72&amp;"")</f>
        <v/>
      </c>
      <c r="C1845" s="192" t="inlineStr">
        <is>
          <t>DADOS_INVOC!QA72</t>
        </is>
      </c>
      <c r="D1845" s="192" t="inlineStr">
        <is>
          <t>resultado</t>
        </is>
      </c>
    </row>
    <row r="1846">
      <c r="A1846" s="192" t="inlineStr">
        <is>
          <t>invocacao.6.esp.4.dano</t>
        </is>
      </c>
      <c r="B1846" s="192">
        <f>IF(ISBLANK(DADOS_INVOC!$QE$72),"",DADOS_INVOC!$QE$72&amp;"")</f>
        <v/>
      </c>
      <c r="C1846" s="192" t="inlineStr">
        <is>
          <t>DADOS_INVOC!QE72</t>
        </is>
      </c>
      <c r="D1846" s="192" t="inlineStr">
        <is>
          <t>resultado</t>
        </is>
      </c>
    </row>
    <row r="1847">
      <c r="A1847" s="192" t="inlineStr">
        <is>
          <t>invocacao.6.esp.4.erros</t>
        </is>
      </c>
      <c r="B1847" s="192">
        <f>IF(ISBLANK(DADOS_INVOC!$PT$72),"",DADOS_INVOC!$PT$72&amp;"")</f>
        <v/>
      </c>
      <c r="C1847" s="192" t="inlineStr">
        <is>
          <t>DADOS_INVOC!PT72</t>
        </is>
      </c>
      <c r="D1847" s="192" t="inlineStr">
        <is>
          <t>aviso</t>
        </is>
      </c>
    </row>
    <row r="1848">
      <c r="A1848" s="192" t="inlineStr">
        <is>
          <t>invocacao.6.esp.4.avisos</t>
        </is>
      </c>
      <c r="B1848" s="192">
        <f>IF(ISBLANK(DADOS_INVOC!$PV$72),"",DADOS_INVOC!$PV$72&amp;"")</f>
        <v/>
      </c>
      <c r="C1848" s="192" t="inlineStr">
        <is>
          <t>DADOS_INVOC!PV72</t>
        </is>
      </c>
      <c r="D1848" s="192" t="inlineStr">
        <is>
          <t>aviso</t>
        </is>
      </c>
    </row>
    <row r="1849">
      <c r="A1849" s="192" t="inlineStr">
        <is>
          <t>invocacao.6.esp.5.classe</t>
        </is>
      </c>
      <c r="B1849" s="192">
        <f>IF(ISBLANK(DADOS_INVOC!$MS$73),"",DADOS_INVOC!$MS$73&amp;"")</f>
        <v/>
      </c>
      <c r="C1849" s="192" t="inlineStr">
        <is>
          <t>DADOS_INVOC!MS73</t>
        </is>
      </c>
      <c r="D1849" s="192" t="inlineStr">
        <is>
          <t>entrada</t>
        </is>
      </c>
    </row>
    <row r="1850">
      <c r="A1850" s="192" t="inlineStr">
        <is>
          <t>invocacao.6.esp.5.nome</t>
        </is>
      </c>
      <c r="B1850" s="192">
        <f>IF(ISBLANK(DADOS_INVOC!$MT$73),"",DADOS_INVOC!$MT$73&amp;"")</f>
        <v/>
      </c>
      <c r="C1850" s="192" t="inlineStr">
        <is>
          <t>DADOS_INVOC!MT73</t>
        </is>
      </c>
      <c r="D1850" s="192" t="inlineStr">
        <is>
          <t>entrada</t>
        </is>
      </c>
    </row>
    <row r="1851">
      <c r="A1851" s="192" t="inlineStr">
        <is>
          <t>invocacao.6.esp.5.forma</t>
        </is>
      </c>
      <c r="B1851" s="192">
        <f>IF(ISBLANK(DADOS_INVOC!$MU$73),"",DADOS_INVOC!$MU$73&amp;"")</f>
        <v/>
      </c>
      <c r="C1851" s="192" t="inlineStr">
        <is>
          <t>DADOS_INVOC!MU73</t>
        </is>
      </c>
      <c r="D1851" s="192" t="inlineStr">
        <is>
          <t>entrada</t>
        </is>
      </c>
    </row>
    <row r="1852">
      <c r="A1852" s="192" t="inlineStr">
        <is>
          <t>invocacao.6.esp.5.pecas</t>
        </is>
      </c>
      <c r="B1852" s="192">
        <f>TEXTJOIN(" · ",TRUE,DADOS_INVOC!$MX$73,DADOS_INVOC!$MY$73,DADOS_INVOC!$MZ$73,DADOS_INVOC!$NA$73)</f>
        <v/>
      </c>
      <c r="C1852" s="192" t="inlineStr">
        <is>
          <t>DADOS_INVOC!MX73 DADOS_INVOC!MY73 DADOS_INVOC!MZ73 DADOS_INVOC!NA73</t>
        </is>
      </c>
      <c r="D1852" s="192" t="inlineStr">
        <is>
          <t>entrada</t>
        </is>
      </c>
    </row>
    <row r="1853">
      <c r="A1853" s="192" t="inlineStr">
        <is>
          <t>invocacao.6.esp.5.restricoes</t>
        </is>
      </c>
      <c r="B1853" s="192">
        <f>TEXTJOIN(" · ",TRUE,DADOS_INVOC!$NB$73,DADOS_INVOC!$NC$73)</f>
        <v/>
      </c>
      <c r="C1853" s="192" t="inlineStr">
        <is>
          <t>DADOS_INVOC!NB73 DADOS_INVOC!NC73</t>
        </is>
      </c>
      <c r="D1853" s="192" t="inlineStr">
        <is>
          <t>entrada</t>
        </is>
      </c>
    </row>
    <row r="1854">
      <c r="A1854" s="192" t="inlineStr">
        <is>
          <t>invocacao.6.esp.5.pe</t>
        </is>
      </c>
      <c r="B1854" s="192">
        <f>IF(ISBLANK(DADOS_INVOC!$QA$73),"",DADOS_INVOC!$QA$73&amp;"")</f>
        <v/>
      </c>
      <c r="C1854" s="192" t="inlineStr">
        <is>
          <t>DADOS_INVOC!QA73</t>
        </is>
      </c>
      <c r="D1854" s="192" t="inlineStr">
        <is>
          <t>resultado</t>
        </is>
      </c>
    </row>
    <row r="1855">
      <c r="A1855" s="192" t="inlineStr">
        <is>
          <t>invocacao.6.esp.5.dano</t>
        </is>
      </c>
      <c r="B1855" s="192">
        <f>IF(ISBLANK(DADOS_INVOC!$QE$73),"",DADOS_INVOC!$QE$73&amp;"")</f>
        <v/>
      </c>
      <c r="C1855" s="192" t="inlineStr">
        <is>
          <t>DADOS_INVOC!QE73</t>
        </is>
      </c>
      <c r="D1855" s="192" t="inlineStr">
        <is>
          <t>resultado</t>
        </is>
      </c>
    </row>
    <row r="1856">
      <c r="A1856" s="192" t="inlineStr">
        <is>
          <t>invocacao.6.esp.5.erros</t>
        </is>
      </c>
      <c r="B1856" s="192">
        <f>IF(ISBLANK(DADOS_INVOC!$PT$73),"",DADOS_INVOC!$PT$73&amp;"")</f>
        <v/>
      </c>
      <c r="C1856" s="192" t="inlineStr">
        <is>
          <t>DADOS_INVOC!PT73</t>
        </is>
      </c>
      <c r="D1856" s="192" t="inlineStr">
        <is>
          <t>aviso</t>
        </is>
      </c>
    </row>
    <row r="1857">
      <c r="A1857" s="192" t="inlineStr">
        <is>
          <t>invocacao.6.esp.5.avisos</t>
        </is>
      </c>
      <c r="B1857" s="192">
        <f>IF(ISBLANK(DADOS_INVOC!$PV$73),"",DADOS_INVOC!$PV$73&amp;"")</f>
        <v/>
      </c>
      <c r="C1857" s="192" t="inlineStr">
        <is>
          <t>DADOS_INVOC!PV73</t>
        </is>
      </c>
      <c r="D1857" s="192" t="inlineStr">
        <is>
          <t>aviso</t>
        </is>
      </c>
    </row>
    <row r="1858">
      <c r="A1858" s="192" t="inlineStr">
        <is>
          <t>invocacao.6.esp.6.classe</t>
        </is>
      </c>
      <c r="B1858" s="192">
        <f>IF(ISBLANK(DADOS_INVOC!$MS$74),"",DADOS_INVOC!$MS$74&amp;"")</f>
        <v/>
      </c>
      <c r="C1858" s="192" t="inlineStr">
        <is>
          <t>DADOS_INVOC!MS74</t>
        </is>
      </c>
      <c r="D1858" s="192" t="inlineStr">
        <is>
          <t>entrada</t>
        </is>
      </c>
    </row>
    <row r="1859">
      <c r="A1859" s="192" t="inlineStr">
        <is>
          <t>invocacao.6.esp.6.nome</t>
        </is>
      </c>
      <c r="B1859" s="192">
        <f>IF(ISBLANK(DADOS_INVOC!$MT$74),"",DADOS_INVOC!$MT$74&amp;"")</f>
        <v/>
      </c>
      <c r="C1859" s="192" t="inlineStr">
        <is>
          <t>DADOS_INVOC!MT74</t>
        </is>
      </c>
      <c r="D1859" s="192" t="inlineStr">
        <is>
          <t>entrada</t>
        </is>
      </c>
    </row>
    <row r="1860">
      <c r="A1860" s="192" t="inlineStr">
        <is>
          <t>invocacao.6.esp.6.forma</t>
        </is>
      </c>
      <c r="B1860" s="192">
        <f>IF(ISBLANK(DADOS_INVOC!$MU$74),"",DADOS_INVOC!$MU$74&amp;"")</f>
        <v/>
      </c>
      <c r="C1860" s="192" t="inlineStr">
        <is>
          <t>DADOS_INVOC!MU74</t>
        </is>
      </c>
      <c r="D1860" s="192" t="inlineStr">
        <is>
          <t>entrada</t>
        </is>
      </c>
    </row>
    <row r="1861">
      <c r="A1861" s="192" t="inlineStr">
        <is>
          <t>invocacao.6.esp.6.pecas</t>
        </is>
      </c>
      <c r="B1861" s="192">
        <f>TEXTJOIN(" · ",TRUE,DADOS_INVOC!$MX$74,DADOS_INVOC!$MY$74,DADOS_INVOC!$MZ$74,DADOS_INVOC!$NA$74)</f>
        <v/>
      </c>
      <c r="C1861" s="192" t="inlineStr">
        <is>
          <t>DADOS_INVOC!MX74 DADOS_INVOC!MY74 DADOS_INVOC!MZ74 DADOS_INVOC!NA74</t>
        </is>
      </c>
      <c r="D1861" s="192" t="inlineStr">
        <is>
          <t>entrada</t>
        </is>
      </c>
    </row>
    <row r="1862">
      <c r="A1862" s="192" t="inlineStr">
        <is>
          <t>invocacao.6.esp.6.restricoes</t>
        </is>
      </c>
      <c r="B1862" s="192">
        <f>TEXTJOIN(" · ",TRUE,DADOS_INVOC!$NB$74,DADOS_INVOC!$NC$74)</f>
        <v/>
      </c>
      <c r="C1862" s="192" t="inlineStr">
        <is>
          <t>DADOS_INVOC!NB74 DADOS_INVOC!NC74</t>
        </is>
      </c>
      <c r="D1862" s="192" t="inlineStr">
        <is>
          <t>entrada</t>
        </is>
      </c>
    </row>
    <row r="1863">
      <c r="A1863" s="192" t="inlineStr">
        <is>
          <t>invocacao.6.esp.6.pe</t>
        </is>
      </c>
      <c r="B1863" s="192">
        <f>IF(ISBLANK(DADOS_INVOC!$QA$74),"",DADOS_INVOC!$QA$74&amp;"")</f>
        <v/>
      </c>
      <c r="C1863" s="192" t="inlineStr">
        <is>
          <t>DADOS_INVOC!QA74</t>
        </is>
      </c>
      <c r="D1863" s="192" t="inlineStr">
        <is>
          <t>resultado</t>
        </is>
      </c>
    </row>
    <row r="1864">
      <c r="A1864" s="192" t="inlineStr">
        <is>
          <t>invocacao.6.esp.6.dano</t>
        </is>
      </c>
      <c r="B1864" s="192">
        <f>IF(ISBLANK(DADOS_INVOC!$QE$74),"",DADOS_INVOC!$QE$74&amp;"")</f>
        <v/>
      </c>
      <c r="C1864" s="192" t="inlineStr">
        <is>
          <t>DADOS_INVOC!QE74</t>
        </is>
      </c>
      <c r="D1864" s="192" t="inlineStr">
        <is>
          <t>resultado</t>
        </is>
      </c>
    </row>
    <row r="1865">
      <c r="A1865" s="192" t="inlineStr">
        <is>
          <t>invocacao.6.esp.6.erros</t>
        </is>
      </c>
      <c r="B1865" s="192">
        <f>IF(ISBLANK(DADOS_INVOC!$PT$74),"",DADOS_INVOC!$PT$74&amp;"")</f>
        <v/>
      </c>
      <c r="C1865" s="192" t="inlineStr">
        <is>
          <t>DADOS_INVOC!PT74</t>
        </is>
      </c>
      <c r="D1865" s="192" t="inlineStr">
        <is>
          <t>aviso</t>
        </is>
      </c>
    </row>
    <row r="1866">
      <c r="A1866" s="192" t="inlineStr">
        <is>
          <t>invocacao.6.esp.6.avisos</t>
        </is>
      </c>
      <c r="B1866" s="192">
        <f>IF(ISBLANK(DADOS_INVOC!$PV$74),"",DADOS_INVOC!$PV$74&amp;"")</f>
        <v/>
      </c>
      <c r="C1866" s="192" t="inlineStr">
        <is>
          <t>DADOS_INVOC!PV74</t>
        </is>
      </c>
      <c r="D1866" s="192" t="inlineStr">
        <is>
          <t>aviso</t>
        </is>
      </c>
    </row>
    <row r="1867">
      <c r="A1867" s="192" t="inlineStr">
        <is>
          <t>invocacao.6.esp.7.classe</t>
        </is>
      </c>
      <c r="B1867" s="192">
        <f>IF(ISBLANK(DADOS_INVOC!$MS$75),"",DADOS_INVOC!$MS$75&amp;"")</f>
        <v/>
      </c>
      <c r="C1867" s="192" t="inlineStr">
        <is>
          <t>DADOS_INVOC!MS75</t>
        </is>
      </c>
      <c r="D1867" s="192" t="inlineStr">
        <is>
          <t>entrada</t>
        </is>
      </c>
    </row>
    <row r="1868">
      <c r="A1868" s="192" t="inlineStr">
        <is>
          <t>invocacao.6.esp.7.nome</t>
        </is>
      </c>
      <c r="B1868" s="192">
        <f>IF(ISBLANK(DADOS_INVOC!$MT$75),"",DADOS_INVOC!$MT$75&amp;"")</f>
        <v/>
      </c>
      <c r="C1868" s="192" t="inlineStr">
        <is>
          <t>DADOS_INVOC!MT75</t>
        </is>
      </c>
      <c r="D1868" s="192" t="inlineStr">
        <is>
          <t>entrada</t>
        </is>
      </c>
    </row>
    <row r="1869">
      <c r="A1869" s="192" t="inlineStr">
        <is>
          <t>invocacao.6.esp.7.forma</t>
        </is>
      </c>
      <c r="B1869" s="192">
        <f>IF(ISBLANK(DADOS_INVOC!$MU$75),"",DADOS_INVOC!$MU$75&amp;"")</f>
        <v/>
      </c>
      <c r="C1869" s="192" t="inlineStr">
        <is>
          <t>DADOS_INVOC!MU75</t>
        </is>
      </c>
      <c r="D1869" s="192" t="inlineStr">
        <is>
          <t>entrada</t>
        </is>
      </c>
    </row>
    <row r="1870">
      <c r="A1870" s="192" t="inlineStr">
        <is>
          <t>invocacao.6.esp.7.pecas</t>
        </is>
      </c>
      <c r="B1870" s="192">
        <f>TEXTJOIN(" · ",TRUE,DADOS_INVOC!$MX$75,DADOS_INVOC!$MY$75,DADOS_INVOC!$MZ$75,DADOS_INVOC!$NA$75)</f>
        <v/>
      </c>
      <c r="C1870" s="192" t="inlineStr">
        <is>
          <t>DADOS_INVOC!MX75 DADOS_INVOC!MY75 DADOS_INVOC!MZ75 DADOS_INVOC!NA75</t>
        </is>
      </c>
      <c r="D1870" s="192" t="inlineStr">
        <is>
          <t>entrada</t>
        </is>
      </c>
    </row>
    <row r="1871">
      <c r="A1871" s="192" t="inlineStr">
        <is>
          <t>invocacao.6.esp.7.restricoes</t>
        </is>
      </c>
      <c r="B1871" s="192">
        <f>TEXTJOIN(" · ",TRUE,DADOS_INVOC!$NB$75,DADOS_INVOC!$NC$75)</f>
        <v/>
      </c>
      <c r="C1871" s="192" t="inlineStr">
        <is>
          <t>DADOS_INVOC!NB75 DADOS_INVOC!NC75</t>
        </is>
      </c>
      <c r="D1871" s="192" t="inlineStr">
        <is>
          <t>entrada</t>
        </is>
      </c>
    </row>
    <row r="1872">
      <c r="A1872" s="192" t="inlineStr">
        <is>
          <t>invocacao.6.esp.7.pe</t>
        </is>
      </c>
      <c r="B1872" s="192">
        <f>IF(ISBLANK(DADOS_INVOC!$QA$75),"",DADOS_INVOC!$QA$75&amp;"")</f>
        <v/>
      </c>
      <c r="C1872" s="192" t="inlineStr">
        <is>
          <t>DADOS_INVOC!QA75</t>
        </is>
      </c>
      <c r="D1872" s="192" t="inlineStr">
        <is>
          <t>resultado</t>
        </is>
      </c>
    </row>
    <row r="1873">
      <c r="A1873" s="192" t="inlineStr">
        <is>
          <t>invocacao.6.esp.7.dano</t>
        </is>
      </c>
      <c r="B1873" s="192">
        <f>IF(ISBLANK(DADOS_INVOC!$QE$75),"",DADOS_INVOC!$QE$75&amp;"")</f>
        <v/>
      </c>
      <c r="C1873" s="192" t="inlineStr">
        <is>
          <t>DADOS_INVOC!QE75</t>
        </is>
      </c>
      <c r="D1873" s="192" t="inlineStr">
        <is>
          <t>resultado</t>
        </is>
      </c>
    </row>
    <row r="1874">
      <c r="A1874" s="192" t="inlineStr">
        <is>
          <t>invocacao.6.esp.7.erros</t>
        </is>
      </c>
      <c r="B1874" s="192">
        <f>IF(ISBLANK(DADOS_INVOC!$PT$75),"",DADOS_INVOC!$PT$75&amp;"")</f>
        <v/>
      </c>
      <c r="C1874" s="192" t="inlineStr">
        <is>
          <t>DADOS_INVOC!PT75</t>
        </is>
      </c>
      <c r="D1874" s="192" t="inlineStr">
        <is>
          <t>aviso</t>
        </is>
      </c>
    </row>
    <row r="1875">
      <c r="A1875" s="192" t="inlineStr">
        <is>
          <t>invocacao.6.esp.7.avisos</t>
        </is>
      </c>
      <c r="B1875" s="192">
        <f>IF(ISBLANK(DADOS_INVOC!$PV$75),"",DADOS_INVOC!$PV$75&amp;"")</f>
        <v/>
      </c>
      <c r="C1875" s="192" t="inlineStr">
        <is>
          <t>DADOS_INVOC!PV75</t>
        </is>
      </c>
      <c r="D1875" s="192" t="inlineStr">
        <is>
          <t>aviso</t>
        </is>
      </c>
    </row>
    <row r="1876">
      <c r="A1876" s="192" t="inlineStr">
        <is>
          <t>invocacao.6.esp.8.classe</t>
        </is>
      </c>
      <c r="B1876" s="192">
        <f>IF(ISBLANK(DADOS_INVOC!$MS$76),"",DADOS_INVOC!$MS$76&amp;"")</f>
        <v/>
      </c>
      <c r="C1876" s="192" t="inlineStr">
        <is>
          <t>DADOS_INVOC!MS76</t>
        </is>
      </c>
      <c r="D1876" s="192" t="inlineStr">
        <is>
          <t>entrada</t>
        </is>
      </c>
    </row>
    <row r="1877">
      <c r="A1877" s="192" t="inlineStr">
        <is>
          <t>invocacao.6.esp.8.nome</t>
        </is>
      </c>
      <c r="B1877" s="192">
        <f>IF(ISBLANK(DADOS_INVOC!$MT$76),"",DADOS_INVOC!$MT$76&amp;"")</f>
        <v/>
      </c>
      <c r="C1877" s="192" t="inlineStr">
        <is>
          <t>DADOS_INVOC!MT76</t>
        </is>
      </c>
      <c r="D1877" s="192" t="inlineStr">
        <is>
          <t>entrada</t>
        </is>
      </c>
    </row>
    <row r="1878">
      <c r="A1878" s="192" t="inlineStr">
        <is>
          <t>invocacao.6.esp.8.forma</t>
        </is>
      </c>
      <c r="B1878" s="192">
        <f>IF(ISBLANK(DADOS_INVOC!$MU$76),"",DADOS_INVOC!$MU$76&amp;"")</f>
        <v/>
      </c>
      <c r="C1878" s="192" t="inlineStr">
        <is>
          <t>DADOS_INVOC!MU76</t>
        </is>
      </c>
      <c r="D1878" s="192" t="inlineStr">
        <is>
          <t>entrada</t>
        </is>
      </c>
    </row>
    <row r="1879">
      <c r="A1879" s="192" t="inlineStr">
        <is>
          <t>invocacao.6.esp.8.pecas</t>
        </is>
      </c>
      <c r="B1879" s="192">
        <f>TEXTJOIN(" · ",TRUE,DADOS_INVOC!$MX$76,DADOS_INVOC!$MY$76,DADOS_INVOC!$MZ$76,DADOS_INVOC!$NA$76)</f>
        <v/>
      </c>
      <c r="C1879" s="192" t="inlineStr">
        <is>
          <t>DADOS_INVOC!MX76 DADOS_INVOC!MY76 DADOS_INVOC!MZ76 DADOS_INVOC!NA76</t>
        </is>
      </c>
      <c r="D1879" s="192" t="inlineStr">
        <is>
          <t>entrada</t>
        </is>
      </c>
    </row>
    <row r="1880">
      <c r="A1880" s="192" t="inlineStr">
        <is>
          <t>invocacao.6.esp.8.restricoes</t>
        </is>
      </c>
      <c r="B1880" s="192">
        <f>TEXTJOIN(" · ",TRUE,DADOS_INVOC!$NB$76,DADOS_INVOC!$NC$76)</f>
        <v/>
      </c>
      <c r="C1880" s="192" t="inlineStr">
        <is>
          <t>DADOS_INVOC!NB76 DADOS_INVOC!NC76</t>
        </is>
      </c>
      <c r="D1880" s="192" t="inlineStr">
        <is>
          <t>entrada</t>
        </is>
      </c>
    </row>
    <row r="1881">
      <c r="A1881" s="192" t="inlineStr">
        <is>
          <t>invocacao.6.esp.8.pe</t>
        </is>
      </c>
      <c r="B1881" s="192">
        <f>IF(ISBLANK(DADOS_INVOC!$QA$76),"",DADOS_INVOC!$QA$76&amp;"")</f>
        <v/>
      </c>
      <c r="C1881" s="192" t="inlineStr">
        <is>
          <t>DADOS_INVOC!QA76</t>
        </is>
      </c>
      <c r="D1881" s="192" t="inlineStr">
        <is>
          <t>resultado</t>
        </is>
      </c>
    </row>
    <row r="1882">
      <c r="A1882" s="192" t="inlineStr">
        <is>
          <t>invocacao.6.esp.8.dano</t>
        </is>
      </c>
      <c r="B1882" s="192">
        <f>IF(ISBLANK(DADOS_INVOC!$QE$76),"",DADOS_INVOC!$QE$76&amp;"")</f>
        <v/>
      </c>
      <c r="C1882" s="192" t="inlineStr">
        <is>
          <t>DADOS_INVOC!QE76</t>
        </is>
      </c>
      <c r="D1882" s="192" t="inlineStr">
        <is>
          <t>resultado</t>
        </is>
      </c>
    </row>
    <row r="1883">
      <c r="A1883" s="192" t="inlineStr">
        <is>
          <t>invocacao.6.esp.8.erros</t>
        </is>
      </c>
      <c r="B1883" s="192">
        <f>IF(ISBLANK(DADOS_INVOC!$PT$76),"",DADOS_INVOC!$PT$76&amp;"")</f>
        <v/>
      </c>
      <c r="C1883" s="192" t="inlineStr">
        <is>
          <t>DADOS_INVOC!PT76</t>
        </is>
      </c>
      <c r="D1883" s="192" t="inlineStr">
        <is>
          <t>aviso</t>
        </is>
      </c>
    </row>
    <row r="1884">
      <c r="A1884" s="192" t="inlineStr">
        <is>
          <t>invocacao.6.esp.8.avisos</t>
        </is>
      </c>
      <c r="B1884" s="192">
        <f>IF(ISBLANK(DADOS_INVOC!$PV$76),"",DADOS_INVOC!$PV$76&amp;"")</f>
        <v/>
      </c>
      <c r="C1884" s="192" t="inlineStr">
        <is>
          <t>DADOS_INVOC!PV76</t>
        </is>
      </c>
      <c r="D1884" s="192" t="inlineStr">
        <is>
          <t>aviso</t>
        </is>
      </c>
    </row>
    <row r="1885">
      <c r="A1885" s="192" t="inlineStr">
        <is>
          <t>invocacao.6.ext.1.classe</t>
        </is>
      </c>
      <c r="B1885" s="192">
        <f>IF(ISBLANK(DADOS_INVOC!$MS$77),"",DADOS_INVOC!$MS$77&amp;"")</f>
        <v/>
      </c>
      <c r="C1885" s="192" t="inlineStr">
        <is>
          <t>DADOS_INVOC!MS77</t>
        </is>
      </c>
      <c r="D1885" s="192" t="inlineStr">
        <is>
          <t>entrada</t>
        </is>
      </c>
    </row>
    <row r="1886">
      <c r="A1886" s="192" t="inlineStr">
        <is>
          <t>invocacao.6.ext.1.nome</t>
        </is>
      </c>
      <c r="B1886" s="192">
        <f>IF(ISBLANK(DADOS_INVOC!$MT$77),"",DADOS_INVOC!$MT$77&amp;"")</f>
        <v/>
      </c>
      <c r="C1886" s="192" t="inlineStr">
        <is>
          <t>DADOS_INVOC!MT77</t>
        </is>
      </c>
      <c r="D1886" s="192" t="inlineStr">
        <is>
          <t>entrada</t>
        </is>
      </c>
    </row>
    <row r="1887">
      <c r="A1887" s="192" t="inlineStr">
        <is>
          <t>invocacao.6.ext.1.forma</t>
        </is>
      </c>
      <c r="B1887" s="192">
        <f>IF(ISBLANK(DADOS_INVOC!$MU$77),"",DADOS_INVOC!$MU$77&amp;"")</f>
        <v/>
      </c>
      <c r="C1887" s="192" t="inlineStr">
        <is>
          <t>DADOS_INVOC!MU77</t>
        </is>
      </c>
      <c r="D1887" s="192" t="inlineStr">
        <is>
          <t>entrada</t>
        </is>
      </c>
    </row>
    <row r="1888">
      <c r="A1888" s="192" t="inlineStr">
        <is>
          <t>invocacao.6.ext.1.pecas</t>
        </is>
      </c>
      <c r="B1888" s="192">
        <f>TEXTJOIN(" · ",TRUE,DADOS_INVOC!$MX$77,DADOS_INVOC!$MY$77,DADOS_INVOC!$MZ$77,DADOS_INVOC!$NA$77)</f>
        <v/>
      </c>
      <c r="C1888" s="192" t="inlineStr">
        <is>
          <t>DADOS_INVOC!MX77 DADOS_INVOC!MY77 DADOS_INVOC!MZ77 DADOS_INVOC!NA77</t>
        </is>
      </c>
      <c r="D1888" s="192" t="inlineStr">
        <is>
          <t>entrada</t>
        </is>
      </c>
    </row>
    <row r="1889">
      <c r="A1889" s="192" t="inlineStr">
        <is>
          <t>invocacao.6.ext.1.restricoes</t>
        </is>
      </c>
      <c r="B1889" s="192">
        <f>TEXTJOIN(" · ",TRUE,DADOS_INVOC!$NB$77,DADOS_INVOC!$NC$77)</f>
        <v/>
      </c>
      <c r="C1889" s="192" t="inlineStr">
        <is>
          <t>DADOS_INVOC!NB77 DADOS_INVOC!NC77</t>
        </is>
      </c>
      <c r="D1889" s="192" t="inlineStr">
        <is>
          <t>entrada</t>
        </is>
      </c>
    </row>
    <row r="1890">
      <c r="A1890" s="192" t="inlineStr">
        <is>
          <t>invocacao.6.ext.1.pe</t>
        </is>
      </c>
      <c r="B1890" s="192">
        <f>IF(ISBLANK(DADOS_INVOC!$QA$77),"",DADOS_INVOC!$QA$77&amp;"")</f>
        <v/>
      </c>
      <c r="C1890" s="192" t="inlineStr">
        <is>
          <t>DADOS_INVOC!QA77</t>
        </is>
      </c>
      <c r="D1890" s="192" t="inlineStr">
        <is>
          <t>resultado</t>
        </is>
      </c>
    </row>
    <row r="1891">
      <c r="A1891" s="192" t="inlineStr">
        <is>
          <t>invocacao.6.ext.1.dano</t>
        </is>
      </c>
      <c r="B1891" s="192">
        <f>IF(ISBLANK(DADOS_INVOC!$QE$77),"",DADOS_INVOC!$QE$77&amp;"")</f>
        <v/>
      </c>
      <c r="C1891" s="192" t="inlineStr">
        <is>
          <t>DADOS_INVOC!QE77</t>
        </is>
      </c>
      <c r="D1891" s="192" t="inlineStr">
        <is>
          <t>resultado</t>
        </is>
      </c>
    </row>
    <row r="1892">
      <c r="A1892" s="192" t="inlineStr">
        <is>
          <t>invocacao.6.ext.1.erros</t>
        </is>
      </c>
      <c r="B1892" s="192">
        <f>IF(ISBLANK(DADOS_INVOC!$PT$77),"",DADOS_INVOC!$PT$77&amp;"")</f>
        <v/>
      </c>
      <c r="C1892" s="192" t="inlineStr">
        <is>
          <t>DADOS_INVOC!PT77</t>
        </is>
      </c>
      <c r="D1892" s="192" t="inlineStr">
        <is>
          <t>aviso</t>
        </is>
      </c>
    </row>
    <row r="1893">
      <c r="A1893" s="192" t="inlineStr">
        <is>
          <t>invocacao.6.ext.1.avisos</t>
        </is>
      </c>
      <c r="B1893" s="192">
        <f>IF(ISBLANK(DADOS_INVOC!$PV$77),"",DADOS_INVOC!$PV$77&amp;"")</f>
        <v/>
      </c>
      <c r="C1893" s="192" t="inlineStr">
        <is>
          <t>DADOS_INVOC!PV77</t>
        </is>
      </c>
      <c r="D1893" s="192" t="inlineStr">
        <is>
          <t>aviso</t>
        </is>
      </c>
    </row>
    <row r="1894">
      <c r="A1894" s="192" t="inlineStr">
        <is>
          <t>invocacao.6.ext.2.classe</t>
        </is>
      </c>
      <c r="B1894" s="192">
        <f>IF(ISBLANK(DADOS_INVOC!$MS$78),"",DADOS_INVOC!$MS$78&amp;"")</f>
        <v/>
      </c>
      <c r="C1894" s="192" t="inlineStr">
        <is>
          <t>DADOS_INVOC!MS78</t>
        </is>
      </c>
      <c r="D1894" s="192" t="inlineStr">
        <is>
          <t>entrada</t>
        </is>
      </c>
    </row>
    <row r="1895">
      <c r="A1895" s="192" t="inlineStr">
        <is>
          <t>invocacao.6.ext.2.nome</t>
        </is>
      </c>
      <c r="B1895" s="192">
        <f>IF(ISBLANK(DADOS_INVOC!$MT$78),"",DADOS_INVOC!$MT$78&amp;"")</f>
        <v/>
      </c>
      <c r="C1895" s="192" t="inlineStr">
        <is>
          <t>DADOS_INVOC!MT78</t>
        </is>
      </c>
      <c r="D1895" s="192" t="inlineStr">
        <is>
          <t>entrada</t>
        </is>
      </c>
    </row>
    <row r="1896">
      <c r="A1896" s="192" t="inlineStr">
        <is>
          <t>invocacao.6.ext.2.forma</t>
        </is>
      </c>
      <c r="B1896" s="192">
        <f>IF(ISBLANK(DADOS_INVOC!$MU$78),"",DADOS_INVOC!$MU$78&amp;"")</f>
        <v/>
      </c>
      <c r="C1896" s="192" t="inlineStr">
        <is>
          <t>DADOS_INVOC!MU78</t>
        </is>
      </c>
      <c r="D1896" s="192" t="inlineStr">
        <is>
          <t>entrada</t>
        </is>
      </c>
    </row>
    <row r="1897">
      <c r="A1897" s="192" t="inlineStr">
        <is>
          <t>invocacao.6.ext.2.pecas</t>
        </is>
      </c>
      <c r="B1897" s="192">
        <f>TEXTJOIN(" · ",TRUE,DADOS_INVOC!$MX$78,DADOS_INVOC!$MY$78,DADOS_INVOC!$MZ$78,DADOS_INVOC!$NA$78)</f>
        <v/>
      </c>
      <c r="C1897" s="192" t="inlineStr">
        <is>
          <t>DADOS_INVOC!MX78 DADOS_INVOC!MY78 DADOS_INVOC!MZ78 DADOS_INVOC!NA78</t>
        </is>
      </c>
      <c r="D1897" s="192" t="inlineStr">
        <is>
          <t>entrada</t>
        </is>
      </c>
    </row>
    <row r="1898">
      <c r="A1898" s="192" t="inlineStr">
        <is>
          <t>invocacao.6.ext.2.restricoes</t>
        </is>
      </c>
      <c r="B1898" s="192">
        <f>TEXTJOIN(" · ",TRUE,DADOS_INVOC!$NB$78,DADOS_INVOC!$NC$78)</f>
        <v/>
      </c>
      <c r="C1898" s="192" t="inlineStr">
        <is>
          <t>DADOS_INVOC!NB78 DADOS_INVOC!NC78</t>
        </is>
      </c>
      <c r="D1898" s="192" t="inlineStr">
        <is>
          <t>entrada</t>
        </is>
      </c>
    </row>
    <row r="1899">
      <c r="A1899" s="192" t="inlineStr">
        <is>
          <t>invocacao.6.ext.2.pe</t>
        </is>
      </c>
      <c r="B1899" s="192">
        <f>IF(ISBLANK(DADOS_INVOC!$QA$78),"",DADOS_INVOC!$QA$78&amp;"")</f>
        <v/>
      </c>
      <c r="C1899" s="192" t="inlineStr">
        <is>
          <t>DADOS_INVOC!QA78</t>
        </is>
      </c>
      <c r="D1899" s="192" t="inlineStr">
        <is>
          <t>resultado</t>
        </is>
      </c>
    </row>
    <row r="1900">
      <c r="A1900" s="192" t="inlineStr">
        <is>
          <t>invocacao.6.ext.2.dano</t>
        </is>
      </c>
      <c r="B1900" s="192">
        <f>IF(ISBLANK(DADOS_INVOC!$QE$78),"",DADOS_INVOC!$QE$78&amp;"")</f>
        <v/>
      </c>
      <c r="C1900" s="192" t="inlineStr">
        <is>
          <t>DADOS_INVOC!QE78</t>
        </is>
      </c>
      <c r="D1900" s="192" t="inlineStr">
        <is>
          <t>resultado</t>
        </is>
      </c>
    </row>
    <row r="1901">
      <c r="A1901" s="192" t="inlineStr">
        <is>
          <t>invocacao.6.ext.2.erros</t>
        </is>
      </c>
      <c r="B1901" s="192">
        <f>IF(ISBLANK(DADOS_INVOC!$PT$78),"",DADOS_INVOC!$PT$78&amp;"")</f>
        <v/>
      </c>
      <c r="C1901" s="192" t="inlineStr">
        <is>
          <t>DADOS_INVOC!PT78</t>
        </is>
      </c>
      <c r="D1901" s="192" t="inlineStr">
        <is>
          <t>aviso</t>
        </is>
      </c>
    </row>
    <row r="1902">
      <c r="A1902" s="192" t="inlineStr">
        <is>
          <t>invocacao.6.ext.2.avisos</t>
        </is>
      </c>
      <c r="B1902" s="192">
        <f>IF(ISBLANK(DADOS_INVOC!$PV$78),"",DADOS_INVOC!$PV$78&amp;"")</f>
        <v/>
      </c>
      <c r="C1902" s="192" t="inlineStr">
        <is>
          <t>DADOS_INVOC!PV78</t>
        </is>
      </c>
      <c r="D1902" s="192" t="inlineStr">
        <is>
          <t>aviso</t>
        </is>
      </c>
    </row>
    <row r="1903">
      <c r="A1903" s="192" t="inlineStr">
        <is>
          <t>invocacao.6.ext.3.classe</t>
        </is>
      </c>
      <c r="B1903" s="192">
        <f>IF(ISBLANK(DADOS_INVOC!$MS$79),"",DADOS_INVOC!$MS$79&amp;"")</f>
        <v/>
      </c>
      <c r="C1903" s="192" t="inlineStr">
        <is>
          <t>DADOS_INVOC!MS79</t>
        </is>
      </c>
      <c r="D1903" s="192" t="inlineStr">
        <is>
          <t>entrada</t>
        </is>
      </c>
    </row>
    <row r="1904">
      <c r="A1904" s="192" t="inlineStr">
        <is>
          <t>invocacao.6.ext.3.nome</t>
        </is>
      </c>
      <c r="B1904" s="192">
        <f>IF(ISBLANK(DADOS_INVOC!$MT$79),"",DADOS_INVOC!$MT$79&amp;"")</f>
        <v/>
      </c>
      <c r="C1904" s="192" t="inlineStr">
        <is>
          <t>DADOS_INVOC!MT79</t>
        </is>
      </c>
      <c r="D1904" s="192" t="inlineStr">
        <is>
          <t>entrada</t>
        </is>
      </c>
    </row>
    <row r="1905">
      <c r="A1905" s="192" t="inlineStr">
        <is>
          <t>invocacao.6.ext.3.forma</t>
        </is>
      </c>
      <c r="B1905" s="192">
        <f>IF(ISBLANK(DADOS_INVOC!$MU$79),"",DADOS_INVOC!$MU$79&amp;"")</f>
        <v/>
      </c>
      <c r="C1905" s="192" t="inlineStr">
        <is>
          <t>DADOS_INVOC!MU79</t>
        </is>
      </c>
      <c r="D1905" s="192" t="inlineStr">
        <is>
          <t>entrada</t>
        </is>
      </c>
    </row>
    <row r="1906">
      <c r="A1906" s="192" t="inlineStr">
        <is>
          <t>invocacao.6.ext.3.pecas</t>
        </is>
      </c>
      <c r="B1906" s="192">
        <f>TEXTJOIN(" · ",TRUE,DADOS_INVOC!$MX$79,DADOS_INVOC!$MY$79,DADOS_INVOC!$MZ$79,DADOS_INVOC!$NA$79)</f>
        <v/>
      </c>
      <c r="C1906" s="192" t="inlineStr">
        <is>
          <t>DADOS_INVOC!MX79 DADOS_INVOC!MY79 DADOS_INVOC!MZ79 DADOS_INVOC!NA79</t>
        </is>
      </c>
      <c r="D1906" s="192" t="inlineStr">
        <is>
          <t>entrada</t>
        </is>
      </c>
    </row>
    <row r="1907">
      <c r="A1907" s="192" t="inlineStr">
        <is>
          <t>invocacao.6.ext.3.restricoes</t>
        </is>
      </c>
      <c r="B1907" s="192">
        <f>TEXTJOIN(" · ",TRUE,DADOS_INVOC!$NB$79,DADOS_INVOC!$NC$79)</f>
        <v/>
      </c>
      <c r="C1907" s="192" t="inlineStr">
        <is>
          <t>DADOS_INVOC!NB79 DADOS_INVOC!NC79</t>
        </is>
      </c>
      <c r="D1907" s="192" t="inlineStr">
        <is>
          <t>entrada</t>
        </is>
      </c>
    </row>
    <row r="1908">
      <c r="A1908" s="192" t="inlineStr">
        <is>
          <t>invocacao.6.ext.3.pe</t>
        </is>
      </c>
      <c r="B1908" s="192">
        <f>IF(ISBLANK(DADOS_INVOC!$QA$79),"",DADOS_INVOC!$QA$79&amp;"")</f>
        <v/>
      </c>
      <c r="C1908" s="192" t="inlineStr">
        <is>
          <t>DADOS_INVOC!QA79</t>
        </is>
      </c>
      <c r="D1908" s="192" t="inlineStr">
        <is>
          <t>resultado</t>
        </is>
      </c>
    </row>
    <row r="1909">
      <c r="A1909" s="192" t="inlineStr">
        <is>
          <t>invocacao.6.ext.3.dano</t>
        </is>
      </c>
      <c r="B1909" s="192">
        <f>IF(ISBLANK(DADOS_INVOC!$QE$79),"",DADOS_INVOC!$QE$79&amp;"")</f>
        <v/>
      </c>
      <c r="C1909" s="192" t="inlineStr">
        <is>
          <t>DADOS_INVOC!QE79</t>
        </is>
      </c>
      <c r="D1909" s="192" t="inlineStr">
        <is>
          <t>resultado</t>
        </is>
      </c>
    </row>
    <row r="1910">
      <c r="A1910" s="192" t="inlineStr">
        <is>
          <t>invocacao.6.ext.3.erros</t>
        </is>
      </c>
      <c r="B1910" s="192">
        <f>IF(ISBLANK(DADOS_INVOC!$PT$79),"",DADOS_INVOC!$PT$79&amp;"")</f>
        <v/>
      </c>
      <c r="C1910" s="192" t="inlineStr">
        <is>
          <t>DADOS_INVOC!PT79</t>
        </is>
      </c>
      <c r="D1910" s="192" t="inlineStr">
        <is>
          <t>aviso</t>
        </is>
      </c>
    </row>
    <row r="1911">
      <c r="A1911" s="192" t="inlineStr">
        <is>
          <t>invocacao.6.ext.3.avisos</t>
        </is>
      </c>
      <c r="B1911" s="192">
        <f>IF(ISBLANK(DADOS_INVOC!$PV$79),"",DADOS_INVOC!$PV$79&amp;"")</f>
        <v/>
      </c>
      <c r="C1911" s="192" t="inlineStr">
        <is>
          <t>DADOS_INVOC!PV79</t>
        </is>
      </c>
      <c r="D1911" s="192" t="inlineStr">
        <is>
          <t>aviso</t>
        </is>
      </c>
    </row>
    <row r="1912">
      <c r="A1912" s="192" t="inlineStr">
        <is>
          <t>invocacao.7.bas.1.classe</t>
        </is>
      </c>
      <c r="B1912" s="192">
        <f>IF(ISBLANK(DADOS_INVOC!$MS$80),"",DADOS_INVOC!$MS$80&amp;"")</f>
        <v/>
      </c>
      <c r="C1912" s="192" t="inlineStr">
        <is>
          <t>DADOS_INVOC!MS80</t>
        </is>
      </c>
      <c r="D1912" s="192" t="inlineStr">
        <is>
          <t>entrada</t>
        </is>
      </c>
    </row>
    <row r="1913">
      <c r="A1913" s="192" t="inlineStr">
        <is>
          <t>invocacao.7.bas.1.nome</t>
        </is>
      </c>
      <c r="B1913" s="192">
        <f>IF(ISBLANK(DADOS_INVOC!$MT$80),"",DADOS_INVOC!$MT$80&amp;"")</f>
        <v/>
      </c>
      <c r="C1913" s="192" t="inlineStr">
        <is>
          <t>DADOS_INVOC!MT80</t>
        </is>
      </c>
      <c r="D1913" s="192" t="inlineStr">
        <is>
          <t>entrada</t>
        </is>
      </c>
    </row>
    <row r="1914">
      <c r="A1914" s="192" t="inlineStr">
        <is>
          <t>invocacao.7.bas.1.forma</t>
        </is>
      </c>
      <c r="B1914" s="192">
        <f>IF(ISBLANK(DADOS_INVOC!$MU$80),"",DADOS_INVOC!$MU$80&amp;"")</f>
        <v/>
      </c>
      <c r="C1914" s="192" t="inlineStr">
        <is>
          <t>DADOS_INVOC!MU80</t>
        </is>
      </c>
      <c r="D1914" s="192" t="inlineStr">
        <is>
          <t>entrada</t>
        </is>
      </c>
    </row>
    <row r="1915">
      <c r="A1915" s="192" t="inlineStr">
        <is>
          <t>invocacao.7.bas.1.pecas</t>
        </is>
      </c>
      <c r="B1915" s="192">
        <f>TEXTJOIN(" · ",TRUE,DADOS_INVOC!$MX$80,DADOS_INVOC!$MY$80,DADOS_INVOC!$MZ$80,DADOS_INVOC!$NA$80)</f>
        <v/>
      </c>
      <c r="C1915" s="192" t="inlineStr">
        <is>
          <t>DADOS_INVOC!MX80 DADOS_INVOC!MY80 DADOS_INVOC!MZ80 DADOS_INVOC!NA80</t>
        </is>
      </c>
      <c r="D1915" s="192" t="inlineStr">
        <is>
          <t>entrada</t>
        </is>
      </c>
    </row>
    <row r="1916">
      <c r="A1916" s="192" t="inlineStr">
        <is>
          <t>invocacao.7.bas.1.restricoes</t>
        </is>
      </c>
      <c r="B1916" s="192">
        <f>TEXTJOIN(" · ",TRUE,DADOS_INVOC!$NB$80,DADOS_INVOC!$NC$80)</f>
        <v/>
      </c>
      <c r="C1916" s="192" t="inlineStr">
        <is>
          <t>DADOS_INVOC!NB80 DADOS_INVOC!NC80</t>
        </is>
      </c>
      <c r="D1916" s="192" t="inlineStr">
        <is>
          <t>entrada</t>
        </is>
      </c>
    </row>
    <row r="1917">
      <c r="A1917" s="192" t="inlineStr">
        <is>
          <t>invocacao.7.bas.1.pe</t>
        </is>
      </c>
      <c r="B1917" s="192">
        <f>IF(ISBLANK(DADOS_INVOC!$QA$80),"",DADOS_INVOC!$QA$80&amp;"")</f>
        <v/>
      </c>
      <c r="C1917" s="192" t="inlineStr">
        <is>
          <t>DADOS_INVOC!QA80</t>
        </is>
      </c>
      <c r="D1917" s="192" t="inlineStr">
        <is>
          <t>resultado</t>
        </is>
      </c>
    </row>
    <row r="1918">
      <c r="A1918" s="192" t="inlineStr">
        <is>
          <t>invocacao.7.bas.1.dano</t>
        </is>
      </c>
      <c r="B1918" s="192">
        <f>IF(ISBLANK(DADOS_INVOC!$QE$80),"",DADOS_INVOC!$QE$80&amp;"")</f>
        <v/>
      </c>
      <c r="C1918" s="192" t="inlineStr">
        <is>
          <t>DADOS_INVOC!QE80</t>
        </is>
      </c>
      <c r="D1918" s="192" t="inlineStr">
        <is>
          <t>resultado</t>
        </is>
      </c>
    </row>
    <row r="1919">
      <c r="A1919" s="192" t="inlineStr">
        <is>
          <t>invocacao.7.bas.1.erros</t>
        </is>
      </c>
      <c r="B1919" s="192">
        <f>IF(ISBLANK(DADOS_INVOC!$PT$80),"",DADOS_INVOC!$PT$80&amp;"")</f>
        <v/>
      </c>
      <c r="C1919" s="192" t="inlineStr">
        <is>
          <t>DADOS_INVOC!PT80</t>
        </is>
      </c>
      <c r="D1919" s="192" t="inlineStr">
        <is>
          <t>aviso</t>
        </is>
      </c>
    </row>
    <row r="1920">
      <c r="A1920" s="192" t="inlineStr">
        <is>
          <t>invocacao.7.bas.1.avisos</t>
        </is>
      </c>
      <c r="B1920" s="192">
        <f>IF(ISBLANK(DADOS_INVOC!$PV$80),"",DADOS_INVOC!$PV$80&amp;"")</f>
        <v/>
      </c>
      <c r="C1920" s="192" t="inlineStr">
        <is>
          <t>DADOS_INVOC!PV80</t>
        </is>
      </c>
      <c r="D1920" s="192" t="inlineStr">
        <is>
          <t>aviso</t>
        </is>
      </c>
    </row>
    <row r="1921">
      <c r="A1921" s="192" t="inlineStr">
        <is>
          <t>invocacao.7.esp.1.classe</t>
        </is>
      </c>
      <c r="B1921" s="192">
        <f>IF(ISBLANK(DADOS_INVOC!$MS$81),"",DADOS_INVOC!$MS$81&amp;"")</f>
        <v/>
      </c>
      <c r="C1921" s="192" t="inlineStr">
        <is>
          <t>DADOS_INVOC!MS81</t>
        </is>
      </c>
      <c r="D1921" s="192" t="inlineStr">
        <is>
          <t>entrada</t>
        </is>
      </c>
    </row>
    <row r="1922">
      <c r="A1922" s="192" t="inlineStr">
        <is>
          <t>invocacao.7.esp.1.nome</t>
        </is>
      </c>
      <c r="B1922" s="192">
        <f>IF(ISBLANK(DADOS_INVOC!$MT$81),"",DADOS_INVOC!$MT$81&amp;"")</f>
        <v/>
      </c>
      <c r="C1922" s="192" t="inlineStr">
        <is>
          <t>DADOS_INVOC!MT81</t>
        </is>
      </c>
      <c r="D1922" s="192" t="inlineStr">
        <is>
          <t>entrada</t>
        </is>
      </c>
    </row>
    <row r="1923">
      <c r="A1923" s="192" t="inlineStr">
        <is>
          <t>invocacao.7.esp.1.forma</t>
        </is>
      </c>
      <c r="B1923" s="192">
        <f>IF(ISBLANK(DADOS_INVOC!$MU$81),"",DADOS_INVOC!$MU$81&amp;"")</f>
        <v/>
      </c>
      <c r="C1923" s="192" t="inlineStr">
        <is>
          <t>DADOS_INVOC!MU81</t>
        </is>
      </c>
      <c r="D1923" s="192" t="inlineStr">
        <is>
          <t>entrada</t>
        </is>
      </c>
    </row>
    <row r="1924">
      <c r="A1924" s="192" t="inlineStr">
        <is>
          <t>invocacao.7.esp.1.pecas</t>
        </is>
      </c>
      <c r="B1924" s="192">
        <f>TEXTJOIN(" · ",TRUE,DADOS_INVOC!$MX$81,DADOS_INVOC!$MY$81,DADOS_INVOC!$MZ$81,DADOS_INVOC!$NA$81)</f>
        <v/>
      </c>
      <c r="C1924" s="192" t="inlineStr">
        <is>
          <t>DADOS_INVOC!MX81 DADOS_INVOC!MY81 DADOS_INVOC!MZ81 DADOS_INVOC!NA81</t>
        </is>
      </c>
      <c r="D1924" s="192" t="inlineStr">
        <is>
          <t>entrada</t>
        </is>
      </c>
    </row>
    <row r="1925">
      <c r="A1925" s="192" t="inlineStr">
        <is>
          <t>invocacao.7.esp.1.restricoes</t>
        </is>
      </c>
      <c r="B1925" s="192">
        <f>TEXTJOIN(" · ",TRUE,DADOS_INVOC!$NB$81,DADOS_INVOC!$NC$81)</f>
        <v/>
      </c>
      <c r="C1925" s="192" t="inlineStr">
        <is>
          <t>DADOS_INVOC!NB81 DADOS_INVOC!NC81</t>
        </is>
      </c>
      <c r="D1925" s="192" t="inlineStr">
        <is>
          <t>entrada</t>
        </is>
      </c>
    </row>
    <row r="1926">
      <c r="A1926" s="192" t="inlineStr">
        <is>
          <t>invocacao.7.esp.1.pe</t>
        </is>
      </c>
      <c r="B1926" s="192">
        <f>IF(ISBLANK(DADOS_INVOC!$QA$81),"",DADOS_INVOC!$QA$81&amp;"")</f>
        <v/>
      </c>
      <c r="C1926" s="192" t="inlineStr">
        <is>
          <t>DADOS_INVOC!QA81</t>
        </is>
      </c>
      <c r="D1926" s="192" t="inlineStr">
        <is>
          <t>resultado</t>
        </is>
      </c>
    </row>
    <row r="1927">
      <c r="A1927" s="192" t="inlineStr">
        <is>
          <t>invocacao.7.esp.1.dano</t>
        </is>
      </c>
      <c r="B1927" s="192">
        <f>IF(ISBLANK(DADOS_INVOC!$QE$81),"",DADOS_INVOC!$QE$81&amp;"")</f>
        <v/>
      </c>
      <c r="C1927" s="192" t="inlineStr">
        <is>
          <t>DADOS_INVOC!QE81</t>
        </is>
      </c>
      <c r="D1927" s="192" t="inlineStr">
        <is>
          <t>resultado</t>
        </is>
      </c>
    </row>
    <row r="1928">
      <c r="A1928" s="192" t="inlineStr">
        <is>
          <t>invocacao.7.esp.1.erros</t>
        </is>
      </c>
      <c r="B1928" s="192">
        <f>IF(ISBLANK(DADOS_INVOC!$PT$81),"",DADOS_INVOC!$PT$81&amp;"")</f>
        <v/>
      </c>
      <c r="C1928" s="192" t="inlineStr">
        <is>
          <t>DADOS_INVOC!PT81</t>
        </is>
      </c>
      <c r="D1928" s="192" t="inlineStr">
        <is>
          <t>aviso</t>
        </is>
      </c>
    </row>
    <row r="1929">
      <c r="A1929" s="192" t="inlineStr">
        <is>
          <t>invocacao.7.esp.1.avisos</t>
        </is>
      </c>
      <c r="B1929" s="192">
        <f>IF(ISBLANK(DADOS_INVOC!$PV$81),"",DADOS_INVOC!$PV$81&amp;"")</f>
        <v/>
      </c>
      <c r="C1929" s="192" t="inlineStr">
        <is>
          <t>DADOS_INVOC!PV81</t>
        </is>
      </c>
      <c r="D1929" s="192" t="inlineStr">
        <is>
          <t>aviso</t>
        </is>
      </c>
    </row>
    <row r="1930">
      <c r="A1930" s="192" t="inlineStr">
        <is>
          <t>invocacao.7.esp.2.classe</t>
        </is>
      </c>
      <c r="B1930" s="192">
        <f>IF(ISBLANK(DADOS_INVOC!$MS$82),"",DADOS_INVOC!$MS$82&amp;"")</f>
        <v/>
      </c>
      <c r="C1930" s="192" t="inlineStr">
        <is>
          <t>DADOS_INVOC!MS82</t>
        </is>
      </c>
      <c r="D1930" s="192" t="inlineStr">
        <is>
          <t>entrada</t>
        </is>
      </c>
    </row>
    <row r="1931">
      <c r="A1931" s="192" t="inlineStr">
        <is>
          <t>invocacao.7.esp.2.nome</t>
        </is>
      </c>
      <c r="B1931" s="192">
        <f>IF(ISBLANK(DADOS_INVOC!$MT$82),"",DADOS_INVOC!$MT$82&amp;"")</f>
        <v/>
      </c>
      <c r="C1931" s="192" t="inlineStr">
        <is>
          <t>DADOS_INVOC!MT82</t>
        </is>
      </c>
      <c r="D1931" s="192" t="inlineStr">
        <is>
          <t>entrada</t>
        </is>
      </c>
    </row>
    <row r="1932">
      <c r="A1932" s="192" t="inlineStr">
        <is>
          <t>invocacao.7.esp.2.forma</t>
        </is>
      </c>
      <c r="B1932" s="192">
        <f>IF(ISBLANK(DADOS_INVOC!$MU$82),"",DADOS_INVOC!$MU$82&amp;"")</f>
        <v/>
      </c>
      <c r="C1932" s="192" t="inlineStr">
        <is>
          <t>DADOS_INVOC!MU82</t>
        </is>
      </c>
      <c r="D1932" s="192" t="inlineStr">
        <is>
          <t>entrada</t>
        </is>
      </c>
    </row>
    <row r="1933">
      <c r="A1933" s="192" t="inlineStr">
        <is>
          <t>invocacao.7.esp.2.pecas</t>
        </is>
      </c>
      <c r="B1933" s="192">
        <f>TEXTJOIN(" · ",TRUE,DADOS_INVOC!$MX$82,DADOS_INVOC!$MY$82,DADOS_INVOC!$MZ$82,DADOS_INVOC!$NA$82)</f>
        <v/>
      </c>
      <c r="C1933" s="192" t="inlineStr">
        <is>
          <t>DADOS_INVOC!MX82 DADOS_INVOC!MY82 DADOS_INVOC!MZ82 DADOS_INVOC!NA82</t>
        </is>
      </c>
      <c r="D1933" s="192" t="inlineStr">
        <is>
          <t>entrada</t>
        </is>
      </c>
    </row>
    <row r="1934">
      <c r="A1934" s="192" t="inlineStr">
        <is>
          <t>invocacao.7.esp.2.restricoes</t>
        </is>
      </c>
      <c r="B1934" s="192">
        <f>TEXTJOIN(" · ",TRUE,DADOS_INVOC!$NB$82,DADOS_INVOC!$NC$82)</f>
        <v/>
      </c>
      <c r="C1934" s="192" t="inlineStr">
        <is>
          <t>DADOS_INVOC!NB82 DADOS_INVOC!NC82</t>
        </is>
      </c>
      <c r="D1934" s="192" t="inlineStr">
        <is>
          <t>entrada</t>
        </is>
      </c>
    </row>
    <row r="1935">
      <c r="A1935" s="192" t="inlineStr">
        <is>
          <t>invocacao.7.esp.2.pe</t>
        </is>
      </c>
      <c r="B1935" s="192">
        <f>IF(ISBLANK(DADOS_INVOC!$QA$82),"",DADOS_INVOC!$QA$82&amp;"")</f>
        <v/>
      </c>
      <c r="C1935" s="192" t="inlineStr">
        <is>
          <t>DADOS_INVOC!QA82</t>
        </is>
      </c>
      <c r="D1935" s="192" t="inlineStr">
        <is>
          <t>resultado</t>
        </is>
      </c>
    </row>
    <row r="1936">
      <c r="A1936" s="192" t="inlineStr">
        <is>
          <t>invocacao.7.esp.2.dano</t>
        </is>
      </c>
      <c r="B1936" s="192">
        <f>IF(ISBLANK(DADOS_INVOC!$QE$82),"",DADOS_INVOC!$QE$82&amp;"")</f>
        <v/>
      </c>
      <c r="C1936" s="192" t="inlineStr">
        <is>
          <t>DADOS_INVOC!QE82</t>
        </is>
      </c>
      <c r="D1936" s="192" t="inlineStr">
        <is>
          <t>resultado</t>
        </is>
      </c>
    </row>
    <row r="1937">
      <c r="A1937" s="192" t="inlineStr">
        <is>
          <t>invocacao.7.esp.2.erros</t>
        </is>
      </c>
      <c r="B1937" s="192">
        <f>IF(ISBLANK(DADOS_INVOC!$PT$82),"",DADOS_INVOC!$PT$82&amp;"")</f>
        <v/>
      </c>
      <c r="C1937" s="192" t="inlineStr">
        <is>
          <t>DADOS_INVOC!PT82</t>
        </is>
      </c>
      <c r="D1937" s="192" t="inlineStr">
        <is>
          <t>aviso</t>
        </is>
      </c>
    </row>
    <row r="1938">
      <c r="A1938" s="192" t="inlineStr">
        <is>
          <t>invocacao.7.esp.2.avisos</t>
        </is>
      </c>
      <c r="B1938" s="192">
        <f>IF(ISBLANK(DADOS_INVOC!$PV$82),"",DADOS_INVOC!$PV$82&amp;"")</f>
        <v/>
      </c>
      <c r="C1938" s="192" t="inlineStr">
        <is>
          <t>DADOS_INVOC!PV82</t>
        </is>
      </c>
      <c r="D1938" s="192" t="inlineStr">
        <is>
          <t>aviso</t>
        </is>
      </c>
    </row>
    <row r="1939">
      <c r="A1939" s="192" t="inlineStr">
        <is>
          <t>invocacao.7.bas.2.classe</t>
        </is>
      </c>
      <c r="B1939" s="192">
        <f>IF(ISBLANK(DADOS_INVOC!$MS$83),"",DADOS_INVOC!$MS$83&amp;"")</f>
        <v/>
      </c>
      <c r="C1939" s="192" t="inlineStr">
        <is>
          <t>DADOS_INVOC!MS83</t>
        </is>
      </c>
      <c r="D1939" s="192" t="inlineStr">
        <is>
          <t>entrada</t>
        </is>
      </c>
    </row>
    <row r="1940">
      <c r="A1940" s="192" t="inlineStr">
        <is>
          <t>invocacao.7.bas.2.nome</t>
        </is>
      </c>
      <c r="B1940" s="192">
        <f>IF(ISBLANK(DADOS_INVOC!$MT$83),"",DADOS_INVOC!$MT$83&amp;"")</f>
        <v/>
      </c>
      <c r="C1940" s="192" t="inlineStr">
        <is>
          <t>DADOS_INVOC!MT83</t>
        </is>
      </c>
      <c r="D1940" s="192" t="inlineStr">
        <is>
          <t>entrada</t>
        </is>
      </c>
    </row>
    <row r="1941">
      <c r="A1941" s="192" t="inlineStr">
        <is>
          <t>invocacao.7.bas.2.forma</t>
        </is>
      </c>
      <c r="B1941" s="192">
        <f>IF(ISBLANK(DADOS_INVOC!$MU$83),"",DADOS_INVOC!$MU$83&amp;"")</f>
        <v/>
      </c>
      <c r="C1941" s="192" t="inlineStr">
        <is>
          <t>DADOS_INVOC!MU83</t>
        </is>
      </c>
      <c r="D1941" s="192" t="inlineStr">
        <is>
          <t>entrada</t>
        </is>
      </c>
    </row>
    <row r="1942">
      <c r="A1942" s="192" t="inlineStr">
        <is>
          <t>invocacao.7.bas.2.pecas</t>
        </is>
      </c>
      <c r="B1942" s="192">
        <f>TEXTJOIN(" · ",TRUE,DADOS_INVOC!$MX$83,DADOS_INVOC!$MY$83,DADOS_INVOC!$MZ$83,DADOS_INVOC!$NA$83)</f>
        <v/>
      </c>
      <c r="C1942" s="192" t="inlineStr">
        <is>
          <t>DADOS_INVOC!MX83 DADOS_INVOC!MY83 DADOS_INVOC!MZ83 DADOS_INVOC!NA83</t>
        </is>
      </c>
      <c r="D1942" s="192" t="inlineStr">
        <is>
          <t>entrada</t>
        </is>
      </c>
    </row>
    <row r="1943">
      <c r="A1943" s="192" t="inlineStr">
        <is>
          <t>invocacao.7.bas.2.restricoes</t>
        </is>
      </c>
      <c r="B1943" s="192">
        <f>TEXTJOIN(" · ",TRUE,DADOS_INVOC!$NB$83,DADOS_INVOC!$NC$83)</f>
        <v/>
      </c>
      <c r="C1943" s="192" t="inlineStr">
        <is>
          <t>DADOS_INVOC!NB83 DADOS_INVOC!NC83</t>
        </is>
      </c>
      <c r="D1943" s="192" t="inlineStr">
        <is>
          <t>entrada</t>
        </is>
      </c>
    </row>
    <row r="1944">
      <c r="A1944" s="192" t="inlineStr">
        <is>
          <t>invocacao.7.bas.2.pe</t>
        </is>
      </c>
      <c r="B1944" s="192">
        <f>IF(ISBLANK(DADOS_INVOC!$QA$83),"",DADOS_INVOC!$QA$83&amp;"")</f>
        <v/>
      </c>
      <c r="C1944" s="192" t="inlineStr">
        <is>
          <t>DADOS_INVOC!QA83</t>
        </is>
      </c>
      <c r="D1944" s="192" t="inlineStr">
        <is>
          <t>resultado</t>
        </is>
      </c>
    </row>
    <row r="1945">
      <c r="A1945" s="192" t="inlineStr">
        <is>
          <t>invocacao.7.bas.2.dano</t>
        </is>
      </c>
      <c r="B1945" s="192">
        <f>IF(ISBLANK(DADOS_INVOC!$QE$83),"",DADOS_INVOC!$QE$83&amp;"")</f>
        <v/>
      </c>
      <c r="C1945" s="192" t="inlineStr">
        <is>
          <t>DADOS_INVOC!QE83</t>
        </is>
      </c>
      <c r="D1945" s="192" t="inlineStr">
        <is>
          <t>resultado</t>
        </is>
      </c>
    </row>
    <row r="1946">
      <c r="A1946" s="192" t="inlineStr">
        <is>
          <t>invocacao.7.bas.2.erros</t>
        </is>
      </c>
      <c r="B1946" s="192">
        <f>IF(ISBLANK(DADOS_INVOC!$PT$83),"",DADOS_INVOC!$PT$83&amp;"")</f>
        <v/>
      </c>
      <c r="C1946" s="192" t="inlineStr">
        <is>
          <t>DADOS_INVOC!PT83</t>
        </is>
      </c>
      <c r="D1946" s="192" t="inlineStr">
        <is>
          <t>aviso</t>
        </is>
      </c>
    </row>
    <row r="1947">
      <c r="A1947" s="192" t="inlineStr">
        <is>
          <t>invocacao.7.bas.2.avisos</t>
        </is>
      </c>
      <c r="B1947" s="192">
        <f>IF(ISBLANK(DADOS_INVOC!$PV$83),"",DADOS_INVOC!$PV$83&amp;"")</f>
        <v/>
      </c>
      <c r="C1947" s="192" t="inlineStr">
        <is>
          <t>DADOS_INVOC!PV83</t>
        </is>
      </c>
      <c r="D1947" s="192" t="inlineStr">
        <is>
          <t>aviso</t>
        </is>
      </c>
    </row>
    <row r="1948">
      <c r="A1948" s="192" t="inlineStr">
        <is>
          <t>invocacao.7.esp.3.classe</t>
        </is>
      </c>
      <c r="B1948" s="192">
        <f>IF(ISBLANK(DADOS_INVOC!$MS$84),"",DADOS_INVOC!$MS$84&amp;"")</f>
        <v/>
      </c>
      <c r="C1948" s="192" t="inlineStr">
        <is>
          <t>DADOS_INVOC!MS84</t>
        </is>
      </c>
      <c r="D1948" s="192" t="inlineStr">
        <is>
          <t>entrada</t>
        </is>
      </c>
    </row>
    <row r="1949">
      <c r="A1949" s="192" t="inlineStr">
        <is>
          <t>invocacao.7.esp.3.nome</t>
        </is>
      </c>
      <c r="B1949" s="192">
        <f>IF(ISBLANK(DADOS_INVOC!$MT$84),"",DADOS_INVOC!$MT$84&amp;"")</f>
        <v/>
      </c>
      <c r="C1949" s="192" t="inlineStr">
        <is>
          <t>DADOS_INVOC!MT84</t>
        </is>
      </c>
      <c r="D1949" s="192" t="inlineStr">
        <is>
          <t>entrada</t>
        </is>
      </c>
    </row>
    <row r="1950">
      <c r="A1950" s="192" t="inlineStr">
        <is>
          <t>invocacao.7.esp.3.forma</t>
        </is>
      </c>
      <c r="B1950" s="192">
        <f>IF(ISBLANK(DADOS_INVOC!$MU$84),"",DADOS_INVOC!$MU$84&amp;"")</f>
        <v/>
      </c>
      <c r="C1950" s="192" t="inlineStr">
        <is>
          <t>DADOS_INVOC!MU84</t>
        </is>
      </c>
      <c r="D1950" s="192" t="inlineStr">
        <is>
          <t>entrada</t>
        </is>
      </c>
    </row>
    <row r="1951">
      <c r="A1951" s="192" t="inlineStr">
        <is>
          <t>invocacao.7.esp.3.pecas</t>
        </is>
      </c>
      <c r="B1951" s="192">
        <f>TEXTJOIN(" · ",TRUE,DADOS_INVOC!$MX$84,DADOS_INVOC!$MY$84,DADOS_INVOC!$MZ$84,DADOS_INVOC!$NA$84)</f>
        <v/>
      </c>
      <c r="C1951" s="192" t="inlineStr">
        <is>
          <t>DADOS_INVOC!MX84 DADOS_INVOC!MY84 DADOS_INVOC!MZ84 DADOS_INVOC!NA84</t>
        </is>
      </c>
      <c r="D1951" s="192" t="inlineStr">
        <is>
          <t>entrada</t>
        </is>
      </c>
    </row>
    <row r="1952">
      <c r="A1952" s="192" t="inlineStr">
        <is>
          <t>invocacao.7.esp.3.restricoes</t>
        </is>
      </c>
      <c r="B1952" s="192">
        <f>TEXTJOIN(" · ",TRUE,DADOS_INVOC!$NB$84,DADOS_INVOC!$NC$84)</f>
        <v/>
      </c>
      <c r="C1952" s="192" t="inlineStr">
        <is>
          <t>DADOS_INVOC!NB84 DADOS_INVOC!NC84</t>
        </is>
      </c>
      <c r="D1952" s="192" t="inlineStr">
        <is>
          <t>entrada</t>
        </is>
      </c>
    </row>
    <row r="1953">
      <c r="A1953" s="192" t="inlineStr">
        <is>
          <t>invocacao.7.esp.3.pe</t>
        </is>
      </c>
      <c r="B1953" s="192">
        <f>IF(ISBLANK(DADOS_INVOC!$QA$84),"",DADOS_INVOC!$QA$84&amp;"")</f>
        <v/>
      </c>
      <c r="C1953" s="192" t="inlineStr">
        <is>
          <t>DADOS_INVOC!QA84</t>
        </is>
      </c>
      <c r="D1953" s="192" t="inlineStr">
        <is>
          <t>resultado</t>
        </is>
      </c>
    </row>
    <row r="1954">
      <c r="A1954" s="192" t="inlineStr">
        <is>
          <t>invocacao.7.esp.3.dano</t>
        </is>
      </c>
      <c r="B1954" s="192">
        <f>IF(ISBLANK(DADOS_INVOC!$QE$84),"",DADOS_INVOC!$QE$84&amp;"")</f>
        <v/>
      </c>
      <c r="C1954" s="192" t="inlineStr">
        <is>
          <t>DADOS_INVOC!QE84</t>
        </is>
      </c>
      <c r="D1954" s="192" t="inlineStr">
        <is>
          <t>resultado</t>
        </is>
      </c>
    </row>
    <row r="1955">
      <c r="A1955" s="192" t="inlineStr">
        <is>
          <t>invocacao.7.esp.3.erros</t>
        </is>
      </c>
      <c r="B1955" s="192">
        <f>IF(ISBLANK(DADOS_INVOC!$PT$84),"",DADOS_INVOC!$PT$84&amp;"")</f>
        <v/>
      </c>
      <c r="C1955" s="192" t="inlineStr">
        <is>
          <t>DADOS_INVOC!PT84</t>
        </is>
      </c>
      <c r="D1955" s="192" t="inlineStr">
        <is>
          <t>aviso</t>
        </is>
      </c>
    </row>
    <row r="1956">
      <c r="A1956" s="192" t="inlineStr">
        <is>
          <t>invocacao.7.esp.3.avisos</t>
        </is>
      </c>
      <c r="B1956" s="192">
        <f>IF(ISBLANK(DADOS_INVOC!$PV$84),"",DADOS_INVOC!$PV$84&amp;"")</f>
        <v/>
      </c>
      <c r="C1956" s="192" t="inlineStr">
        <is>
          <t>DADOS_INVOC!PV84</t>
        </is>
      </c>
      <c r="D1956" s="192" t="inlineStr">
        <is>
          <t>aviso</t>
        </is>
      </c>
    </row>
    <row r="1957">
      <c r="A1957" s="192" t="inlineStr">
        <is>
          <t>invocacao.7.esp.4.classe</t>
        </is>
      </c>
      <c r="B1957" s="192">
        <f>IF(ISBLANK(DADOS_INVOC!$MS$85),"",DADOS_INVOC!$MS$85&amp;"")</f>
        <v/>
      </c>
      <c r="C1957" s="192" t="inlineStr">
        <is>
          <t>DADOS_INVOC!MS85</t>
        </is>
      </c>
      <c r="D1957" s="192" t="inlineStr">
        <is>
          <t>entrada</t>
        </is>
      </c>
    </row>
    <row r="1958">
      <c r="A1958" s="192" t="inlineStr">
        <is>
          <t>invocacao.7.esp.4.nome</t>
        </is>
      </c>
      <c r="B1958" s="192">
        <f>IF(ISBLANK(DADOS_INVOC!$MT$85),"",DADOS_INVOC!$MT$85&amp;"")</f>
        <v/>
      </c>
      <c r="C1958" s="192" t="inlineStr">
        <is>
          <t>DADOS_INVOC!MT85</t>
        </is>
      </c>
      <c r="D1958" s="192" t="inlineStr">
        <is>
          <t>entrada</t>
        </is>
      </c>
    </row>
    <row r="1959">
      <c r="A1959" s="192" t="inlineStr">
        <is>
          <t>invocacao.7.esp.4.forma</t>
        </is>
      </c>
      <c r="B1959" s="192">
        <f>IF(ISBLANK(DADOS_INVOC!$MU$85),"",DADOS_INVOC!$MU$85&amp;"")</f>
        <v/>
      </c>
      <c r="C1959" s="192" t="inlineStr">
        <is>
          <t>DADOS_INVOC!MU85</t>
        </is>
      </c>
      <c r="D1959" s="192" t="inlineStr">
        <is>
          <t>entrada</t>
        </is>
      </c>
    </row>
    <row r="1960">
      <c r="A1960" s="192" t="inlineStr">
        <is>
          <t>invocacao.7.esp.4.pecas</t>
        </is>
      </c>
      <c r="B1960" s="192">
        <f>TEXTJOIN(" · ",TRUE,DADOS_INVOC!$MX$85,DADOS_INVOC!$MY$85,DADOS_INVOC!$MZ$85,DADOS_INVOC!$NA$85)</f>
        <v/>
      </c>
      <c r="C1960" s="192" t="inlineStr">
        <is>
          <t>DADOS_INVOC!MX85 DADOS_INVOC!MY85 DADOS_INVOC!MZ85 DADOS_INVOC!NA85</t>
        </is>
      </c>
      <c r="D1960" s="192" t="inlineStr">
        <is>
          <t>entrada</t>
        </is>
      </c>
    </row>
    <row r="1961">
      <c r="A1961" s="192" t="inlineStr">
        <is>
          <t>invocacao.7.esp.4.restricoes</t>
        </is>
      </c>
      <c r="B1961" s="192">
        <f>TEXTJOIN(" · ",TRUE,DADOS_INVOC!$NB$85,DADOS_INVOC!$NC$85)</f>
        <v/>
      </c>
      <c r="C1961" s="192" t="inlineStr">
        <is>
          <t>DADOS_INVOC!NB85 DADOS_INVOC!NC85</t>
        </is>
      </c>
      <c r="D1961" s="192" t="inlineStr">
        <is>
          <t>entrada</t>
        </is>
      </c>
    </row>
    <row r="1962">
      <c r="A1962" s="192" t="inlineStr">
        <is>
          <t>invocacao.7.esp.4.pe</t>
        </is>
      </c>
      <c r="B1962" s="192">
        <f>IF(ISBLANK(DADOS_INVOC!$QA$85),"",DADOS_INVOC!$QA$85&amp;"")</f>
        <v/>
      </c>
      <c r="C1962" s="192" t="inlineStr">
        <is>
          <t>DADOS_INVOC!QA85</t>
        </is>
      </c>
      <c r="D1962" s="192" t="inlineStr">
        <is>
          <t>resultado</t>
        </is>
      </c>
    </row>
    <row r="1963">
      <c r="A1963" s="192" t="inlineStr">
        <is>
          <t>invocacao.7.esp.4.dano</t>
        </is>
      </c>
      <c r="B1963" s="192">
        <f>IF(ISBLANK(DADOS_INVOC!$QE$85),"",DADOS_INVOC!$QE$85&amp;"")</f>
        <v/>
      </c>
      <c r="C1963" s="192" t="inlineStr">
        <is>
          <t>DADOS_INVOC!QE85</t>
        </is>
      </c>
      <c r="D1963" s="192" t="inlineStr">
        <is>
          <t>resultado</t>
        </is>
      </c>
    </row>
    <row r="1964">
      <c r="A1964" s="192" t="inlineStr">
        <is>
          <t>invocacao.7.esp.4.erros</t>
        </is>
      </c>
      <c r="B1964" s="192">
        <f>IF(ISBLANK(DADOS_INVOC!$PT$85),"",DADOS_INVOC!$PT$85&amp;"")</f>
        <v/>
      </c>
      <c r="C1964" s="192" t="inlineStr">
        <is>
          <t>DADOS_INVOC!PT85</t>
        </is>
      </c>
      <c r="D1964" s="192" t="inlineStr">
        <is>
          <t>aviso</t>
        </is>
      </c>
    </row>
    <row r="1965">
      <c r="A1965" s="192" t="inlineStr">
        <is>
          <t>invocacao.7.esp.4.avisos</t>
        </is>
      </c>
      <c r="B1965" s="192">
        <f>IF(ISBLANK(DADOS_INVOC!$PV$85),"",DADOS_INVOC!$PV$85&amp;"")</f>
        <v/>
      </c>
      <c r="C1965" s="192" t="inlineStr">
        <is>
          <t>DADOS_INVOC!PV85</t>
        </is>
      </c>
      <c r="D1965" s="192" t="inlineStr">
        <is>
          <t>aviso</t>
        </is>
      </c>
    </row>
    <row r="1966">
      <c r="A1966" s="192" t="inlineStr">
        <is>
          <t>invocacao.7.esp.5.classe</t>
        </is>
      </c>
      <c r="B1966" s="192">
        <f>IF(ISBLANK(DADOS_INVOC!$MS$86),"",DADOS_INVOC!$MS$86&amp;"")</f>
        <v/>
      </c>
      <c r="C1966" s="192" t="inlineStr">
        <is>
          <t>DADOS_INVOC!MS86</t>
        </is>
      </c>
      <c r="D1966" s="192" t="inlineStr">
        <is>
          <t>entrada</t>
        </is>
      </c>
    </row>
    <row r="1967">
      <c r="A1967" s="192" t="inlineStr">
        <is>
          <t>invocacao.7.esp.5.nome</t>
        </is>
      </c>
      <c r="B1967" s="192">
        <f>IF(ISBLANK(DADOS_INVOC!$MT$86),"",DADOS_INVOC!$MT$86&amp;"")</f>
        <v/>
      </c>
      <c r="C1967" s="192" t="inlineStr">
        <is>
          <t>DADOS_INVOC!MT86</t>
        </is>
      </c>
      <c r="D1967" s="192" t="inlineStr">
        <is>
          <t>entrada</t>
        </is>
      </c>
    </row>
    <row r="1968">
      <c r="A1968" s="192" t="inlineStr">
        <is>
          <t>invocacao.7.esp.5.forma</t>
        </is>
      </c>
      <c r="B1968" s="192">
        <f>IF(ISBLANK(DADOS_INVOC!$MU$86),"",DADOS_INVOC!$MU$86&amp;"")</f>
        <v/>
      </c>
      <c r="C1968" s="192" t="inlineStr">
        <is>
          <t>DADOS_INVOC!MU86</t>
        </is>
      </c>
      <c r="D1968" s="192" t="inlineStr">
        <is>
          <t>entrada</t>
        </is>
      </c>
    </row>
    <row r="1969">
      <c r="A1969" s="192" t="inlineStr">
        <is>
          <t>invocacao.7.esp.5.pecas</t>
        </is>
      </c>
      <c r="B1969" s="192">
        <f>TEXTJOIN(" · ",TRUE,DADOS_INVOC!$MX$86,DADOS_INVOC!$MY$86,DADOS_INVOC!$MZ$86,DADOS_INVOC!$NA$86)</f>
        <v/>
      </c>
      <c r="C1969" s="192" t="inlineStr">
        <is>
          <t>DADOS_INVOC!MX86 DADOS_INVOC!MY86 DADOS_INVOC!MZ86 DADOS_INVOC!NA86</t>
        </is>
      </c>
      <c r="D1969" s="192" t="inlineStr">
        <is>
          <t>entrada</t>
        </is>
      </c>
    </row>
    <row r="1970">
      <c r="A1970" s="192" t="inlineStr">
        <is>
          <t>invocacao.7.esp.5.restricoes</t>
        </is>
      </c>
      <c r="B1970" s="192">
        <f>TEXTJOIN(" · ",TRUE,DADOS_INVOC!$NB$86,DADOS_INVOC!$NC$86)</f>
        <v/>
      </c>
      <c r="C1970" s="192" t="inlineStr">
        <is>
          <t>DADOS_INVOC!NB86 DADOS_INVOC!NC86</t>
        </is>
      </c>
      <c r="D1970" s="192" t="inlineStr">
        <is>
          <t>entrada</t>
        </is>
      </c>
    </row>
    <row r="1971">
      <c r="A1971" s="192" t="inlineStr">
        <is>
          <t>invocacao.7.esp.5.pe</t>
        </is>
      </c>
      <c r="B1971" s="192">
        <f>IF(ISBLANK(DADOS_INVOC!$QA$86),"",DADOS_INVOC!$QA$86&amp;"")</f>
        <v/>
      </c>
      <c r="C1971" s="192" t="inlineStr">
        <is>
          <t>DADOS_INVOC!QA86</t>
        </is>
      </c>
      <c r="D1971" s="192" t="inlineStr">
        <is>
          <t>resultado</t>
        </is>
      </c>
    </row>
    <row r="1972">
      <c r="A1972" s="192" t="inlineStr">
        <is>
          <t>invocacao.7.esp.5.dano</t>
        </is>
      </c>
      <c r="B1972" s="192">
        <f>IF(ISBLANK(DADOS_INVOC!$QE$86),"",DADOS_INVOC!$QE$86&amp;"")</f>
        <v/>
      </c>
      <c r="C1972" s="192" t="inlineStr">
        <is>
          <t>DADOS_INVOC!QE86</t>
        </is>
      </c>
      <c r="D1972" s="192" t="inlineStr">
        <is>
          <t>resultado</t>
        </is>
      </c>
    </row>
    <row r="1973">
      <c r="A1973" s="192" t="inlineStr">
        <is>
          <t>invocacao.7.esp.5.erros</t>
        </is>
      </c>
      <c r="B1973" s="192">
        <f>IF(ISBLANK(DADOS_INVOC!$PT$86),"",DADOS_INVOC!$PT$86&amp;"")</f>
        <v/>
      </c>
      <c r="C1973" s="192" t="inlineStr">
        <is>
          <t>DADOS_INVOC!PT86</t>
        </is>
      </c>
      <c r="D1973" s="192" t="inlineStr">
        <is>
          <t>aviso</t>
        </is>
      </c>
    </row>
    <row r="1974">
      <c r="A1974" s="192" t="inlineStr">
        <is>
          <t>invocacao.7.esp.5.avisos</t>
        </is>
      </c>
      <c r="B1974" s="192">
        <f>IF(ISBLANK(DADOS_INVOC!$PV$86),"",DADOS_INVOC!$PV$86&amp;"")</f>
        <v/>
      </c>
      <c r="C1974" s="192" t="inlineStr">
        <is>
          <t>DADOS_INVOC!PV86</t>
        </is>
      </c>
      <c r="D1974" s="192" t="inlineStr">
        <is>
          <t>aviso</t>
        </is>
      </c>
    </row>
    <row r="1975">
      <c r="A1975" s="192" t="inlineStr">
        <is>
          <t>invocacao.7.esp.6.classe</t>
        </is>
      </c>
      <c r="B1975" s="192">
        <f>IF(ISBLANK(DADOS_INVOC!$MS$87),"",DADOS_INVOC!$MS$87&amp;"")</f>
        <v/>
      </c>
      <c r="C1975" s="192" t="inlineStr">
        <is>
          <t>DADOS_INVOC!MS87</t>
        </is>
      </c>
      <c r="D1975" s="192" t="inlineStr">
        <is>
          <t>entrada</t>
        </is>
      </c>
    </row>
    <row r="1976">
      <c r="A1976" s="192" t="inlineStr">
        <is>
          <t>invocacao.7.esp.6.nome</t>
        </is>
      </c>
      <c r="B1976" s="192">
        <f>IF(ISBLANK(DADOS_INVOC!$MT$87),"",DADOS_INVOC!$MT$87&amp;"")</f>
        <v/>
      </c>
      <c r="C1976" s="192" t="inlineStr">
        <is>
          <t>DADOS_INVOC!MT87</t>
        </is>
      </c>
      <c r="D1976" s="192" t="inlineStr">
        <is>
          <t>entrada</t>
        </is>
      </c>
    </row>
    <row r="1977">
      <c r="A1977" s="192" t="inlineStr">
        <is>
          <t>invocacao.7.esp.6.forma</t>
        </is>
      </c>
      <c r="B1977" s="192">
        <f>IF(ISBLANK(DADOS_INVOC!$MU$87),"",DADOS_INVOC!$MU$87&amp;"")</f>
        <v/>
      </c>
      <c r="C1977" s="192" t="inlineStr">
        <is>
          <t>DADOS_INVOC!MU87</t>
        </is>
      </c>
      <c r="D1977" s="192" t="inlineStr">
        <is>
          <t>entrada</t>
        </is>
      </c>
    </row>
    <row r="1978">
      <c r="A1978" s="192" t="inlineStr">
        <is>
          <t>invocacao.7.esp.6.pecas</t>
        </is>
      </c>
      <c r="B1978" s="192">
        <f>TEXTJOIN(" · ",TRUE,DADOS_INVOC!$MX$87,DADOS_INVOC!$MY$87,DADOS_INVOC!$MZ$87,DADOS_INVOC!$NA$87)</f>
        <v/>
      </c>
      <c r="C1978" s="192" t="inlineStr">
        <is>
          <t>DADOS_INVOC!MX87 DADOS_INVOC!MY87 DADOS_INVOC!MZ87 DADOS_INVOC!NA87</t>
        </is>
      </c>
      <c r="D1978" s="192" t="inlineStr">
        <is>
          <t>entrada</t>
        </is>
      </c>
    </row>
    <row r="1979">
      <c r="A1979" s="192" t="inlineStr">
        <is>
          <t>invocacao.7.esp.6.restricoes</t>
        </is>
      </c>
      <c r="B1979" s="192">
        <f>TEXTJOIN(" · ",TRUE,DADOS_INVOC!$NB$87,DADOS_INVOC!$NC$87)</f>
        <v/>
      </c>
      <c r="C1979" s="192" t="inlineStr">
        <is>
          <t>DADOS_INVOC!NB87 DADOS_INVOC!NC87</t>
        </is>
      </c>
      <c r="D1979" s="192" t="inlineStr">
        <is>
          <t>entrada</t>
        </is>
      </c>
    </row>
    <row r="1980">
      <c r="A1980" s="192" t="inlineStr">
        <is>
          <t>invocacao.7.esp.6.pe</t>
        </is>
      </c>
      <c r="B1980" s="192">
        <f>IF(ISBLANK(DADOS_INVOC!$QA$87),"",DADOS_INVOC!$QA$87&amp;"")</f>
        <v/>
      </c>
      <c r="C1980" s="192" t="inlineStr">
        <is>
          <t>DADOS_INVOC!QA87</t>
        </is>
      </c>
      <c r="D1980" s="192" t="inlineStr">
        <is>
          <t>resultado</t>
        </is>
      </c>
    </row>
    <row r="1981">
      <c r="A1981" s="192" t="inlineStr">
        <is>
          <t>invocacao.7.esp.6.dano</t>
        </is>
      </c>
      <c r="B1981" s="192">
        <f>IF(ISBLANK(DADOS_INVOC!$QE$87),"",DADOS_INVOC!$QE$87&amp;"")</f>
        <v/>
      </c>
      <c r="C1981" s="192" t="inlineStr">
        <is>
          <t>DADOS_INVOC!QE87</t>
        </is>
      </c>
      <c r="D1981" s="192" t="inlineStr">
        <is>
          <t>resultado</t>
        </is>
      </c>
    </row>
    <row r="1982">
      <c r="A1982" s="192" t="inlineStr">
        <is>
          <t>invocacao.7.esp.6.erros</t>
        </is>
      </c>
      <c r="B1982" s="192">
        <f>IF(ISBLANK(DADOS_INVOC!$PT$87),"",DADOS_INVOC!$PT$87&amp;"")</f>
        <v/>
      </c>
      <c r="C1982" s="192" t="inlineStr">
        <is>
          <t>DADOS_INVOC!PT87</t>
        </is>
      </c>
      <c r="D1982" s="192" t="inlineStr">
        <is>
          <t>aviso</t>
        </is>
      </c>
    </row>
    <row r="1983">
      <c r="A1983" s="192" t="inlineStr">
        <is>
          <t>invocacao.7.esp.6.avisos</t>
        </is>
      </c>
      <c r="B1983" s="192">
        <f>IF(ISBLANK(DADOS_INVOC!$PV$87),"",DADOS_INVOC!$PV$87&amp;"")</f>
        <v/>
      </c>
      <c r="C1983" s="192" t="inlineStr">
        <is>
          <t>DADOS_INVOC!PV87</t>
        </is>
      </c>
      <c r="D1983" s="192" t="inlineStr">
        <is>
          <t>aviso</t>
        </is>
      </c>
    </row>
    <row r="1984">
      <c r="A1984" s="192" t="inlineStr">
        <is>
          <t>invocacao.7.esp.7.classe</t>
        </is>
      </c>
      <c r="B1984" s="192">
        <f>IF(ISBLANK(DADOS_INVOC!$MS$88),"",DADOS_INVOC!$MS$88&amp;"")</f>
        <v/>
      </c>
      <c r="C1984" s="192" t="inlineStr">
        <is>
          <t>DADOS_INVOC!MS88</t>
        </is>
      </c>
      <c r="D1984" s="192" t="inlineStr">
        <is>
          <t>entrada</t>
        </is>
      </c>
    </row>
    <row r="1985">
      <c r="A1985" s="192" t="inlineStr">
        <is>
          <t>invocacao.7.esp.7.nome</t>
        </is>
      </c>
      <c r="B1985" s="192">
        <f>IF(ISBLANK(DADOS_INVOC!$MT$88),"",DADOS_INVOC!$MT$88&amp;"")</f>
        <v/>
      </c>
      <c r="C1985" s="192" t="inlineStr">
        <is>
          <t>DADOS_INVOC!MT88</t>
        </is>
      </c>
      <c r="D1985" s="192" t="inlineStr">
        <is>
          <t>entrada</t>
        </is>
      </c>
    </row>
    <row r="1986">
      <c r="A1986" s="192" t="inlineStr">
        <is>
          <t>invocacao.7.esp.7.forma</t>
        </is>
      </c>
      <c r="B1986" s="192">
        <f>IF(ISBLANK(DADOS_INVOC!$MU$88),"",DADOS_INVOC!$MU$88&amp;"")</f>
        <v/>
      </c>
      <c r="C1986" s="192" t="inlineStr">
        <is>
          <t>DADOS_INVOC!MU88</t>
        </is>
      </c>
      <c r="D1986" s="192" t="inlineStr">
        <is>
          <t>entrada</t>
        </is>
      </c>
    </row>
    <row r="1987">
      <c r="A1987" s="192" t="inlineStr">
        <is>
          <t>invocacao.7.esp.7.pecas</t>
        </is>
      </c>
      <c r="B1987" s="192">
        <f>TEXTJOIN(" · ",TRUE,DADOS_INVOC!$MX$88,DADOS_INVOC!$MY$88,DADOS_INVOC!$MZ$88,DADOS_INVOC!$NA$88)</f>
        <v/>
      </c>
      <c r="C1987" s="192" t="inlineStr">
        <is>
          <t>DADOS_INVOC!MX88 DADOS_INVOC!MY88 DADOS_INVOC!MZ88 DADOS_INVOC!NA88</t>
        </is>
      </c>
      <c r="D1987" s="192" t="inlineStr">
        <is>
          <t>entrada</t>
        </is>
      </c>
    </row>
    <row r="1988">
      <c r="A1988" s="192" t="inlineStr">
        <is>
          <t>invocacao.7.esp.7.restricoes</t>
        </is>
      </c>
      <c r="B1988" s="192">
        <f>TEXTJOIN(" · ",TRUE,DADOS_INVOC!$NB$88,DADOS_INVOC!$NC$88)</f>
        <v/>
      </c>
      <c r="C1988" s="192" t="inlineStr">
        <is>
          <t>DADOS_INVOC!NB88 DADOS_INVOC!NC88</t>
        </is>
      </c>
      <c r="D1988" s="192" t="inlineStr">
        <is>
          <t>entrada</t>
        </is>
      </c>
    </row>
    <row r="1989">
      <c r="A1989" s="192" t="inlineStr">
        <is>
          <t>invocacao.7.esp.7.pe</t>
        </is>
      </c>
      <c r="B1989" s="192">
        <f>IF(ISBLANK(DADOS_INVOC!$QA$88),"",DADOS_INVOC!$QA$88&amp;"")</f>
        <v/>
      </c>
      <c r="C1989" s="192" t="inlineStr">
        <is>
          <t>DADOS_INVOC!QA88</t>
        </is>
      </c>
      <c r="D1989" s="192" t="inlineStr">
        <is>
          <t>resultado</t>
        </is>
      </c>
    </row>
    <row r="1990">
      <c r="A1990" s="192" t="inlineStr">
        <is>
          <t>invocacao.7.esp.7.dano</t>
        </is>
      </c>
      <c r="B1990" s="192">
        <f>IF(ISBLANK(DADOS_INVOC!$QE$88),"",DADOS_INVOC!$QE$88&amp;"")</f>
        <v/>
      </c>
      <c r="C1990" s="192" t="inlineStr">
        <is>
          <t>DADOS_INVOC!QE88</t>
        </is>
      </c>
      <c r="D1990" s="192" t="inlineStr">
        <is>
          <t>resultado</t>
        </is>
      </c>
    </row>
    <row r="1991">
      <c r="A1991" s="192" t="inlineStr">
        <is>
          <t>invocacao.7.esp.7.erros</t>
        </is>
      </c>
      <c r="B1991" s="192">
        <f>IF(ISBLANK(DADOS_INVOC!$PT$88),"",DADOS_INVOC!$PT$88&amp;"")</f>
        <v/>
      </c>
      <c r="C1991" s="192" t="inlineStr">
        <is>
          <t>DADOS_INVOC!PT88</t>
        </is>
      </c>
      <c r="D1991" s="192" t="inlineStr">
        <is>
          <t>aviso</t>
        </is>
      </c>
    </row>
    <row r="1992">
      <c r="A1992" s="192" t="inlineStr">
        <is>
          <t>invocacao.7.esp.7.avisos</t>
        </is>
      </c>
      <c r="B1992" s="192">
        <f>IF(ISBLANK(DADOS_INVOC!$PV$88),"",DADOS_INVOC!$PV$88&amp;"")</f>
        <v/>
      </c>
      <c r="C1992" s="192" t="inlineStr">
        <is>
          <t>DADOS_INVOC!PV88</t>
        </is>
      </c>
      <c r="D1992" s="192" t="inlineStr">
        <is>
          <t>aviso</t>
        </is>
      </c>
    </row>
    <row r="1993">
      <c r="A1993" s="192" t="inlineStr">
        <is>
          <t>invocacao.7.esp.8.classe</t>
        </is>
      </c>
      <c r="B1993" s="192">
        <f>IF(ISBLANK(DADOS_INVOC!$MS$89),"",DADOS_INVOC!$MS$89&amp;"")</f>
        <v/>
      </c>
      <c r="C1993" s="192" t="inlineStr">
        <is>
          <t>DADOS_INVOC!MS89</t>
        </is>
      </c>
      <c r="D1993" s="192" t="inlineStr">
        <is>
          <t>entrada</t>
        </is>
      </c>
    </row>
    <row r="1994">
      <c r="A1994" s="192" t="inlineStr">
        <is>
          <t>invocacao.7.esp.8.nome</t>
        </is>
      </c>
      <c r="B1994" s="192">
        <f>IF(ISBLANK(DADOS_INVOC!$MT$89),"",DADOS_INVOC!$MT$89&amp;"")</f>
        <v/>
      </c>
      <c r="C1994" s="192" t="inlineStr">
        <is>
          <t>DADOS_INVOC!MT89</t>
        </is>
      </c>
      <c r="D1994" s="192" t="inlineStr">
        <is>
          <t>entrada</t>
        </is>
      </c>
    </row>
    <row r="1995">
      <c r="A1995" s="192" t="inlineStr">
        <is>
          <t>invocacao.7.esp.8.forma</t>
        </is>
      </c>
      <c r="B1995" s="192">
        <f>IF(ISBLANK(DADOS_INVOC!$MU$89),"",DADOS_INVOC!$MU$89&amp;"")</f>
        <v/>
      </c>
      <c r="C1995" s="192" t="inlineStr">
        <is>
          <t>DADOS_INVOC!MU89</t>
        </is>
      </c>
      <c r="D1995" s="192" t="inlineStr">
        <is>
          <t>entrada</t>
        </is>
      </c>
    </row>
    <row r="1996">
      <c r="A1996" s="192" t="inlineStr">
        <is>
          <t>invocacao.7.esp.8.pecas</t>
        </is>
      </c>
      <c r="B1996" s="192">
        <f>TEXTJOIN(" · ",TRUE,DADOS_INVOC!$MX$89,DADOS_INVOC!$MY$89,DADOS_INVOC!$MZ$89,DADOS_INVOC!$NA$89)</f>
        <v/>
      </c>
      <c r="C1996" s="192" t="inlineStr">
        <is>
          <t>DADOS_INVOC!MX89 DADOS_INVOC!MY89 DADOS_INVOC!MZ89 DADOS_INVOC!NA89</t>
        </is>
      </c>
      <c r="D1996" s="192" t="inlineStr">
        <is>
          <t>entrada</t>
        </is>
      </c>
    </row>
    <row r="1997">
      <c r="A1997" s="192" t="inlineStr">
        <is>
          <t>invocacao.7.esp.8.restricoes</t>
        </is>
      </c>
      <c r="B1997" s="192">
        <f>TEXTJOIN(" · ",TRUE,DADOS_INVOC!$NB$89,DADOS_INVOC!$NC$89)</f>
        <v/>
      </c>
      <c r="C1997" s="192" t="inlineStr">
        <is>
          <t>DADOS_INVOC!NB89 DADOS_INVOC!NC89</t>
        </is>
      </c>
      <c r="D1997" s="192" t="inlineStr">
        <is>
          <t>entrada</t>
        </is>
      </c>
    </row>
    <row r="1998">
      <c r="A1998" s="192" t="inlineStr">
        <is>
          <t>invocacao.7.esp.8.pe</t>
        </is>
      </c>
      <c r="B1998" s="192">
        <f>IF(ISBLANK(DADOS_INVOC!$QA$89),"",DADOS_INVOC!$QA$89&amp;"")</f>
        <v/>
      </c>
      <c r="C1998" s="192" t="inlineStr">
        <is>
          <t>DADOS_INVOC!QA89</t>
        </is>
      </c>
      <c r="D1998" s="192" t="inlineStr">
        <is>
          <t>resultado</t>
        </is>
      </c>
    </row>
    <row r="1999">
      <c r="A1999" s="192" t="inlineStr">
        <is>
          <t>invocacao.7.esp.8.dano</t>
        </is>
      </c>
      <c r="B1999" s="192">
        <f>IF(ISBLANK(DADOS_INVOC!$QE$89),"",DADOS_INVOC!$QE$89&amp;"")</f>
        <v/>
      </c>
      <c r="C1999" s="192" t="inlineStr">
        <is>
          <t>DADOS_INVOC!QE89</t>
        </is>
      </c>
      <c r="D1999" s="192" t="inlineStr">
        <is>
          <t>resultado</t>
        </is>
      </c>
    </row>
    <row r="2000">
      <c r="A2000" s="192" t="inlineStr">
        <is>
          <t>invocacao.7.esp.8.erros</t>
        </is>
      </c>
      <c r="B2000" s="192">
        <f>IF(ISBLANK(DADOS_INVOC!$PT$89),"",DADOS_INVOC!$PT$89&amp;"")</f>
        <v/>
      </c>
      <c r="C2000" s="192" t="inlineStr">
        <is>
          <t>DADOS_INVOC!PT89</t>
        </is>
      </c>
      <c r="D2000" s="192" t="inlineStr">
        <is>
          <t>aviso</t>
        </is>
      </c>
    </row>
    <row r="2001">
      <c r="A2001" s="192" t="inlineStr">
        <is>
          <t>invocacao.7.esp.8.avisos</t>
        </is>
      </c>
      <c r="B2001" s="192">
        <f>IF(ISBLANK(DADOS_INVOC!$PV$89),"",DADOS_INVOC!$PV$89&amp;"")</f>
        <v/>
      </c>
      <c r="C2001" s="192" t="inlineStr">
        <is>
          <t>DADOS_INVOC!PV89</t>
        </is>
      </c>
      <c r="D2001" s="192" t="inlineStr">
        <is>
          <t>aviso</t>
        </is>
      </c>
    </row>
    <row r="2002">
      <c r="A2002" s="192" t="inlineStr">
        <is>
          <t>invocacao.7.ext.1.classe</t>
        </is>
      </c>
      <c r="B2002" s="192">
        <f>IF(ISBLANK(DADOS_INVOC!$MS$90),"",DADOS_INVOC!$MS$90&amp;"")</f>
        <v/>
      </c>
      <c r="C2002" s="192" t="inlineStr">
        <is>
          <t>DADOS_INVOC!MS90</t>
        </is>
      </c>
      <c r="D2002" s="192" t="inlineStr">
        <is>
          <t>entrada</t>
        </is>
      </c>
    </row>
    <row r="2003">
      <c r="A2003" s="192" t="inlineStr">
        <is>
          <t>invocacao.7.ext.1.nome</t>
        </is>
      </c>
      <c r="B2003" s="192">
        <f>IF(ISBLANK(DADOS_INVOC!$MT$90),"",DADOS_INVOC!$MT$90&amp;"")</f>
        <v/>
      </c>
      <c r="C2003" s="192" t="inlineStr">
        <is>
          <t>DADOS_INVOC!MT90</t>
        </is>
      </c>
      <c r="D2003" s="192" t="inlineStr">
        <is>
          <t>entrada</t>
        </is>
      </c>
    </row>
    <row r="2004">
      <c r="A2004" s="192" t="inlineStr">
        <is>
          <t>invocacao.7.ext.1.forma</t>
        </is>
      </c>
      <c r="B2004" s="192">
        <f>IF(ISBLANK(DADOS_INVOC!$MU$90),"",DADOS_INVOC!$MU$90&amp;"")</f>
        <v/>
      </c>
      <c r="C2004" s="192" t="inlineStr">
        <is>
          <t>DADOS_INVOC!MU90</t>
        </is>
      </c>
      <c r="D2004" s="192" t="inlineStr">
        <is>
          <t>entrada</t>
        </is>
      </c>
    </row>
    <row r="2005">
      <c r="A2005" s="192" t="inlineStr">
        <is>
          <t>invocacao.7.ext.1.pecas</t>
        </is>
      </c>
      <c r="B2005" s="192">
        <f>TEXTJOIN(" · ",TRUE,DADOS_INVOC!$MX$90,DADOS_INVOC!$MY$90,DADOS_INVOC!$MZ$90,DADOS_INVOC!$NA$90)</f>
        <v/>
      </c>
      <c r="C2005" s="192" t="inlineStr">
        <is>
          <t>DADOS_INVOC!MX90 DADOS_INVOC!MY90 DADOS_INVOC!MZ90 DADOS_INVOC!NA90</t>
        </is>
      </c>
      <c r="D2005" s="192" t="inlineStr">
        <is>
          <t>entrada</t>
        </is>
      </c>
    </row>
    <row r="2006">
      <c r="A2006" s="192" t="inlineStr">
        <is>
          <t>invocacao.7.ext.1.restricoes</t>
        </is>
      </c>
      <c r="B2006" s="192">
        <f>TEXTJOIN(" · ",TRUE,DADOS_INVOC!$NB$90,DADOS_INVOC!$NC$90)</f>
        <v/>
      </c>
      <c r="C2006" s="192" t="inlineStr">
        <is>
          <t>DADOS_INVOC!NB90 DADOS_INVOC!NC90</t>
        </is>
      </c>
      <c r="D2006" s="192" t="inlineStr">
        <is>
          <t>entrada</t>
        </is>
      </c>
    </row>
    <row r="2007">
      <c r="A2007" s="192" t="inlineStr">
        <is>
          <t>invocacao.7.ext.1.pe</t>
        </is>
      </c>
      <c r="B2007" s="192">
        <f>IF(ISBLANK(DADOS_INVOC!$QA$90),"",DADOS_INVOC!$QA$90&amp;"")</f>
        <v/>
      </c>
      <c r="C2007" s="192" t="inlineStr">
        <is>
          <t>DADOS_INVOC!QA90</t>
        </is>
      </c>
      <c r="D2007" s="192" t="inlineStr">
        <is>
          <t>resultado</t>
        </is>
      </c>
    </row>
    <row r="2008">
      <c r="A2008" s="192" t="inlineStr">
        <is>
          <t>invocacao.7.ext.1.dano</t>
        </is>
      </c>
      <c r="B2008" s="192">
        <f>IF(ISBLANK(DADOS_INVOC!$QE$90),"",DADOS_INVOC!$QE$90&amp;"")</f>
        <v/>
      </c>
      <c r="C2008" s="192" t="inlineStr">
        <is>
          <t>DADOS_INVOC!QE90</t>
        </is>
      </c>
      <c r="D2008" s="192" t="inlineStr">
        <is>
          <t>resultado</t>
        </is>
      </c>
    </row>
    <row r="2009">
      <c r="A2009" s="192" t="inlineStr">
        <is>
          <t>invocacao.7.ext.1.erros</t>
        </is>
      </c>
      <c r="B2009" s="192">
        <f>IF(ISBLANK(DADOS_INVOC!$PT$90),"",DADOS_INVOC!$PT$90&amp;"")</f>
        <v/>
      </c>
      <c r="C2009" s="192" t="inlineStr">
        <is>
          <t>DADOS_INVOC!PT90</t>
        </is>
      </c>
      <c r="D2009" s="192" t="inlineStr">
        <is>
          <t>aviso</t>
        </is>
      </c>
    </row>
    <row r="2010">
      <c r="A2010" s="192" t="inlineStr">
        <is>
          <t>invocacao.7.ext.1.avisos</t>
        </is>
      </c>
      <c r="B2010" s="192">
        <f>IF(ISBLANK(DADOS_INVOC!$PV$90),"",DADOS_INVOC!$PV$90&amp;"")</f>
        <v/>
      </c>
      <c r="C2010" s="192" t="inlineStr">
        <is>
          <t>DADOS_INVOC!PV90</t>
        </is>
      </c>
      <c r="D2010" s="192" t="inlineStr">
        <is>
          <t>aviso</t>
        </is>
      </c>
    </row>
    <row r="2011">
      <c r="A2011" s="192" t="inlineStr">
        <is>
          <t>invocacao.7.ext.2.classe</t>
        </is>
      </c>
      <c r="B2011" s="192">
        <f>IF(ISBLANK(DADOS_INVOC!$MS$91),"",DADOS_INVOC!$MS$91&amp;"")</f>
        <v/>
      </c>
      <c r="C2011" s="192" t="inlineStr">
        <is>
          <t>DADOS_INVOC!MS91</t>
        </is>
      </c>
      <c r="D2011" s="192" t="inlineStr">
        <is>
          <t>entrada</t>
        </is>
      </c>
    </row>
    <row r="2012">
      <c r="A2012" s="192" t="inlineStr">
        <is>
          <t>invocacao.7.ext.2.nome</t>
        </is>
      </c>
      <c r="B2012" s="192">
        <f>IF(ISBLANK(DADOS_INVOC!$MT$91),"",DADOS_INVOC!$MT$91&amp;"")</f>
        <v/>
      </c>
      <c r="C2012" s="192" t="inlineStr">
        <is>
          <t>DADOS_INVOC!MT91</t>
        </is>
      </c>
      <c r="D2012" s="192" t="inlineStr">
        <is>
          <t>entrada</t>
        </is>
      </c>
    </row>
    <row r="2013">
      <c r="A2013" s="192" t="inlineStr">
        <is>
          <t>invocacao.7.ext.2.forma</t>
        </is>
      </c>
      <c r="B2013" s="192">
        <f>IF(ISBLANK(DADOS_INVOC!$MU$91),"",DADOS_INVOC!$MU$91&amp;"")</f>
        <v/>
      </c>
      <c r="C2013" s="192" t="inlineStr">
        <is>
          <t>DADOS_INVOC!MU91</t>
        </is>
      </c>
      <c r="D2013" s="192" t="inlineStr">
        <is>
          <t>entrada</t>
        </is>
      </c>
    </row>
    <row r="2014">
      <c r="A2014" s="192" t="inlineStr">
        <is>
          <t>invocacao.7.ext.2.pecas</t>
        </is>
      </c>
      <c r="B2014" s="192">
        <f>TEXTJOIN(" · ",TRUE,DADOS_INVOC!$MX$91,DADOS_INVOC!$MY$91,DADOS_INVOC!$MZ$91,DADOS_INVOC!$NA$91)</f>
        <v/>
      </c>
      <c r="C2014" s="192" t="inlineStr">
        <is>
          <t>DADOS_INVOC!MX91 DADOS_INVOC!MY91 DADOS_INVOC!MZ91 DADOS_INVOC!NA91</t>
        </is>
      </c>
      <c r="D2014" s="192" t="inlineStr">
        <is>
          <t>entrada</t>
        </is>
      </c>
    </row>
    <row r="2015">
      <c r="A2015" s="192" t="inlineStr">
        <is>
          <t>invocacao.7.ext.2.restricoes</t>
        </is>
      </c>
      <c r="B2015" s="192">
        <f>TEXTJOIN(" · ",TRUE,DADOS_INVOC!$NB$91,DADOS_INVOC!$NC$91)</f>
        <v/>
      </c>
      <c r="C2015" s="192" t="inlineStr">
        <is>
          <t>DADOS_INVOC!NB91 DADOS_INVOC!NC91</t>
        </is>
      </c>
      <c r="D2015" s="192" t="inlineStr">
        <is>
          <t>entrada</t>
        </is>
      </c>
    </row>
    <row r="2016">
      <c r="A2016" s="192" t="inlineStr">
        <is>
          <t>invocacao.7.ext.2.pe</t>
        </is>
      </c>
      <c r="B2016" s="192">
        <f>IF(ISBLANK(DADOS_INVOC!$QA$91),"",DADOS_INVOC!$QA$91&amp;"")</f>
        <v/>
      </c>
      <c r="C2016" s="192" t="inlineStr">
        <is>
          <t>DADOS_INVOC!QA91</t>
        </is>
      </c>
      <c r="D2016" s="192" t="inlineStr">
        <is>
          <t>resultado</t>
        </is>
      </c>
    </row>
    <row r="2017">
      <c r="A2017" s="192" t="inlineStr">
        <is>
          <t>invocacao.7.ext.2.dano</t>
        </is>
      </c>
      <c r="B2017" s="192">
        <f>IF(ISBLANK(DADOS_INVOC!$QE$91),"",DADOS_INVOC!$QE$91&amp;"")</f>
        <v/>
      </c>
      <c r="C2017" s="192" t="inlineStr">
        <is>
          <t>DADOS_INVOC!QE91</t>
        </is>
      </c>
      <c r="D2017" s="192" t="inlineStr">
        <is>
          <t>resultado</t>
        </is>
      </c>
    </row>
    <row r="2018">
      <c r="A2018" s="192" t="inlineStr">
        <is>
          <t>invocacao.7.ext.2.erros</t>
        </is>
      </c>
      <c r="B2018" s="192">
        <f>IF(ISBLANK(DADOS_INVOC!$PT$91),"",DADOS_INVOC!$PT$91&amp;"")</f>
        <v/>
      </c>
      <c r="C2018" s="192" t="inlineStr">
        <is>
          <t>DADOS_INVOC!PT91</t>
        </is>
      </c>
      <c r="D2018" s="192" t="inlineStr">
        <is>
          <t>aviso</t>
        </is>
      </c>
    </row>
    <row r="2019">
      <c r="A2019" s="192" t="inlineStr">
        <is>
          <t>invocacao.7.ext.2.avisos</t>
        </is>
      </c>
      <c r="B2019" s="192">
        <f>IF(ISBLANK(DADOS_INVOC!$PV$91),"",DADOS_INVOC!$PV$91&amp;"")</f>
        <v/>
      </c>
      <c r="C2019" s="192" t="inlineStr">
        <is>
          <t>DADOS_INVOC!PV91</t>
        </is>
      </c>
      <c r="D2019" s="192" t="inlineStr">
        <is>
          <t>aviso</t>
        </is>
      </c>
    </row>
    <row r="2020">
      <c r="A2020" s="192" t="inlineStr">
        <is>
          <t>invocacao.7.ext.3.classe</t>
        </is>
      </c>
      <c r="B2020" s="192">
        <f>IF(ISBLANK(DADOS_INVOC!$MS$92),"",DADOS_INVOC!$MS$92&amp;"")</f>
        <v/>
      </c>
      <c r="C2020" s="192" t="inlineStr">
        <is>
          <t>DADOS_INVOC!MS92</t>
        </is>
      </c>
      <c r="D2020" s="192" t="inlineStr">
        <is>
          <t>entrada</t>
        </is>
      </c>
    </row>
    <row r="2021">
      <c r="A2021" s="192" t="inlineStr">
        <is>
          <t>invocacao.7.ext.3.nome</t>
        </is>
      </c>
      <c r="B2021" s="192">
        <f>IF(ISBLANK(DADOS_INVOC!$MT$92),"",DADOS_INVOC!$MT$92&amp;"")</f>
        <v/>
      </c>
      <c r="C2021" s="192" t="inlineStr">
        <is>
          <t>DADOS_INVOC!MT92</t>
        </is>
      </c>
      <c r="D2021" s="192" t="inlineStr">
        <is>
          <t>entrada</t>
        </is>
      </c>
    </row>
    <row r="2022">
      <c r="A2022" s="192" t="inlineStr">
        <is>
          <t>invocacao.7.ext.3.forma</t>
        </is>
      </c>
      <c r="B2022" s="192">
        <f>IF(ISBLANK(DADOS_INVOC!$MU$92),"",DADOS_INVOC!$MU$92&amp;"")</f>
        <v/>
      </c>
      <c r="C2022" s="192" t="inlineStr">
        <is>
          <t>DADOS_INVOC!MU92</t>
        </is>
      </c>
      <c r="D2022" s="192" t="inlineStr">
        <is>
          <t>entrada</t>
        </is>
      </c>
    </row>
    <row r="2023">
      <c r="A2023" s="192" t="inlineStr">
        <is>
          <t>invocacao.7.ext.3.pecas</t>
        </is>
      </c>
      <c r="B2023" s="192">
        <f>TEXTJOIN(" · ",TRUE,DADOS_INVOC!$MX$92,DADOS_INVOC!$MY$92,DADOS_INVOC!$MZ$92,DADOS_INVOC!$NA$92)</f>
        <v/>
      </c>
      <c r="C2023" s="192" t="inlineStr">
        <is>
          <t>DADOS_INVOC!MX92 DADOS_INVOC!MY92 DADOS_INVOC!MZ92 DADOS_INVOC!NA92</t>
        </is>
      </c>
      <c r="D2023" s="192" t="inlineStr">
        <is>
          <t>entrada</t>
        </is>
      </c>
    </row>
    <row r="2024">
      <c r="A2024" s="192" t="inlineStr">
        <is>
          <t>invocacao.7.ext.3.restricoes</t>
        </is>
      </c>
      <c r="B2024" s="192">
        <f>TEXTJOIN(" · ",TRUE,DADOS_INVOC!$NB$92,DADOS_INVOC!$NC$92)</f>
        <v/>
      </c>
      <c r="C2024" s="192" t="inlineStr">
        <is>
          <t>DADOS_INVOC!NB92 DADOS_INVOC!NC92</t>
        </is>
      </c>
      <c r="D2024" s="192" t="inlineStr">
        <is>
          <t>entrada</t>
        </is>
      </c>
    </row>
    <row r="2025">
      <c r="A2025" s="192" t="inlineStr">
        <is>
          <t>invocacao.7.ext.3.pe</t>
        </is>
      </c>
      <c r="B2025" s="192">
        <f>IF(ISBLANK(DADOS_INVOC!$QA$92),"",DADOS_INVOC!$QA$92&amp;"")</f>
        <v/>
      </c>
      <c r="C2025" s="192" t="inlineStr">
        <is>
          <t>DADOS_INVOC!QA92</t>
        </is>
      </c>
      <c r="D2025" s="192" t="inlineStr">
        <is>
          <t>resultado</t>
        </is>
      </c>
    </row>
    <row r="2026">
      <c r="A2026" s="192" t="inlineStr">
        <is>
          <t>invocacao.7.ext.3.dano</t>
        </is>
      </c>
      <c r="B2026" s="192">
        <f>IF(ISBLANK(DADOS_INVOC!$QE$92),"",DADOS_INVOC!$QE$92&amp;"")</f>
        <v/>
      </c>
      <c r="C2026" s="192" t="inlineStr">
        <is>
          <t>DADOS_INVOC!QE92</t>
        </is>
      </c>
      <c r="D2026" s="192" t="inlineStr">
        <is>
          <t>resultado</t>
        </is>
      </c>
    </row>
    <row r="2027">
      <c r="A2027" s="192" t="inlineStr">
        <is>
          <t>invocacao.7.ext.3.erros</t>
        </is>
      </c>
      <c r="B2027" s="192">
        <f>IF(ISBLANK(DADOS_INVOC!$PT$92),"",DADOS_INVOC!$PT$92&amp;"")</f>
        <v/>
      </c>
      <c r="C2027" s="192" t="inlineStr">
        <is>
          <t>DADOS_INVOC!PT92</t>
        </is>
      </c>
      <c r="D2027" s="192" t="inlineStr">
        <is>
          <t>aviso</t>
        </is>
      </c>
    </row>
    <row r="2028">
      <c r="A2028" s="192" t="inlineStr">
        <is>
          <t>invocacao.7.ext.3.avisos</t>
        </is>
      </c>
      <c r="B2028" s="192">
        <f>IF(ISBLANK(DADOS_INVOC!$PV$92),"",DADOS_INVOC!$PV$92&amp;"")</f>
        <v/>
      </c>
      <c r="C2028" s="192" t="inlineStr">
        <is>
          <t>DADOS_INVOC!PV92</t>
        </is>
      </c>
      <c r="D2028" s="192" t="inlineStr">
        <is>
          <t>aviso</t>
        </is>
      </c>
    </row>
    <row r="2029">
      <c r="A2029" s="192" t="inlineStr">
        <is>
          <t>invocacao.8.bas.1.classe</t>
        </is>
      </c>
      <c r="B2029" s="192">
        <f>IF(ISBLANK(DADOS_INVOC!$MS$93),"",DADOS_INVOC!$MS$93&amp;"")</f>
        <v/>
      </c>
      <c r="C2029" s="192" t="inlineStr">
        <is>
          <t>DADOS_INVOC!MS93</t>
        </is>
      </c>
      <c r="D2029" s="192" t="inlineStr">
        <is>
          <t>entrada</t>
        </is>
      </c>
    </row>
    <row r="2030">
      <c r="A2030" s="192" t="inlineStr">
        <is>
          <t>invocacao.8.bas.1.nome</t>
        </is>
      </c>
      <c r="B2030" s="192">
        <f>IF(ISBLANK(DADOS_INVOC!$MT$93),"",DADOS_INVOC!$MT$93&amp;"")</f>
        <v/>
      </c>
      <c r="C2030" s="192" t="inlineStr">
        <is>
          <t>DADOS_INVOC!MT93</t>
        </is>
      </c>
      <c r="D2030" s="192" t="inlineStr">
        <is>
          <t>entrada</t>
        </is>
      </c>
    </row>
    <row r="2031">
      <c r="A2031" s="192" t="inlineStr">
        <is>
          <t>invocacao.8.bas.1.forma</t>
        </is>
      </c>
      <c r="B2031" s="192">
        <f>IF(ISBLANK(DADOS_INVOC!$MU$93),"",DADOS_INVOC!$MU$93&amp;"")</f>
        <v/>
      </c>
      <c r="C2031" s="192" t="inlineStr">
        <is>
          <t>DADOS_INVOC!MU93</t>
        </is>
      </c>
      <c r="D2031" s="192" t="inlineStr">
        <is>
          <t>entrada</t>
        </is>
      </c>
    </row>
    <row r="2032">
      <c r="A2032" s="192" t="inlineStr">
        <is>
          <t>invocacao.8.bas.1.pecas</t>
        </is>
      </c>
      <c r="B2032" s="192">
        <f>TEXTJOIN(" · ",TRUE,DADOS_INVOC!$MX$93,DADOS_INVOC!$MY$93,DADOS_INVOC!$MZ$93,DADOS_INVOC!$NA$93)</f>
        <v/>
      </c>
      <c r="C2032" s="192" t="inlineStr">
        <is>
          <t>DADOS_INVOC!MX93 DADOS_INVOC!MY93 DADOS_INVOC!MZ93 DADOS_INVOC!NA93</t>
        </is>
      </c>
      <c r="D2032" s="192" t="inlineStr">
        <is>
          <t>entrada</t>
        </is>
      </c>
    </row>
    <row r="2033">
      <c r="A2033" s="192" t="inlineStr">
        <is>
          <t>invocacao.8.bas.1.restricoes</t>
        </is>
      </c>
      <c r="B2033" s="192">
        <f>TEXTJOIN(" · ",TRUE,DADOS_INVOC!$NB$93,DADOS_INVOC!$NC$93)</f>
        <v/>
      </c>
      <c r="C2033" s="192" t="inlineStr">
        <is>
          <t>DADOS_INVOC!NB93 DADOS_INVOC!NC93</t>
        </is>
      </c>
      <c r="D2033" s="192" t="inlineStr">
        <is>
          <t>entrada</t>
        </is>
      </c>
    </row>
    <row r="2034">
      <c r="A2034" s="192" t="inlineStr">
        <is>
          <t>invocacao.8.bas.1.pe</t>
        </is>
      </c>
      <c r="B2034" s="192">
        <f>IF(ISBLANK(DADOS_INVOC!$QA$93),"",DADOS_INVOC!$QA$93&amp;"")</f>
        <v/>
      </c>
      <c r="C2034" s="192" t="inlineStr">
        <is>
          <t>DADOS_INVOC!QA93</t>
        </is>
      </c>
      <c r="D2034" s="192" t="inlineStr">
        <is>
          <t>resultado</t>
        </is>
      </c>
    </row>
    <row r="2035">
      <c r="A2035" s="192" t="inlineStr">
        <is>
          <t>invocacao.8.bas.1.dano</t>
        </is>
      </c>
      <c r="B2035" s="192">
        <f>IF(ISBLANK(DADOS_INVOC!$QE$93),"",DADOS_INVOC!$QE$93&amp;"")</f>
        <v/>
      </c>
      <c r="C2035" s="192" t="inlineStr">
        <is>
          <t>DADOS_INVOC!QE93</t>
        </is>
      </c>
      <c r="D2035" s="192" t="inlineStr">
        <is>
          <t>resultado</t>
        </is>
      </c>
    </row>
    <row r="2036">
      <c r="A2036" s="192" t="inlineStr">
        <is>
          <t>invocacao.8.bas.1.erros</t>
        </is>
      </c>
      <c r="B2036" s="192">
        <f>IF(ISBLANK(DADOS_INVOC!$PT$93),"",DADOS_INVOC!$PT$93&amp;"")</f>
        <v/>
      </c>
      <c r="C2036" s="192" t="inlineStr">
        <is>
          <t>DADOS_INVOC!PT93</t>
        </is>
      </c>
      <c r="D2036" s="192" t="inlineStr">
        <is>
          <t>aviso</t>
        </is>
      </c>
    </row>
    <row r="2037">
      <c r="A2037" s="192" t="inlineStr">
        <is>
          <t>invocacao.8.bas.1.avisos</t>
        </is>
      </c>
      <c r="B2037" s="192">
        <f>IF(ISBLANK(DADOS_INVOC!$PV$93),"",DADOS_INVOC!$PV$93&amp;"")</f>
        <v/>
      </c>
      <c r="C2037" s="192" t="inlineStr">
        <is>
          <t>DADOS_INVOC!PV93</t>
        </is>
      </c>
      <c r="D2037" s="192" t="inlineStr">
        <is>
          <t>aviso</t>
        </is>
      </c>
    </row>
    <row r="2038">
      <c r="A2038" s="192" t="inlineStr">
        <is>
          <t>invocacao.8.esp.1.classe</t>
        </is>
      </c>
      <c r="B2038" s="192">
        <f>IF(ISBLANK(DADOS_INVOC!$MS$94),"",DADOS_INVOC!$MS$94&amp;"")</f>
        <v/>
      </c>
      <c r="C2038" s="192" t="inlineStr">
        <is>
          <t>DADOS_INVOC!MS94</t>
        </is>
      </c>
      <c r="D2038" s="192" t="inlineStr">
        <is>
          <t>entrada</t>
        </is>
      </c>
    </row>
    <row r="2039">
      <c r="A2039" s="192" t="inlineStr">
        <is>
          <t>invocacao.8.esp.1.nome</t>
        </is>
      </c>
      <c r="B2039" s="192">
        <f>IF(ISBLANK(DADOS_INVOC!$MT$94),"",DADOS_INVOC!$MT$94&amp;"")</f>
        <v/>
      </c>
      <c r="C2039" s="192" t="inlineStr">
        <is>
          <t>DADOS_INVOC!MT94</t>
        </is>
      </c>
      <c r="D2039" s="192" t="inlineStr">
        <is>
          <t>entrada</t>
        </is>
      </c>
    </row>
    <row r="2040">
      <c r="A2040" s="192" t="inlineStr">
        <is>
          <t>invocacao.8.esp.1.forma</t>
        </is>
      </c>
      <c r="B2040" s="192">
        <f>IF(ISBLANK(DADOS_INVOC!$MU$94),"",DADOS_INVOC!$MU$94&amp;"")</f>
        <v/>
      </c>
      <c r="C2040" s="192" t="inlineStr">
        <is>
          <t>DADOS_INVOC!MU94</t>
        </is>
      </c>
      <c r="D2040" s="192" t="inlineStr">
        <is>
          <t>entrada</t>
        </is>
      </c>
    </row>
    <row r="2041">
      <c r="A2041" s="192" t="inlineStr">
        <is>
          <t>invocacao.8.esp.1.pecas</t>
        </is>
      </c>
      <c r="B2041" s="192">
        <f>TEXTJOIN(" · ",TRUE,DADOS_INVOC!$MX$94,DADOS_INVOC!$MY$94,DADOS_INVOC!$MZ$94,DADOS_INVOC!$NA$94)</f>
        <v/>
      </c>
      <c r="C2041" s="192" t="inlineStr">
        <is>
          <t>DADOS_INVOC!MX94 DADOS_INVOC!MY94 DADOS_INVOC!MZ94 DADOS_INVOC!NA94</t>
        </is>
      </c>
      <c r="D2041" s="192" t="inlineStr">
        <is>
          <t>entrada</t>
        </is>
      </c>
    </row>
    <row r="2042">
      <c r="A2042" s="192" t="inlineStr">
        <is>
          <t>invocacao.8.esp.1.restricoes</t>
        </is>
      </c>
      <c r="B2042" s="192">
        <f>TEXTJOIN(" · ",TRUE,DADOS_INVOC!$NB$94,DADOS_INVOC!$NC$94)</f>
        <v/>
      </c>
      <c r="C2042" s="192" t="inlineStr">
        <is>
          <t>DADOS_INVOC!NB94 DADOS_INVOC!NC94</t>
        </is>
      </c>
      <c r="D2042" s="192" t="inlineStr">
        <is>
          <t>entrada</t>
        </is>
      </c>
    </row>
    <row r="2043">
      <c r="A2043" s="192" t="inlineStr">
        <is>
          <t>invocacao.8.esp.1.pe</t>
        </is>
      </c>
      <c r="B2043" s="192">
        <f>IF(ISBLANK(DADOS_INVOC!$QA$94),"",DADOS_INVOC!$QA$94&amp;"")</f>
        <v/>
      </c>
      <c r="C2043" s="192" t="inlineStr">
        <is>
          <t>DADOS_INVOC!QA94</t>
        </is>
      </c>
      <c r="D2043" s="192" t="inlineStr">
        <is>
          <t>resultado</t>
        </is>
      </c>
    </row>
    <row r="2044">
      <c r="A2044" s="192" t="inlineStr">
        <is>
          <t>invocacao.8.esp.1.dano</t>
        </is>
      </c>
      <c r="B2044" s="192">
        <f>IF(ISBLANK(DADOS_INVOC!$QE$94),"",DADOS_INVOC!$QE$94&amp;"")</f>
        <v/>
      </c>
      <c r="C2044" s="192" t="inlineStr">
        <is>
          <t>DADOS_INVOC!QE94</t>
        </is>
      </c>
      <c r="D2044" s="192" t="inlineStr">
        <is>
          <t>resultado</t>
        </is>
      </c>
    </row>
    <row r="2045">
      <c r="A2045" s="192" t="inlineStr">
        <is>
          <t>invocacao.8.esp.1.erros</t>
        </is>
      </c>
      <c r="B2045" s="192">
        <f>IF(ISBLANK(DADOS_INVOC!$PT$94),"",DADOS_INVOC!$PT$94&amp;"")</f>
        <v/>
      </c>
      <c r="C2045" s="192" t="inlineStr">
        <is>
          <t>DADOS_INVOC!PT94</t>
        </is>
      </c>
      <c r="D2045" s="192" t="inlineStr">
        <is>
          <t>aviso</t>
        </is>
      </c>
    </row>
    <row r="2046">
      <c r="A2046" s="192" t="inlineStr">
        <is>
          <t>invocacao.8.esp.1.avisos</t>
        </is>
      </c>
      <c r="B2046" s="192">
        <f>IF(ISBLANK(DADOS_INVOC!$PV$94),"",DADOS_INVOC!$PV$94&amp;"")</f>
        <v/>
      </c>
      <c r="C2046" s="192" t="inlineStr">
        <is>
          <t>DADOS_INVOC!PV94</t>
        </is>
      </c>
      <c r="D2046" s="192" t="inlineStr">
        <is>
          <t>aviso</t>
        </is>
      </c>
    </row>
    <row r="2047">
      <c r="A2047" s="192" t="inlineStr">
        <is>
          <t>invocacao.8.esp.2.classe</t>
        </is>
      </c>
      <c r="B2047" s="192">
        <f>IF(ISBLANK(DADOS_INVOC!$MS$95),"",DADOS_INVOC!$MS$95&amp;"")</f>
        <v/>
      </c>
      <c r="C2047" s="192" t="inlineStr">
        <is>
          <t>DADOS_INVOC!MS95</t>
        </is>
      </c>
      <c r="D2047" s="192" t="inlineStr">
        <is>
          <t>entrada</t>
        </is>
      </c>
    </row>
    <row r="2048">
      <c r="A2048" s="192" t="inlineStr">
        <is>
          <t>invocacao.8.esp.2.nome</t>
        </is>
      </c>
      <c r="B2048" s="192">
        <f>IF(ISBLANK(DADOS_INVOC!$MT$95),"",DADOS_INVOC!$MT$95&amp;"")</f>
        <v/>
      </c>
      <c r="C2048" s="192" t="inlineStr">
        <is>
          <t>DADOS_INVOC!MT95</t>
        </is>
      </c>
      <c r="D2048" s="192" t="inlineStr">
        <is>
          <t>entrada</t>
        </is>
      </c>
    </row>
    <row r="2049">
      <c r="A2049" s="192" t="inlineStr">
        <is>
          <t>invocacao.8.esp.2.forma</t>
        </is>
      </c>
      <c r="B2049" s="192">
        <f>IF(ISBLANK(DADOS_INVOC!$MU$95),"",DADOS_INVOC!$MU$95&amp;"")</f>
        <v/>
      </c>
      <c r="C2049" s="192" t="inlineStr">
        <is>
          <t>DADOS_INVOC!MU95</t>
        </is>
      </c>
      <c r="D2049" s="192" t="inlineStr">
        <is>
          <t>entrada</t>
        </is>
      </c>
    </row>
    <row r="2050">
      <c r="A2050" s="192" t="inlineStr">
        <is>
          <t>invocacao.8.esp.2.pecas</t>
        </is>
      </c>
      <c r="B2050" s="192">
        <f>TEXTJOIN(" · ",TRUE,DADOS_INVOC!$MX$95,DADOS_INVOC!$MY$95,DADOS_INVOC!$MZ$95,DADOS_INVOC!$NA$95)</f>
        <v/>
      </c>
      <c r="C2050" s="192" t="inlineStr">
        <is>
          <t>DADOS_INVOC!MX95 DADOS_INVOC!MY95 DADOS_INVOC!MZ95 DADOS_INVOC!NA95</t>
        </is>
      </c>
      <c r="D2050" s="192" t="inlineStr">
        <is>
          <t>entrada</t>
        </is>
      </c>
    </row>
    <row r="2051">
      <c r="A2051" s="192" t="inlineStr">
        <is>
          <t>invocacao.8.esp.2.restricoes</t>
        </is>
      </c>
      <c r="B2051" s="192">
        <f>TEXTJOIN(" · ",TRUE,DADOS_INVOC!$NB$95,DADOS_INVOC!$NC$95)</f>
        <v/>
      </c>
      <c r="C2051" s="192" t="inlineStr">
        <is>
          <t>DADOS_INVOC!NB95 DADOS_INVOC!NC95</t>
        </is>
      </c>
      <c r="D2051" s="192" t="inlineStr">
        <is>
          <t>entrada</t>
        </is>
      </c>
    </row>
    <row r="2052">
      <c r="A2052" s="192" t="inlineStr">
        <is>
          <t>invocacao.8.esp.2.pe</t>
        </is>
      </c>
      <c r="B2052" s="192">
        <f>IF(ISBLANK(DADOS_INVOC!$QA$95),"",DADOS_INVOC!$QA$95&amp;"")</f>
        <v/>
      </c>
      <c r="C2052" s="192" t="inlineStr">
        <is>
          <t>DADOS_INVOC!QA95</t>
        </is>
      </c>
      <c r="D2052" s="192" t="inlineStr">
        <is>
          <t>resultado</t>
        </is>
      </c>
    </row>
    <row r="2053">
      <c r="A2053" s="192" t="inlineStr">
        <is>
          <t>invocacao.8.esp.2.dano</t>
        </is>
      </c>
      <c r="B2053" s="192">
        <f>IF(ISBLANK(DADOS_INVOC!$QE$95),"",DADOS_INVOC!$QE$95&amp;"")</f>
        <v/>
      </c>
      <c r="C2053" s="192" t="inlineStr">
        <is>
          <t>DADOS_INVOC!QE95</t>
        </is>
      </c>
      <c r="D2053" s="192" t="inlineStr">
        <is>
          <t>resultado</t>
        </is>
      </c>
    </row>
    <row r="2054">
      <c r="A2054" s="192" t="inlineStr">
        <is>
          <t>invocacao.8.esp.2.erros</t>
        </is>
      </c>
      <c r="B2054" s="192">
        <f>IF(ISBLANK(DADOS_INVOC!$PT$95),"",DADOS_INVOC!$PT$95&amp;"")</f>
        <v/>
      </c>
      <c r="C2054" s="192" t="inlineStr">
        <is>
          <t>DADOS_INVOC!PT95</t>
        </is>
      </c>
      <c r="D2054" s="192" t="inlineStr">
        <is>
          <t>aviso</t>
        </is>
      </c>
    </row>
    <row r="2055">
      <c r="A2055" s="192" t="inlineStr">
        <is>
          <t>invocacao.8.esp.2.avisos</t>
        </is>
      </c>
      <c r="B2055" s="192">
        <f>IF(ISBLANK(DADOS_INVOC!$PV$95),"",DADOS_INVOC!$PV$95&amp;"")</f>
        <v/>
      </c>
      <c r="C2055" s="192" t="inlineStr">
        <is>
          <t>DADOS_INVOC!PV95</t>
        </is>
      </c>
      <c r="D2055" s="192" t="inlineStr">
        <is>
          <t>aviso</t>
        </is>
      </c>
    </row>
    <row r="2056">
      <c r="A2056" s="192" t="inlineStr">
        <is>
          <t>invocacao.8.bas.2.classe</t>
        </is>
      </c>
      <c r="B2056" s="192">
        <f>IF(ISBLANK(DADOS_INVOC!$MS$96),"",DADOS_INVOC!$MS$96&amp;"")</f>
        <v/>
      </c>
      <c r="C2056" s="192" t="inlineStr">
        <is>
          <t>DADOS_INVOC!MS96</t>
        </is>
      </c>
      <c r="D2056" s="192" t="inlineStr">
        <is>
          <t>entrada</t>
        </is>
      </c>
    </row>
    <row r="2057">
      <c r="A2057" s="192" t="inlineStr">
        <is>
          <t>invocacao.8.bas.2.nome</t>
        </is>
      </c>
      <c r="B2057" s="192">
        <f>IF(ISBLANK(DADOS_INVOC!$MT$96),"",DADOS_INVOC!$MT$96&amp;"")</f>
        <v/>
      </c>
      <c r="C2057" s="192" t="inlineStr">
        <is>
          <t>DADOS_INVOC!MT96</t>
        </is>
      </c>
      <c r="D2057" s="192" t="inlineStr">
        <is>
          <t>entrada</t>
        </is>
      </c>
    </row>
    <row r="2058">
      <c r="A2058" s="192" t="inlineStr">
        <is>
          <t>invocacao.8.bas.2.forma</t>
        </is>
      </c>
      <c r="B2058" s="192">
        <f>IF(ISBLANK(DADOS_INVOC!$MU$96),"",DADOS_INVOC!$MU$96&amp;"")</f>
        <v/>
      </c>
      <c r="C2058" s="192" t="inlineStr">
        <is>
          <t>DADOS_INVOC!MU96</t>
        </is>
      </c>
      <c r="D2058" s="192" t="inlineStr">
        <is>
          <t>entrada</t>
        </is>
      </c>
    </row>
    <row r="2059">
      <c r="A2059" s="192" t="inlineStr">
        <is>
          <t>invocacao.8.bas.2.pecas</t>
        </is>
      </c>
      <c r="B2059" s="192">
        <f>TEXTJOIN(" · ",TRUE,DADOS_INVOC!$MX$96,DADOS_INVOC!$MY$96,DADOS_INVOC!$MZ$96,DADOS_INVOC!$NA$96)</f>
        <v/>
      </c>
      <c r="C2059" s="192" t="inlineStr">
        <is>
          <t>DADOS_INVOC!MX96 DADOS_INVOC!MY96 DADOS_INVOC!MZ96 DADOS_INVOC!NA96</t>
        </is>
      </c>
      <c r="D2059" s="192" t="inlineStr">
        <is>
          <t>entrada</t>
        </is>
      </c>
    </row>
    <row r="2060">
      <c r="A2060" s="192" t="inlineStr">
        <is>
          <t>invocacao.8.bas.2.restricoes</t>
        </is>
      </c>
      <c r="B2060" s="192">
        <f>TEXTJOIN(" · ",TRUE,DADOS_INVOC!$NB$96,DADOS_INVOC!$NC$96)</f>
        <v/>
      </c>
      <c r="C2060" s="192" t="inlineStr">
        <is>
          <t>DADOS_INVOC!NB96 DADOS_INVOC!NC96</t>
        </is>
      </c>
      <c r="D2060" s="192" t="inlineStr">
        <is>
          <t>entrada</t>
        </is>
      </c>
    </row>
    <row r="2061">
      <c r="A2061" s="192" t="inlineStr">
        <is>
          <t>invocacao.8.bas.2.pe</t>
        </is>
      </c>
      <c r="B2061" s="192">
        <f>IF(ISBLANK(DADOS_INVOC!$QA$96),"",DADOS_INVOC!$QA$96&amp;"")</f>
        <v/>
      </c>
      <c r="C2061" s="192" t="inlineStr">
        <is>
          <t>DADOS_INVOC!QA96</t>
        </is>
      </c>
      <c r="D2061" s="192" t="inlineStr">
        <is>
          <t>resultado</t>
        </is>
      </c>
    </row>
    <row r="2062">
      <c r="A2062" s="192" t="inlineStr">
        <is>
          <t>invocacao.8.bas.2.dano</t>
        </is>
      </c>
      <c r="B2062" s="192">
        <f>IF(ISBLANK(DADOS_INVOC!$QE$96),"",DADOS_INVOC!$QE$96&amp;"")</f>
        <v/>
      </c>
      <c r="C2062" s="192" t="inlineStr">
        <is>
          <t>DADOS_INVOC!QE96</t>
        </is>
      </c>
      <c r="D2062" s="192" t="inlineStr">
        <is>
          <t>resultado</t>
        </is>
      </c>
    </row>
    <row r="2063">
      <c r="A2063" s="192" t="inlineStr">
        <is>
          <t>invocacao.8.bas.2.erros</t>
        </is>
      </c>
      <c r="B2063" s="192">
        <f>IF(ISBLANK(DADOS_INVOC!$PT$96),"",DADOS_INVOC!$PT$96&amp;"")</f>
        <v/>
      </c>
      <c r="C2063" s="192" t="inlineStr">
        <is>
          <t>DADOS_INVOC!PT96</t>
        </is>
      </c>
      <c r="D2063" s="192" t="inlineStr">
        <is>
          <t>aviso</t>
        </is>
      </c>
    </row>
    <row r="2064">
      <c r="A2064" s="192" t="inlineStr">
        <is>
          <t>invocacao.8.bas.2.avisos</t>
        </is>
      </c>
      <c r="B2064" s="192">
        <f>IF(ISBLANK(DADOS_INVOC!$PV$96),"",DADOS_INVOC!$PV$96&amp;"")</f>
        <v/>
      </c>
      <c r="C2064" s="192" t="inlineStr">
        <is>
          <t>DADOS_INVOC!PV96</t>
        </is>
      </c>
      <c r="D2064" s="192" t="inlineStr">
        <is>
          <t>aviso</t>
        </is>
      </c>
    </row>
    <row r="2065">
      <c r="A2065" s="192" t="inlineStr">
        <is>
          <t>invocacao.8.esp.3.classe</t>
        </is>
      </c>
      <c r="B2065" s="192">
        <f>IF(ISBLANK(DADOS_INVOC!$MS$97),"",DADOS_INVOC!$MS$97&amp;"")</f>
        <v/>
      </c>
      <c r="C2065" s="192" t="inlineStr">
        <is>
          <t>DADOS_INVOC!MS97</t>
        </is>
      </c>
      <c r="D2065" s="192" t="inlineStr">
        <is>
          <t>entrada</t>
        </is>
      </c>
    </row>
    <row r="2066">
      <c r="A2066" s="192" t="inlineStr">
        <is>
          <t>invocacao.8.esp.3.nome</t>
        </is>
      </c>
      <c r="B2066" s="192">
        <f>IF(ISBLANK(DADOS_INVOC!$MT$97),"",DADOS_INVOC!$MT$97&amp;"")</f>
        <v/>
      </c>
      <c r="C2066" s="192" t="inlineStr">
        <is>
          <t>DADOS_INVOC!MT97</t>
        </is>
      </c>
      <c r="D2066" s="192" t="inlineStr">
        <is>
          <t>entrada</t>
        </is>
      </c>
    </row>
    <row r="2067">
      <c r="A2067" s="192" t="inlineStr">
        <is>
          <t>invocacao.8.esp.3.forma</t>
        </is>
      </c>
      <c r="B2067" s="192">
        <f>IF(ISBLANK(DADOS_INVOC!$MU$97),"",DADOS_INVOC!$MU$97&amp;"")</f>
        <v/>
      </c>
      <c r="C2067" s="192" t="inlineStr">
        <is>
          <t>DADOS_INVOC!MU97</t>
        </is>
      </c>
      <c r="D2067" s="192" t="inlineStr">
        <is>
          <t>entrada</t>
        </is>
      </c>
    </row>
    <row r="2068">
      <c r="A2068" s="192" t="inlineStr">
        <is>
          <t>invocacao.8.esp.3.pecas</t>
        </is>
      </c>
      <c r="B2068" s="192">
        <f>TEXTJOIN(" · ",TRUE,DADOS_INVOC!$MX$97,DADOS_INVOC!$MY$97,DADOS_INVOC!$MZ$97,DADOS_INVOC!$NA$97)</f>
        <v/>
      </c>
      <c r="C2068" s="192" t="inlineStr">
        <is>
          <t>DADOS_INVOC!MX97 DADOS_INVOC!MY97 DADOS_INVOC!MZ97 DADOS_INVOC!NA97</t>
        </is>
      </c>
      <c r="D2068" s="192" t="inlineStr">
        <is>
          <t>entrada</t>
        </is>
      </c>
    </row>
    <row r="2069">
      <c r="A2069" s="192" t="inlineStr">
        <is>
          <t>invocacao.8.esp.3.restricoes</t>
        </is>
      </c>
      <c r="B2069" s="192">
        <f>TEXTJOIN(" · ",TRUE,DADOS_INVOC!$NB$97,DADOS_INVOC!$NC$97)</f>
        <v/>
      </c>
      <c r="C2069" s="192" t="inlineStr">
        <is>
          <t>DADOS_INVOC!NB97 DADOS_INVOC!NC97</t>
        </is>
      </c>
      <c r="D2069" s="192" t="inlineStr">
        <is>
          <t>entrada</t>
        </is>
      </c>
    </row>
    <row r="2070">
      <c r="A2070" s="192" t="inlineStr">
        <is>
          <t>invocacao.8.esp.3.pe</t>
        </is>
      </c>
      <c r="B2070" s="192">
        <f>IF(ISBLANK(DADOS_INVOC!$QA$97),"",DADOS_INVOC!$QA$97&amp;"")</f>
        <v/>
      </c>
      <c r="C2070" s="192" t="inlineStr">
        <is>
          <t>DADOS_INVOC!QA97</t>
        </is>
      </c>
      <c r="D2070" s="192" t="inlineStr">
        <is>
          <t>resultado</t>
        </is>
      </c>
    </row>
    <row r="2071">
      <c r="A2071" s="192" t="inlineStr">
        <is>
          <t>invocacao.8.esp.3.dano</t>
        </is>
      </c>
      <c r="B2071" s="192">
        <f>IF(ISBLANK(DADOS_INVOC!$QE$97),"",DADOS_INVOC!$QE$97&amp;"")</f>
        <v/>
      </c>
      <c r="C2071" s="192" t="inlineStr">
        <is>
          <t>DADOS_INVOC!QE97</t>
        </is>
      </c>
      <c r="D2071" s="192" t="inlineStr">
        <is>
          <t>resultado</t>
        </is>
      </c>
    </row>
    <row r="2072">
      <c r="A2072" s="192" t="inlineStr">
        <is>
          <t>invocacao.8.esp.3.erros</t>
        </is>
      </c>
      <c r="B2072" s="192">
        <f>IF(ISBLANK(DADOS_INVOC!$PT$97),"",DADOS_INVOC!$PT$97&amp;"")</f>
        <v/>
      </c>
      <c r="C2072" s="192" t="inlineStr">
        <is>
          <t>DADOS_INVOC!PT97</t>
        </is>
      </c>
      <c r="D2072" s="192" t="inlineStr">
        <is>
          <t>aviso</t>
        </is>
      </c>
    </row>
    <row r="2073">
      <c r="A2073" s="192" t="inlineStr">
        <is>
          <t>invocacao.8.esp.3.avisos</t>
        </is>
      </c>
      <c r="B2073" s="192">
        <f>IF(ISBLANK(DADOS_INVOC!$PV$97),"",DADOS_INVOC!$PV$97&amp;"")</f>
        <v/>
      </c>
      <c r="C2073" s="192" t="inlineStr">
        <is>
          <t>DADOS_INVOC!PV97</t>
        </is>
      </c>
      <c r="D2073" s="192" t="inlineStr">
        <is>
          <t>aviso</t>
        </is>
      </c>
    </row>
    <row r="2074">
      <c r="A2074" s="192" t="inlineStr">
        <is>
          <t>invocacao.8.esp.4.classe</t>
        </is>
      </c>
      <c r="B2074" s="192">
        <f>IF(ISBLANK(DADOS_INVOC!$MS$98),"",DADOS_INVOC!$MS$98&amp;"")</f>
        <v/>
      </c>
      <c r="C2074" s="192" t="inlineStr">
        <is>
          <t>DADOS_INVOC!MS98</t>
        </is>
      </c>
      <c r="D2074" s="192" t="inlineStr">
        <is>
          <t>entrada</t>
        </is>
      </c>
    </row>
    <row r="2075">
      <c r="A2075" s="192" t="inlineStr">
        <is>
          <t>invocacao.8.esp.4.nome</t>
        </is>
      </c>
      <c r="B2075" s="192">
        <f>IF(ISBLANK(DADOS_INVOC!$MT$98),"",DADOS_INVOC!$MT$98&amp;"")</f>
        <v/>
      </c>
      <c r="C2075" s="192" t="inlineStr">
        <is>
          <t>DADOS_INVOC!MT98</t>
        </is>
      </c>
      <c r="D2075" s="192" t="inlineStr">
        <is>
          <t>entrada</t>
        </is>
      </c>
    </row>
    <row r="2076">
      <c r="A2076" s="192" t="inlineStr">
        <is>
          <t>invocacao.8.esp.4.forma</t>
        </is>
      </c>
      <c r="B2076" s="192">
        <f>IF(ISBLANK(DADOS_INVOC!$MU$98),"",DADOS_INVOC!$MU$98&amp;"")</f>
        <v/>
      </c>
      <c r="C2076" s="192" t="inlineStr">
        <is>
          <t>DADOS_INVOC!MU98</t>
        </is>
      </c>
      <c r="D2076" s="192" t="inlineStr">
        <is>
          <t>entrada</t>
        </is>
      </c>
    </row>
    <row r="2077">
      <c r="A2077" s="192" t="inlineStr">
        <is>
          <t>invocacao.8.esp.4.pecas</t>
        </is>
      </c>
      <c r="B2077" s="192">
        <f>TEXTJOIN(" · ",TRUE,DADOS_INVOC!$MX$98,DADOS_INVOC!$MY$98,DADOS_INVOC!$MZ$98,DADOS_INVOC!$NA$98)</f>
        <v/>
      </c>
      <c r="C2077" s="192" t="inlineStr">
        <is>
          <t>DADOS_INVOC!MX98 DADOS_INVOC!MY98 DADOS_INVOC!MZ98 DADOS_INVOC!NA98</t>
        </is>
      </c>
      <c r="D2077" s="192" t="inlineStr">
        <is>
          <t>entrada</t>
        </is>
      </c>
    </row>
    <row r="2078">
      <c r="A2078" s="192" t="inlineStr">
        <is>
          <t>invocacao.8.esp.4.restricoes</t>
        </is>
      </c>
      <c r="B2078" s="192">
        <f>TEXTJOIN(" · ",TRUE,DADOS_INVOC!$NB$98,DADOS_INVOC!$NC$98)</f>
        <v/>
      </c>
      <c r="C2078" s="192" t="inlineStr">
        <is>
          <t>DADOS_INVOC!NB98 DADOS_INVOC!NC98</t>
        </is>
      </c>
      <c r="D2078" s="192" t="inlineStr">
        <is>
          <t>entrada</t>
        </is>
      </c>
    </row>
    <row r="2079">
      <c r="A2079" s="192" t="inlineStr">
        <is>
          <t>invocacao.8.esp.4.pe</t>
        </is>
      </c>
      <c r="B2079" s="192">
        <f>IF(ISBLANK(DADOS_INVOC!$QA$98),"",DADOS_INVOC!$QA$98&amp;"")</f>
        <v/>
      </c>
      <c r="C2079" s="192" t="inlineStr">
        <is>
          <t>DADOS_INVOC!QA98</t>
        </is>
      </c>
      <c r="D2079" s="192" t="inlineStr">
        <is>
          <t>resultado</t>
        </is>
      </c>
    </row>
    <row r="2080">
      <c r="A2080" s="192" t="inlineStr">
        <is>
          <t>invocacao.8.esp.4.dano</t>
        </is>
      </c>
      <c r="B2080" s="192">
        <f>IF(ISBLANK(DADOS_INVOC!$QE$98),"",DADOS_INVOC!$QE$98&amp;"")</f>
        <v/>
      </c>
      <c r="C2080" s="192" t="inlineStr">
        <is>
          <t>DADOS_INVOC!QE98</t>
        </is>
      </c>
      <c r="D2080" s="192" t="inlineStr">
        <is>
          <t>resultado</t>
        </is>
      </c>
    </row>
    <row r="2081">
      <c r="A2081" s="192" t="inlineStr">
        <is>
          <t>invocacao.8.esp.4.erros</t>
        </is>
      </c>
      <c r="B2081" s="192">
        <f>IF(ISBLANK(DADOS_INVOC!$PT$98),"",DADOS_INVOC!$PT$98&amp;"")</f>
        <v/>
      </c>
      <c r="C2081" s="192" t="inlineStr">
        <is>
          <t>DADOS_INVOC!PT98</t>
        </is>
      </c>
      <c r="D2081" s="192" t="inlineStr">
        <is>
          <t>aviso</t>
        </is>
      </c>
    </row>
    <row r="2082">
      <c r="A2082" s="192" t="inlineStr">
        <is>
          <t>invocacao.8.esp.4.avisos</t>
        </is>
      </c>
      <c r="B2082" s="192">
        <f>IF(ISBLANK(DADOS_INVOC!$PV$98),"",DADOS_INVOC!$PV$98&amp;"")</f>
        <v/>
      </c>
      <c r="C2082" s="192" t="inlineStr">
        <is>
          <t>DADOS_INVOC!PV98</t>
        </is>
      </c>
      <c r="D2082" s="192" t="inlineStr">
        <is>
          <t>aviso</t>
        </is>
      </c>
    </row>
    <row r="2083">
      <c r="A2083" s="192" t="inlineStr">
        <is>
          <t>invocacao.8.esp.5.classe</t>
        </is>
      </c>
      <c r="B2083" s="192">
        <f>IF(ISBLANK(DADOS_INVOC!$MS$99),"",DADOS_INVOC!$MS$99&amp;"")</f>
        <v/>
      </c>
      <c r="C2083" s="192" t="inlineStr">
        <is>
          <t>DADOS_INVOC!MS99</t>
        </is>
      </c>
      <c r="D2083" s="192" t="inlineStr">
        <is>
          <t>entrada</t>
        </is>
      </c>
    </row>
    <row r="2084">
      <c r="A2084" s="192" t="inlineStr">
        <is>
          <t>invocacao.8.esp.5.nome</t>
        </is>
      </c>
      <c r="B2084" s="192">
        <f>IF(ISBLANK(DADOS_INVOC!$MT$99),"",DADOS_INVOC!$MT$99&amp;"")</f>
        <v/>
      </c>
      <c r="C2084" s="192" t="inlineStr">
        <is>
          <t>DADOS_INVOC!MT99</t>
        </is>
      </c>
      <c r="D2084" s="192" t="inlineStr">
        <is>
          <t>entrada</t>
        </is>
      </c>
    </row>
    <row r="2085">
      <c r="A2085" s="192" t="inlineStr">
        <is>
          <t>invocacao.8.esp.5.forma</t>
        </is>
      </c>
      <c r="B2085" s="192">
        <f>IF(ISBLANK(DADOS_INVOC!$MU$99),"",DADOS_INVOC!$MU$99&amp;"")</f>
        <v/>
      </c>
      <c r="C2085" s="192" t="inlineStr">
        <is>
          <t>DADOS_INVOC!MU99</t>
        </is>
      </c>
      <c r="D2085" s="192" t="inlineStr">
        <is>
          <t>entrada</t>
        </is>
      </c>
    </row>
    <row r="2086">
      <c r="A2086" s="192" t="inlineStr">
        <is>
          <t>invocacao.8.esp.5.pecas</t>
        </is>
      </c>
      <c r="B2086" s="192">
        <f>TEXTJOIN(" · ",TRUE,DADOS_INVOC!$MX$99,DADOS_INVOC!$MY$99,DADOS_INVOC!$MZ$99,DADOS_INVOC!$NA$99)</f>
        <v/>
      </c>
      <c r="C2086" s="192" t="inlineStr">
        <is>
          <t>DADOS_INVOC!MX99 DADOS_INVOC!MY99 DADOS_INVOC!MZ99 DADOS_INVOC!NA99</t>
        </is>
      </c>
      <c r="D2086" s="192" t="inlineStr">
        <is>
          <t>entrada</t>
        </is>
      </c>
    </row>
    <row r="2087">
      <c r="A2087" s="192" t="inlineStr">
        <is>
          <t>invocacao.8.esp.5.restricoes</t>
        </is>
      </c>
      <c r="B2087" s="192">
        <f>TEXTJOIN(" · ",TRUE,DADOS_INVOC!$NB$99,DADOS_INVOC!$NC$99)</f>
        <v/>
      </c>
      <c r="C2087" s="192" t="inlineStr">
        <is>
          <t>DADOS_INVOC!NB99 DADOS_INVOC!NC99</t>
        </is>
      </c>
      <c r="D2087" s="192" t="inlineStr">
        <is>
          <t>entrada</t>
        </is>
      </c>
    </row>
    <row r="2088">
      <c r="A2088" s="192" t="inlineStr">
        <is>
          <t>invocacao.8.esp.5.pe</t>
        </is>
      </c>
      <c r="B2088" s="192">
        <f>IF(ISBLANK(DADOS_INVOC!$QA$99),"",DADOS_INVOC!$QA$99&amp;"")</f>
        <v/>
      </c>
      <c r="C2088" s="192" t="inlineStr">
        <is>
          <t>DADOS_INVOC!QA99</t>
        </is>
      </c>
      <c r="D2088" s="192" t="inlineStr">
        <is>
          <t>resultado</t>
        </is>
      </c>
    </row>
    <row r="2089">
      <c r="A2089" s="192" t="inlineStr">
        <is>
          <t>invocacao.8.esp.5.dano</t>
        </is>
      </c>
      <c r="B2089" s="192">
        <f>IF(ISBLANK(DADOS_INVOC!$QE$99),"",DADOS_INVOC!$QE$99&amp;"")</f>
        <v/>
      </c>
      <c r="C2089" s="192" t="inlineStr">
        <is>
          <t>DADOS_INVOC!QE99</t>
        </is>
      </c>
      <c r="D2089" s="192" t="inlineStr">
        <is>
          <t>resultado</t>
        </is>
      </c>
    </row>
    <row r="2090">
      <c r="A2090" s="192" t="inlineStr">
        <is>
          <t>invocacao.8.esp.5.erros</t>
        </is>
      </c>
      <c r="B2090" s="192">
        <f>IF(ISBLANK(DADOS_INVOC!$PT$99),"",DADOS_INVOC!$PT$99&amp;"")</f>
        <v/>
      </c>
      <c r="C2090" s="192" t="inlineStr">
        <is>
          <t>DADOS_INVOC!PT99</t>
        </is>
      </c>
      <c r="D2090" s="192" t="inlineStr">
        <is>
          <t>aviso</t>
        </is>
      </c>
    </row>
    <row r="2091">
      <c r="A2091" s="192" t="inlineStr">
        <is>
          <t>invocacao.8.esp.5.avisos</t>
        </is>
      </c>
      <c r="B2091" s="192">
        <f>IF(ISBLANK(DADOS_INVOC!$PV$99),"",DADOS_INVOC!$PV$99&amp;"")</f>
        <v/>
      </c>
      <c r="C2091" s="192" t="inlineStr">
        <is>
          <t>DADOS_INVOC!PV99</t>
        </is>
      </c>
      <c r="D2091" s="192" t="inlineStr">
        <is>
          <t>aviso</t>
        </is>
      </c>
    </row>
    <row r="2092">
      <c r="A2092" s="192" t="inlineStr">
        <is>
          <t>invocacao.8.esp.6.classe</t>
        </is>
      </c>
      <c r="B2092" s="192">
        <f>IF(ISBLANK(DADOS_INVOC!$MS$100),"",DADOS_INVOC!$MS$100&amp;"")</f>
        <v/>
      </c>
      <c r="C2092" s="192" t="inlineStr">
        <is>
          <t>DADOS_INVOC!MS100</t>
        </is>
      </c>
      <c r="D2092" s="192" t="inlineStr">
        <is>
          <t>entrada</t>
        </is>
      </c>
    </row>
    <row r="2093">
      <c r="A2093" s="192" t="inlineStr">
        <is>
          <t>invocacao.8.esp.6.nome</t>
        </is>
      </c>
      <c r="B2093" s="192">
        <f>IF(ISBLANK(DADOS_INVOC!$MT$100),"",DADOS_INVOC!$MT$100&amp;"")</f>
        <v/>
      </c>
      <c r="C2093" s="192" t="inlineStr">
        <is>
          <t>DADOS_INVOC!MT100</t>
        </is>
      </c>
      <c r="D2093" s="192" t="inlineStr">
        <is>
          <t>entrada</t>
        </is>
      </c>
    </row>
    <row r="2094">
      <c r="A2094" s="192" t="inlineStr">
        <is>
          <t>invocacao.8.esp.6.forma</t>
        </is>
      </c>
      <c r="B2094" s="192">
        <f>IF(ISBLANK(DADOS_INVOC!$MU$100),"",DADOS_INVOC!$MU$100&amp;"")</f>
        <v/>
      </c>
      <c r="C2094" s="192" t="inlineStr">
        <is>
          <t>DADOS_INVOC!MU100</t>
        </is>
      </c>
      <c r="D2094" s="192" t="inlineStr">
        <is>
          <t>entrada</t>
        </is>
      </c>
    </row>
    <row r="2095">
      <c r="A2095" s="192" t="inlineStr">
        <is>
          <t>invocacao.8.esp.6.pecas</t>
        </is>
      </c>
      <c r="B2095" s="192">
        <f>TEXTJOIN(" · ",TRUE,DADOS_INVOC!$MX$100,DADOS_INVOC!$MY$100,DADOS_INVOC!$MZ$100,DADOS_INVOC!$NA$100)</f>
        <v/>
      </c>
      <c r="C2095" s="192" t="inlineStr">
        <is>
          <t>DADOS_INVOC!MX100 DADOS_INVOC!MY100 DADOS_INVOC!MZ100 DADOS_INVOC!NA100</t>
        </is>
      </c>
      <c r="D2095" s="192" t="inlineStr">
        <is>
          <t>entrada</t>
        </is>
      </c>
    </row>
    <row r="2096">
      <c r="A2096" s="192" t="inlineStr">
        <is>
          <t>invocacao.8.esp.6.restricoes</t>
        </is>
      </c>
      <c r="B2096" s="192">
        <f>TEXTJOIN(" · ",TRUE,DADOS_INVOC!$NB$100,DADOS_INVOC!$NC$100)</f>
        <v/>
      </c>
      <c r="C2096" s="192" t="inlineStr">
        <is>
          <t>DADOS_INVOC!NB100 DADOS_INVOC!NC100</t>
        </is>
      </c>
      <c r="D2096" s="192" t="inlineStr">
        <is>
          <t>entrada</t>
        </is>
      </c>
    </row>
    <row r="2097">
      <c r="A2097" s="192" t="inlineStr">
        <is>
          <t>invocacao.8.esp.6.pe</t>
        </is>
      </c>
      <c r="B2097" s="192">
        <f>IF(ISBLANK(DADOS_INVOC!$QA$100),"",DADOS_INVOC!$QA$100&amp;"")</f>
        <v/>
      </c>
      <c r="C2097" s="192" t="inlineStr">
        <is>
          <t>DADOS_INVOC!QA100</t>
        </is>
      </c>
      <c r="D2097" s="192" t="inlineStr">
        <is>
          <t>resultado</t>
        </is>
      </c>
    </row>
    <row r="2098">
      <c r="A2098" s="192" t="inlineStr">
        <is>
          <t>invocacao.8.esp.6.dano</t>
        </is>
      </c>
      <c r="B2098" s="192">
        <f>IF(ISBLANK(DADOS_INVOC!$QE$100),"",DADOS_INVOC!$QE$100&amp;"")</f>
        <v/>
      </c>
      <c r="C2098" s="192" t="inlineStr">
        <is>
          <t>DADOS_INVOC!QE100</t>
        </is>
      </c>
      <c r="D2098" s="192" t="inlineStr">
        <is>
          <t>resultado</t>
        </is>
      </c>
    </row>
    <row r="2099">
      <c r="A2099" s="192" t="inlineStr">
        <is>
          <t>invocacao.8.esp.6.erros</t>
        </is>
      </c>
      <c r="B2099" s="192">
        <f>IF(ISBLANK(DADOS_INVOC!$PT$100),"",DADOS_INVOC!$PT$100&amp;"")</f>
        <v/>
      </c>
      <c r="C2099" s="192" t="inlineStr">
        <is>
          <t>DADOS_INVOC!PT100</t>
        </is>
      </c>
      <c r="D2099" s="192" t="inlineStr">
        <is>
          <t>aviso</t>
        </is>
      </c>
    </row>
    <row r="2100">
      <c r="A2100" s="192" t="inlineStr">
        <is>
          <t>invocacao.8.esp.6.avisos</t>
        </is>
      </c>
      <c r="B2100" s="192">
        <f>IF(ISBLANK(DADOS_INVOC!$PV$100),"",DADOS_INVOC!$PV$100&amp;"")</f>
        <v/>
      </c>
      <c r="C2100" s="192" t="inlineStr">
        <is>
          <t>DADOS_INVOC!PV100</t>
        </is>
      </c>
      <c r="D2100" s="192" t="inlineStr">
        <is>
          <t>aviso</t>
        </is>
      </c>
    </row>
    <row r="2101">
      <c r="A2101" s="192" t="inlineStr">
        <is>
          <t>invocacao.8.esp.7.classe</t>
        </is>
      </c>
      <c r="B2101" s="192">
        <f>IF(ISBLANK(DADOS_INVOC!$MS$101),"",DADOS_INVOC!$MS$101&amp;"")</f>
        <v/>
      </c>
      <c r="C2101" s="192" t="inlineStr">
        <is>
          <t>DADOS_INVOC!MS101</t>
        </is>
      </c>
      <c r="D2101" s="192" t="inlineStr">
        <is>
          <t>entrada</t>
        </is>
      </c>
    </row>
    <row r="2102">
      <c r="A2102" s="192" t="inlineStr">
        <is>
          <t>invocacao.8.esp.7.nome</t>
        </is>
      </c>
      <c r="B2102" s="192">
        <f>IF(ISBLANK(DADOS_INVOC!$MT$101),"",DADOS_INVOC!$MT$101&amp;"")</f>
        <v/>
      </c>
      <c r="C2102" s="192" t="inlineStr">
        <is>
          <t>DADOS_INVOC!MT101</t>
        </is>
      </c>
      <c r="D2102" s="192" t="inlineStr">
        <is>
          <t>entrada</t>
        </is>
      </c>
    </row>
    <row r="2103">
      <c r="A2103" s="192" t="inlineStr">
        <is>
          <t>invocacao.8.esp.7.forma</t>
        </is>
      </c>
      <c r="B2103" s="192">
        <f>IF(ISBLANK(DADOS_INVOC!$MU$101),"",DADOS_INVOC!$MU$101&amp;"")</f>
        <v/>
      </c>
      <c r="C2103" s="192" t="inlineStr">
        <is>
          <t>DADOS_INVOC!MU101</t>
        </is>
      </c>
      <c r="D2103" s="192" t="inlineStr">
        <is>
          <t>entrada</t>
        </is>
      </c>
    </row>
    <row r="2104">
      <c r="A2104" s="192" t="inlineStr">
        <is>
          <t>invocacao.8.esp.7.pecas</t>
        </is>
      </c>
      <c r="B2104" s="192">
        <f>TEXTJOIN(" · ",TRUE,DADOS_INVOC!$MX$101,DADOS_INVOC!$MY$101,DADOS_INVOC!$MZ$101,DADOS_INVOC!$NA$101)</f>
        <v/>
      </c>
      <c r="C2104" s="192" t="inlineStr">
        <is>
          <t>DADOS_INVOC!MX101 DADOS_INVOC!MY101 DADOS_INVOC!MZ101 DADOS_INVOC!NA101</t>
        </is>
      </c>
      <c r="D2104" s="192" t="inlineStr">
        <is>
          <t>entrada</t>
        </is>
      </c>
    </row>
    <row r="2105">
      <c r="A2105" s="192" t="inlineStr">
        <is>
          <t>invocacao.8.esp.7.restricoes</t>
        </is>
      </c>
      <c r="B2105" s="192">
        <f>TEXTJOIN(" · ",TRUE,DADOS_INVOC!$NB$101,DADOS_INVOC!$NC$101)</f>
        <v/>
      </c>
      <c r="C2105" s="192" t="inlineStr">
        <is>
          <t>DADOS_INVOC!NB101 DADOS_INVOC!NC101</t>
        </is>
      </c>
      <c r="D2105" s="192" t="inlineStr">
        <is>
          <t>entrada</t>
        </is>
      </c>
    </row>
    <row r="2106">
      <c r="A2106" s="192" t="inlineStr">
        <is>
          <t>invocacao.8.esp.7.pe</t>
        </is>
      </c>
      <c r="B2106" s="192">
        <f>IF(ISBLANK(DADOS_INVOC!$QA$101),"",DADOS_INVOC!$QA$101&amp;"")</f>
        <v/>
      </c>
      <c r="C2106" s="192" t="inlineStr">
        <is>
          <t>DADOS_INVOC!QA101</t>
        </is>
      </c>
      <c r="D2106" s="192" t="inlineStr">
        <is>
          <t>resultado</t>
        </is>
      </c>
    </row>
    <row r="2107">
      <c r="A2107" s="192" t="inlineStr">
        <is>
          <t>invocacao.8.esp.7.dano</t>
        </is>
      </c>
      <c r="B2107" s="192">
        <f>IF(ISBLANK(DADOS_INVOC!$QE$101),"",DADOS_INVOC!$QE$101&amp;"")</f>
        <v/>
      </c>
      <c r="C2107" s="192" t="inlineStr">
        <is>
          <t>DADOS_INVOC!QE101</t>
        </is>
      </c>
      <c r="D2107" s="192" t="inlineStr">
        <is>
          <t>resultado</t>
        </is>
      </c>
    </row>
    <row r="2108">
      <c r="A2108" s="192" t="inlineStr">
        <is>
          <t>invocacao.8.esp.7.erros</t>
        </is>
      </c>
      <c r="B2108" s="192">
        <f>IF(ISBLANK(DADOS_INVOC!$PT$101),"",DADOS_INVOC!$PT$101&amp;"")</f>
        <v/>
      </c>
      <c r="C2108" s="192" t="inlineStr">
        <is>
          <t>DADOS_INVOC!PT101</t>
        </is>
      </c>
      <c r="D2108" s="192" t="inlineStr">
        <is>
          <t>aviso</t>
        </is>
      </c>
    </row>
    <row r="2109">
      <c r="A2109" s="192" t="inlineStr">
        <is>
          <t>invocacao.8.esp.7.avisos</t>
        </is>
      </c>
      <c r="B2109" s="192">
        <f>IF(ISBLANK(DADOS_INVOC!$PV$101),"",DADOS_INVOC!$PV$101&amp;"")</f>
        <v/>
      </c>
      <c r="C2109" s="192" t="inlineStr">
        <is>
          <t>DADOS_INVOC!PV101</t>
        </is>
      </c>
      <c r="D2109" s="192" t="inlineStr">
        <is>
          <t>aviso</t>
        </is>
      </c>
    </row>
    <row r="2110">
      <c r="A2110" s="192" t="inlineStr">
        <is>
          <t>invocacao.8.esp.8.classe</t>
        </is>
      </c>
      <c r="B2110" s="192">
        <f>IF(ISBLANK(DADOS_INVOC!$MS$102),"",DADOS_INVOC!$MS$102&amp;"")</f>
        <v/>
      </c>
      <c r="C2110" s="192" t="inlineStr">
        <is>
          <t>DADOS_INVOC!MS102</t>
        </is>
      </c>
      <c r="D2110" s="192" t="inlineStr">
        <is>
          <t>entrada</t>
        </is>
      </c>
    </row>
    <row r="2111">
      <c r="A2111" s="192" t="inlineStr">
        <is>
          <t>invocacao.8.esp.8.nome</t>
        </is>
      </c>
      <c r="B2111" s="192">
        <f>IF(ISBLANK(DADOS_INVOC!$MT$102),"",DADOS_INVOC!$MT$102&amp;"")</f>
        <v/>
      </c>
      <c r="C2111" s="192" t="inlineStr">
        <is>
          <t>DADOS_INVOC!MT102</t>
        </is>
      </c>
      <c r="D2111" s="192" t="inlineStr">
        <is>
          <t>entrada</t>
        </is>
      </c>
    </row>
    <row r="2112">
      <c r="A2112" s="192" t="inlineStr">
        <is>
          <t>invocacao.8.esp.8.forma</t>
        </is>
      </c>
      <c r="B2112" s="192">
        <f>IF(ISBLANK(DADOS_INVOC!$MU$102),"",DADOS_INVOC!$MU$102&amp;"")</f>
        <v/>
      </c>
      <c r="C2112" s="192" t="inlineStr">
        <is>
          <t>DADOS_INVOC!MU102</t>
        </is>
      </c>
      <c r="D2112" s="192" t="inlineStr">
        <is>
          <t>entrada</t>
        </is>
      </c>
    </row>
    <row r="2113">
      <c r="A2113" s="192" t="inlineStr">
        <is>
          <t>invocacao.8.esp.8.pecas</t>
        </is>
      </c>
      <c r="B2113" s="192">
        <f>TEXTJOIN(" · ",TRUE,DADOS_INVOC!$MX$102,DADOS_INVOC!$MY$102,DADOS_INVOC!$MZ$102,DADOS_INVOC!$NA$102)</f>
        <v/>
      </c>
      <c r="C2113" s="192" t="inlineStr">
        <is>
          <t>DADOS_INVOC!MX102 DADOS_INVOC!MY102 DADOS_INVOC!MZ102 DADOS_INVOC!NA102</t>
        </is>
      </c>
      <c r="D2113" s="192" t="inlineStr">
        <is>
          <t>entrada</t>
        </is>
      </c>
    </row>
    <row r="2114">
      <c r="A2114" s="192" t="inlineStr">
        <is>
          <t>invocacao.8.esp.8.restricoes</t>
        </is>
      </c>
      <c r="B2114" s="192">
        <f>TEXTJOIN(" · ",TRUE,DADOS_INVOC!$NB$102,DADOS_INVOC!$NC$102)</f>
        <v/>
      </c>
      <c r="C2114" s="192" t="inlineStr">
        <is>
          <t>DADOS_INVOC!NB102 DADOS_INVOC!NC102</t>
        </is>
      </c>
      <c r="D2114" s="192" t="inlineStr">
        <is>
          <t>entrada</t>
        </is>
      </c>
    </row>
    <row r="2115">
      <c r="A2115" s="192" t="inlineStr">
        <is>
          <t>invocacao.8.esp.8.pe</t>
        </is>
      </c>
      <c r="B2115" s="192">
        <f>IF(ISBLANK(DADOS_INVOC!$QA$102),"",DADOS_INVOC!$QA$102&amp;"")</f>
        <v/>
      </c>
      <c r="C2115" s="192" t="inlineStr">
        <is>
          <t>DADOS_INVOC!QA102</t>
        </is>
      </c>
      <c r="D2115" s="192" t="inlineStr">
        <is>
          <t>resultado</t>
        </is>
      </c>
    </row>
    <row r="2116">
      <c r="A2116" s="192" t="inlineStr">
        <is>
          <t>invocacao.8.esp.8.dano</t>
        </is>
      </c>
      <c r="B2116" s="192">
        <f>IF(ISBLANK(DADOS_INVOC!$QE$102),"",DADOS_INVOC!$QE$102&amp;"")</f>
        <v/>
      </c>
      <c r="C2116" s="192" t="inlineStr">
        <is>
          <t>DADOS_INVOC!QE102</t>
        </is>
      </c>
      <c r="D2116" s="192" t="inlineStr">
        <is>
          <t>resultado</t>
        </is>
      </c>
    </row>
    <row r="2117">
      <c r="A2117" s="192" t="inlineStr">
        <is>
          <t>invocacao.8.esp.8.erros</t>
        </is>
      </c>
      <c r="B2117" s="192">
        <f>IF(ISBLANK(DADOS_INVOC!$PT$102),"",DADOS_INVOC!$PT$102&amp;"")</f>
        <v/>
      </c>
      <c r="C2117" s="192" t="inlineStr">
        <is>
          <t>DADOS_INVOC!PT102</t>
        </is>
      </c>
      <c r="D2117" s="192" t="inlineStr">
        <is>
          <t>aviso</t>
        </is>
      </c>
    </row>
    <row r="2118">
      <c r="A2118" s="192" t="inlineStr">
        <is>
          <t>invocacao.8.esp.8.avisos</t>
        </is>
      </c>
      <c r="B2118" s="192">
        <f>IF(ISBLANK(DADOS_INVOC!$PV$102),"",DADOS_INVOC!$PV$102&amp;"")</f>
        <v/>
      </c>
      <c r="C2118" s="192" t="inlineStr">
        <is>
          <t>DADOS_INVOC!PV102</t>
        </is>
      </c>
      <c r="D2118" s="192" t="inlineStr">
        <is>
          <t>aviso</t>
        </is>
      </c>
    </row>
    <row r="2119">
      <c r="A2119" s="192" t="inlineStr">
        <is>
          <t>invocacao.8.ext.1.classe</t>
        </is>
      </c>
      <c r="B2119" s="192">
        <f>IF(ISBLANK(DADOS_INVOC!$MS$103),"",DADOS_INVOC!$MS$103&amp;"")</f>
        <v/>
      </c>
      <c r="C2119" s="192" t="inlineStr">
        <is>
          <t>DADOS_INVOC!MS103</t>
        </is>
      </c>
      <c r="D2119" s="192" t="inlineStr">
        <is>
          <t>entrada</t>
        </is>
      </c>
    </row>
    <row r="2120">
      <c r="A2120" s="192" t="inlineStr">
        <is>
          <t>invocacao.8.ext.1.nome</t>
        </is>
      </c>
      <c r="B2120" s="192">
        <f>IF(ISBLANK(DADOS_INVOC!$MT$103),"",DADOS_INVOC!$MT$103&amp;"")</f>
        <v/>
      </c>
      <c r="C2120" s="192" t="inlineStr">
        <is>
          <t>DADOS_INVOC!MT103</t>
        </is>
      </c>
      <c r="D2120" s="192" t="inlineStr">
        <is>
          <t>entrada</t>
        </is>
      </c>
    </row>
    <row r="2121">
      <c r="A2121" s="192" t="inlineStr">
        <is>
          <t>invocacao.8.ext.1.forma</t>
        </is>
      </c>
      <c r="B2121" s="192">
        <f>IF(ISBLANK(DADOS_INVOC!$MU$103),"",DADOS_INVOC!$MU$103&amp;"")</f>
        <v/>
      </c>
      <c r="C2121" s="192" t="inlineStr">
        <is>
          <t>DADOS_INVOC!MU103</t>
        </is>
      </c>
      <c r="D2121" s="192" t="inlineStr">
        <is>
          <t>entrada</t>
        </is>
      </c>
    </row>
    <row r="2122">
      <c r="A2122" s="192" t="inlineStr">
        <is>
          <t>invocacao.8.ext.1.pecas</t>
        </is>
      </c>
      <c r="B2122" s="192">
        <f>TEXTJOIN(" · ",TRUE,DADOS_INVOC!$MX$103,DADOS_INVOC!$MY$103,DADOS_INVOC!$MZ$103,DADOS_INVOC!$NA$103)</f>
        <v/>
      </c>
      <c r="C2122" s="192" t="inlineStr">
        <is>
          <t>DADOS_INVOC!MX103 DADOS_INVOC!MY103 DADOS_INVOC!MZ103 DADOS_INVOC!NA103</t>
        </is>
      </c>
      <c r="D2122" s="192" t="inlineStr">
        <is>
          <t>entrada</t>
        </is>
      </c>
    </row>
    <row r="2123">
      <c r="A2123" s="192" t="inlineStr">
        <is>
          <t>invocacao.8.ext.1.restricoes</t>
        </is>
      </c>
      <c r="B2123" s="192">
        <f>TEXTJOIN(" · ",TRUE,DADOS_INVOC!$NB$103,DADOS_INVOC!$NC$103)</f>
        <v/>
      </c>
      <c r="C2123" s="192" t="inlineStr">
        <is>
          <t>DADOS_INVOC!NB103 DADOS_INVOC!NC103</t>
        </is>
      </c>
      <c r="D2123" s="192" t="inlineStr">
        <is>
          <t>entrada</t>
        </is>
      </c>
    </row>
    <row r="2124">
      <c r="A2124" s="192" t="inlineStr">
        <is>
          <t>invocacao.8.ext.1.pe</t>
        </is>
      </c>
      <c r="B2124" s="192">
        <f>IF(ISBLANK(DADOS_INVOC!$QA$103),"",DADOS_INVOC!$QA$103&amp;"")</f>
        <v/>
      </c>
      <c r="C2124" s="192" t="inlineStr">
        <is>
          <t>DADOS_INVOC!QA103</t>
        </is>
      </c>
      <c r="D2124" s="192" t="inlineStr">
        <is>
          <t>resultado</t>
        </is>
      </c>
    </row>
    <row r="2125">
      <c r="A2125" s="192" t="inlineStr">
        <is>
          <t>invocacao.8.ext.1.dano</t>
        </is>
      </c>
      <c r="B2125" s="192">
        <f>IF(ISBLANK(DADOS_INVOC!$QE$103),"",DADOS_INVOC!$QE$103&amp;"")</f>
        <v/>
      </c>
      <c r="C2125" s="192" t="inlineStr">
        <is>
          <t>DADOS_INVOC!QE103</t>
        </is>
      </c>
      <c r="D2125" s="192" t="inlineStr">
        <is>
          <t>resultado</t>
        </is>
      </c>
    </row>
    <row r="2126">
      <c r="A2126" s="192" t="inlineStr">
        <is>
          <t>invocacao.8.ext.1.erros</t>
        </is>
      </c>
      <c r="B2126" s="192">
        <f>IF(ISBLANK(DADOS_INVOC!$PT$103),"",DADOS_INVOC!$PT$103&amp;"")</f>
        <v/>
      </c>
      <c r="C2126" s="192" t="inlineStr">
        <is>
          <t>DADOS_INVOC!PT103</t>
        </is>
      </c>
      <c r="D2126" s="192" t="inlineStr">
        <is>
          <t>aviso</t>
        </is>
      </c>
    </row>
    <row r="2127">
      <c r="A2127" s="192" t="inlineStr">
        <is>
          <t>invocacao.8.ext.1.avisos</t>
        </is>
      </c>
      <c r="B2127" s="192">
        <f>IF(ISBLANK(DADOS_INVOC!$PV$103),"",DADOS_INVOC!$PV$103&amp;"")</f>
        <v/>
      </c>
      <c r="C2127" s="192" t="inlineStr">
        <is>
          <t>DADOS_INVOC!PV103</t>
        </is>
      </c>
      <c r="D2127" s="192" t="inlineStr">
        <is>
          <t>aviso</t>
        </is>
      </c>
    </row>
    <row r="2128">
      <c r="A2128" s="192" t="inlineStr">
        <is>
          <t>invocacao.8.ext.2.classe</t>
        </is>
      </c>
      <c r="B2128" s="192">
        <f>IF(ISBLANK(DADOS_INVOC!$MS$104),"",DADOS_INVOC!$MS$104&amp;"")</f>
        <v/>
      </c>
      <c r="C2128" s="192" t="inlineStr">
        <is>
          <t>DADOS_INVOC!MS104</t>
        </is>
      </c>
      <c r="D2128" s="192" t="inlineStr">
        <is>
          <t>entrada</t>
        </is>
      </c>
    </row>
    <row r="2129">
      <c r="A2129" s="192" t="inlineStr">
        <is>
          <t>invocacao.8.ext.2.nome</t>
        </is>
      </c>
      <c r="B2129" s="192">
        <f>IF(ISBLANK(DADOS_INVOC!$MT$104),"",DADOS_INVOC!$MT$104&amp;"")</f>
        <v/>
      </c>
      <c r="C2129" s="192" t="inlineStr">
        <is>
          <t>DADOS_INVOC!MT104</t>
        </is>
      </c>
      <c r="D2129" s="192" t="inlineStr">
        <is>
          <t>entrada</t>
        </is>
      </c>
    </row>
    <row r="2130">
      <c r="A2130" s="192" t="inlineStr">
        <is>
          <t>invocacao.8.ext.2.forma</t>
        </is>
      </c>
      <c r="B2130" s="192">
        <f>IF(ISBLANK(DADOS_INVOC!$MU$104),"",DADOS_INVOC!$MU$104&amp;"")</f>
        <v/>
      </c>
      <c r="C2130" s="192" t="inlineStr">
        <is>
          <t>DADOS_INVOC!MU104</t>
        </is>
      </c>
      <c r="D2130" s="192" t="inlineStr">
        <is>
          <t>entrada</t>
        </is>
      </c>
    </row>
    <row r="2131">
      <c r="A2131" s="192" t="inlineStr">
        <is>
          <t>invocacao.8.ext.2.pecas</t>
        </is>
      </c>
      <c r="B2131" s="192">
        <f>TEXTJOIN(" · ",TRUE,DADOS_INVOC!$MX$104,DADOS_INVOC!$MY$104,DADOS_INVOC!$MZ$104,DADOS_INVOC!$NA$104)</f>
        <v/>
      </c>
      <c r="C2131" s="192" t="inlineStr">
        <is>
          <t>DADOS_INVOC!MX104 DADOS_INVOC!MY104 DADOS_INVOC!MZ104 DADOS_INVOC!NA104</t>
        </is>
      </c>
      <c r="D2131" s="192" t="inlineStr">
        <is>
          <t>entrada</t>
        </is>
      </c>
    </row>
    <row r="2132">
      <c r="A2132" s="192" t="inlineStr">
        <is>
          <t>invocacao.8.ext.2.restricoes</t>
        </is>
      </c>
      <c r="B2132" s="192">
        <f>TEXTJOIN(" · ",TRUE,DADOS_INVOC!$NB$104,DADOS_INVOC!$NC$104)</f>
        <v/>
      </c>
      <c r="C2132" s="192" t="inlineStr">
        <is>
          <t>DADOS_INVOC!NB104 DADOS_INVOC!NC104</t>
        </is>
      </c>
      <c r="D2132" s="192" t="inlineStr">
        <is>
          <t>entrada</t>
        </is>
      </c>
    </row>
    <row r="2133">
      <c r="A2133" s="192" t="inlineStr">
        <is>
          <t>invocacao.8.ext.2.pe</t>
        </is>
      </c>
      <c r="B2133" s="192">
        <f>IF(ISBLANK(DADOS_INVOC!$QA$104),"",DADOS_INVOC!$QA$104&amp;"")</f>
        <v/>
      </c>
      <c r="C2133" s="192" t="inlineStr">
        <is>
          <t>DADOS_INVOC!QA104</t>
        </is>
      </c>
      <c r="D2133" s="192" t="inlineStr">
        <is>
          <t>resultado</t>
        </is>
      </c>
    </row>
    <row r="2134">
      <c r="A2134" s="192" t="inlineStr">
        <is>
          <t>invocacao.8.ext.2.dano</t>
        </is>
      </c>
      <c r="B2134" s="192">
        <f>IF(ISBLANK(DADOS_INVOC!$QE$104),"",DADOS_INVOC!$QE$104&amp;"")</f>
        <v/>
      </c>
      <c r="C2134" s="192" t="inlineStr">
        <is>
          <t>DADOS_INVOC!QE104</t>
        </is>
      </c>
      <c r="D2134" s="192" t="inlineStr">
        <is>
          <t>resultado</t>
        </is>
      </c>
    </row>
    <row r="2135">
      <c r="A2135" s="192" t="inlineStr">
        <is>
          <t>invocacao.8.ext.2.erros</t>
        </is>
      </c>
      <c r="B2135" s="192">
        <f>IF(ISBLANK(DADOS_INVOC!$PT$104),"",DADOS_INVOC!$PT$104&amp;"")</f>
        <v/>
      </c>
      <c r="C2135" s="192" t="inlineStr">
        <is>
          <t>DADOS_INVOC!PT104</t>
        </is>
      </c>
      <c r="D2135" s="192" t="inlineStr">
        <is>
          <t>aviso</t>
        </is>
      </c>
    </row>
    <row r="2136">
      <c r="A2136" s="192" t="inlineStr">
        <is>
          <t>invocacao.8.ext.2.avisos</t>
        </is>
      </c>
      <c r="B2136" s="192">
        <f>IF(ISBLANK(DADOS_INVOC!$PV$104),"",DADOS_INVOC!$PV$104&amp;"")</f>
        <v/>
      </c>
      <c r="C2136" s="192" t="inlineStr">
        <is>
          <t>DADOS_INVOC!PV104</t>
        </is>
      </c>
      <c r="D2136" s="192" t="inlineStr">
        <is>
          <t>aviso</t>
        </is>
      </c>
    </row>
    <row r="2137">
      <c r="A2137" s="192" t="inlineStr">
        <is>
          <t>invocacao.8.ext.3.classe</t>
        </is>
      </c>
      <c r="B2137" s="192">
        <f>IF(ISBLANK(DADOS_INVOC!$MS$105),"",DADOS_INVOC!$MS$105&amp;"")</f>
        <v/>
      </c>
      <c r="C2137" s="192" t="inlineStr">
        <is>
          <t>DADOS_INVOC!MS105</t>
        </is>
      </c>
      <c r="D2137" s="192" t="inlineStr">
        <is>
          <t>entrada</t>
        </is>
      </c>
    </row>
    <row r="2138">
      <c r="A2138" s="192" t="inlineStr">
        <is>
          <t>invocacao.8.ext.3.nome</t>
        </is>
      </c>
      <c r="B2138" s="192">
        <f>IF(ISBLANK(DADOS_INVOC!$MT$105),"",DADOS_INVOC!$MT$105&amp;"")</f>
        <v/>
      </c>
      <c r="C2138" s="192" t="inlineStr">
        <is>
          <t>DADOS_INVOC!MT105</t>
        </is>
      </c>
      <c r="D2138" s="192" t="inlineStr">
        <is>
          <t>entrada</t>
        </is>
      </c>
    </row>
    <row r="2139">
      <c r="A2139" s="192" t="inlineStr">
        <is>
          <t>invocacao.8.ext.3.forma</t>
        </is>
      </c>
      <c r="B2139" s="192">
        <f>IF(ISBLANK(DADOS_INVOC!$MU$105),"",DADOS_INVOC!$MU$105&amp;"")</f>
        <v/>
      </c>
      <c r="C2139" s="192" t="inlineStr">
        <is>
          <t>DADOS_INVOC!MU105</t>
        </is>
      </c>
      <c r="D2139" s="192" t="inlineStr">
        <is>
          <t>entrada</t>
        </is>
      </c>
    </row>
    <row r="2140">
      <c r="A2140" s="192" t="inlineStr">
        <is>
          <t>invocacao.8.ext.3.pecas</t>
        </is>
      </c>
      <c r="B2140" s="192">
        <f>TEXTJOIN(" · ",TRUE,DADOS_INVOC!$MX$105,DADOS_INVOC!$MY$105,DADOS_INVOC!$MZ$105,DADOS_INVOC!$NA$105)</f>
        <v/>
      </c>
      <c r="C2140" s="192" t="inlineStr">
        <is>
          <t>DADOS_INVOC!MX105 DADOS_INVOC!MY105 DADOS_INVOC!MZ105 DADOS_INVOC!NA105</t>
        </is>
      </c>
      <c r="D2140" s="192" t="inlineStr">
        <is>
          <t>entrada</t>
        </is>
      </c>
    </row>
    <row r="2141">
      <c r="A2141" s="192" t="inlineStr">
        <is>
          <t>invocacao.8.ext.3.restricoes</t>
        </is>
      </c>
      <c r="B2141" s="192">
        <f>TEXTJOIN(" · ",TRUE,DADOS_INVOC!$NB$105,DADOS_INVOC!$NC$105)</f>
        <v/>
      </c>
      <c r="C2141" s="192" t="inlineStr">
        <is>
          <t>DADOS_INVOC!NB105 DADOS_INVOC!NC105</t>
        </is>
      </c>
      <c r="D2141" s="192" t="inlineStr">
        <is>
          <t>entrada</t>
        </is>
      </c>
    </row>
    <row r="2142">
      <c r="A2142" s="192" t="inlineStr">
        <is>
          <t>invocacao.8.ext.3.pe</t>
        </is>
      </c>
      <c r="B2142" s="192">
        <f>IF(ISBLANK(DADOS_INVOC!$QA$105),"",DADOS_INVOC!$QA$105&amp;"")</f>
        <v/>
      </c>
      <c r="C2142" s="192" t="inlineStr">
        <is>
          <t>DADOS_INVOC!QA105</t>
        </is>
      </c>
      <c r="D2142" s="192" t="inlineStr">
        <is>
          <t>resultado</t>
        </is>
      </c>
    </row>
    <row r="2143">
      <c r="A2143" s="192" t="inlineStr">
        <is>
          <t>invocacao.8.ext.3.dano</t>
        </is>
      </c>
      <c r="B2143" s="192">
        <f>IF(ISBLANK(DADOS_INVOC!$QE$105),"",DADOS_INVOC!$QE$105&amp;"")</f>
        <v/>
      </c>
      <c r="C2143" s="192" t="inlineStr">
        <is>
          <t>DADOS_INVOC!QE105</t>
        </is>
      </c>
      <c r="D2143" s="192" t="inlineStr">
        <is>
          <t>resultado</t>
        </is>
      </c>
    </row>
    <row r="2144">
      <c r="A2144" s="192" t="inlineStr">
        <is>
          <t>invocacao.8.ext.3.erros</t>
        </is>
      </c>
      <c r="B2144" s="192">
        <f>IF(ISBLANK(DADOS_INVOC!$PT$105),"",DADOS_INVOC!$PT$105&amp;"")</f>
        <v/>
      </c>
      <c r="C2144" s="192" t="inlineStr">
        <is>
          <t>DADOS_INVOC!PT105</t>
        </is>
      </c>
      <c r="D2144" s="192" t="inlineStr">
        <is>
          <t>aviso</t>
        </is>
      </c>
    </row>
    <row r="2145">
      <c r="A2145" s="192" t="inlineStr">
        <is>
          <t>invocacao.8.ext.3.avisos</t>
        </is>
      </c>
      <c r="B2145" s="192">
        <f>IF(ISBLANK(DADOS_INVOC!$PV$105),"",DADOS_INVOC!$PV$105&amp;"")</f>
        <v/>
      </c>
      <c r="C2145" s="192" t="inlineStr">
        <is>
          <t>DADOS_INVOC!PV105</t>
        </is>
      </c>
      <c r="D2145" s="192" t="inlineStr">
        <is>
          <t>aviso</t>
        </is>
      </c>
    </row>
    <row r="2146">
      <c r="A2146" s="192" t="inlineStr">
        <is>
          <t>invocacao.9.bas.1.classe</t>
        </is>
      </c>
      <c r="B2146" s="192">
        <f>IF(ISBLANK(DADOS_INVOC!$MS$106),"",DADOS_INVOC!$MS$106&amp;"")</f>
        <v/>
      </c>
      <c r="C2146" s="192" t="inlineStr">
        <is>
          <t>DADOS_INVOC!MS106</t>
        </is>
      </c>
      <c r="D2146" s="192" t="inlineStr">
        <is>
          <t>entrada</t>
        </is>
      </c>
    </row>
    <row r="2147">
      <c r="A2147" s="192" t="inlineStr">
        <is>
          <t>invocacao.9.bas.1.nome</t>
        </is>
      </c>
      <c r="B2147" s="192">
        <f>IF(ISBLANK(DADOS_INVOC!$MT$106),"",DADOS_INVOC!$MT$106&amp;"")</f>
        <v/>
      </c>
      <c r="C2147" s="192" t="inlineStr">
        <is>
          <t>DADOS_INVOC!MT106</t>
        </is>
      </c>
      <c r="D2147" s="192" t="inlineStr">
        <is>
          <t>entrada</t>
        </is>
      </c>
    </row>
    <row r="2148">
      <c r="A2148" s="192" t="inlineStr">
        <is>
          <t>invocacao.9.bas.1.forma</t>
        </is>
      </c>
      <c r="B2148" s="192">
        <f>IF(ISBLANK(DADOS_INVOC!$MU$106),"",DADOS_INVOC!$MU$106&amp;"")</f>
        <v/>
      </c>
      <c r="C2148" s="192" t="inlineStr">
        <is>
          <t>DADOS_INVOC!MU106</t>
        </is>
      </c>
      <c r="D2148" s="192" t="inlineStr">
        <is>
          <t>entrada</t>
        </is>
      </c>
    </row>
    <row r="2149">
      <c r="A2149" s="192" t="inlineStr">
        <is>
          <t>invocacao.9.bas.1.pecas</t>
        </is>
      </c>
      <c r="B2149" s="192">
        <f>TEXTJOIN(" · ",TRUE,DADOS_INVOC!$MX$106,DADOS_INVOC!$MY$106,DADOS_INVOC!$MZ$106,DADOS_INVOC!$NA$106)</f>
        <v/>
      </c>
      <c r="C2149" s="192" t="inlineStr">
        <is>
          <t>DADOS_INVOC!MX106 DADOS_INVOC!MY106 DADOS_INVOC!MZ106 DADOS_INVOC!NA106</t>
        </is>
      </c>
      <c r="D2149" s="192" t="inlineStr">
        <is>
          <t>entrada</t>
        </is>
      </c>
    </row>
    <row r="2150">
      <c r="A2150" s="192" t="inlineStr">
        <is>
          <t>invocacao.9.bas.1.restricoes</t>
        </is>
      </c>
      <c r="B2150" s="192">
        <f>TEXTJOIN(" · ",TRUE,DADOS_INVOC!$NB$106,DADOS_INVOC!$NC$106)</f>
        <v/>
      </c>
      <c r="C2150" s="192" t="inlineStr">
        <is>
          <t>DADOS_INVOC!NB106 DADOS_INVOC!NC106</t>
        </is>
      </c>
      <c r="D2150" s="192" t="inlineStr">
        <is>
          <t>entrada</t>
        </is>
      </c>
    </row>
    <row r="2151">
      <c r="A2151" s="192" t="inlineStr">
        <is>
          <t>invocacao.9.bas.1.pe</t>
        </is>
      </c>
      <c r="B2151" s="192">
        <f>IF(ISBLANK(DADOS_INVOC!$QA$106),"",DADOS_INVOC!$QA$106&amp;"")</f>
        <v/>
      </c>
      <c r="C2151" s="192" t="inlineStr">
        <is>
          <t>DADOS_INVOC!QA106</t>
        </is>
      </c>
      <c r="D2151" s="192" t="inlineStr">
        <is>
          <t>resultado</t>
        </is>
      </c>
    </row>
    <row r="2152">
      <c r="A2152" s="192" t="inlineStr">
        <is>
          <t>invocacao.9.bas.1.dano</t>
        </is>
      </c>
      <c r="B2152" s="192">
        <f>IF(ISBLANK(DADOS_INVOC!$QE$106),"",DADOS_INVOC!$QE$106&amp;"")</f>
        <v/>
      </c>
      <c r="C2152" s="192" t="inlineStr">
        <is>
          <t>DADOS_INVOC!QE106</t>
        </is>
      </c>
      <c r="D2152" s="192" t="inlineStr">
        <is>
          <t>resultado</t>
        </is>
      </c>
    </row>
    <row r="2153">
      <c r="A2153" s="192" t="inlineStr">
        <is>
          <t>invocacao.9.bas.1.erros</t>
        </is>
      </c>
      <c r="B2153" s="192">
        <f>IF(ISBLANK(DADOS_INVOC!$PT$106),"",DADOS_INVOC!$PT$106&amp;"")</f>
        <v/>
      </c>
      <c r="C2153" s="192" t="inlineStr">
        <is>
          <t>DADOS_INVOC!PT106</t>
        </is>
      </c>
      <c r="D2153" s="192" t="inlineStr">
        <is>
          <t>aviso</t>
        </is>
      </c>
    </row>
    <row r="2154">
      <c r="A2154" s="192" t="inlineStr">
        <is>
          <t>invocacao.9.bas.1.avisos</t>
        </is>
      </c>
      <c r="B2154" s="192">
        <f>IF(ISBLANK(DADOS_INVOC!$PV$106),"",DADOS_INVOC!$PV$106&amp;"")</f>
        <v/>
      </c>
      <c r="C2154" s="192" t="inlineStr">
        <is>
          <t>DADOS_INVOC!PV106</t>
        </is>
      </c>
      <c r="D2154" s="192" t="inlineStr">
        <is>
          <t>aviso</t>
        </is>
      </c>
    </row>
    <row r="2155">
      <c r="A2155" s="192" t="inlineStr">
        <is>
          <t>invocacao.9.esp.1.classe</t>
        </is>
      </c>
      <c r="B2155" s="192">
        <f>IF(ISBLANK(DADOS_INVOC!$MS$107),"",DADOS_INVOC!$MS$107&amp;"")</f>
        <v/>
      </c>
      <c r="C2155" s="192" t="inlineStr">
        <is>
          <t>DADOS_INVOC!MS107</t>
        </is>
      </c>
      <c r="D2155" s="192" t="inlineStr">
        <is>
          <t>entrada</t>
        </is>
      </c>
    </row>
    <row r="2156">
      <c r="A2156" s="192" t="inlineStr">
        <is>
          <t>invocacao.9.esp.1.nome</t>
        </is>
      </c>
      <c r="B2156" s="192">
        <f>IF(ISBLANK(DADOS_INVOC!$MT$107),"",DADOS_INVOC!$MT$107&amp;"")</f>
        <v/>
      </c>
      <c r="C2156" s="192" t="inlineStr">
        <is>
          <t>DADOS_INVOC!MT107</t>
        </is>
      </c>
      <c r="D2156" s="192" t="inlineStr">
        <is>
          <t>entrada</t>
        </is>
      </c>
    </row>
    <row r="2157">
      <c r="A2157" s="192" t="inlineStr">
        <is>
          <t>invocacao.9.esp.1.forma</t>
        </is>
      </c>
      <c r="B2157" s="192">
        <f>IF(ISBLANK(DADOS_INVOC!$MU$107),"",DADOS_INVOC!$MU$107&amp;"")</f>
        <v/>
      </c>
      <c r="C2157" s="192" t="inlineStr">
        <is>
          <t>DADOS_INVOC!MU107</t>
        </is>
      </c>
      <c r="D2157" s="192" t="inlineStr">
        <is>
          <t>entrada</t>
        </is>
      </c>
    </row>
    <row r="2158">
      <c r="A2158" s="192" t="inlineStr">
        <is>
          <t>invocacao.9.esp.1.pecas</t>
        </is>
      </c>
      <c r="B2158" s="192">
        <f>TEXTJOIN(" · ",TRUE,DADOS_INVOC!$MX$107,DADOS_INVOC!$MY$107,DADOS_INVOC!$MZ$107,DADOS_INVOC!$NA$107)</f>
        <v/>
      </c>
      <c r="C2158" s="192" t="inlineStr">
        <is>
          <t>DADOS_INVOC!MX107 DADOS_INVOC!MY107 DADOS_INVOC!MZ107 DADOS_INVOC!NA107</t>
        </is>
      </c>
      <c r="D2158" s="192" t="inlineStr">
        <is>
          <t>entrada</t>
        </is>
      </c>
    </row>
    <row r="2159">
      <c r="A2159" s="192" t="inlineStr">
        <is>
          <t>invocacao.9.esp.1.restricoes</t>
        </is>
      </c>
      <c r="B2159" s="192">
        <f>TEXTJOIN(" · ",TRUE,DADOS_INVOC!$NB$107,DADOS_INVOC!$NC$107)</f>
        <v/>
      </c>
      <c r="C2159" s="192" t="inlineStr">
        <is>
          <t>DADOS_INVOC!NB107 DADOS_INVOC!NC107</t>
        </is>
      </c>
      <c r="D2159" s="192" t="inlineStr">
        <is>
          <t>entrada</t>
        </is>
      </c>
    </row>
    <row r="2160">
      <c r="A2160" s="192" t="inlineStr">
        <is>
          <t>invocacao.9.esp.1.pe</t>
        </is>
      </c>
      <c r="B2160" s="192">
        <f>IF(ISBLANK(DADOS_INVOC!$QA$107),"",DADOS_INVOC!$QA$107&amp;"")</f>
        <v/>
      </c>
      <c r="C2160" s="192" t="inlineStr">
        <is>
          <t>DADOS_INVOC!QA107</t>
        </is>
      </c>
      <c r="D2160" s="192" t="inlineStr">
        <is>
          <t>resultado</t>
        </is>
      </c>
    </row>
    <row r="2161">
      <c r="A2161" s="192" t="inlineStr">
        <is>
          <t>invocacao.9.esp.1.dano</t>
        </is>
      </c>
      <c r="B2161" s="192">
        <f>IF(ISBLANK(DADOS_INVOC!$QE$107),"",DADOS_INVOC!$QE$107&amp;"")</f>
        <v/>
      </c>
      <c r="C2161" s="192" t="inlineStr">
        <is>
          <t>DADOS_INVOC!QE107</t>
        </is>
      </c>
      <c r="D2161" s="192" t="inlineStr">
        <is>
          <t>resultado</t>
        </is>
      </c>
    </row>
    <row r="2162">
      <c r="A2162" s="192" t="inlineStr">
        <is>
          <t>invocacao.9.esp.1.erros</t>
        </is>
      </c>
      <c r="B2162" s="192">
        <f>IF(ISBLANK(DADOS_INVOC!$PT$107),"",DADOS_INVOC!$PT$107&amp;"")</f>
        <v/>
      </c>
      <c r="C2162" s="192" t="inlineStr">
        <is>
          <t>DADOS_INVOC!PT107</t>
        </is>
      </c>
      <c r="D2162" s="192" t="inlineStr">
        <is>
          <t>aviso</t>
        </is>
      </c>
    </row>
    <row r="2163">
      <c r="A2163" s="192" t="inlineStr">
        <is>
          <t>invocacao.9.esp.1.avisos</t>
        </is>
      </c>
      <c r="B2163" s="192">
        <f>IF(ISBLANK(DADOS_INVOC!$PV$107),"",DADOS_INVOC!$PV$107&amp;"")</f>
        <v/>
      </c>
      <c r="C2163" s="192" t="inlineStr">
        <is>
          <t>DADOS_INVOC!PV107</t>
        </is>
      </c>
      <c r="D2163" s="192" t="inlineStr">
        <is>
          <t>aviso</t>
        </is>
      </c>
    </row>
    <row r="2164">
      <c r="A2164" s="192" t="inlineStr">
        <is>
          <t>invocacao.9.esp.2.classe</t>
        </is>
      </c>
      <c r="B2164" s="192">
        <f>IF(ISBLANK(DADOS_INVOC!$MS$108),"",DADOS_INVOC!$MS$108&amp;"")</f>
        <v/>
      </c>
      <c r="C2164" s="192" t="inlineStr">
        <is>
          <t>DADOS_INVOC!MS108</t>
        </is>
      </c>
      <c r="D2164" s="192" t="inlineStr">
        <is>
          <t>entrada</t>
        </is>
      </c>
    </row>
    <row r="2165">
      <c r="A2165" s="192" t="inlineStr">
        <is>
          <t>invocacao.9.esp.2.nome</t>
        </is>
      </c>
      <c r="B2165" s="192">
        <f>IF(ISBLANK(DADOS_INVOC!$MT$108),"",DADOS_INVOC!$MT$108&amp;"")</f>
        <v/>
      </c>
      <c r="C2165" s="192" t="inlineStr">
        <is>
          <t>DADOS_INVOC!MT108</t>
        </is>
      </c>
      <c r="D2165" s="192" t="inlineStr">
        <is>
          <t>entrada</t>
        </is>
      </c>
    </row>
    <row r="2166">
      <c r="A2166" s="192" t="inlineStr">
        <is>
          <t>invocacao.9.esp.2.forma</t>
        </is>
      </c>
      <c r="B2166" s="192">
        <f>IF(ISBLANK(DADOS_INVOC!$MU$108),"",DADOS_INVOC!$MU$108&amp;"")</f>
        <v/>
      </c>
      <c r="C2166" s="192" t="inlineStr">
        <is>
          <t>DADOS_INVOC!MU108</t>
        </is>
      </c>
      <c r="D2166" s="192" t="inlineStr">
        <is>
          <t>entrada</t>
        </is>
      </c>
    </row>
    <row r="2167">
      <c r="A2167" s="192" t="inlineStr">
        <is>
          <t>invocacao.9.esp.2.pecas</t>
        </is>
      </c>
      <c r="B2167" s="192">
        <f>TEXTJOIN(" · ",TRUE,DADOS_INVOC!$MX$108,DADOS_INVOC!$MY$108,DADOS_INVOC!$MZ$108,DADOS_INVOC!$NA$108)</f>
        <v/>
      </c>
      <c r="C2167" s="192" t="inlineStr">
        <is>
          <t>DADOS_INVOC!MX108 DADOS_INVOC!MY108 DADOS_INVOC!MZ108 DADOS_INVOC!NA108</t>
        </is>
      </c>
      <c r="D2167" s="192" t="inlineStr">
        <is>
          <t>entrada</t>
        </is>
      </c>
    </row>
    <row r="2168">
      <c r="A2168" s="192" t="inlineStr">
        <is>
          <t>invocacao.9.esp.2.restricoes</t>
        </is>
      </c>
      <c r="B2168" s="192">
        <f>TEXTJOIN(" · ",TRUE,DADOS_INVOC!$NB$108,DADOS_INVOC!$NC$108)</f>
        <v/>
      </c>
      <c r="C2168" s="192" t="inlineStr">
        <is>
          <t>DADOS_INVOC!NB108 DADOS_INVOC!NC108</t>
        </is>
      </c>
      <c r="D2168" s="192" t="inlineStr">
        <is>
          <t>entrada</t>
        </is>
      </c>
    </row>
    <row r="2169">
      <c r="A2169" s="192" t="inlineStr">
        <is>
          <t>invocacao.9.esp.2.pe</t>
        </is>
      </c>
      <c r="B2169" s="192">
        <f>IF(ISBLANK(DADOS_INVOC!$QA$108),"",DADOS_INVOC!$QA$108&amp;"")</f>
        <v/>
      </c>
      <c r="C2169" s="192" t="inlineStr">
        <is>
          <t>DADOS_INVOC!QA108</t>
        </is>
      </c>
      <c r="D2169" s="192" t="inlineStr">
        <is>
          <t>resultado</t>
        </is>
      </c>
    </row>
    <row r="2170">
      <c r="A2170" s="192" t="inlineStr">
        <is>
          <t>invocacao.9.esp.2.dano</t>
        </is>
      </c>
      <c r="B2170" s="192">
        <f>IF(ISBLANK(DADOS_INVOC!$QE$108),"",DADOS_INVOC!$QE$108&amp;"")</f>
        <v/>
      </c>
      <c r="C2170" s="192" t="inlineStr">
        <is>
          <t>DADOS_INVOC!QE108</t>
        </is>
      </c>
      <c r="D2170" s="192" t="inlineStr">
        <is>
          <t>resultado</t>
        </is>
      </c>
    </row>
    <row r="2171">
      <c r="A2171" s="192" t="inlineStr">
        <is>
          <t>invocacao.9.esp.2.erros</t>
        </is>
      </c>
      <c r="B2171" s="192">
        <f>IF(ISBLANK(DADOS_INVOC!$PT$108),"",DADOS_INVOC!$PT$108&amp;"")</f>
        <v/>
      </c>
      <c r="C2171" s="192" t="inlineStr">
        <is>
          <t>DADOS_INVOC!PT108</t>
        </is>
      </c>
      <c r="D2171" s="192" t="inlineStr">
        <is>
          <t>aviso</t>
        </is>
      </c>
    </row>
    <row r="2172">
      <c r="A2172" s="192" t="inlineStr">
        <is>
          <t>invocacao.9.esp.2.avisos</t>
        </is>
      </c>
      <c r="B2172" s="192">
        <f>IF(ISBLANK(DADOS_INVOC!$PV$108),"",DADOS_INVOC!$PV$108&amp;"")</f>
        <v/>
      </c>
      <c r="C2172" s="192" t="inlineStr">
        <is>
          <t>DADOS_INVOC!PV108</t>
        </is>
      </c>
      <c r="D2172" s="192" t="inlineStr">
        <is>
          <t>aviso</t>
        </is>
      </c>
    </row>
    <row r="2173">
      <c r="A2173" s="192" t="inlineStr">
        <is>
          <t>invocacao.9.bas.2.classe</t>
        </is>
      </c>
      <c r="B2173" s="192">
        <f>IF(ISBLANK(DADOS_INVOC!$MS$109),"",DADOS_INVOC!$MS$109&amp;"")</f>
        <v/>
      </c>
      <c r="C2173" s="192" t="inlineStr">
        <is>
          <t>DADOS_INVOC!MS109</t>
        </is>
      </c>
      <c r="D2173" s="192" t="inlineStr">
        <is>
          <t>entrada</t>
        </is>
      </c>
    </row>
    <row r="2174">
      <c r="A2174" s="192" t="inlineStr">
        <is>
          <t>invocacao.9.bas.2.nome</t>
        </is>
      </c>
      <c r="B2174" s="192">
        <f>IF(ISBLANK(DADOS_INVOC!$MT$109),"",DADOS_INVOC!$MT$109&amp;"")</f>
        <v/>
      </c>
      <c r="C2174" s="192" t="inlineStr">
        <is>
          <t>DADOS_INVOC!MT109</t>
        </is>
      </c>
      <c r="D2174" s="192" t="inlineStr">
        <is>
          <t>entrada</t>
        </is>
      </c>
    </row>
    <row r="2175">
      <c r="A2175" s="192" t="inlineStr">
        <is>
          <t>invocacao.9.bas.2.forma</t>
        </is>
      </c>
      <c r="B2175" s="192">
        <f>IF(ISBLANK(DADOS_INVOC!$MU$109),"",DADOS_INVOC!$MU$109&amp;"")</f>
        <v/>
      </c>
      <c r="C2175" s="192" t="inlineStr">
        <is>
          <t>DADOS_INVOC!MU109</t>
        </is>
      </c>
      <c r="D2175" s="192" t="inlineStr">
        <is>
          <t>entrada</t>
        </is>
      </c>
    </row>
    <row r="2176">
      <c r="A2176" s="192" t="inlineStr">
        <is>
          <t>invocacao.9.bas.2.pecas</t>
        </is>
      </c>
      <c r="B2176" s="192">
        <f>TEXTJOIN(" · ",TRUE,DADOS_INVOC!$MX$109,DADOS_INVOC!$MY$109,DADOS_INVOC!$MZ$109,DADOS_INVOC!$NA$109)</f>
        <v/>
      </c>
      <c r="C2176" s="192" t="inlineStr">
        <is>
          <t>DADOS_INVOC!MX109 DADOS_INVOC!MY109 DADOS_INVOC!MZ109 DADOS_INVOC!NA109</t>
        </is>
      </c>
      <c r="D2176" s="192" t="inlineStr">
        <is>
          <t>entrada</t>
        </is>
      </c>
    </row>
    <row r="2177">
      <c r="A2177" s="192" t="inlineStr">
        <is>
          <t>invocacao.9.bas.2.restricoes</t>
        </is>
      </c>
      <c r="B2177" s="192">
        <f>TEXTJOIN(" · ",TRUE,DADOS_INVOC!$NB$109,DADOS_INVOC!$NC$109)</f>
        <v/>
      </c>
      <c r="C2177" s="192" t="inlineStr">
        <is>
          <t>DADOS_INVOC!NB109 DADOS_INVOC!NC109</t>
        </is>
      </c>
      <c r="D2177" s="192" t="inlineStr">
        <is>
          <t>entrada</t>
        </is>
      </c>
    </row>
    <row r="2178">
      <c r="A2178" s="192" t="inlineStr">
        <is>
          <t>invocacao.9.bas.2.pe</t>
        </is>
      </c>
      <c r="B2178" s="192">
        <f>IF(ISBLANK(DADOS_INVOC!$QA$109),"",DADOS_INVOC!$QA$109&amp;"")</f>
        <v/>
      </c>
      <c r="C2178" s="192" t="inlineStr">
        <is>
          <t>DADOS_INVOC!QA109</t>
        </is>
      </c>
      <c r="D2178" s="192" t="inlineStr">
        <is>
          <t>resultado</t>
        </is>
      </c>
    </row>
    <row r="2179">
      <c r="A2179" s="192" t="inlineStr">
        <is>
          <t>invocacao.9.bas.2.dano</t>
        </is>
      </c>
      <c r="B2179" s="192">
        <f>IF(ISBLANK(DADOS_INVOC!$QE$109),"",DADOS_INVOC!$QE$109&amp;"")</f>
        <v/>
      </c>
      <c r="C2179" s="192" t="inlineStr">
        <is>
          <t>DADOS_INVOC!QE109</t>
        </is>
      </c>
      <c r="D2179" s="192" t="inlineStr">
        <is>
          <t>resultado</t>
        </is>
      </c>
    </row>
    <row r="2180">
      <c r="A2180" s="192" t="inlineStr">
        <is>
          <t>invocacao.9.bas.2.erros</t>
        </is>
      </c>
      <c r="B2180" s="192">
        <f>IF(ISBLANK(DADOS_INVOC!$PT$109),"",DADOS_INVOC!$PT$109&amp;"")</f>
        <v/>
      </c>
      <c r="C2180" s="192" t="inlineStr">
        <is>
          <t>DADOS_INVOC!PT109</t>
        </is>
      </c>
      <c r="D2180" s="192" t="inlineStr">
        <is>
          <t>aviso</t>
        </is>
      </c>
    </row>
    <row r="2181">
      <c r="A2181" s="192" t="inlineStr">
        <is>
          <t>invocacao.9.bas.2.avisos</t>
        </is>
      </c>
      <c r="B2181" s="192">
        <f>IF(ISBLANK(DADOS_INVOC!$PV$109),"",DADOS_INVOC!$PV$109&amp;"")</f>
        <v/>
      </c>
      <c r="C2181" s="192" t="inlineStr">
        <is>
          <t>DADOS_INVOC!PV109</t>
        </is>
      </c>
      <c r="D2181" s="192" t="inlineStr">
        <is>
          <t>aviso</t>
        </is>
      </c>
    </row>
    <row r="2182">
      <c r="A2182" s="192" t="inlineStr">
        <is>
          <t>invocacao.9.esp.3.classe</t>
        </is>
      </c>
      <c r="B2182" s="192">
        <f>IF(ISBLANK(DADOS_INVOC!$MS$110),"",DADOS_INVOC!$MS$110&amp;"")</f>
        <v/>
      </c>
      <c r="C2182" s="192" t="inlineStr">
        <is>
          <t>DADOS_INVOC!MS110</t>
        </is>
      </c>
      <c r="D2182" s="192" t="inlineStr">
        <is>
          <t>entrada</t>
        </is>
      </c>
    </row>
    <row r="2183">
      <c r="A2183" s="192" t="inlineStr">
        <is>
          <t>invocacao.9.esp.3.nome</t>
        </is>
      </c>
      <c r="B2183" s="192">
        <f>IF(ISBLANK(DADOS_INVOC!$MT$110),"",DADOS_INVOC!$MT$110&amp;"")</f>
        <v/>
      </c>
      <c r="C2183" s="192" t="inlineStr">
        <is>
          <t>DADOS_INVOC!MT110</t>
        </is>
      </c>
      <c r="D2183" s="192" t="inlineStr">
        <is>
          <t>entrada</t>
        </is>
      </c>
    </row>
    <row r="2184">
      <c r="A2184" s="192" t="inlineStr">
        <is>
          <t>invocacao.9.esp.3.forma</t>
        </is>
      </c>
      <c r="B2184" s="192">
        <f>IF(ISBLANK(DADOS_INVOC!$MU$110),"",DADOS_INVOC!$MU$110&amp;"")</f>
        <v/>
      </c>
      <c r="C2184" s="192" t="inlineStr">
        <is>
          <t>DADOS_INVOC!MU110</t>
        </is>
      </c>
      <c r="D2184" s="192" t="inlineStr">
        <is>
          <t>entrada</t>
        </is>
      </c>
    </row>
    <row r="2185">
      <c r="A2185" s="192" t="inlineStr">
        <is>
          <t>invocacao.9.esp.3.pecas</t>
        </is>
      </c>
      <c r="B2185" s="192">
        <f>TEXTJOIN(" · ",TRUE,DADOS_INVOC!$MX$110,DADOS_INVOC!$MY$110,DADOS_INVOC!$MZ$110,DADOS_INVOC!$NA$110)</f>
        <v/>
      </c>
      <c r="C2185" s="192" t="inlineStr">
        <is>
          <t>DADOS_INVOC!MX110 DADOS_INVOC!MY110 DADOS_INVOC!MZ110 DADOS_INVOC!NA110</t>
        </is>
      </c>
      <c r="D2185" s="192" t="inlineStr">
        <is>
          <t>entrada</t>
        </is>
      </c>
    </row>
    <row r="2186">
      <c r="A2186" s="192" t="inlineStr">
        <is>
          <t>invocacao.9.esp.3.restricoes</t>
        </is>
      </c>
      <c r="B2186" s="192">
        <f>TEXTJOIN(" · ",TRUE,DADOS_INVOC!$NB$110,DADOS_INVOC!$NC$110)</f>
        <v/>
      </c>
      <c r="C2186" s="192" t="inlineStr">
        <is>
          <t>DADOS_INVOC!NB110 DADOS_INVOC!NC110</t>
        </is>
      </c>
      <c r="D2186" s="192" t="inlineStr">
        <is>
          <t>entrada</t>
        </is>
      </c>
    </row>
    <row r="2187">
      <c r="A2187" s="192" t="inlineStr">
        <is>
          <t>invocacao.9.esp.3.pe</t>
        </is>
      </c>
      <c r="B2187" s="192">
        <f>IF(ISBLANK(DADOS_INVOC!$QA$110),"",DADOS_INVOC!$QA$110&amp;"")</f>
        <v/>
      </c>
      <c r="C2187" s="192" t="inlineStr">
        <is>
          <t>DADOS_INVOC!QA110</t>
        </is>
      </c>
      <c r="D2187" s="192" t="inlineStr">
        <is>
          <t>resultado</t>
        </is>
      </c>
    </row>
    <row r="2188">
      <c r="A2188" s="192" t="inlineStr">
        <is>
          <t>invocacao.9.esp.3.dano</t>
        </is>
      </c>
      <c r="B2188" s="192">
        <f>IF(ISBLANK(DADOS_INVOC!$QE$110),"",DADOS_INVOC!$QE$110&amp;"")</f>
        <v/>
      </c>
      <c r="C2188" s="192" t="inlineStr">
        <is>
          <t>DADOS_INVOC!QE110</t>
        </is>
      </c>
      <c r="D2188" s="192" t="inlineStr">
        <is>
          <t>resultado</t>
        </is>
      </c>
    </row>
    <row r="2189">
      <c r="A2189" s="192" t="inlineStr">
        <is>
          <t>invocacao.9.esp.3.erros</t>
        </is>
      </c>
      <c r="B2189" s="192">
        <f>IF(ISBLANK(DADOS_INVOC!$PT$110),"",DADOS_INVOC!$PT$110&amp;"")</f>
        <v/>
      </c>
      <c r="C2189" s="192" t="inlineStr">
        <is>
          <t>DADOS_INVOC!PT110</t>
        </is>
      </c>
      <c r="D2189" s="192" t="inlineStr">
        <is>
          <t>aviso</t>
        </is>
      </c>
    </row>
    <row r="2190">
      <c r="A2190" s="192" t="inlineStr">
        <is>
          <t>invocacao.9.esp.3.avisos</t>
        </is>
      </c>
      <c r="B2190" s="192">
        <f>IF(ISBLANK(DADOS_INVOC!$PV$110),"",DADOS_INVOC!$PV$110&amp;"")</f>
        <v/>
      </c>
      <c r="C2190" s="192" t="inlineStr">
        <is>
          <t>DADOS_INVOC!PV110</t>
        </is>
      </c>
      <c r="D2190" s="192" t="inlineStr">
        <is>
          <t>aviso</t>
        </is>
      </c>
    </row>
    <row r="2191">
      <c r="A2191" s="192" t="inlineStr">
        <is>
          <t>invocacao.9.esp.4.classe</t>
        </is>
      </c>
      <c r="B2191" s="192">
        <f>IF(ISBLANK(DADOS_INVOC!$MS$111),"",DADOS_INVOC!$MS$111&amp;"")</f>
        <v/>
      </c>
      <c r="C2191" s="192" t="inlineStr">
        <is>
          <t>DADOS_INVOC!MS111</t>
        </is>
      </c>
      <c r="D2191" s="192" t="inlineStr">
        <is>
          <t>entrada</t>
        </is>
      </c>
    </row>
    <row r="2192">
      <c r="A2192" s="192" t="inlineStr">
        <is>
          <t>invocacao.9.esp.4.nome</t>
        </is>
      </c>
      <c r="B2192" s="192">
        <f>IF(ISBLANK(DADOS_INVOC!$MT$111),"",DADOS_INVOC!$MT$111&amp;"")</f>
        <v/>
      </c>
      <c r="C2192" s="192" t="inlineStr">
        <is>
          <t>DADOS_INVOC!MT111</t>
        </is>
      </c>
      <c r="D2192" s="192" t="inlineStr">
        <is>
          <t>entrada</t>
        </is>
      </c>
    </row>
    <row r="2193">
      <c r="A2193" s="192" t="inlineStr">
        <is>
          <t>invocacao.9.esp.4.forma</t>
        </is>
      </c>
      <c r="B2193" s="192">
        <f>IF(ISBLANK(DADOS_INVOC!$MU$111),"",DADOS_INVOC!$MU$111&amp;"")</f>
        <v/>
      </c>
      <c r="C2193" s="192" t="inlineStr">
        <is>
          <t>DADOS_INVOC!MU111</t>
        </is>
      </c>
      <c r="D2193" s="192" t="inlineStr">
        <is>
          <t>entrada</t>
        </is>
      </c>
    </row>
    <row r="2194">
      <c r="A2194" s="192" t="inlineStr">
        <is>
          <t>invocacao.9.esp.4.pecas</t>
        </is>
      </c>
      <c r="B2194" s="192">
        <f>TEXTJOIN(" · ",TRUE,DADOS_INVOC!$MX$111,DADOS_INVOC!$MY$111,DADOS_INVOC!$MZ$111,DADOS_INVOC!$NA$111)</f>
        <v/>
      </c>
      <c r="C2194" s="192" t="inlineStr">
        <is>
          <t>DADOS_INVOC!MX111 DADOS_INVOC!MY111 DADOS_INVOC!MZ111 DADOS_INVOC!NA111</t>
        </is>
      </c>
      <c r="D2194" s="192" t="inlineStr">
        <is>
          <t>entrada</t>
        </is>
      </c>
    </row>
    <row r="2195">
      <c r="A2195" s="192" t="inlineStr">
        <is>
          <t>invocacao.9.esp.4.restricoes</t>
        </is>
      </c>
      <c r="B2195" s="192">
        <f>TEXTJOIN(" · ",TRUE,DADOS_INVOC!$NB$111,DADOS_INVOC!$NC$111)</f>
        <v/>
      </c>
      <c r="C2195" s="192" t="inlineStr">
        <is>
          <t>DADOS_INVOC!NB111 DADOS_INVOC!NC111</t>
        </is>
      </c>
      <c r="D2195" s="192" t="inlineStr">
        <is>
          <t>entrada</t>
        </is>
      </c>
    </row>
    <row r="2196">
      <c r="A2196" s="192" t="inlineStr">
        <is>
          <t>invocacao.9.esp.4.pe</t>
        </is>
      </c>
      <c r="B2196" s="192">
        <f>IF(ISBLANK(DADOS_INVOC!$QA$111),"",DADOS_INVOC!$QA$111&amp;"")</f>
        <v/>
      </c>
      <c r="C2196" s="192" t="inlineStr">
        <is>
          <t>DADOS_INVOC!QA111</t>
        </is>
      </c>
      <c r="D2196" s="192" t="inlineStr">
        <is>
          <t>resultado</t>
        </is>
      </c>
    </row>
    <row r="2197">
      <c r="A2197" s="192" t="inlineStr">
        <is>
          <t>invocacao.9.esp.4.dano</t>
        </is>
      </c>
      <c r="B2197" s="192">
        <f>IF(ISBLANK(DADOS_INVOC!$QE$111),"",DADOS_INVOC!$QE$111&amp;"")</f>
        <v/>
      </c>
      <c r="C2197" s="192" t="inlineStr">
        <is>
          <t>DADOS_INVOC!QE111</t>
        </is>
      </c>
      <c r="D2197" s="192" t="inlineStr">
        <is>
          <t>resultado</t>
        </is>
      </c>
    </row>
    <row r="2198">
      <c r="A2198" s="192" t="inlineStr">
        <is>
          <t>invocacao.9.esp.4.erros</t>
        </is>
      </c>
      <c r="B2198" s="192">
        <f>IF(ISBLANK(DADOS_INVOC!$PT$111),"",DADOS_INVOC!$PT$111&amp;"")</f>
        <v/>
      </c>
      <c r="C2198" s="192" t="inlineStr">
        <is>
          <t>DADOS_INVOC!PT111</t>
        </is>
      </c>
      <c r="D2198" s="192" t="inlineStr">
        <is>
          <t>aviso</t>
        </is>
      </c>
    </row>
    <row r="2199">
      <c r="A2199" s="192" t="inlineStr">
        <is>
          <t>invocacao.9.esp.4.avisos</t>
        </is>
      </c>
      <c r="B2199" s="192">
        <f>IF(ISBLANK(DADOS_INVOC!$PV$111),"",DADOS_INVOC!$PV$111&amp;"")</f>
        <v/>
      </c>
      <c r="C2199" s="192" t="inlineStr">
        <is>
          <t>DADOS_INVOC!PV111</t>
        </is>
      </c>
      <c r="D2199" s="192" t="inlineStr">
        <is>
          <t>aviso</t>
        </is>
      </c>
    </row>
    <row r="2200">
      <c r="A2200" s="192" t="inlineStr">
        <is>
          <t>invocacao.9.esp.5.classe</t>
        </is>
      </c>
      <c r="B2200" s="192">
        <f>IF(ISBLANK(DADOS_INVOC!$MS$112),"",DADOS_INVOC!$MS$112&amp;"")</f>
        <v/>
      </c>
      <c r="C2200" s="192" t="inlineStr">
        <is>
          <t>DADOS_INVOC!MS112</t>
        </is>
      </c>
      <c r="D2200" s="192" t="inlineStr">
        <is>
          <t>entrada</t>
        </is>
      </c>
    </row>
    <row r="2201">
      <c r="A2201" s="192" t="inlineStr">
        <is>
          <t>invocacao.9.esp.5.nome</t>
        </is>
      </c>
      <c r="B2201" s="192">
        <f>IF(ISBLANK(DADOS_INVOC!$MT$112),"",DADOS_INVOC!$MT$112&amp;"")</f>
        <v/>
      </c>
      <c r="C2201" s="192" t="inlineStr">
        <is>
          <t>DADOS_INVOC!MT112</t>
        </is>
      </c>
      <c r="D2201" s="192" t="inlineStr">
        <is>
          <t>entrada</t>
        </is>
      </c>
    </row>
    <row r="2202">
      <c r="A2202" s="192" t="inlineStr">
        <is>
          <t>invocacao.9.esp.5.forma</t>
        </is>
      </c>
      <c r="B2202" s="192">
        <f>IF(ISBLANK(DADOS_INVOC!$MU$112),"",DADOS_INVOC!$MU$112&amp;"")</f>
        <v/>
      </c>
      <c r="C2202" s="192" t="inlineStr">
        <is>
          <t>DADOS_INVOC!MU112</t>
        </is>
      </c>
      <c r="D2202" s="192" t="inlineStr">
        <is>
          <t>entrada</t>
        </is>
      </c>
    </row>
    <row r="2203">
      <c r="A2203" s="192" t="inlineStr">
        <is>
          <t>invocacao.9.esp.5.pecas</t>
        </is>
      </c>
      <c r="B2203" s="192">
        <f>TEXTJOIN(" · ",TRUE,DADOS_INVOC!$MX$112,DADOS_INVOC!$MY$112,DADOS_INVOC!$MZ$112,DADOS_INVOC!$NA$112)</f>
        <v/>
      </c>
      <c r="C2203" s="192" t="inlineStr">
        <is>
          <t>DADOS_INVOC!MX112 DADOS_INVOC!MY112 DADOS_INVOC!MZ112 DADOS_INVOC!NA112</t>
        </is>
      </c>
      <c r="D2203" s="192" t="inlineStr">
        <is>
          <t>entrada</t>
        </is>
      </c>
    </row>
    <row r="2204">
      <c r="A2204" s="192" t="inlineStr">
        <is>
          <t>invocacao.9.esp.5.restricoes</t>
        </is>
      </c>
      <c r="B2204" s="192">
        <f>TEXTJOIN(" · ",TRUE,DADOS_INVOC!$NB$112,DADOS_INVOC!$NC$112)</f>
        <v/>
      </c>
      <c r="C2204" s="192" t="inlineStr">
        <is>
          <t>DADOS_INVOC!NB112 DADOS_INVOC!NC112</t>
        </is>
      </c>
      <c r="D2204" s="192" t="inlineStr">
        <is>
          <t>entrada</t>
        </is>
      </c>
    </row>
    <row r="2205">
      <c r="A2205" s="192" t="inlineStr">
        <is>
          <t>invocacao.9.esp.5.pe</t>
        </is>
      </c>
      <c r="B2205" s="192">
        <f>IF(ISBLANK(DADOS_INVOC!$QA$112),"",DADOS_INVOC!$QA$112&amp;"")</f>
        <v/>
      </c>
      <c r="C2205" s="192" t="inlineStr">
        <is>
          <t>DADOS_INVOC!QA112</t>
        </is>
      </c>
      <c r="D2205" s="192" t="inlineStr">
        <is>
          <t>resultado</t>
        </is>
      </c>
    </row>
    <row r="2206">
      <c r="A2206" s="192" t="inlineStr">
        <is>
          <t>invocacao.9.esp.5.dano</t>
        </is>
      </c>
      <c r="B2206" s="192">
        <f>IF(ISBLANK(DADOS_INVOC!$QE$112),"",DADOS_INVOC!$QE$112&amp;"")</f>
        <v/>
      </c>
      <c r="C2206" s="192" t="inlineStr">
        <is>
          <t>DADOS_INVOC!QE112</t>
        </is>
      </c>
      <c r="D2206" s="192" t="inlineStr">
        <is>
          <t>resultado</t>
        </is>
      </c>
    </row>
    <row r="2207">
      <c r="A2207" s="192" t="inlineStr">
        <is>
          <t>invocacao.9.esp.5.erros</t>
        </is>
      </c>
      <c r="B2207" s="192">
        <f>IF(ISBLANK(DADOS_INVOC!$PT$112),"",DADOS_INVOC!$PT$112&amp;"")</f>
        <v/>
      </c>
      <c r="C2207" s="192" t="inlineStr">
        <is>
          <t>DADOS_INVOC!PT112</t>
        </is>
      </c>
      <c r="D2207" s="192" t="inlineStr">
        <is>
          <t>aviso</t>
        </is>
      </c>
    </row>
    <row r="2208">
      <c r="A2208" s="192" t="inlineStr">
        <is>
          <t>invocacao.9.esp.5.avisos</t>
        </is>
      </c>
      <c r="B2208" s="192">
        <f>IF(ISBLANK(DADOS_INVOC!$PV$112),"",DADOS_INVOC!$PV$112&amp;"")</f>
        <v/>
      </c>
      <c r="C2208" s="192" t="inlineStr">
        <is>
          <t>DADOS_INVOC!PV112</t>
        </is>
      </c>
      <c r="D2208" s="192" t="inlineStr">
        <is>
          <t>aviso</t>
        </is>
      </c>
    </row>
    <row r="2209">
      <c r="A2209" s="192" t="inlineStr">
        <is>
          <t>invocacao.9.esp.6.classe</t>
        </is>
      </c>
      <c r="B2209" s="192">
        <f>IF(ISBLANK(DADOS_INVOC!$MS$113),"",DADOS_INVOC!$MS$113&amp;"")</f>
        <v/>
      </c>
      <c r="C2209" s="192" t="inlineStr">
        <is>
          <t>DADOS_INVOC!MS113</t>
        </is>
      </c>
      <c r="D2209" s="192" t="inlineStr">
        <is>
          <t>entrada</t>
        </is>
      </c>
    </row>
    <row r="2210">
      <c r="A2210" s="192" t="inlineStr">
        <is>
          <t>invocacao.9.esp.6.nome</t>
        </is>
      </c>
      <c r="B2210" s="192">
        <f>IF(ISBLANK(DADOS_INVOC!$MT$113),"",DADOS_INVOC!$MT$113&amp;"")</f>
        <v/>
      </c>
      <c r="C2210" s="192" t="inlineStr">
        <is>
          <t>DADOS_INVOC!MT113</t>
        </is>
      </c>
      <c r="D2210" s="192" t="inlineStr">
        <is>
          <t>entrada</t>
        </is>
      </c>
    </row>
    <row r="2211">
      <c r="A2211" s="192" t="inlineStr">
        <is>
          <t>invocacao.9.esp.6.forma</t>
        </is>
      </c>
      <c r="B2211" s="192">
        <f>IF(ISBLANK(DADOS_INVOC!$MU$113),"",DADOS_INVOC!$MU$113&amp;"")</f>
        <v/>
      </c>
      <c r="C2211" s="192" t="inlineStr">
        <is>
          <t>DADOS_INVOC!MU113</t>
        </is>
      </c>
      <c r="D2211" s="192" t="inlineStr">
        <is>
          <t>entrada</t>
        </is>
      </c>
    </row>
    <row r="2212">
      <c r="A2212" s="192" t="inlineStr">
        <is>
          <t>invocacao.9.esp.6.pecas</t>
        </is>
      </c>
      <c r="B2212" s="192">
        <f>TEXTJOIN(" · ",TRUE,DADOS_INVOC!$MX$113,DADOS_INVOC!$MY$113,DADOS_INVOC!$MZ$113,DADOS_INVOC!$NA$113)</f>
        <v/>
      </c>
      <c r="C2212" s="192" t="inlineStr">
        <is>
          <t>DADOS_INVOC!MX113 DADOS_INVOC!MY113 DADOS_INVOC!MZ113 DADOS_INVOC!NA113</t>
        </is>
      </c>
      <c r="D2212" s="192" t="inlineStr">
        <is>
          <t>entrada</t>
        </is>
      </c>
    </row>
    <row r="2213">
      <c r="A2213" s="192" t="inlineStr">
        <is>
          <t>invocacao.9.esp.6.restricoes</t>
        </is>
      </c>
      <c r="B2213" s="192">
        <f>TEXTJOIN(" · ",TRUE,DADOS_INVOC!$NB$113,DADOS_INVOC!$NC$113)</f>
        <v/>
      </c>
      <c r="C2213" s="192" t="inlineStr">
        <is>
          <t>DADOS_INVOC!NB113 DADOS_INVOC!NC113</t>
        </is>
      </c>
      <c r="D2213" s="192" t="inlineStr">
        <is>
          <t>entrada</t>
        </is>
      </c>
    </row>
    <row r="2214">
      <c r="A2214" s="192" t="inlineStr">
        <is>
          <t>invocacao.9.esp.6.pe</t>
        </is>
      </c>
      <c r="B2214" s="192">
        <f>IF(ISBLANK(DADOS_INVOC!$QA$113),"",DADOS_INVOC!$QA$113&amp;"")</f>
        <v/>
      </c>
      <c r="C2214" s="192" t="inlineStr">
        <is>
          <t>DADOS_INVOC!QA113</t>
        </is>
      </c>
      <c r="D2214" s="192" t="inlineStr">
        <is>
          <t>resultado</t>
        </is>
      </c>
    </row>
    <row r="2215">
      <c r="A2215" s="192" t="inlineStr">
        <is>
          <t>invocacao.9.esp.6.dano</t>
        </is>
      </c>
      <c r="B2215" s="192">
        <f>IF(ISBLANK(DADOS_INVOC!$QE$113),"",DADOS_INVOC!$QE$113&amp;"")</f>
        <v/>
      </c>
      <c r="C2215" s="192" t="inlineStr">
        <is>
          <t>DADOS_INVOC!QE113</t>
        </is>
      </c>
      <c r="D2215" s="192" t="inlineStr">
        <is>
          <t>resultado</t>
        </is>
      </c>
    </row>
    <row r="2216">
      <c r="A2216" s="192" t="inlineStr">
        <is>
          <t>invocacao.9.esp.6.erros</t>
        </is>
      </c>
      <c r="B2216" s="192">
        <f>IF(ISBLANK(DADOS_INVOC!$PT$113),"",DADOS_INVOC!$PT$113&amp;"")</f>
        <v/>
      </c>
      <c r="C2216" s="192" t="inlineStr">
        <is>
          <t>DADOS_INVOC!PT113</t>
        </is>
      </c>
      <c r="D2216" s="192" t="inlineStr">
        <is>
          <t>aviso</t>
        </is>
      </c>
    </row>
    <row r="2217">
      <c r="A2217" s="192" t="inlineStr">
        <is>
          <t>invocacao.9.esp.6.avisos</t>
        </is>
      </c>
      <c r="B2217" s="192">
        <f>IF(ISBLANK(DADOS_INVOC!$PV$113),"",DADOS_INVOC!$PV$113&amp;"")</f>
        <v/>
      </c>
      <c r="C2217" s="192" t="inlineStr">
        <is>
          <t>DADOS_INVOC!PV113</t>
        </is>
      </c>
      <c r="D2217" s="192" t="inlineStr">
        <is>
          <t>aviso</t>
        </is>
      </c>
    </row>
    <row r="2218">
      <c r="A2218" s="192" t="inlineStr">
        <is>
          <t>invocacao.9.esp.7.classe</t>
        </is>
      </c>
      <c r="B2218" s="192">
        <f>IF(ISBLANK(DADOS_INVOC!$MS$114),"",DADOS_INVOC!$MS$114&amp;"")</f>
        <v/>
      </c>
      <c r="C2218" s="192" t="inlineStr">
        <is>
          <t>DADOS_INVOC!MS114</t>
        </is>
      </c>
      <c r="D2218" s="192" t="inlineStr">
        <is>
          <t>entrada</t>
        </is>
      </c>
    </row>
    <row r="2219">
      <c r="A2219" s="192" t="inlineStr">
        <is>
          <t>invocacao.9.esp.7.nome</t>
        </is>
      </c>
      <c r="B2219" s="192">
        <f>IF(ISBLANK(DADOS_INVOC!$MT$114),"",DADOS_INVOC!$MT$114&amp;"")</f>
        <v/>
      </c>
      <c r="C2219" s="192" t="inlineStr">
        <is>
          <t>DADOS_INVOC!MT114</t>
        </is>
      </c>
      <c r="D2219" s="192" t="inlineStr">
        <is>
          <t>entrada</t>
        </is>
      </c>
    </row>
    <row r="2220">
      <c r="A2220" s="192" t="inlineStr">
        <is>
          <t>invocacao.9.esp.7.forma</t>
        </is>
      </c>
      <c r="B2220" s="192">
        <f>IF(ISBLANK(DADOS_INVOC!$MU$114),"",DADOS_INVOC!$MU$114&amp;"")</f>
        <v/>
      </c>
      <c r="C2220" s="192" t="inlineStr">
        <is>
          <t>DADOS_INVOC!MU114</t>
        </is>
      </c>
      <c r="D2220" s="192" t="inlineStr">
        <is>
          <t>entrada</t>
        </is>
      </c>
    </row>
    <row r="2221">
      <c r="A2221" s="192" t="inlineStr">
        <is>
          <t>invocacao.9.esp.7.pecas</t>
        </is>
      </c>
      <c r="B2221" s="192">
        <f>TEXTJOIN(" · ",TRUE,DADOS_INVOC!$MX$114,DADOS_INVOC!$MY$114,DADOS_INVOC!$MZ$114,DADOS_INVOC!$NA$114)</f>
        <v/>
      </c>
      <c r="C2221" s="192" t="inlineStr">
        <is>
          <t>DADOS_INVOC!MX114 DADOS_INVOC!MY114 DADOS_INVOC!MZ114 DADOS_INVOC!NA114</t>
        </is>
      </c>
      <c r="D2221" s="192" t="inlineStr">
        <is>
          <t>entrada</t>
        </is>
      </c>
    </row>
    <row r="2222">
      <c r="A2222" s="192" t="inlineStr">
        <is>
          <t>invocacao.9.esp.7.restricoes</t>
        </is>
      </c>
      <c r="B2222" s="192">
        <f>TEXTJOIN(" · ",TRUE,DADOS_INVOC!$NB$114,DADOS_INVOC!$NC$114)</f>
        <v/>
      </c>
      <c r="C2222" s="192" t="inlineStr">
        <is>
          <t>DADOS_INVOC!NB114 DADOS_INVOC!NC114</t>
        </is>
      </c>
      <c r="D2222" s="192" t="inlineStr">
        <is>
          <t>entrada</t>
        </is>
      </c>
    </row>
    <row r="2223">
      <c r="A2223" s="192" t="inlineStr">
        <is>
          <t>invocacao.9.esp.7.pe</t>
        </is>
      </c>
      <c r="B2223" s="192">
        <f>IF(ISBLANK(DADOS_INVOC!$QA$114),"",DADOS_INVOC!$QA$114&amp;"")</f>
        <v/>
      </c>
      <c r="C2223" s="192" t="inlineStr">
        <is>
          <t>DADOS_INVOC!QA114</t>
        </is>
      </c>
      <c r="D2223" s="192" t="inlineStr">
        <is>
          <t>resultado</t>
        </is>
      </c>
    </row>
    <row r="2224">
      <c r="A2224" s="192" t="inlineStr">
        <is>
          <t>invocacao.9.esp.7.dano</t>
        </is>
      </c>
      <c r="B2224" s="192">
        <f>IF(ISBLANK(DADOS_INVOC!$QE$114),"",DADOS_INVOC!$QE$114&amp;"")</f>
        <v/>
      </c>
      <c r="C2224" s="192" t="inlineStr">
        <is>
          <t>DADOS_INVOC!QE114</t>
        </is>
      </c>
      <c r="D2224" s="192" t="inlineStr">
        <is>
          <t>resultado</t>
        </is>
      </c>
    </row>
    <row r="2225">
      <c r="A2225" s="192" t="inlineStr">
        <is>
          <t>invocacao.9.esp.7.erros</t>
        </is>
      </c>
      <c r="B2225" s="192">
        <f>IF(ISBLANK(DADOS_INVOC!$PT$114),"",DADOS_INVOC!$PT$114&amp;"")</f>
        <v/>
      </c>
      <c r="C2225" s="192" t="inlineStr">
        <is>
          <t>DADOS_INVOC!PT114</t>
        </is>
      </c>
      <c r="D2225" s="192" t="inlineStr">
        <is>
          <t>aviso</t>
        </is>
      </c>
    </row>
    <row r="2226">
      <c r="A2226" s="192" t="inlineStr">
        <is>
          <t>invocacao.9.esp.7.avisos</t>
        </is>
      </c>
      <c r="B2226" s="192">
        <f>IF(ISBLANK(DADOS_INVOC!$PV$114),"",DADOS_INVOC!$PV$114&amp;"")</f>
        <v/>
      </c>
      <c r="C2226" s="192" t="inlineStr">
        <is>
          <t>DADOS_INVOC!PV114</t>
        </is>
      </c>
      <c r="D2226" s="192" t="inlineStr">
        <is>
          <t>aviso</t>
        </is>
      </c>
    </row>
    <row r="2227">
      <c r="A2227" s="192" t="inlineStr">
        <is>
          <t>invocacao.9.esp.8.classe</t>
        </is>
      </c>
      <c r="B2227" s="192">
        <f>IF(ISBLANK(DADOS_INVOC!$MS$115),"",DADOS_INVOC!$MS$115&amp;"")</f>
        <v/>
      </c>
      <c r="C2227" s="192" t="inlineStr">
        <is>
          <t>DADOS_INVOC!MS115</t>
        </is>
      </c>
      <c r="D2227" s="192" t="inlineStr">
        <is>
          <t>entrada</t>
        </is>
      </c>
    </row>
    <row r="2228">
      <c r="A2228" s="192" t="inlineStr">
        <is>
          <t>invocacao.9.esp.8.nome</t>
        </is>
      </c>
      <c r="B2228" s="192">
        <f>IF(ISBLANK(DADOS_INVOC!$MT$115),"",DADOS_INVOC!$MT$115&amp;"")</f>
        <v/>
      </c>
      <c r="C2228" s="192" t="inlineStr">
        <is>
          <t>DADOS_INVOC!MT115</t>
        </is>
      </c>
      <c r="D2228" s="192" t="inlineStr">
        <is>
          <t>entrada</t>
        </is>
      </c>
    </row>
    <row r="2229">
      <c r="A2229" s="192" t="inlineStr">
        <is>
          <t>invocacao.9.esp.8.forma</t>
        </is>
      </c>
      <c r="B2229" s="192">
        <f>IF(ISBLANK(DADOS_INVOC!$MU$115),"",DADOS_INVOC!$MU$115&amp;"")</f>
        <v/>
      </c>
      <c r="C2229" s="192" t="inlineStr">
        <is>
          <t>DADOS_INVOC!MU115</t>
        </is>
      </c>
      <c r="D2229" s="192" t="inlineStr">
        <is>
          <t>entrada</t>
        </is>
      </c>
    </row>
    <row r="2230">
      <c r="A2230" s="192" t="inlineStr">
        <is>
          <t>invocacao.9.esp.8.pecas</t>
        </is>
      </c>
      <c r="B2230" s="192">
        <f>TEXTJOIN(" · ",TRUE,DADOS_INVOC!$MX$115,DADOS_INVOC!$MY$115,DADOS_INVOC!$MZ$115,DADOS_INVOC!$NA$115)</f>
        <v/>
      </c>
      <c r="C2230" s="192" t="inlineStr">
        <is>
          <t>DADOS_INVOC!MX115 DADOS_INVOC!MY115 DADOS_INVOC!MZ115 DADOS_INVOC!NA115</t>
        </is>
      </c>
      <c r="D2230" s="192" t="inlineStr">
        <is>
          <t>entrada</t>
        </is>
      </c>
    </row>
    <row r="2231">
      <c r="A2231" s="192" t="inlineStr">
        <is>
          <t>invocacao.9.esp.8.restricoes</t>
        </is>
      </c>
      <c r="B2231" s="192">
        <f>TEXTJOIN(" · ",TRUE,DADOS_INVOC!$NB$115,DADOS_INVOC!$NC$115)</f>
        <v/>
      </c>
      <c r="C2231" s="192" t="inlineStr">
        <is>
          <t>DADOS_INVOC!NB115 DADOS_INVOC!NC115</t>
        </is>
      </c>
      <c r="D2231" s="192" t="inlineStr">
        <is>
          <t>entrada</t>
        </is>
      </c>
    </row>
    <row r="2232">
      <c r="A2232" s="192" t="inlineStr">
        <is>
          <t>invocacao.9.esp.8.pe</t>
        </is>
      </c>
      <c r="B2232" s="192">
        <f>IF(ISBLANK(DADOS_INVOC!$QA$115),"",DADOS_INVOC!$QA$115&amp;"")</f>
        <v/>
      </c>
      <c r="C2232" s="192" t="inlineStr">
        <is>
          <t>DADOS_INVOC!QA115</t>
        </is>
      </c>
      <c r="D2232" s="192" t="inlineStr">
        <is>
          <t>resultado</t>
        </is>
      </c>
    </row>
    <row r="2233">
      <c r="A2233" s="192" t="inlineStr">
        <is>
          <t>invocacao.9.esp.8.dano</t>
        </is>
      </c>
      <c r="B2233" s="192">
        <f>IF(ISBLANK(DADOS_INVOC!$QE$115),"",DADOS_INVOC!$QE$115&amp;"")</f>
        <v/>
      </c>
      <c r="C2233" s="192" t="inlineStr">
        <is>
          <t>DADOS_INVOC!QE115</t>
        </is>
      </c>
      <c r="D2233" s="192" t="inlineStr">
        <is>
          <t>resultado</t>
        </is>
      </c>
    </row>
    <row r="2234">
      <c r="A2234" s="192" t="inlineStr">
        <is>
          <t>invocacao.9.esp.8.erros</t>
        </is>
      </c>
      <c r="B2234" s="192">
        <f>IF(ISBLANK(DADOS_INVOC!$PT$115),"",DADOS_INVOC!$PT$115&amp;"")</f>
        <v/>
      </c>
      <c r="C2234" s="192" t="inlineStr">
        <is>
          <t>DADOS_INVOC!PT115</t>
        </is>
      </c>
      <c r="D2234" s="192" t="inlineStr">
        <is>
          <t>aviso</t>
        </is>
      </c>
    </row>
    <row r="2235">
      <c r="A2235" s="192" t="inlineStr">
        <is>
          <t>invocacao.9.esp.8.avisos</t>
        </is>
      </c>
      <c r="B2235" s="192">
        <f>IF(ISBLANK(DADOS_INVOC!$PV$115),"",DADOS_INVOC!$PV$115&amp;"")</f>
        <v/>
      </c>
      <c r="C2235" s="192" t="inlineStr">
        <is>
          <t>DADOS_INVOC!PV115</t>
        </is>
      </c>
      <c r="D2235" s="192" t="inlineStr">
        <is>
          <t>aviso</t>
        </is>
      </c>
    </row>
    <row r="2236">
      <c r="A2236" s="192" t="inlineStr">
        <is>
          <t>invocacao.9.ext.1.classe</t>
        </is>
      </c>
      <c r="B2236" s="192">
        <f>IF(ISBLANK(DADOS_INVOC!$MS$116),"",DADOS_INVOC!$MS$116&amp;"")</f>
        <v/>
      </c>
      <c r="C2236" s="192" t="inlineStr">
        <is>
          <t>DADOS_INVOC!MS116</t>
        </is>
      </c>
      <c r="D2236" s="192" t="inlineStr">
        <is>
          <t>entrada</t>
        </is>
      </c>
    </row>
    <row r="2237">
      <c r="A2237" s="192" t="inlineStr">
        <is>
          <t>invocacao.9.ext.1.nome</t>
        </is>
      </c>
      <c r="B2237" s="192">
        <f>IF(ISBLANK(DADOS_INVOC!$MT$116),"",DADOS_INVOC!$MT$116&amp;"")</f>
        <v/>
      </c>
      <c r="C2237" s="192" t="inlineStr">
        <is>
          <t>DADOS_INVOC!MT116</t>
        </is>
      </c>
      <c r="D2237" s="192" t="inlineStr">
        <is>
          <t>entrada</t>
        </is>
      </c>
    </row>
    <row r="2238">
      <c r="A2238" s="192" t="inlineStr">
        <is>
          <t>invocacao.9.ext.1.forma</t>
        </is>
      </c>
      <c r="B2238" s="192">
        <f>IF(ISBLANK(DADOS_INVOC!$MU$116),"",DADOS_INVOC!$MU$116&amp;"")</f>
        <v/>
      </c>
      <c r="C2238" s="192" t="inlineStr">
        <is>
          <t>DADOS_INVOC!MU116</t>
        </is>
      </c>
      <c r="D2238" s="192" t="inlineStr">
        <is>
          <t>entrada</t>
        </is>
      </c>
    </row>
    <row r="2239">
      <c r="A2239" s="192" t="inlineStr">
        <is>
          <t>invocacao.9.ext.1.pecas</t>
        </is>
      </c>
      <c r="B2239" s="192">
        <f>TEXTJOIN(" · ",TRUE,DADOS_INVOC!$MX$116,DADOS_INVOC!$MY$116,DADOS_INVOC!$MZ$116,DADOS_INVOC!$NA$116)</f>
        <v/>
      </c>
      <c r="C2239" s="192" t="inlineStr">
        <is>
          <t>DADOS_INVOC!MX116 DADOS_INVOC!MY116 DADOS_INVOC!MZ116 DADOS_INVOC!NA116</t>
        </is>
      </c>
      <c r="D2239" s="192" t="inlineStr">
        <is>
          <t>entrada</t>
        </is>
      </c>
    </row>
    <row r="2240">
      <c r="A2240" s="192" t="inlineStr">
        <is>
          <t>invocacao.9.ext.1.restricoes</t>
        </is>
      </c>
      <c r="B2240" s="192">
        <f>TEXTJOIN(" · ",TRUE,DADOS_INVOC!$NB$116,DADOS_INVOC!$NC$116)</f>
        <v/>
      </c>
      <c r="C2240" s="192" t="inlineStr">
        <is>
          <t>DADOS_INVOC!NB116 DADOS_INVOC!NC116</t>
        </is>
      </c>
      <c r="D2240" s="192" t="inlineStr">
        <is>
          <t>entrada</t>
        </is>
      </c>
    </row>
    <row r="2241">
      <c r="A2241" s="192" t="inlineStr">
        <is>
          <t>invocacao.9.ext.1.pe</t>
        </is>
      </c>
      <c r="B2241" s="192">
        <f>IF(ISBLANK(DADOS_INVOC!$QA$116),"",DADOS_INVOC!$QA$116&amp;"")</f>
        <v/>
      </c>
      <c r="C2241" s="192" t="inlineStr">
        <is>
          <t>DADOS_INVOC!QA116</t>
        </is>
      </c>
      <c r="D2241" s="192" t="inlineStr">
        <is>
          <t>resultado</t>
        </is>
      </c>
    </row>
    <row r="2242">
      <c r="A2242" s="192" t="inlineStr">
        <is>
          <t>invocacao.9.ext.1.dano</t>
        </is>
      </c>
      <c r="B2242" s="192">
        <f>IF(ISBLANK(DADOS_INVOC!$QE$116),"",DADOS_INVOC!$QE$116&amp;"")</f>
        <v/>
      </c>
      <c r="C2242" s="192" t="inlineStr">
        <is>
          <t>DADOS_INVOC!QE116</t>
        </is>
      </c>
      <c r="D2242" s="192" t="inlineStr">
        <is>
          <t>resultado</t>
        </is>
      </c>
    </row>
    <row r="2243">
      <c r="A2243" s="192" t="inlineStr">
        <is>
          <t>invocacao.9.ext.1.erros</t>
        </is>
      </c>
      <c r="B2243" s="192">
        <f>IF(ISBLANK(DADOS_INVOC!$PT$116),"",DADOS_INVOC!$PT$116&amp;"")</f>
        <v/>
      </c>
      <c r="C2243" s="192" t="inlineStr">
        <is>
          <t>DADOS_INVOC!PT116</t>
        </is>
      </c>
      <c r="D2243" s="192" t="inlineStr">
        <is>
          <t>aviso</t>
        </is>
      </c>
    </row>
    <row r="2244">
      <c r="A2244" s="192" t="inlineStr">
        <is>
          <t>invocacao.9.ext.1.avisos</t>
        </is>
      </c>
      <c r="B2244" s="192">
        <f>IF(ISBLANK(DADOS_INVOC!$PV$116),"",DADOS_INVOC!$PV$116&amp;"")</f>
        <v/>
      </c>
      <c r="C2244" s="192" t="inlineStr">
        <is>
          <t>DADOS_INVOC!PV116</t>
        </is>
      </c>
      <c r="D2244" s="192" t="inlineStr">
        <is>
          <t>aviso</t>
        </is>
      </c>
    </row>
    <row r="2245">
      <c r="A2245" s="192" t="inlineStr">
        <is>
          <t>invocacao.9.ext.2.classe</t>
        </is>
      </c>
      <c r="B2245" s="192">
        <f>IF(ISBLANK(DADOS_INVOC!$MS$117),"",DADOS_INVOC!$MS$117&amp;"")</f>
        <v/>
      </c>
      <c r="C2245" s="192" t="inlineStr">
        <is>
          <t>DADOS_INVOC!MS117</t>
        </is>
      </c>
      <c r="D2245" s="192" t="inlineStr">
        <is>
          <t>entrada</t>
        </is>
      </c>
    </row>
    <row r="2246">
      <c r="A2246" s="192" t="inlineStr">
        <is>
          <t>invocacao.9.ext.2.nome</t>
        </is>
      </c>
      <c r="B2246" s="192">
        <f>IF(ISBLANK(DADOS_INVOC!$MT$117),"",DADOS_INVOC!$MT$117&amp;"")</f>
        <v/>
      </c>
      <c r="C2246" s="192" t="inlineStr">
        <is>
          <t>DADOS_INVOC!MT117</t>
        </is>
      </c>
      <c r="D2246" s="192" t="inlineStr">
        <is>
          <t>entrada</t>
        </is>
      </c>
    </row>
    <row r="2247">
      <c r="A2247" s="192" t="inlineStr">
        <is>
          <t>invocacao.9.ext.2.forma</t>
        </is>
      </c>
      <c r="B2247" s="192">
        <f>IF(ISBLANK(DADOS_INVOC!$MU$117),"",DADOS_INVOC!$MU$117&amp;"")</f>
        <v/>
      </c>
      <c r="C2247" s="192" t="inlineStr">
        <is>
          <t>DADOS_INVOC!MU117</t>
        </is>
      </c>
      <c r="D2247" s="192" t="inlineStr">
        <is>
          <t>entrada</t>
        </is>
      </c>
    </row>
    <row r="2248">
      <c r="A2248" s="192" t="inlineStr">
        <is>
          <t>invocacao.9.ext.2.pecas</t>
        </is>
      </c>
      <c r="B2248" s="192">
        <f>TEXTJOIN(" · ",TRUE,DADOS_INVOC!$MX$117,DADOS_INVOC!$MY$117,DADOS_INVOC!$MZ$117,DADOS_INVOC!$NA$117)</f>
        <v/>
      </c>
      <c r="C2248" s="192" t="inlineStr">
        <is>
          <t>DADOS_INVOC!MX117 DADOS_INVOC!MY117 DADOS_INVOC!MZ117 DADOS_INVOC!NA117</t>
        </is>
      </c>
      <c r="D2248" s="192" t="inlineStr">
        <is>
          <t>entrada</t>
        </is>
      </c>
    </row>
    <row r="2249">
      <c r="A2249" s="192" t="inlineStr">
        <is>
          <t>invocacao.9.ext.2.restricoes</t>
        </is>
      </c>
      <c r="B2249" s="192">
        <f>TEXTJOIN(" · ",TRUE,DADOS_INVOC!$NB$117,DADOS_INVOC!$NC$117)</f>
        <v/>
      </c>
      <c r="C2249" s="192" t="inlineStr">
        <is>
          <t>DADOS_INVOC!NB117 DADOS_INVOC!NC117</t>
        </is>
      </c>
      <c r="D2249" s="192" t="inlineStr">
        <is>
          <t>entrada</t>
        </is>
      </c>
    </row>
    <row r="2250">
      <c r="A2250" s="192" t="inlineStr">
        <is>
          <t>invocacao.9.ext.2.pe</t>
        </is>
      </c>
      <c r="B2250" s="192">
        <f>IF(ISBLANK(DADOS_INVOC!$QA$117),"",DADOS_INVOC!$QA$117&amp;"")</f>
        <v/>
      </c>
      <c r="C2250" s="192" t="inlineStr">
        <is>
          <t>DADOS_INVOC!QA117</t>
        </is>
      </c>
      <c r="D2250" s="192" t="inlineStr">
        <is>
          <t>resultado</t>
        </is>
      </c>
    </row>
    <row r="2251">
      <c r="A2251" s="192" t="inlineStr">
        <is>
          <t>invocacao.9.ext.2.dano</t>
        </is>
      </c>
      <c r="B2251" s="192">
        <f>IF(ISBLANK(DADOS_INVOC!$QE$117),"",DADOS_INVOC!$QE$117&amp;"")</f>
        <v/>
      </c>
      <c r="C2251" s="192" t="inlineStr">
        <is>
          <t>DADOS_INVOC!QE117</t>
        </is>
      </c>
      <c r="D2251" s="192" t="inlineStr">
        <is>
          <t>resultado</t>
        </is>
      </c>
    </row>
    <row r="2252">
      <c r="A2252" s="192" t="inlineStr">
        <is>
          <t>invocacao.9.ext.2.erros</t>
        </is>
      </c>
      <c r="B2252" s="192">
        <f>IF(ISBLANK(DADOS_INVOC!$PT$117),"",DADOS_INVOC!$PT$117&amp;"")</f>
        <v/>
      </c>
      <c r="C2252" s="192" t="inlineStr">
        <is>
          <t>DADOS_INVOC!PT117</t>
        </is>
      </c>
      <c r="D2252" s="192" t="inlineStr">
        <is>
          <t>aviso</t>
        </is>
      </c>
    </row>
    <row r="2253">
      <c r="A2253" s="192" t="inlineStr">
        <is>
          <t>invocacao.9.ext.2.avisos</t>
        </is>
      </c>
      <c r="B2253" s="192">
        <f>IF(ISBLANK(DADOS_INVOC!$PV$117),"",DADOS_INVOC!$PV$117&amp;"")</f>
        <v/>
      </c>
      <c r="C2253" s="192" t="inlineStr">
        <is>
          <t>DADOS_INVOC!PV117</t>
        </is>
      </c>
      <c r="D2253" s="192" t="inlineStr">
        <is>
          <t>aviso</t>
        </is>
      </c>
    </row>
    <row r="2254">
      <c r="A2254" s="192" t="inlineStr">
        <is>
          <t>invocacao.9.ext.3.classe</t>
        </is>
      </c>
      <c r="B2254" s="192">
        <f>IF(ISBLANK(DADOS_INVOC!$MS$118),"",DADOS_INVOC!$MS$118&amp;"")</f>
        <v/>
      </c>
      <c r="C2254" s="192" t="inlineStr">
        <is>
          <t>DADOS_INVOC!MS118</t>
        </is>
      </c>
      <c r="D2254" s="192" t="inlineStr">
        <is>
          <t>entrada</t>
        </is>
      </c>
    </row>
    <row r="2255">
      <c r="A2255" s="192" t="inlineStr">
        <is>
          <t>invocacao.9.ext.3.nome</t>
        </is>
      </c>
      <c r="B2255" s="192">
        <f>IF(ISBLANK(DADOS_INVOC!$MT$118),"",DADOS_INVOC!$MT$118&amp;"")</f>
        <v/>
      </c>
      <c r="C2255" s="192" t="inlineStr">
        <is>
          <t>DADOS_INVOC!MT118</t>
        </is>
      </c>
      <c r="D2255" s="192" t="inlineStr">
        <is>
          <t>entrada</t>
        </is>
      </c>
    </row>
    <row r="2256">
      <c r="A2256" s="192" t="inlineStr">
        <is>
          <t>invocacao.9.ext.3.forma</t>
        </is>
      </c>
      <c r="B2256" s="192">
        <f>IF(ISBLANK(DADOS_INVOC!$MU$118),"",DADOS_INVOC!$MU$118&amp;"")</f>
        <v/>
      </c>
      <c r="C2256" s="192" t="inlineStr">
        <is>
          <t>DADOS_INVOC!MU118</t>
        </is>
      </c>
      <c r="D2256" s="192" t="inlineStr">
        <is>
          <t>entrada</t>
        </is>
      </c>
    </row>
    <row r="2257">
      <c r="A2257" s="192" t="inlineStr">
        <is>
          <t>invocacao.9.ext.3.pecas</t>
        </is>
      </c>
      <c r="B2257" s="192">
        <f>TEXTJOIN(" · ",TRUE,DADOS_INVOC!$MX$118,DADOS_INVOC!$MY$118,DADOS_INVOC!$MZ$118,DADOS_INVOC!$NA$118)</f>
        <v/>
      </c>
      <c r="C2257" s="192" t="inlineStr">
        <is>
          <t>DADOS_INVOC!MX118 DADOS_INVOC!MY118 DADOS_INVOC!MZ118 DADOS_INVOC!NA118</t>
        </is>
      </c>
      <c r="D2257" s="192" t="inlineStr">
        <is>
          <t>entrada</t>
        </is>
      </c>
    </row>
    <row r="2258">
      <c r="A2258" s="192" t="inlineStr">
        <is>
          <t>invocacao.9.ext.3.restricoes</t>
        </is>
      </c>
      <c r="B2258" s="192">
        <f>TEXTJOIN(" · ",TRUE,DADOS_INVOC!$NB$118,DADOS_INVOC!$NC$118)</f>
        <v/>
      </c>
      <c r="C2258" s="192" t="inlineStr">
        <is>
          <t>DADOS_INVOC!NB118 DADOS_INVOC!NC118</t>
        </is>
      </c>
      <c r="D2258" s="192" t="inlineStr">
        <is>
          <t>entrada</t>
        </is>
      </c>
    </row>
    <row r="2259">
      <c r="A2259" s="192" t="inlineStr">
        <is>
          <t>invocacao.9.ext.3.pe</t>
        </is>
      </c>
      <c r="B2259" s="192">
        <f>IF(ISBLANK(DADOS_INVOC!$QA$118),"",DADOS_INVOC!$QA$118&amp;"")</f>
        <v/>
      </c>
      <c r="C2259" s="192" t="inlineStr">
        <is>
          <t>DADOS_INVOC!QA118</t>
        </is>
      </c>
      <c r="D2259" s="192" t="inlineStr">
        <is>
          <t>resultado</t>
        </is>
      </c>
    </row>
    <row r="2260">
      <c r="A2260" s="192" t="inlineStr">
        <is>
          <t>invocacao.9.ext.3.dano</t>
        </is>
      </c>
      <c r="B2260" s="192">
        <f>IF(ISBLANK(DADOS_INVOC!$QE$118),"",DADOS_INVOC!$QE$118&amp;"")</f>
        <v/>
      </c>
      <c r="C2260" s="192" t="inlineStr">
        <is>
          <t>DADOS_INVOC!QE118</t>
        </is>
      </c>
      <c r="D2260" s="192" t="inlineStr">
        <is>
          <t>resultado</t>
        </is>
      </c>
    </row>
    <row r="2261">
      <c r="A2261" s="192" t="inlineStr">
        <is>
          <t>invocacao.9.ext.3.erros</t>
        </is>
      </c>
      <c r="B2261" s="192">
        <f>IF(ISBLANK(DADOS_INVOC!$PT$118),"",DADOS_INVOC!$PT$118&amp;"")</f>
        <v/>
      </c>
      <c r="C2261" s="192" t="inlineStr">
        <is>
          <t>DADOS_INVOC!PT118</t>
        </is>
      </c>
      <c r="D2261" s="192" t="inlineStr">
        <is>
          <t>aviso</t>
        </is>
      </c>
    </row>
    <row r="2262">
      <c r="A2262" s="192" t="inlineStr">
        <is>
          <t>invocacao.9.ext.3.avisos</t>
        </is>
      </c>
      <c r="B2262" s="192">
        <f>IF(ISBLANK(DADOS_INVOC!$PV$118),"",DADOS_INVOC!$PV$118&amp;"")</f>
        <v/>
      </c>
      <c r="C2262" s="192" t="inlineStr">
        <is>
          <t>DADOS_INVOC!PV118</t>
        </is>
      </c>
      <c r="D2262" s="192" t="inlineStr">
        <is>
          <t>aviso</t>
        </is>
      </c>
    </row>
    <row r="2263">
      <c r="A2263" s="192" t="inlineStr">
        <is>
          <t>invocacao.10.bas.1.classe</t>
        </is>
      </c>
      <c r="B2263" s="192">
        <f>IF(ISBLANK(DADOS_INVOC!$MS$119),"",DADOS_INVOC!$MS$119&amp;"")</f>
        <v/>
      </c>
      <c r="C2263" s="192" t="inlineStr">
        <is>
          <t>DADOS_INVOC!MS119</t>
        </is>
      </c>
      <c r="D2263" s="192" t="inlineStr">
        <is>
          <t>entrada</t>
        </is>
      </c>
    </row>
    <row r="2264">
      <c r="A2264" s="192" t="inlineStr">
        <is>
          <t>invocacao.10.bas.1.nome</t>
        </is>
      </c>
      <c r="B2264" s="192">
        <f>IF(ISBLANK(DADOS_INVOC!$MT$119),"",DADOS_INVOC!$MT$119&amp;"")</f>
        <v/>
      </c>
      <c r="C2264" s="192" t="inlineStr">
        <is>
          <t>DADOS_INVOC!MT119</t>
        </is>
      </c>
      <c r="D2264" s="192" t="inlineStr">
        <is>
          <t>entrada</t>
        </is>
      </c>
    </row>
    <row r="2265">
      <c r="A2265" s="192" t="inlineStr">
        <is>
          <t>invocacao.10.bas.1.forma</t>
        </is>
      </c>
      <c r="B2265" s="192">
        <f>IF(ISBLANK(DADOS_INVOC!$MU$119),"",DADOS_INVOC!$MU$119&amp;"")</f>
        <v/>
      </c>
      <c r="C2265" s="192" t="inlineStr">
        <is>
          <t>DADOS_INVOC!MU119</t>
        </is>
      </c>
      <c r="D2265" s="192" t="inlineStr">
        <is>
          <t>entrada</t>
        </is>
      </c>
    </row>
    <row r="2266">
      <c r="A2266" s="192" t="inlineStr">
        <is>
          <t>invocacao.10.bas.1.pecas</t>
        </is>
      </c>
      <c r="B2266" s="192">
        <f>TEXTJOIN(" · ",TRUE,DADOS_INVOC!$MX$119,DADOS_INVOC!$MY$119,DADOS_INVOC!$MZ$119,DADOS_INVOC!$NA$119)</f>
        <v/>
      </c>
      <c r="C2266" s="192" t="inlineStr">
        <is>
          <t>DADOS_INVOC!MX119 DADOS_INVOC!MY119 DADOS_INVOC!MZ119 DADOS_INVOC!NA119</t>
        </is>
      </c>
      <c r="D2266" s="192" t="inlineStr">
        <is>
          <t>entrada</t>
        </is>
      </c>
    </row>
    <row r="2267">
      <c r="A2267" s="192" t="inlineStr">
        <is>
          <t>invocacao.10.bas.1.restricoes</t>
        </is>
      </c>
      <c r="B2267" s="192">
        <f>TEXTJOIN(" · ",TRUE,DADOS_INVOC!$NB$119,DADOS_INVOC!$NC$119)</f>
        <v/>
      </c>
      <c r="C2267" s="192" t="inlineStr">
        <is>
          <t>DADOS_INVOC!NB119 DADOS_INVOC!NC119</t>
        </is>
      </c>
      <c r="D2267" s="192" t="inlineStr">
        <is>
          <t>entrada</t>
        </is>
      </c>
    </row>
    <row r="2268">
      <c r="A2268" s="192" t="inlineStr">
        <is>
          <t>invocacao.10.bas.1.pe</t>
        </is>
      </c>
      <c r="B2268" s="192">
        <f>IF(ISBLANK(DADOS_INVOC!$QA$119),"",DADOS_INVOC!$QA$119&amp;"")</f>
        <v/>
      </c>
      <c r="C2268" s="192" t="inlineStr">
        <is>
          <t>DADOS_INVOC!QA119</t>
        </is>
      </c>
      <c r="D2268" s="192" t="inlineStr">
        <is>
          <t>resultado</t>
        </is>
      </c>
    </row>
    <row r="2269">
      <c r="A2269" s="192" t="inlineStr">
        <is>
          <t>invocacao.10.bas.1.dano</t>
        </is>
      </c>
      <c r="B2269" s="192">
        <f>IF(ISBLANK(DADOS_INVOC!$QE$119),"",DADOS_INVOC!$QE$119&amp;"")</f>
        <v/>
      </c>
      <c r="C2269" s="192" t="inlineStr">
        <is>
          <t>DADOS_INVOC!QE119</t>
        </is>
      </c>
      <c r="D2269" s="192" t="inlineStr">
        <is>
          <t>resultado</t>
        </is>
      </c>
    </row>
    <row r="2270">
      <c r="A2270" s="192" t="inlineStr">
        <is>
          <t>invocacao.10.bas.1.erros</t>
        </is>
      </c>
      <c r="B2270" s="192">
        <f>IF(ISBLANK(DADOS_INVOC!$PT$119),"",DADOS_INVOC!$PT$119&amp;"")</f>
        <v/>
      </c>
      <c r="C2270" s="192" t="inlineStr">
        <is>
          <t>DADOS_INVOC!PT119</t>
        </is>
      </c>
      <c r="D2270" s="192" t="inlineStr">
        <is>
          <t>aviso</t>
        </is>
      </c>
    </row>
    <row r="2271">
      <c r="A2271" s="192" t="inlineStr">
        <is>
          <t>invocacao.10.bas.1.avisos</t>
        </is>
      </c>
      <c r="B2271" s="192">
        <f>IF(ISBLANK(DADOS_INVOC!$PV$119),"",DADOS_INVOC!$PV$119&amp;"")</f>
        <v/>
      </c>
      <c r="C2271" s="192" t="inlineStr">
        <is>
          <t>DADOS_INVOC!PV119</t>
        </is>
      </c>
      <c r="D2271" s="192" t="inlineStr">
        <is>
          <t>aviso</t>
        </is>
      </c>
    </row>
    <row r="2272">
      <c r="A2272" s="192" t="inlineStr">
        <is>
          <t>invocacao.10.esp.1.classe</t>
        </is>
      </c>
      <c r="B2272" s="192">
        <f>IF(ISBLANK(DADOS_INVOC!$MS$120),"",DADOS_INVOC!$MS$120&amp;"")</f>
        <v/>
      </c>
      <c r="C2272" s="192" t="inlineStr">
        <is>
          <t>DADOS_INVOC!MS120</t>
        </is>
      </c>
      <c r="D2272" s="192" t="inlineStr">
        <is>
          <t>entrada</t>
        </is>
      </c>
    </row>
    <row r="2273">
      <c r="A2273" s="192" t="inlineStr">
        <is>
          <t>invocacao.10.esp.1.nome</t>
        </is>
      </c>
      <c r="B2273" s="192">
        <f>IF(ISBLANK(DADOS_INVOC!$MT$120),"",DADOS_INVOC!$MT$120&amp;"")</f>
        <v/>
      </c>
      <c r="C2273" s="192" t="inlineStr">
        <is>
          <t>DADOS_INVOC!MT120</t>
        </is>
      </c>
      <c r="D2273" s="192" t="inlineStr">
        <is>
          <t>entrada</t>
        </is>
      </c>
    </row>
    <row r="2274">
      <c r="A2274" s="192" t="inlineStr">
        <is>
          <t>invocacao.10.esp.1.forma</t>
        </is>
      </c>
      <c r="B2274" s="192">
        <f>IF(ISBLANK(DADOS_INVOC!$MU$120),"",DADOS_INVOC!$MU$120&amp;"")</f>
        <v/>
      </c>
      <c r="C2274" s="192" t="inlineStr">
        <is>
          <t>DADOS_INVOC!MU120</t>
        </is>
      </c>
      <c r="D2274" s="192" t="inlineStr">
        <is>
          <t>entrada</t>
        </is>
      </c>
    </row>
    <row r="2275">
      <c r="A2275" s="192" t="inlineStr">
        <is>
          <t>invocacao.10.esp.1.pecas</t>
        </is>
      </c>
      <c r="B2275" s="192">
        <f>TEXTJOIN(" · ",TRUE,DADOS_INVOC!$MX$120,DADOS_INVOC!$MY$120,DADOS_INVOC!$MZ$120,DADOS_INVOC!$NA$120)</f>
        <v/>
      </c>
      <c r="C2275" s="192" t="inlineStr">
        <is>
          <t>DADOS_INVOC!MX120 DADOS_INVOC!MY120 DADOS_INVOC!MZ120 DADOS_INVOC!NA120</t>
        </is>
      </c>
      <c r="D2275" s="192" t="inlineStr">
        <is>
          <t>entrada</t>
        </is>
      </c>
    </row>
    <row r="2276">
      <c r="A2276" s="192" t="inlineStr">
        <is>
          <t>invocacao.10.esp.1.restricoes</t>
        </is>
      </c>
      <c r="B2276" s="192">
        <f>TEXTJOIN(" · ",TRUE,DADOS_INVOC!$NB$120,DADOS_INVOC!$NC$120)</f>
        <v/>
      </c>
      <c r="C2276" s="192" t="inlineStr">
        <is>
          <t>DADOS_INVOC!NB120 DADOS_INVOC!NC120</t>
        </is>
      </c>
      <c r="D2276" s="192" t="inlineStr">
        <is>
          <t>entrada</t>
        </is>
      </c>
    </row>
    <row r="2277">
      <c r="A2277" s="192" t="inlineStr">
        <is>
          <t>invocacao.10.esp.1.pe</t>
        </is>
      </c>
      <c r="B2277" s="192">
        <f>IF(ISBLANK(DADOS_INVOC!$QA$120),"",DADOS_INVOC!$QA$120&amp;"")</f>
        <v/>
      </c>
      <c r="C2277" s="192" t="inlineStr">
        <is>
          <t>DADOS_INVOC!QA120</t>
        </is>
      </c>
      <c r="D2277" s="192" t="inlineStr">
        <is>
          <t>resultado</t>
        </is>
      </c>
    </row>
    <row r="2278">
      <c r="A2278" s="192" t="inlineStr">
        <is>
          <t>invocacao.10.esp.1.dano</t>
        </is>
      </c>
      <c r="B2278" s="192">
        <f>IF(ISBLANK(DADOS_INVOC!$QE$120),"",DADOS_INVOC!$QE$120&amp;"")</f>
        <v/>
      </c>
      <c r="C2278" s="192" t="inlineStr">
        <is>
          <t>DADOS_INVOC!QE120</t>
        </is>
      </c>
      <c r="D2278" s="192" t="inlineStr">
        <is>
          <t>resultado</t>
        </is>
      </c>
    </row>
    <row r="2279">
      <c r="A2279" s="192" t="inlineStr">
        <is>
          <t>invocacao.10.esp.1.erros</t>
        </is>
      </c>
      <c r="B2279" s="192">
        <f>IF(ISBLANK(DADOS_INVOC!$PT$120),"",DADOS_INVOC!$PT$120&amp;"")</f>
        <v/>
      </c>
      <c r="C2279" s="192" t="inlineStr">
        <is>
          <t>DADOS_INVOC!PT120</t>
        </is>
      </c>
      <c r="D2279" s="192" t="inlineStr">
        <is>
          <t>aviso</t>
        </is>
      </c>
    </row>
    <row r="2280">
      <c r="A2280" s="192" t="inlineStr">
        <is>
          <t>invocacao.10.esp.1.avisos</t>
        </is>
      </c>
      <c r="B2280" s="192">
        <f>IF(ISBLANK(DADOS_INVOC!$PV$120),"",DADOS_INVOC!$PV$120&amp;"")</f>
        <v/>
      </c>
      <c r="C2280" s="192" t="inlineStr">
        <is>
          <t>DADOS_INVOC!PV120</t>
        </is>
      </c>
      <c r="D2280" s="192" t="inlineStr">
        <is>
          <t>aviso</t>
        </is>
      </c>
    </row>
    <row r="2281">
      <c r="A2281" s="192" t="inlineStr">
        <is>
          <t>invocacao.10.esp.2.classe</t>
        </is>
      </c>
      <c r="B2281" s="192">
        <f>IF(ISBLANK(DADOS_INVOC!$MS$121),"",DADOS_INVOC!$MS$121&amp;"")</f>
        <v/>
      </c>
      <c r="C2281" s="192" t="inlineStr">
        <is>
          <t>DADOS_INVOC!MS121</t>
        </is>
      </c>
      <c r="D2281" s="192" t="inlineStr">
        <is>
          <t>entrada</t>
        </is>
      </c>
    </row>
    <row r="2282">
      <c r="A2282" s="192" t="inlineStr">
        <is>
          <t>invocacao.10.esp.2.nome</t>
        </is>
      </c>
      <c r="B2282" s="192">
        <f>IF(ISBLANK(DADOS_INVOC!$MT$121),"",DADOS_INVOC!$MT$121&amp;"")</f>
        <v/>
      </c>
      <c r="C2282" s="192" t="inlineStr">
        <is>
          <t>DADOS_INVOC!MT121</t>
        </is>
      </c>
      <c r="D2282" s="192" t="inlineStr">
        <is>
          <t>entrada</t>
        </is>
      </c>
    </row>
    <row r="2283">
      <c r="A2283" s="192" t="inlineStr">
        <is>
          <t>invocacao.10.esp.2.forma</t>
        </is>
      </c>
      <c r="B2283" s="192">
        <f>IF(ISBLANK(DADOS_INVOC!$MU$121),"",DADOS_INVOC!$MU$121&amp;"")</f>
        <v/>
      </c>
      <c r="C2283" s="192" t="inlineStr">
        <is>
          <t>DADOS_INVOC!MU121</t>
        </is>
      </c>
      <c r="D2283" s="192" t="inlineStr">
        <is>
          <t>entrada</t>
        </is>
      </c>
    </row>
    <row r="2284">
      <c r="A2284" s="192" t="inlineStr">
        <is>
          <t>invocacao.10.esp.2.pecas</t>
        </is>
      </c>
      <c r="B2284" s="192">
        <f>TEXTJOIN(" · ",TRUE,DADOS_INVOC!$MX$121,DADOS_INVOC!$MY$121,DADOS_INVOC!$MZ$121,DADOS_INVOC!$NA$121)</f>
        <v/>
      </c>
      <c r="C2284" s="192" t="inlineStr">
        <is>
          <t>DADOS_INVOC!MX121 DADOS_INVOC!MY121 DADOS_INVOC!MZ121 DADOS_INVOC!NA121</t>
        </is>
      </c>
      <c r="D2284" s="192" t="inlineStr">
        <is>
          <t>entrada</t>
        </is>
      </c>
    </row>
    <row r="2285">
      <c r="A2285" s="192" t="inlineStr">
        <is>
          <t>invocacao.10.esp.2.restricoes</t>
        </is>
      </c>
      <c r="B2285" s="192">
        <f>TEXTJOIN(" · ",TRUE,DADOS_INVOC!$NB$121,DADOS_INVOC!$NC$121)</f>
        <v/>
      </c>
      <c r="C2285" s="192" t="inlineStr">
        <is>
          <t>DADOS_INVOC!NB121 DADOS_INVOC!NC121</t>
        </is>
      </c>
      <c r="D2285" s="192" t="inlineStr">
        <is>
          <t>entrada</t>
        </is>
      </c>
    </row>
    <row r="2286">
      <c r="A2286" s="192" t="inlineStr">
        <is>
          <t>invocacao.10.esp.2.pe</t>
        </is>
      </c>
      <c r="B2286" s="192">
        <f>IF(ISBLANK(DADOS_INVOC!$QA$121),"",DADOS_INVOC!$QA$121&amp;"")</f>
        <v/>
      </c>
      <c r="C2286" s="192" t="inlineStr">
        <is>
          <t>DADOS_INVOC!QA121</t>
        </is>
      </c>
      <c r="D2286" s="192" t="inlineStr">
        <is>
          <t>resultado</t>
        </is>
      </c>
    </row>
    <row r="2287">
      <c r="A2287" s="192" t="inlineStr">
        <is>
          <t>invocacao.10.esp.2.dano</t>
        </is>
      </c>
      <c r="B2287" s="192">
        <f>IF(ISBLANK(DADOS_INVOC!$QE$121),"",DADOS_INVOC!$QE$121&amp;"")</f>
        <v/>
      </c>
      <c r="C2287" s="192" t="inlineStr">
        <is>
          <t>DADOS_INVOC!QE121</t>
        </is>
      </c>
      <c r="D2287" s="192" t="inlineStr">
        <is>
          <t>resultado</t>
        </is>
      </c>
    </row>
    <row r="2288">
      <c r="A2288" s="192" t="inlineStr">
        <is>
          <t>invocacao.10.esp.2.erros</t>
        </is>
      </c>
      <c r="B2288" s="192">
        <f>IF(ISBLANK(DADOS_INVOC!$PT$121),"",DADOS_INVOC!$PT$121&amp;"")</f>
        <v/>
      </c>
      <c r="C2288" s="192" t="inlineStr">
        <is>
          <t>DADOS_INVOC!PT121</t>
        </is>
      </c>
      <c r="D2288" s="192" t="inlineStr">
        <is>
          <t>aviso</t>
        </is>
      </c>
    </row>
    <row r="2289">
      <c r="A2289" s="192" t="inlineStr">
        <is>
          <t>invocacao.10.esp.2.avisos</t>
        </is>
      </c>
      <c r="B2289" s="192">
        <f>IF(ISBLANK(DADOS_INVOC!$PV$121),"",DADOS_INVOC!$PV$121&amp;"")</f>
        <v/>
      </c>
      <c r="C2289" s="192" t="inlineStr">
        <is>
          <t>DADOS_INVOC!PV121</t>
        </is>
      </c>
      <c r="D2289" s="192" t="inlineStr">
        <is>
          <t>aviso</t>
        </is>
      </c>
    </row>
    <row r="2290">
      <c r="A2290" s="192" t="inlineStr">
        <is>
          <t>invocacao.10.bas.2.classe</t>
        </is>
      </c>
      <c r="B2290" s="192">
        <f>IF(ISBLANK(DADOS_INVOC!$MS$122),"",DADOS_INVOC!$MS$122&amp;"")</f>
        <v/>
      </c>
      <c r="C2290" s="192" t="inlineStr">
        <is>
          <t>DADOS_INVOC!MS122</t>
        </is>
      </c>
      <c r="D2290" s="192" t="inlineStr">
        <is>
          <t>entrada</t>
        </is>
      </c>
    </row>
    <row r="2291">
      <c r="A2291" s="192" t="inlineStr">
        <is>
          <t>invocacao.10.bas.2.nome</t>
        </is>
      </c>
      <c r="B2291" s="192">
        <f>IF(ISBLANK(DADOS_INVOC!$MT$122),"",DADOS_INVOC!$MT$122&amp;"")</f>
        <v/>
      </c>
      <c r="C2291" s="192" t="inlineStr">
        <is>
          <t>DADOS_INVOC!MT122</t>
        </is>
      </c>
      <c r="D2291" s="192" t="inlineStr">
        <is>
          <t>entrada</t>
        </is>
      </c>
    </row>
    <row r="2292">
      <c r="A2292" s="192" t="inlineStr">
        <is>
          <t>invocacao.10.bas.2.forma</t>
        </is>
      </c>
      <c r="B2292" s="192">
        <f>IF(ISBLANK(DADOS_INVOC!$MU$122),"",DADOS_INVOC!$MU$122&amp;"")</f>
        <v/>
      </c>
      <c r="C2292" s="192" t="inlineStr">
        <is>
          <t>DADOS_INVOC!MU122</t>
        </is>
      </c>
      <c r="D2292" s="192" t="inlineStr">
        <is>
          <t>entrada</t>
        </is>
      </c>
    </row>
    <row r="2293">
      <c r="A2293" s="192" t="inlineStr">
        <is>
          <t>invocacao.10.bas.2.pecas</t>
        </is>
      </c>
      <c r="B2293" s="192">
        <f>TEXTJOIN(" · ",TRUE,DADOS_INVOC!$MX$122,DADOS_INVOC!$MY$122,DADOS_INVOC!$MZ$122,DADOS_INVOC!$NA$122)</f>
        <v/>
      </c>
      <c r="C2293" s="192" t="inlineStr">
        <is>
          <t>DADOS_INVOC!MX122 DADOS_INVOC!MY122 DADOS_INVOC!MZ122 DADOS_INVOC!NA122</t>
        </is>
      </c>
      <c r="D2293" s="192" t="inlineStr">
        <is>
          <t>entrada</t>
        </is>
      </c>
    </row>
    <row r="2294">
      <c r="A2294" s="192" t="inlineStr">
        <is>
          <t>invocacao.10.bas.2.restricoes</t>
        </is>
      </c>
      <c r="B2294" s="192">
        <f>TEXTJOIN(" · ",TRUE,DADOS_INVOC!$NB$122,DADOS_INVOC!$NC$122)</f>
        <v/>
      </c>
      <c r="C2294" s="192" t="inlineStr">
        <is>
          <t>DADOS_INVOC!NB122 DADOS_INVOC!NC122</t>
        </is>
      </c>
      <c r="D2294" s="192" t="inlineStr">
        <is>
          <t>entrada</t>
        </is>
      </c>
    </row>
    <row r="2295">
      <c r="A2295" s="192" t="inlineStr">
        <is>
          <t>invocacao.10.bas.2.pe</t>
        </is>
      </c>
      <c r="B2295" s="192">
        <f>IF(ISBLANK(DADOS_INVOC!$QA$122),"",DADOS_INVOC!$QA$122&amp;"")</f>
        <v/>
      </c>
      <c r="C2295" s="192" t="inlineStr">
        <is>
          <t>DADOS_INVOC!QA122</t>
        </is>
      </c>
      <c r="D2295" s="192" t="inlineStr">
        <is>
          <t>resultado</t>
        </is>
      </c>
    </row>
    <row r="2296">
      <c r="A2296" s="192" t="inlineStr">
        <is>
          <t>invocacao.10.bas.2.dano</t>
        </is>
      </c>
      <c r="B2296" s="192">
        <f>IF(ISBLANK(DADOS_INVOC!$QE$122),"",DADOS_INVOC!$QE$122&amp;"")</f>
        <v/>
      </c>
      <c r="C2296" s="192" t="inlineStr">
        <is>
          <t>DADOS_INVOC!QE122</t>
        </is>
      </c>
      <c r="D2296" s="192" t="inlineStr">
        <is>
          <t>resultado</t>
        </is>
      </c>
    </row>
    <row r="2297">
      <c r="A2297" s="192" t="inlineStr">
        <is>
          <t>invocacao.10.bas.2.erros</t>
        </is>
      </c>
      <c r="B2297" s="192">
        <f>IF(ISBLANK(DADOS_INVOC!$PT$122),"",DADOS_INVOC!$PT$122&amp;"")</f>
        <v/>
      </c>
      <c r="C2297" s="192" t="inlineStr">
        <is>
          <t>DADOS_INVOC!PT122</t>
        </is>
      </c>
      <c r="D2297" s="192" t="inlineStr">
        <is>
          <t>aviso</t>
        </is>
      </c>
    </row>
    <row r="2298">
      <c r="A2298" s="192" t="inlineStr">
        <is>
          <t>invocacao.10.bas.2.avisos</t>
        </is>
      </c>
      <c r="B2298" s="192">
        <f>IF(ISBLANK(DADOS_INVOC!$PV$122),"",DADOS_INVOC!$PV$122&amp;"")</f>
        <v/>
      </c>
      <c r="C2298" s="192" t="inlineStr">
        <is>
          <t>DADOS_INVOC!PV122</t>
        </is>
      </c>
      <c r="D2298" s="192" t="inlineStr">
        <is>
          <t>aviso</t>
        </is>
      </c>
    </row>
    <row r="2299">
      <c r="A2299" s="192" t="inlineStr">
        <is>
          <t>invocacao.10.esp.3.classe</t>
        </is>
      </c>
      <c r="B2299" s="192">
        <f>IF(ISBLANK(DADOS_INVOC!$MS$123),"",DADOS_INVOC!$MS$123&amp;"")</f>
        <v/>
      </c>
      <c r="C2299" s="192" t="inlineStr">
        <is>
          <t>DADOS_INVOC!MS123</t>
        </is>
      </c>
      <c r="D2299" s="192" t="inlineStr">
        <is>
          <t>entrada</t>
        </is>
      </c>
    </row>
    <row r="2300">
      <c r="A2300" s="192" t="inlineStr">
        <is>
          <t>invocacao.10.esp.3.nome</t>
        </is>
      </c>
      <c r="B2300" s="192">
        <f>IF(ISBLANK(DADOS_INVOC!$MT$123),"",DADOS_INVOC!$MT$123&amp;"")</f>
        <v/>
      </c>
      <c r="C2300" s="192" t="inlineStr">
        <is>
          <t>DADOS_INVOC!MT123</t>
        </is>
      </c>
      <c r="D2300" s="192" t="inlineStr">
        <is>
          <t>entrada</t>
        </is>
      </c>
    </row>
    <row r="2301">
      <c r="A2301" s="192" t="inlineStr">
        <is>
          <t>invocacao.10.esp.3.forma</t>
        </is>
      </c>
      <c r="B2301" s="192">
        <f>IF(ISBLANK(DADOS_INVOC!$MU$123),"",DADOS_INVOC!$MU$123&amp;"")</f>
        <v/>
      </c>
      <c r="C2301" s="192" t="inlineStr">
        <is>
          <t>DADOS_INVOC!MU123</t>
        </is>
      </c>
      <c r="D2301" s="192" t="inlineStr">
        <is>
          <t>entrada</t>
        </is>
      </c>
    </row>
    <row r="2302">
      <c r="A2302" s="192" t="inlineStr">
        <is>
          <t>invocacao.10.esp.3.pecas</t>
        </is>
      </c>
      <c r="B2302" s="192">
        <f>TEXTJOIN(" · ",TRUE,DADOS_INVOC!$MX$123,DADOS_INVOC!$MY$123,DADOS_INVOC!$MZ$123,DADOS_INVOC!$NA$123)</f>
        <v/>
      </c>
      <c r="C2302" s="192" t="inlineStr">
        <is>
          <t>DADOS_INVOC!MX123 DADOS_INVOC!MY123 DADOS_INVOC!MZ123 DADOS_INVOC!NA123</t>
        </is>
      </c>
      <c r="D2302" s="192" t="inlineStr">
        <is>
          <t>entrada</t>
        </is>
      </c>
    </row>
    <row r="2303">
      <c r="A2303" s="192" t="inlineStr">
        <is>
          <t>invocacao.10.esp.3.restricoes</t>
        </is>
      </c>
      <c r="B2303" s="192">
        <f>TEXTJOIN(" · ",TRUE,DADOS_INVOC!$NB$123,DADOS_INVOC!$NC$123)</f>
        <v/>
      </c>
      <c r="C2303" s="192" t="inlineStr">
        <is>
          <t>DADOS_INVOC!NB123 DADOS_INVOC!NC123</t>
        </is>
      </c>
      <c r="D2303" s="192" t="inlineStr">
        <is>
          <t>entrada</t>
        </is>
      </c>
    </row>
    <row r="2304">
      <c r="A2304" s="192" t="inlineStr">
        <is>
          <t>invocacao.10.esp.3.pe</t>
        </is>
      </c>
      <c r="B2304" s="192">
        <f>IF(ISBLANK(DADOS_INVOC!$QA$123),"",DADOS_INVOC!$QA$123&amp;"")</f>
        <v/>
      </c>
      <c r="C2304" s="192" t="inlineStr">
        <is>
          <t>DADOS_INVOC!QA123</t>
        </is>
      </c>
      <c r="D2304" s="192" t="inlineStr">
        <is>
          <t>resultado</t>
        </is>
      </c>
    </row>
    <row r="2305">
      <c r="A2305" s="192" t="inlineStr">
        <is>
          <t>invocacao.10.esp.3.dano</t>
        </is>
      </c>
      <c r="B2305" s="192">
        <f>IF(ISBLANK(DADOS_INVOC!$QE$123),"",DADOS_INVOC!$QE$123&amp;"")</f>
        <v/>
      </c>
      <c r="C2305" s="192" t="inlineStr">
        <is>
          <t>DADOS_INVOC!QE123</t>
        </is>
      </c>
      <c r="D2305" s="192" t="inlineStr">
        <is>
          <t>resultado</t>
        </is>
      </c>
    </row>
    <row r="2306">
      <c r="A2306" s="192" t="inlineStr">
        <is>
          <t>invocacao.10.esp.3.erros</t>
        </is>
      </c>
      <c r="B2306" s="192">
        <f>IF(ISBLANK(DADOS_INVOC!$PT$123),"",DADOS_INVOC!$PT$123&amp;"")</f>
        <v/>
      </c>
      <c r="C2306" s="192" t="inlineStr">
        <is>
          <t>DADOS_INVOC!PT123</t>
        </is>
      </c>
      <c r="D2306" s="192" t="inlineStr">
        <is>
          <t>aviso</t>
        </is>
      </c>
    </row>
    <row r="2307">
      <c r="A2307" s="192" t="inlineStr">
        <is>
          <t>invocacao.10.esp.3.avisos</t>
        </is>
      </c>
      <c r="B2307" s="192">
        <f>IF(ISBLANK(DADOS_INVOC!$PV$123),"",DADOS_INVOC!$PV$123&amp;"")</f>
        <v/>
      </c>
      <c r="C2307" s="192" t="inlineStr">
        <is>
          <t>DADOS_INVOC!PV123</t>
        </is>
      </c>
      <c r="D2307" s="192" t="inlineStr">
        <is>
          <t>aviso</t>
        </is>
      </c>
    </row>
    <row r="2308">
      <c r="A2308" s="192" t="inlineStr">
        <is>
          <t>invocacao.10.esp.4.classe</t>
        </is>
      </c>
      <c r="B2308" s="192">
        <f>IF(ISBLANK(DADOS_INVOC!$MS$124),"",DADOS_INVOC!$MS$124&amp;"")</f>
        <v/>
      </c>
      <c r="C2308" s="192" t="inlineStr">
        <is>
          <t>DADOS_INVOC!MS124</t>
        </is>
      </c>
      <c r="D2308" s="192" t="inlineStr">
        <is>
          <t>entrada</t>
        </is>
      </c>
    </row>
    <row r="2309">
      <c r="A2309" s="192" t="inlineStr">
        <is>
          <t>invocacao.10.esp.4.nome</t>
        </is>
      </c>
      <c r="B2309" s="192">
        <f>IF(ISBLANK(DADOS_INVOC!$MT$124),"",DADOS_INVOC!$MT$124&amp;"")</f>
        <v/>
      </c>
      <c r="C2309" s="192" t="inlineStr">
        <is>
          <t>DADOS_INVOC!MT124</t>
        </is>
      </c>
      <c r="D2309" s="192" t="inlineStr">
        <is>
          <t>entrada</t>
        </is>
      </c>
    </row>
    <row r="2310">
      <c r="A2310" s="192" t="inlineStr">
        <is>
          <t>invocacao.10.esp.4.forma</t>
        </is>
      </c>
      <c r="B2310" s="192">
        <f>IF(ISBLANK(DADOS_INVOC!$MU$124),"",DADOS_INVOC!$MU$124&amp;"")</f>
        <v/>
      </c>
      <c r="C2310" s="192" t="inlineStr">
        <is>
          <t>DADOS_INVOC!MU124</t>
        </is>
      </c>
      <c r="D2310" s="192" t="inlineStr">
        <is>
          <t>entrada</t>
        </is>
      </c>
    </row>
    <row r="2311">
      <c r="A2311" s="192" t="inlineStr">
        <is>
          <t>invocacao.10.esp.4.pecas</t>
        </is>
      </c>
      <c r="B2311" s="192">
        <f>TEXTJOIN(" · ",TRUE,DADOS_INVOC!$MX$124,DADOS_INVOC!$MY$124,DADOS_INVOC!$MZ$124,DADOS_INVOC!$NA$124)</f>
        <v/>
      </c>
      <c r="C2311" s="192" t="inlineStr">
        <is>
          <t>DADOS_INVOC!MX124 DADOS_INVOC!MY124 DADOS_INVOC!MZ124 DADOS_INVOC!NA124</t>
        </is>
      </c>
      <c r="D2311" s="192" t="inlineStr">
        <is>
          <t>entrada</t>
        </is>
      </c>
    </row>
    <row r="2312">
      <c r="A2312" s="192" t="inlineStr">
        <is>
          <t>invocacao.10.esp.4.restricoes</t>
        </is>
      </c>
      <c r="B2312" s="192">
        <f>TEXTJOIN(" · ",TRUE,DADOS_INVOC!$NB$124,DADOS_INVOC!$NC$124)</f>
        <v/>
      </c>
      <c r="C2312" s="192" t="inlineStr">
        <is>
          <t>DADOS_INVOC!NB124 DADOS_INVOC!NC124</t>
        </is>
      </c>
      <c r="D2312" s="192" t="inlineStr">
        <is>
          <t>entrada</t>
        </is>
      </c>
    </row>
    <row r="2313">
      <c r="A2313" s="192" t="inlineStr">
        <is>
          <t>invocacao.10.esp.4.pe</t>
        </is>
      </c>
      <c r="B2313" s="192">
        <f>IF(ISBLANK(DADOS_INVOC!$QA$124),"",DADOS_INVOC!$QA$124&amp;"")</f>
        <v/>
      </c>
      <c r="C2313" s="192" t="inlineStr">
        <is>
          <t>DADOS_INVOC!QA124</t>
        </is>
      </c>
      <c r="D2313" s="192" t="inlineStr">
        <is>
          <t>resultado</t>
        </is>
      </c>
    </row>
    <row r="2314">
      <c r="A2314" s="192" t="inlineStr">
        <is>
          <t>invocacao.10.esp.4.dano</t>
        </is>
      </c>
      <c r="B2314" s="192">
        <f>IF(ISBLANK(DADOS_INVOC!$QE$124),"",DADOS_INVOC!$QE$124&amp;"")</f>
        <v/>
      </c>
      <c r="C2314" s="192" t="inlineStr">
        <is>
          <t>DADOS_INVOC!QE124</t>
        </is>
      </c>
      <c r="D2314" s="192" t="inlineStr">
        <is>
          <t>resultado</t>
        </is>
      </c>
    </row>
    <row r="2315">
      <c r="A2315" s="192" t="inlineStr">
        <is>
          <t>invocacao.10.esp.4.erros</t>
        </is>
      </c>
      <c r="B2315" s="192">
        <f>IF(ISBLANK(DADOS_INVOC!$PT$124),"",DADOS_INVOC!$PT$124&amp;"")</f>
        <v/>
      </c>
      <c r="C2315" s="192" t="inlineStr">
        <is>
          <t>DADOS_INVOC!PT124</t>
        </is>
      </c>
      <c r="D2315" s="192" t="inlineStr">
        <is>
          <t>aviso</t>
        </is>
      </c>
    </row>
    <row r="2316">
      <c r="A2316" s="192" t="inlineStr">
        <is>
          <t>invocacao.10.esp.4.avisos</t>
        </is>
      </c>
      <c r="B2316" s="192">
        <f>IF(ISBLANK(DADOS_INVOC!$PV$124),"",DADOS_INVOC!$PV$124&amp;"")</f>
        <v/>
      </c>
      <c r="C2316" s="192" t="inlineStr">
        <is>
          <t>DADOS_INVOC!PV124</t>
        </is>
      </c>
      <c r="D2316" s="192" t="inlineStr">
        <is>
          <t>aviso</t>
        </is>
      </c>
    </row>
    <row r="2317">
      <c r="A2317" s="192" t="inlineStr">
        <is>
          <t>invocacao.10.esp.5.classe</t>
        </is>
      </c>
      <c r="B2317" s="192">
        <f>IF(ISBLANK(DADOS_INVOC!$MS$125),"",DADOS_INVOC!$MS$125&amp;"")</f>
        <v/>
      </c>
      <c r="C2317" s="192" t="inlineStr">
        <is>
          <t>DADOS_INVOC!MS125</t>
        </is>
      </c>
      <c r="D2317" s="192" t="inlineStr">
        <is>
          <t>entrada</t>
        </is>
      </c>
    </row>
    <row r="2318">
      <c r="A2318" s="192" t="inlineStr">
        <is>
          <t>invocacao.10.esp.5.nome</t>
        </is>
      </c>
      <c r="B2318" s="192">
        <f>IF(ISBLANK(DADOS_INVOC!$MT$125),"",DADOS_INVOC!$MT$125&amp;"")</f>
        <v/>
      </c>
      <c r="C2318" s="192" t="inlineStr">
        <is>
          <t>DADOS_INVOC!MT125</t>
        </is>
      </c>
      <c r="D2318" s="192" t="inlineStr">
        <is>
          <t>entrada</t>
        </is>
      </c>
    </row>
    <row r="2319">
      <c r="A2319" s="192" t="inlineStr">
        <is>
          <t>invocacao.10.esp.5.forma</t>
        </is>
      </c>
      <c r="B2319" s="192">
        <f>IF(ISBLANK(DADOS_INVOC!$MU$125),"",DADOS_INVOC!$MU$125&amp;"")</f>
        <v/>
      </c>
      <c r="C2319" s="192" t="inlineStr">
        <is>
          <t>DADOS_INVOC!MU125</t>
        </is>
      </c>
      <c r="D2319" s="192" t="inlineStr">
        <is>
          <t>entrada</t>
        </is>
      </c>
    </row>
    <row r="2320">
      <c r="A2320" s="192" t="inlineStr">
        <is>
          <t>invocacao.10.esp.5.pecas</t>
        </is>
      </c>
      <c r="B2320" s="192">
        <f>TEXTJOIN(" · ",TRUE,DADOS_INVOC!$MX$125,DADOS_INVOC!$MY$125,DADOS_INVOC!$MZ$125,DADOS_INVOC!$NA$125)</f>
        <v/>
      </c>
      <c r="C2320" s="192" t="inlineStr">
        <is>
          <t>DADOS_INVOC!MX125 DADOS_INVOC!MY125 DADOS_INVOC!MZ125 DADOS_INVOC!NA125</t>
        </is>
      </c>
      <c r="D2320" s="192" t="inlineStr">
        <is>
          <t>entrada</t>
        </is>
      </c>
    </row>
    <row r="2321">
      <c r="A2321" s="192" t="inlineStr">
        <is>
          <t>invocacao.10.esp.5.restricoes</t>
        </is>
      </c>
      <c r="B2321" s="192">
        <f>TEXTJOIN(" · ",TRUE,DADOS_INVOC!$NB$125,DADOS_INVOC!$NC$125)</f>
        <v/>
      </c>
      <c r="C2321" s="192" t="inlineStr">
        <is>
          <t>DADOS_INVOC!NB125 DADOS_INVOC!NC125</t>
        </is>
      </c>
      <c r="D2321" s="192" t="inlineStr">
        <is>
          <t>entrada</t>
        </is>
      </c>
    </row>
    <row r="2322">
      <c r="A2322" s="192" t="inlineStr">
        <is>
          <t>invocacao.10.esp.5.pe</t>
        </is>
      </c>
      <c r="B2322" s="192">
        <f>IF(ISBLANK(DADOS_INVOC!$QA$125),"",DADOS_INVOC!$QA$125&amp;"")</f>
        <v/>
      </c>
      <c r="C2322" s="192" t="inlineStr">
        <is>
          <t>DADOS_INVOC!QA125</t>
        </is>
      </c>
      <c r="D2322" s="192" t="inlineStr">
        <is>
          <t>resultado</t>
        </is>
      </c>
    </row>
    <row r="2323">
      <c r="A2323" s="192" t="inlineStr">
        <is>
          <t>invocacao.10.esp.5.dano</t>
        </is>
      </c>
      <c r="B2323" s="192">
        <f>IF(ISBLANK(DADOS_INVOC!$QE$125),"",DADOS_INVOC!$QE$125&amp;"")</f>
        <v/>
      </c>
      <c r="C2323" s="192" t="inlineStr">
        <is>
          <t>DADOS_INVOC!QE125</t>
        </is>
      </c>
      <c r="D2323" s="192" t="inlineStr">
        <is>
          <t>resultado</t>
        </is>
      </c>
    </row>
    <row r="2324">
      <c r="A2324" s="192" t="inlineStr">
        <is>
          <t>invocacao.10.esp.5.erros</t>
        </is>
      </c>
      <c r="B2324" s="192">
        <f>IF(ISBLANK(DADOS_INVOC!$PT$125),"",DADOS_INVOC!$PT$125&amp;"")</f>
        <v/>
      </c>
      <c r="C2324" s="192" t="inlineStr">
        <is>
          <t>DADOS_INVOC!PT125</t>
        </is>
      </c>
      <c r="D2324" s="192" t="inlineStr">
        <is>
          <t>aviso</t>
        </is>
      </c>
    </row>
    <row r="2325">
      <c r="A2325" s="192" t="inlineStr">
        <is>
          <t>invocacao.10.esp.5.avisos</t>
        </is>
      </c>
      <c r="B2325" s="192">
        <f>IF(ISBLANK(DADOS_INVOC!$PV$125),"",DADOS_INVOC!$PV$125&amp;"")</f>
        <v/>
      </c>
      <c r="C2325" s="192" t="inlineStr">
        <is>
          <t>DADOS_INVOC!PV125</t>
        </is>
      </c>
      <c r="D2325" s="192" t="inlineStr">
        <is>
          <t>aviso</t>
        </is>
      </c>
    </row>
    <row r="2326">
      <c r="A2326" s="192" t="inlineStr">
        <is>
          <t>invocacao.10.esp.6.classe</t>
        </is>
      </c>
      <c r="B2326" s="192">
        <f>IF(ISBLANK(DADOS_INVOC!$MS$126),"",DADOS_INVOC!$MS$126&amp;"")</f>
        <v/>
      </c>
      <c r="C2326" s="192" t="inlineStr">
        <is>
          <t>DADOS_INVOC!MS126</t>
        </is>
      </c>
      <c r="D2326" s="192" t="inlineStr">
        <is>
          <t>entrada</t>
        </is>
      </c>
    </row>
    <row r="2327">
      <c r="A2327" s="192" t="inlineStr">
        <is>
          <t>invocacao.10.esp.6.nome</t>
        </is>
      </c>
      <c r="B2327" s="192">
        <f>IF(ISBLANK(DADOS_INVOC!$MT$126),"",DADOS_INVOC!$MT$126&amp;"")</f>
        <v/>
      </c>
      <c r="C2327" s="192" t="inlineStr">
        <is>
          <t>DADOS_INVOC!MT126</t>
        </is>
      </c>
      <c r="D2327" s="192" t="inlineStr">
        <is>
          <t>entrada</t>
        </is>
      </c>
    </row>
    <row r="2328">
      <c r="A2328" s="192" t="inlineStr">
        <is>
          <t>invocacao.10.esp.6.forma</t>
        </is>
      </c>
      <c r="B2328" s="192">
        <f>IF(ISBLANK(DADOS_INVOC!$MU$126),"",DADOS_INVOC!$MU$126&amp;"")</f>
        <v/>
      </c>
      <c r="C2328" s="192" t="inlineStr">
        <is>
          <t>DADOS_INVOC!MU126</t>
        </is>
      </c>
      <c r="D2328" s="192" t="inlineStr">
        <is>
          <t>entrada</t>
        </is>
      </c>
    </row>
    <row r="2329">
      <c r="A2329" s="192" t="inlineStr">
        <is>
          <t>invocacao.10.esp.6.pecas</t>
        </is>
      </c>
      <c r="B2329" s="192">
        <f>TEXTJOIN(" · ",TRUE,DADOS_INVOC!$MX$126,DADOS_INVOC!$MY$126,DADOS_INVOC!$MZ$126,DADOS_INVOC!$NA$126)</f>
        <v/>
      </c>
      <c r="C2329" s="192" t="inlineStr">
        <is>
          <t>DADOS_INVOC!MX126 DADOS_INVOC!MY126 DADOS_INVOC!MZ126 DADOS_INVOC!NA126</t>
        </is>
      </c>
      <c r="D2329" s="192" t="inlineStr">
        <is>
          <t>entrada</t>
        </is>
      </c>
    </row>
    <row r="2330">
      <c r="A2330" s="192" t="inlineStr">
        <is>
          <t>invocacao.10.esp.6.restricoes</t>
        </is>
      </c>
      <c r="B2330" s="192">
        <f>TEXTJOIN(" · ",TRUE,DADOS_INVOC!$NB$126,DADOS_INVOC!$NC$126)</f>
        <v/>
      </c>
      <c r="C2330" s="192" t="inlineStr">
        <is>
          <t>DADOS_INVOC!NB126 DADOS_INVOC!NC126</t>
        </is>
      </c>
      <c r="D2330" s="192" t="inlineStr">
        <is>
          <t>entrada</t>
        </is>
      </c>
    </row>
    <row r="2331">
      <c r="A2331" s="192" t="inlineStr">
        <is>
          <t>invocacao.10.esp.6.pe</t>
        </is>
      </c>
      <c r="B2331" s="192">
        <f>IF(ISBLANK(DADOS_INVOC!$QA$126),"",DADOS_INVOC!$QA$126&amp;"")</f>
        <v/>
      </c>
      <c r="C2331" s="192" t="inlineStr">
        <is>
          <t>DADOS_INVOC!QA126</t>
        </is>
      </c>
      <c r="D2331" s="192" t="inlineStr">
        <is>
          <t>resultado</t>
        </is>
      </c>
    </row>
    <row r="2332">
      <c r="A2332" s="192" t="inlineStr">
        <is>
          <t>invocacao.10.esp.6.dano</t>
        </is>
      </c>
      <c r="B2332" s="192">
        <f>IF(ISBLANK(DADOS_INVOC!$QE$126),"",DADOS_INVOC!$QE$126&amp;"")</f>
        <v/>
      </c>
      <c r="C2332" s="192" t="inlineStr">
        <is>
          <t>DADOS_INVOC!QE126</t>
        </is>
      </c>
      <c r="D2332" s="192" t="inlineStr">
        <is>
          <t>resultado</t>
        </is>
      </c>
    </row>
    <row r="2333">
      <c r="A2333" s="192" t="inlineStr">
        <is>
          <t>invocacao.10.esp.6.erros</t>
        </is>
      </c>
      <c r="B2333" s="192">
        <f>IF(ISBLANK(DADOS_INVOC!$PT$126),"",DADOS_INVOC!$PT$126&amp;"")</f>
        <v/>
      </c>
      <c r="C2333" s="192" t="inlineStr">
        <is>
          <t>DADOS_INVOC!PT126</t>
        </is>
      </c>
      <c r="D2333" s="192" t="inlineStr">
        <is>
          <t>aviso</t>
        </is>
      </c>
    </row>
    <row r="2334">
      <c r="A2334" s="192" t="inlineStr">
        <is>
          <t>invocacao.10.esp.6.avisos</t>
        </is>
      </c>
      <c r="B2334" s="192">
        <f>IF(ISBLANK(DADOS_INVOC!$PV$126),"",DADOS_INVOC!$PV$126&amp;"")</f>
        <v/>
      </c>
      <c r="C2334" s="192" t="inlineStr">
        <is>
          <t>DADOS_INVOC!PV126</t>
        </is>
      </c>
      <c r="D2334" s="192" t="inlineStr">
        <is>
          <t>aviso</t>
        </is>
      </c>
    </row>
    <row r="2335">
      <c r="A2335" s="192" t="inlineStr">
        <is>
          <t>invocacao.10.esp.7.classe</t>
        </is>
      </c>
      <c r="B2335" s="192">
        <f>IF(ISBLANK(DADOS_INVOC!$MS$127),"",DADOS_INVOC!$MS$127&amp;"")</f>
        <v/>
      </c>
      <c r="C2335" s="192" t="inlineStr">
        <is>
          <t>DADOS_INVOC!MS127</t>
        </is>
      </c>
      <c r="D2335" s="192" t="inlineStr">
        <is>
          <t>entrada</t>
        </is>
      </c>
    </row>
    <row r="2336">
      <c r="A2336" s="192" t="inlineStr">
        <is>
          <t>invocacao.10.esp.7.nome</t>
        </is>
      </c>
      <c r="B2336" s="192">
        <f>IF(ISBLANK(DADOS_INVOC!$MT$127),"",DADOS_INVOC!$MT$127&amp;"")</f>
        <v/>
      </c>
      <c r="C2336" s="192" t="inlineStr">
        <is>
          <t>DADOS_INVOC!MT127</t>
        </is>
      </c>
      <c r="D2336" s="192" t="inlineStr">
        <is>
          <t>entrada</t>
        </is>
      </c>
    </row>
    <row r="2337">
      <c r="A2337" s="192" t="inlineStr">
        <is>
          <t>invocacao.10.esp.7.forma</t>
        </is>
      </c>
      <c r="B2337" s="192">
        <f>IF(ISBLANK(DADOS_INVOC!$MU$127),"",DADOS_INVOC!$MU$127&amp;"")</f>
        <v/>
      </c>
      <c r="C2337" s="192" t="inlineStr">
        <is>
          <t>DADOS_INVOC!MU127</t>
        </is>
      </c>
      <c r="D2337" s="192" t="inlineStr">
        <is>
          <t>entrada</t>
        </is>
      </c>
    </row>
    <row r="2338">
      <c r="A2338" s="192" t="inlineStr">
        <is>
          <t>invocacao.10.esp.7.pecas</t>
        </is>
      </c>
      <c r="B2338" s="192">
        <f>TEXTJOIN(" · ",TRUE,DADOS_INVOC!$MX$127,DADOS_INVOC!$MY$127,DADOS_INVOC!$MZ$127,DADOS_INVOC!$NA$127)</f>
        <v/>
      </c>
      <c r="C2338" s="192" t="inlineStr">
        <is>
          <t>DADOS_INVOC!MX127 DADOS_INVOC!MY127 DADOS_INVOC!MZ127 DADOS_INVOC!NA127</t>
        </is>
      </c>
      <c r="D2338" s="192" t="inlineStr">
        <is>
          <t>entrada</t>
        </is>
      </c>
    </row>
    <row r="2339">
      <c r="A2339" s="192" t="inlineStr">
        <is>
          <t>invocacao.10.esp.7.restricoes</t>
        </is>
      </c>
      <c r="B2339" s="192">
        <f>TEXTJOIN(" · ",TRUE,DADOS_INVOC!$NB$127,DADOS_INVOC!$NC$127)</f>
        <v/>
      </c>
      <c r="C2339" s="192" t="inlineStr">
        <is>
          <t>DADOS_INVOC!NB127 DADOS_INVOC!NC127</t>
        </is>
      </c>
      <c r="D2339" s="192" t="inlineStr">
        <is>
          <t>entrada</t>
        </is>
      </c>
    </row>
    <row r="2340">
      <c r="A2340" s="192" t="inlineStr">
        <is>
          <t>invocacao.10.esp.7.pe</t>
        </is>
      </c>
      <c r="B2340" s="192">
        <f>IF(ISBLANK(DADOS_INVOC!$QA$127),"",DADOS_INVOC!$QA$127&amp;"")</f>
        <v/>
      </c>
      <c r="C2340" s="192" t="inlineStr">
        <is>
          <t>DADOS_INVOC!QA127</t>
        </is>
      </c>
      <c r="D2340" s="192" t="inlineStr">
        <is>
          <t>resultado</t>
        </is>
      </c>
    </row>
    <row r="2341">
      <c r="A2341" s="192" t="inlineStr">
        <is>
          <t>invocacao.10.esp.7.dano</t>
        </is>
      </c>
      <c r="B2341" s="192">
        <f>IF(ISBLANK(DADOS_INVOC!$QE$127),"",DADOS_INVOC!$QE$127&amp;"")</f>
        <v/>
      </c>
      <c r="C2341" s="192" t="inlineStr">
        <is>
          <t>DADOS_INVOC!QE127</t>
        </is>
      </c>
      <c r="D2341" s="192" t="inlineStr">
        <is>
          <t>resultado</t>
        </is>
      </c>
    </row>
    <row r="2342">
      <c r="A2342" s="192" t="inlineStr">
        <is>
          <t>invocacao.10.esp.7.erros</t>
        </is>
      </c>
      <c r="B2342" s="192">
        <f>IF(ISBLANK(DADOS_INVOC!$PT$127),"",DADOS_INVOC!$PT$127&amp;"")</f>
        <v/>
      </c>
      <c r="C2342" s="192" t="inlineStr">
        <is>
          <t>DADOS_INVOC!PT127</t>
        </is>
      </c>
      <c r="D2342" s="192" t="inlineStr">
        <is>
          <t>aviso</t>
        </is>
      </c>
    </row>
    <row r="2343">
      <c r="A2343" s="192" t="inlineStr">
        <is>
          <t>invocacao.10.esp.7.avisos</t>
        </is>
      </c>
      <c r="B2343" s="192">
        <f>IF(ISBLANK(DADOS_INVOC!$PV$127),"",DADOS_INVOC!$PV$127&amp;"")</f>
        <v/>
      </c>
      <c r="C2343" s="192" t="inlineStr">
        <is>
          <t>DADOS_INVOC!PV127</t>
        </is>
      </c>
      <c r="D2343" s="192" t="inlineStr">
        <is>
          <t>aviso</t>
        </is>
      </c>
    </row>
    <row r="2344">
      <c r="A2344" s="192" t="inlineStr">
        <is>
          <t>invocacao.10.esp.8.classe</t>
        </is>
      </c>
      <c r="B2344" s="192">
        <f>IF(ISBLANK(DADOS_INVOC!$MS$128),"",DADOS_INVOC!$MS$128&amp;"")</f>
        <v/>
      </c>
      <c r="C2344" s="192" t="inlineStr">
        <is>
          <t>DADOS_INVOC!MS128</t>
        </is>
      </c>
      <c r="D2344" s="192" t="inlineStr">
        <is>
          <t>entrada</t>
        </is>
      </c>
    </row>
    <row r="2345">
      <c r="A2345" s="192" t="inlineStr">
        <is>
          <t>invocacao.10.esp.8.nome</t>
        </is>
      </c>
      <c r="B2345" s="192">
        <f>IF(ISBLANK(DADOS_INVOC!$MT$128),"",DADOS_INVOC!$MT$128&amp;"")</f>
        <v/>
      </c>
      <c r="C2345" s="192" t="inlineStr">
        <is>
          <t>DADOS_INVOC!MT128</t>
        </is>
      </c>
      <c r="D2345" s="192" t="inlineStr">
        <is>
          <t>entrada</t>
        </is>
      </c>
    </row>
    <row r="2346">
      <c r="A2346" s="192" t="inlineStr">
        <is>
          <t>invocacao.10.esp.8.forma</t>
        </is>
      </c>
      <c r="B2346" s="192">
        <f>IF(ISBLANK(DADOS_INVOC!$MU$128),"",DADOS_INVOC!$MU$128&amp;"")</f>
        <v/>
      </c>
      <c r="C2346" s="192" t="inlineStr">
        <is>
          <t>DADOS_INVOC!MU128</t>
        </is>
      </c>
      <c r="D2346" s="192" t="inlineStr">
        <is>
          <t>entrada</t>
        </is>
      </c>
    </row>
    <row r="2347">
      <c r="A2347" s="192" t="inlineStr">
        <is>
          <t>invocacao.10.esp.8.pecas</t>
        </is>
      </c>
      <c r="B2347" s="192">
        <f>TEXTJOIN(" · ",TRUE,DADOS_INVOC!$MX$128,DADOS_INVOC!$MY$128,DADOS_INVOC!$MZ$128,DADOS_INVOC!$NA$128)</f>
        <v/>
      </c>
      <c r="C2347" s="192" t="inlineStr">
        <is>
          <t>DADOS_INVOC!MX128 DADOS_INVOC!MY128 DADOS_INVOC!MZ128 DADOS_INVOC!NA128</t>
        </is>
      </c>
      <c r="D2347" s="192" t="inlineStr">
        <is>
          <t>entrada</t>
        </is>
      </c>
    </row>
    <row r="2348">
      <c r="A2348" s="192" t="inlineStr">
        <is>
          <t>invocacao.10.esp.8.restricoes</t>
        </is>
      </c>
      <c r="B2348" s="192">
        <f>TEXTJOIN(" · ",TRUE,DADOS_INVOC!$NB$128,DADOS_INVOC!$NC$128)</f>
        <v/>
      </c>
      <c r="C2348" s="192" t="inlineStr">
        <is>
          <t>DADOS_INVOC!NB128 DADOS_INVOC!NC128</t>
        </is>
      </c>
      <c r="D2348" s="192" t="inlineStr">
        <is>
          <t>entrada</t>
        </is>
      </c>
    </row>
    <row r="2349">
      <c r="A2349" s="192" t="inlineStr">
        <is>
          <t>invocacao.10.esp.8.pe</t>
        </is>
      </c>
      <c r="B2349" s="192">
        <f>IF(ISBLANK(DADOS_INVOC!$QA$128),"",DADOS_INVOC!$QA$128&amp;"")</f>
        <v/>
      </c>
      <c r="C2349" s="192" t="inlineStr">
        <is>
          <t>DADOS_INVOC!QA128</t>
        </is>
      </c>
      <c r="D2349" s="192" t="inlineStr">
        <is>
          <t>resultado</t>
        </is>
      </c>
    </row>
    <row r="2350">
      <c r="A2350" s="192" t="inlineStr">
        <is>
          <t>invocacao.10.esp.8.dano</t>
        </is>
      </c>
      <c r="B2350" s="192">
        <f>IF(ISBLANK(DADOS_INVOC!$QE$128),"",DADOS_INVOC!$QE$128&amp;"")</f>
        <v/>
      </c>
      <c r="C2350" s="192" t="inlineStr">
        <is>
          <t>DADOS_INVOC!QE128</t>
        </is>
      </c>
      <c r="D2350" s="192" t="inlineStr">
        <is>
          <t>resultado</t>
        </is>
      </c>
    </row>
    <row r="2351">
      <c r="A2351" s="192" t="inlineStr">
        <is>
          <t>invocacao.10.esp.8.erros</t>
        </is>
      </c>
      <c r="B2351" s="192">
        <f>IF(ISBLANK(DADOS_INVOC!$PT$128),"",DADOS_INVOC!$PT$128&amp;"")</f>
        <v/>
      </c>
      <c r="C2351" s="192" t="inlineStr">
        <is>
          <t>DADOS_INVOC!PT128</t>
        </is>
      </c>
      <c r="D2351" s="192" t="inlineStr">
        <is>
          <t>aviso</t>
        </is>
      </c>
    </row>
    <row r="2352">
      <c r="A2352" s="192" t="inlineStr">
        <is>
          <t>invocacao.10.esp.8.avisos</t>
        </is>
      </c>
      <c r="B2352" s="192">
        <f>IF(ISBLANK(DADOS_INVOC!$PV$128),"",DADOS_INVOC!$PV$128&amp;"")</f>
        <v/>
      </c>
      <c r="C2352" s="192" t="inlineStr">
        <is>
          <t>DADOS_INVOC!PV128</t>
        </is>
      </c>
      <c r="D2352" s="192" t="inlineStr">
        <is>
          <t>aviso</t>
        </is>
      </c>
    </row>
    <row r="2353">
      <c r="A2353" s="192" t="inlineStr">
        <is>
          <t>invocacao.10.ext.1.classe</t>
        </is>
      </c>
      <c r="B2353" s="192">
        <f>IF(ISBLANK(DADOS_INVOC!$MS$129),"",DADOS_INVOC!$MS$129&amp;"")</f>
        <v/>
      </c>
      <c r="C2353" s="192" t="inlineStr">
        <is>
          <t>DADOS_INVOC!MS129</t>
        </is>
      </c>
      <c r="D2353" s="192" t="inlineStr">
        <is>
          <t>entrada</t>
        </is>
      </c>
    </row>
    <row r="2354">
      <c r="A2354" s="192" t="inlineStr">
        <is>
          <t>invocacao.10.ext.1.nome</t>
        </is>
      </c>
      <c r="B2354" s="192">
        <f>IF(ISBLANK(DADOS_INVOC!$MT$129),"",DADOS_INVOC!$MT$129&amp;"")</f>
        <v/>
      </c>
      <c r="C2354" s="192" t="inlineStr">
        <is>
          <t>DADOS_INVOC!MT129</t>
        </is>
      </c>
      <c r="D2354" s="192" t="inlineStr">
        <is>
          <t>entrada</t>
        </is>
      </c>
    </row>
    <row r="2355">
      <c r="A2355" s="192" t="inlineStr">
        <is>
          <t>invocacao.10.ext.1.forma</t>
        </is>
      </c>
      <c r="B2355" s="192">
        <f>IF(ISBLANK(DADOS_INVOC!$MU$129),"",DADOS_INVOC!$MU$129&amp;"")</f>
        <v/>
      </c>
      <c r="C2355" s="192" t="inlineStr">
        <is>
          <t>DADOS_INVOC!MU129</t>
        </is>
      </c>
      <c r="D2355" s="192" t="inlineStr">
        <is>
          <t>entrada</t>
        </is>
      </c>
    </row>
    <row r="2356">
      <c r="A2356" s="192" t="inlineStr">
        <is>
          <t>invocacao.10.ext.1.pecas</t>
        </is>
      </c>
      <c r="B2356" s="192">
        <f>TEXTJOIN(" · ",TRUE,DADOS_INVOC!$MX$129,DADOS_INVOC!$MY$129,DADOS_INVOC!$MZ$129,DADOS_INVOC!$NA$129)</f>
        <v/>
      </c>
      <c r="C2356" s="192" t="inlineStr">
        <is>
          <t>DADOS_INVOC!MX129 DADOS_INVOC!MY129 DADOS_INVOC!MZ129 DADOS_INVOC!NA129</t>
        </is>
      </c>
      <c r="D2356" s="192" t="inlineStr">
        <is>
          <t>entrada</t>
        </is>
      </c>
    </row>
    <row r="2357">
      <c r="A2357" s="192" t="inlineStr">
        <is>
          <t>invocacao.10.ext.1.restricoes</t>
        </is>
      </c>
      <c r="B2357" s="192">
        <f>TEXTJOIN(" · ",TRUE,DADOS_INVOC!$NB$129,DADOS_INVOC!$NC$129)</f>
        <v/>
      </c>
      <c r="C2357" s="192" t="inlineStr">
        <is>
          <t>DADOS_INVOC!NB129 DADOS_INVOC!NC129</t>
        </is>
      </c>
      <c r="D2357" s="192" t="inlineStr">
        <is>
          <t>entrada</t>
        </is>
      </c>
    </row>
    <row r="2358">
      <c r="A2358" s="192" t="inlineStr">
        <is>
          <t>invocacao.10.ext.1.pe</t>
        </is>
      </c>
      <c r="B2358" s="192">
        <f>IF(ISBLANK(DADOS_INVOC!$QA$129),"",DADOS_INVOC!$QA$129&amp;"")</f>
        <v/>
      </c>
      <c r="C2358" s="192" t="inlineStr">
        <is>
          <t>DADOS_INVOC!QA129</t>
        </is>
      </c>
      <c r="D2358" s="192" t="inlineStr">
        <is>
          <t>resultado</t>
        </is>
      </c>
    </row>
    <row r="2359">
      <c r="A2359" s="192" t="inlineStr">
        <is>
          <t>invocacao.10.ext.1.dano</t>
        </is>
      </c>
      <c r="B2359" s="192">
        <f>IF(ISBLANK(DADOS_INVOC!$QE$129),"",DADOS_INVOC!$QE$129&amp;"")</f>
        <v/>
      </c>
      <c r="C2359" s="192" t="inlineStr">
        <is>
          <t>DADOS_INVOC!QE129</t>
        </is>
      </c>
      <c r="D2359" s="192" t="inlineStr">
        <is>
          <t>resultado</t>
        </is>
      </c>
    </row>
    <row r="2360">
      <c r="A2360" s="192" t="inlineStr">
        <is>
          <t>invocacao.10.ext.1.erros</t>
        </is>
      </c>
      <c r="B2360" s="192">
        <f>IF(ISBLANK(DADOS_INVOC!$PT$129),"",DADOS_INVOC!$PT$129&amp;"")</f>
        <v/>
      </c>
      <c r="C2360" s="192" t="inlineStr">
        <is>
          <t>DADOS_INVOC!PT129</t>
        </is>
      </c>
      <c r="D2360" s="192" t="inlineStr">
        <is>
          <t>aviso</t>
        </is>
      </c>
    </row>
    <row r="2361">
      <c r="A2361" s="192" t="inlineStr">
        <is>
          <t>invocacao.10.ext.1.avisos</t>
        </is>
      </c>
      <c r="B2361" s="192">
        <f>IF(ISBLANK(DADOS_INVOC!$PV$129),"",DADOS_INVOC!$PV$129&amp;"")</f>
        <v/>
      </c>
      <c r="C2361" s="192" t="inlineStr">
        <is>
          <t>DADOS_INVOC!PV129</t>
        </is>
      </c>
      <c r="D2361" s="192" t="inlineStr">
        <is>
          <t>aviso</t>
        </is>
      </c>
    </row>
    <row r="2362">
      <c r="A2362" s="192" t="inlineStr">
        <is>
          <t>invocacao.10.ext.2.classe</t>
        </is>
      </c>
      <c r="B2362" s="192">
        <f>IF(ISBLANK(DADOS_INVOC!$MS$130),"",DADOS_INVOC!$MS$130&amp;"")</f>
        <v/>
      </c>
      <c r="C2362" s="192" t="inlineStr">
        <is>
          <t>DADOS_INVOC!MS130</t>
        </is>
      </c>
      <c r="D2362" s="192" t="inlineStr">
        <is>
          <t>entrada</t>
        </is>
      </c>
    </row>
    <row r="2363">
      <c r="A2363" s="192" t="inlineStr">
        <is>
          <t>invocacao.10.ext.2.nome</t>
        </is>
      </c>
      <c r="B2363" s="192">
        <f>IF(ISBLANK(DADOS_INVOC!$MT$130),"",DADOS_INVOC!$MT$130&amp;"")</f>
        <v/>
      </c>
      <c r="C2363" s="192" t="inlineStr">
        <is>
          <t>DADOS_INVOC!MT130</t>
        </is>
      </c>
      <c r="D2363" s="192" t="inlineStr">
        <is>
          <t>entrada</t>
        </is>
      </c>
    </row>
    <row r="2364">
      <c r="A2364" s="192" t="inlineStr">
        <is>
          <t>invocacao.10.ext.2.forma</t>
        </is>
      </c>
      <c r="B2364" s="192">
        <f>IF(ISBLANK(DADOS_INVOC!$MU$130),"",DADOS_INVOC!$MU$130&amp;"")</f>
        <v/>
      </c>
      <c r="C2364" s="192" t="inlineStr">
        <is>
          <t>DADOS_INVOC!MU130</t>
        </is>
      </c>
      <c r="D2364" s="192" t="inlineStr">
        <is>
          <t>entrada</t>
        </is>
      </c>
    </row>
    <row r="2365">
      <c r="A2365" s="192" t="inlineStr">
        <is>
          <t>invocacao.10.ext.2.pecas</t>
        </is>
      </c>
      <c r="B2365" s="192">
        <f>TEXTJOIN(" · ",TRUE,DADOS_INVOC!$MX$130,DADOS_INVOC!$MY$130,DADOS_INVOC!$MZ$130,DADOS_INVOC!$NA$130)</f>
        <v/>
      </c>
      <c r="C2365" s="192" t="inlineStr">
        <is>
          <t>DADOS_INVOC!MX130 DADOS_INVOC!MY130 DADOS_INVOC!MZ130 DADOS_INVOC!NA130</t>
        </is>
      </c>
      <c r="D2365" s="192" t="inlineStr">
        <is>
          <t>entrada</t>
        </is>
      </c>
    </row>
    <row r="2366">
      <c r="A2366" s="192" t="inlineStr">
        <is>
          <t>invocacao.10.ext.2.restricoes</t>
        </is>
      </c>
      <c r="B2366" s="192">
        <f>TEXTJOIN(" · ",TRUE,DADOS_INVOC!$NB$130,DADOS_INVOC!$NC$130)</f>
        <v/>
      </c>
      <c r="C2366" s="192" t="inlineStr">
        <is>
          <t>DADOS_INVOC!NB130 DADOS_INVOC!NC130</t>
        </is>
      </c>
      <c r="D2366" s="192" t="inlineStr">
        <is>
          <t>entrada</t>
        </is>
      </c>
    </row>
    <row r="2367">
      <c r="A2367" s="192" t="inlineStr">
        <is>
          <t>invocacao.10.ext.2.pe</t>
        </is>
      </c>
      <c r="B2367" s="192">
        <f>IF(ISBLANK(DADOS_INVOC!$QA$130),"",DADOS_INVOC!$QA$130&amp;"")</f>
        <v/>
      </c>
      <c r="C2367" s="192" t="inlineStr">
        <is>
          <t>DADOS_INVOC!QA130</t>
        </is>
      </c>
      <c r="D2367" s="192" t="inlineStr">
        <is>
          <t>resultado</t>
        </is>
      </c>
    </row>
    <row r="2368">
      <c r="A2368" s="192" t="inlineStr">
        <is>
          <t>invocacao.10.ext.2.dano</t>
        </is>
      </c>
      <c r="B2368" s="192">
        <f>IF(ISBLANK(DADOS_INVOC!$QE$130),"",DADOS_INVOC!$QE$130&amp;"")</f>
        <v/>
      </c>
      <c r="C2368" s="192" t="inlineStr">
        <is>
          <t>DADOS_INVOC!QE130</t>
        </is>
      </c>
      <c r="D2368" s="192" t="inlineStr">
        <is>
          <t>resultado</t>
        </is>
      </c>
    </row>
    <row r="2369">
      <c r="A2369" s="192" t="inlineStr">
        <is>
          <t>invocacao.10.ext.2.erros</t>
        </is>
      </c>
      <c r="B2369" s="192">
        <f>IF(ISBLANK(DADOS_INVOC!$PT$130),"",DADOS_INVOC!$PT$130&amp;"")</f>
        <v/>
      </c>
      <c r="C2369" s="192" t="inlineStr">
        <is>
          <t>DADOS_INVOC!PT130</t>
        </is>
      </c>
      <c r="D2369" s="192" t="inlineStr">
        <is>
          <t>aviso</t>
        </is>
      </c>
    </row>
    <row r="2370">
      <c r="A2370" s="192" t="inlineStr">
        <is>
          <t>invocacao.10.ext.2.avisos</t>
        </is>
      </c>
      <c r="B2370" s="192">
        <f>IF(ISBLANK(DADOS_INVOC!$PV$130),"",DADOS_INVOC!$PV$130&amp;"")</f>
        <v/>
      </c>
      <c r="C2370" s="192" t="inlineStr">
        <is>
          <t>DADOS_INVOC!PV130</t>
        </is>
      </c>
      <c r="D2370" s="192" t="inlineStr">
        <is>
          <t>aviso</t>
        </is>
      </c>
    </row>
    <row r="2371">
      <c r="A2371" s="192" t="inlineStr">
        <is>
          <t>invocacao.10.ext.3.classe</t>
        </is>
      </c>
      <c r="B2371" s="192">
        <f>IF(ISBLANK(DADOS_INVOC!$MS$131),"",DADOS_INVOC!$MS$131&amp;"")</f>
        <v/>
      </c>
      <c r="C2371" s="192" t="inlineStr">
        <is>
          <t>DADOS_INVOC!MS131</t>
        </is>
      </c>
      <c r="D2371" s="192" t="inlineStr">
        <is>
          <t>entrada</t>
        </is>
      </c>
    </row>
    <row r="2372">
      <c r="A2372" s="192" t="inlineStr">
        <is>
          <t>invocacao.10.ext.3.nome</t>
        </is>
      </c>
      <c r="B2372" s="192">
        <f>IF(ISBLANK(DADOS_INVOC!$MT$131),"",DADOS_INVOC!$MT$131&amp;"")</f>
        <v/>
      </c>
      <c r="C2372" s="192" t="inlineStr">
        <is>
          <t>DADOS_INVOC!MT131</t>
        </is>
      </c>
      <c r="D2372" s="192" t="inlineStr">
        <is>
          <t>entrada</t>
        </is>
      </c>
    </row>
    <row r="2373">
      <c r="A2373" s="192" t="inlineStr">
        <is>
          <t>invocacao.10.ext.3.forma</t>
        </is>
      </c>
      <c r="B2373" s="192">
        <f>IF(ISBLANK(DADOS_INVOC!$MU$131),"",DADOS_INVOC!$MU$131&amp;"")</f>
        <v/>
      </c>
      <c r="C2373" s="192" t="inlineStr">
        <is>
          <t>DADOS_INVOC!MU131</t>
        </is>
      </c>
      <c r="D2373" s="192" t="inlineStr">
        <is>
          <t>entrada</t>
        </is>
      </c>
    </row>
    <row r="2374">
      <c r="A2374" s="192" t="inlineStr">
        <is>
          <t>invocacao.10.ext.3.pecas</t>
        </is>
      </c>
      <c r="B2374" s="192">
        <f>TEXTJOIN(" · ",TRUE,DADOS_INVOC!$MX$131,DADOS_INVOC!$MY$131,DADOS_INVOC!$MZ$131,DADOS_INVOC!$NA$131)</f>
        <v/>
      </c>
      <c r="C2374" s="192" t="inlineStr">
        <is>
          <t>DADOS_INVOC!MX131 DADOS_INVOC!MY131 DADOS_INVOC!MZ131 DADOS_INVOC!NA131</t>
        </is>
      </c>
      <c r="D2374" s="192" t="inlineStr">
        <is>
          <t>entrada</t>
        </is>
      </c>
    </row>
    <row r="2375">
      <c r="A2375" s="192" t="inlineStr">
        <is>
          <t>invocacao.10.ext.3.restricoes</t>
        </is>
      </c>
      <c r="B2375" s="192">
        <f>TEXTJOIN(" · ",TRUE,DADOS_INVOC!$NB$131,DADOS_INVOC!$NC$131)</f>
        <v/>
      </c>
      <c r="C2375" s="192" t="inlineStr">
        <is>
          <t>DADOS_INVOC!NB131 DADOS_INVOC!NC131</t>
        </is>
      </c>
      <c r="D2375" s="192" t="inlineStr">
        <is>
          <t>entrada</t>
        </is>
      </c>
    </row>
    <row r="2376">
      <c r="A2376" s="192" t="inlineStr">
        <is>
          <t>invocacao.10.ext.3.pe</t>
        </is>
      </c>
      <c r="B2376" s="192">
        <f>IF(ISBLANK(DADOS_INVOC!$QA$131),"",DADOS_INVOC!$QA$131&amp;"")</f>
        <v/>
      </c>
      <c r="C2376" s="192" t="inlineStr">
        <is>
          <t>DADOS_INVOC!QA131</t>
        </is>
      </c>
      <c r="D2376" s="192" t="inlineStr">
        <is>
          <t>resultado</t>
        </is>
      </c>
    </row>
    <row r="2377">
      <c r="A2377" s="192" t="inlineStr">
        <is>
          <t>invocacao.10.ext.3.dano</t>
        </is>
      </c>
      <c r="B2377" s="192">
        <f>IF(ISBLANK(DADOS_INVOC!$QE$131),"",DADOS_INVOC!$QE$131&amp;"")</f>
        <v/>
      </c>
      <c r="C2377" s="192" t="inlineStr">
        <is>
          <t>DADOS_INVOC!QE131</t>
        </is>
      </c>
      <c r="D2377" s="192" t="inlineStr">
        <is>
          <t>resultado</t>
        </is>
      </c>
    </row>
    <row r="2378">
      <c r="A2378" s="192" t="inlineStr">
        <is>
          <t>invocacao.10.ext.3.erros</t>
        </is>
      </c>
      <c r="B2378" s="192">
        <f>IF(ISBLANK(DADOS_INVOC!$PT$131),"",DADOS_INVOC!$PT$131&amp;"")</f>
        <v/>
      </c>
      <c r="C2378" s="192" t="inlineStr">
        <is>
          <t>DADOS_INVOC!PT131</t>
        </is>
      </c>
      <c r="D2378" s="192" t="inlineStr">
        <is>
          <t>aviso</t>
        </is>
      </c>
    </row>
    <row r="2379">
      <c r="A2379" s="192" t="inlineStr">
        <is>
          <t>invocacao.10.ext.3.avisos</t>
        </is>
      </c>
      <c r="B2379" s="192">
        <f>IF(ISBLANK(DADOS_INVOC!$PV$131),"",DADOS_INVOC!$PV$131&amp;"")</f>
        <v/>
      </c>
      <c r="C2379" s="192" t="inlineStr">
        <is>
          <t>DADOS_INVOC!PV131</t>
        </is>
      </c>
      <c r="D2379" s="192" t="inlineStr">
        <is>
          <t>aviso</t>
        </is>
      </c>
    </row>
    <row r="2380">
      <c r="A2380" s="192" t="inlineStr">
        <is>
          <t>invocacao.11.bas.1.classe</t>
        </is>
      </c>
      <c r="B2380" s="192">
        <f>IF(ISBLANK(DADOS_INVOC!$MS$132),"",DADOS_INVOC!$MS$132&amp;"")</f>
        <v/>
      </c>
      <c r="C2380" s="192" t="inlineStr">
        <is>
          <t>DADOS_INVOC!MS132</t>
        </is>
      </c>
      <c r="D2380" s="192" t="inlineStr">
        <is>
          <t>entrada</t>
        </is>
      </c>
    </row>
    <row r="2381">
      <c r="A2381" s="192" t="inlineStr">
        <is>
          <t>invocacao.11.bas.1.nome</t>
        </is>
      </c>
      <c r="B2381" s="192">
        <f>IF(ISBLANK(DADOS_INVOC!$MT$132),"",DADOS_INVOC!$MT$132&amp;"")</f>
        <v/>
      </c>
      <c r="C2381" s="192" t="inlineStr">
        <is>
          <t>DADOS_INVOC!MT132</t>
        </is>
      </c>
      <c r="D2381" s="192" t="inlineStr">
        <is>
          <t>entrada</t>
        </is>
      </c>
    </row>
    <row r="2382">
      <c r="A2382" s="192" t="inlineStr">
        <is>
          <t>invocacao.11.bas.1.forma</t>
        </is>
      </c>
      <c r="B2382" s="192">
        <f>IF(ISBLANK(DADOS_INVOC!$MU$132),"",DADOS_INVOC!$MU$132&amp;"")</f>
        <v/>
      </c>
      <c r="C2382" s="192" t="inlineStr">
        <is>
          <t>DADOS_INVOC!MU132</t>
        </is>
      </c>
      <c r="D2382" s="192" t="inlineStr">
        <is>
          <t>entrada</t>
        </is>
      </c>
    </row>
    <row r="2383">
      <c r="A2383" s="192" t="inlineStr">
        <is>
          <t>invocacao.11.bas.1.pecas</t>
        </is>
      </c>
      <c r="B2383" s="192">
        <f>TEXTJOIN(" · ",TRUE,DADOS_INVOC!$MX$132,DADOS_INVOC!$MY$132,DADOS_INVOC!$MZ$132,DADOS_INVOC!$NA$132)</f>
        <v/>
      </c>
      <c r="C2383" s="192" t="inlineStr">
        <is>
          <t>DADOS_INVOC!MX132 DADOS_INVOC!MY132 DADOS_INVOC!MZ132 DADOS_INVOC!NA132</t>
        </is>
      </c>
      <c r="D2383" s="192" t="inlineStr">
        <is>
          <t>entrada</t>
        </is>
      </c>
    </row>
    <row r="2384">
      <c r="A2384" s="192" t="inlineStr">
        <is>
          <t>invocacao.11.bas.1.restricoes</t>
        </is>
      </c>
      <c r="B2384" s="192">
        <f>TEXTJOIN(" · ",TRUE,DADOS_INVOC!$NB$132,DADOS_INVOC!$NC$132)</f>
        <v/>
      </c>
      <c r="C2384" s="192" t="inlineStr">
        <is>
          <t>DADOS_INVOC!NB132 DADOS_INVOC!NC132</t>
        </is>
      </c>
      <c r="D2384" s="192" t="inlineStr">
        <is>
          <t>entrada</t>
        </is>
      </c>
    </row>
    <row r="2385">
      <c r="A2385" s="192" t="inlineStr">
        <is>
          <t>invocacao.11.bas.1.pe</t>
        </is>
      </c>
      <c r="B2385" s="192">
        <f>IF(ISBLANK(DADOS_INVOC!$QA$132),"",DADOS_INVOC!$QA$132&amp;"")</f>
        <v/>
      </c>
      <c r="C2385" s="192" t="inlineStr">
        <is>
          <t>DADOS_INVOC!QA132</t>
        </is>
      </c>
      <c r="D2385" s="192" t="inlineStr">
        <is>
          <t>resultado</t>
        </is>
      </c>
    </row>
    <row r="2386">
      <c r="A2386" s="192" t="inlineStr">
        <is>
          <t>invocacao.11.bas.1.dano</t>
        </is>
      </c>
      <c r="B2386" s="192">
        <f>IF(ISBLANK(DADOS_INVOC!$QE$132),"",DADOS_INVOC!$QE$132&amp;"")</f>
        <v/>
      </c>
      <c r="C2386" s="192" t="inlineStr">
        <is>
          <t>DADOS_INVOC!QE132</t>
        </is>
      </c>
      <c r="D2386" s="192" t="inlineStr">
        <is>
          <t>resultado</t>
        </is>
      </c>
    </row>
    <row r="2387">
      <c r="A2387" s="192" t="inlineStr">
        <is>
          <t>invocacao.11.bas.1.erros</t>
        </is>
      </c>
      <c r="B2387" s="192">
        <f>IF(ISBLANK(DADOS_INVOC!$PT$132),"",DADOS_INVOC!$PT$132&amp;"")</f>
        <v/>
      </c>
      <c r="C2387" s="192" t="inlineStr">
        <is>
          <t>DADOS_INVOC!PT132</t>
        </is>
      </c>
      <c r="D2387" s="192" t="inlineStr">
        <is>
          <t>aviso</t>
        </is>
      </c>
    </row>
    <row r="2388">
      <c r="A2388" s="192" t="inlineStr">
        <is>
          <t>invocacao.11.bas.1.avisos</t>
        </is>
      </c>
      <c r="B2388" s="192">
        <f>IF(ISBLANK(DADOS_INVOC!$PV$132),"",DADOS_INVOC!$PV$132&amp;"")</f>
        <v/>
      </c>
      <c r="C2388" s="192" t="inlineStr">
        <is>
          <t>DADOS_INVOC!PV132</t>
        </is>
      </c>
      <c r="D2388" s="192" t="inlineStr">
        <is>
          <t>aviso</t>
        </is>
      </c>
    </row>
    <row r="2389">
      <c r="A2389" s="192" t="inlineStr">
        <is>
          <t>invocacao.11.esp.1.classe</t>
        </is>
      </c>
      <c r="B2389" s="192">
        <f>IF(ISBLANK(DADOS_INVOC!$MS$133),"",DADOS_INVOC!$MS$133&amp;"")</f>
        <v/>
      </c>
      <c r="C2389" s="192" t="inlineStr">
        <is>
          <t>DADOS_INVOC!MS133</t>
        </is>
      </c>
      <c r="D2389" s="192" t="inlineStr">
        <is>
          <t>entrada</t>
        </is>
      </c>
    </row>
    <row r="2390">
      <c r="A2390" s="192" t="inlineStr">
        <is>
          <t>invocacao.11.esp.1.nome</t>
        </is>
      </c>
      <c r="B2390" s="192">
        <f>IF(ISBLANK(DADOS_INVOC!$MT$133),"",DADOS_INVOC!$MT$133&amp;"")</f>
        <v/>
      </c>
      <c r="C2390" s="192" t="inlineStr">
        <is>
          <t>DADOS_INVOC!MT133</t>
        </is>
      </c>
      <c r="D2390" s="192" t="inlineStr">
        <is>
          <t>entrada</t>
        </is>
      </c>
    </row>
    <row r="2391">
      <c r="A2391" s="192" t="inlineStr">
        <is>
          <t>invocacao.11.esp.1.forma</t>
        </is>
      </c>
      <c r="B2391" s="192">
        <f>IF(ISBLANK(DADOS_INVOC!$MU$133),"",DADOS_INVOC!$MU$133&amp;"")</f>
        <v/>
      </c>
      <c r="C2391" s="192" t="inlineStr">
        <is>
          <t>DADOS_INVOC!MU133</t>
        </is>
      </c>
      <c r="D2391" s="192" t="inlineStr">
        <is>
          <t>entrada</t>
        </is>
      </c>
    </row>
    <row r="2392">
      <c r="A2392" s="192" t="inlineStr">
        <is>
          <t>invocacao.11.esp.1.pecas</t>
        </is>
      </c>
      <c r="B2392" s="192">
        <f>TEXTJOIN(" · ",TRUE,DADOS_INVOC!$MX$133,DADOS_INVOC!$MY$133,DADOS_INVOC!$MZ$133,DADOS_INVOC!$NA$133)</f>
        <v/>
      </c>
      <c r="C2392" s="192" t="inlineStr">
        <is>
          <t>DADOS_INVOC!MX133 DADOS_INVOC!MY133 DADOS_INVOC!MZ133 DADOS_INVOC!NA133</t>
        </is>
      </c>
      <c r="D2392" s="192" t="inlineStr">
        <is>
          <t>entrada</t>
        </is>
      </c>
    </row>
    <row r="2393">
      <c r="A2393" s="192" t="inlineStr">
        <is>
          <t>invocacao.11.esp.1.restricoes</t>
        </is>
      </c>
      <c r="B2393" s="192">
        <f>TEXTJOIN(" · ",TRUE,DADOS_INVOC!$NB$133,DADOS_INVOC!$NC$133)</f>
        <v/>
      </c>
      <c r="C2393" s="192" t="inlineStr">
        <is>
          <t>DADOS_INVOC!NB133 DADOS_INVOC!NC133</t>
        </is>
      </c>
      <c r="D2393" s="192" t="inlineStr">
        <is>
          <t>entrada</t>
        </is>
      </c>
    </row>
    <row r="2394">
      <c r="A2394" s="192" t="inlineStr">
        <is>
          <t>invocacao.11.esp.1.pe</t>
        </is>
      </c>
      <c r="B2394" s="192">
        <f>IF(ISBLANK(DADOS_INVOC!$QA$133),"",DADOS_INVOC!$QA$133&amp;"")</f>
        <v/>
      </c>
      <c r="C2394" s="192" t="inlineStr">
        <is>
          <t>DADOS_INVOC!QA133</t>
        </is>
      </c>
      <c r="D2394" s="192" t="inlineStr">
        <is>
          <t>resultado</t>
        </is>
      </c>
    </row>
    <row r="2395">
      <c r="A2395" s="192" t="inlineStr">
        <is>
          <t>invocacao.11.esp.1.dano</t>
        </is>
      </c>
      <c r="B2395" s="192">
        <f>IF(ISBLANK(DADOS_INVOC!$QE$133),"",DADOS_INVOC!$QE$133&amp;"")</f>
        <v/>
      </c>
      <c r="C2395" s="192" t="inlineStr">
        <is>
          <t>DADOS_INVOC!QE133</t>
        </is>
      </c>
      <c r="D2395" s="192" t="inlineStr">
        <is>
          <t>resultado</t>
        </is>
      </c>
    </row>
    <row r="2396">
      <c r="A2396" s="192" t="inlineStr">
        <is>
          <t>invocacao.11.esp.1.erros</t>
        </is>
      </c>
      <c r="B2396" s="192">
        <f>IF(ISBLANK(DADOS_INVOC!$PT$133),"",DADOS_INVOC!$PT$133&amp;"")</f>
        <v/>
      </c>
      <c r="C2396" s="192" t="inlineStr">
        <is>
          <t>DADOS_INVOC!PT133</t>
        </is>
      </c>
      <c r="D2396" s="192" t="inlineStr">
        <is>
          <t>aviso</t>
        </is>
      </c>
    </row>
    <row r="2397">
      <c r="A2397" s="192" t="inlineStr">
        <is>
          <t>invocacao.11.esp.1.avisos</t>
        </is>
      </c>
      <c r="B2397" s="192">
        <f>IF(ISBLANK(DADOS_INVOC!$PV$133),"",DADOS_INVOC!$PV$133&amp;"")</f>
        <v/>
      </c>
      <c r="C2397" s="192" t="inlineStr">
        <is>
          <t>DADOS_INVOC!PV133</t>
        </is>
      </c>
      <c r="D2397" s="192" t="inlineStr">
        <is>
          <t>aviso</t>
        </is>
      </c>
    </row>
    <row r="2398">
      <c r="A2398" s="192" t="inlineStr">
        <is>
          <t>invocacao.11.esp.2.classe</t>
        </is>
      </c>
      <c r="B2398" s="192">
        <f>IF(ISBLANK(DADOS_INVOC!$MS$134),"",DADOS_INVOC!$MS$134&amp;"")</f>
        <v/>
      </c>
      <c r="C2398" s="192" t="inlineStr">
        <is>
          <t>DADOS_INVOC!MS134</t>
        </is>
      </c>
      <c r="D2398" s="192" t="inlineStr">
        <is>
          <t>entrada</t>
        </is>
      </c>
    </row>
    <row r="2399">
      <c r="A2399" s="192" t="inlineStr">
        <is>
          <t>invocacao.11.esp.2.nome</t>
        </is>
      </c>
      <c r="B2399" s="192">
        <f>IF(ISBLANK(DADOS_INVOC!$MT$134),"",DADOS_INVOC!$MT$134&amp;"")</f>
        <v/>
      </c>
      <c r="C2399" s="192" t="inlineStr">
        <is>
          <t>DADOS_INVOC!MT134</t>
        </is>
      </c>
      <c r="D2399" s="192" t="inlineStr">
        <is>
          <t>entrada</t>
        </is>
      </c>
    </row>
    <row r="2400">
      <c r="A2400" s="192" t="inlineStr">
        <is>
          <t>invocacao.11.esp.2.forma</t>
        </is>
      </c>
      <c r="B2400" s="192">
        <f>IF(ISBLANK(DADOS_INVOC!$MU$134),"",DADOS_INVOC!$MU$134&amp;"")</f>
        <v/>
      </c>
      <c r="C2400" s="192" t="inlineStr">
        <is>
          <t>DADOS_INVOC!MU134</t>
        </is>
      </c>
      <c r="D2400" s="192" t="inlineStr">
        <is>
          <t>entrada</t>
        </is>
      </c>
    </row>
    <row r="2401">
      <c r="A2401" s="192" t="inlineStr">
        <is>
          <t>invocacao.11.esp.2.pecas</t>
        </is>
      </c>
      <c r="B2401" s="192">
        <f>TEXTJOIN(" · ",TRUE,DADOS_INVOC!$MX$134,DADOS_INVOC!$MY$134,DADOS_INVOC!$MZ$134,DADOS_INVOC!$NA$134)</f>
        <v/>
      </c>
      <c r="C2401" s="192" t="inlineStr">
        <is>
          <t>DADOS_INVOC!MX134 DADOS_INVOC!MY134 DADOS_INVOC!MZ134 DADOS_INVOC!NA134</t>
        </is>
      </c>
      <c r="D2401" s="192" t="inlineStr">
        <is>
          <t>entrada</t>
        </is>
      </c>
    </row>
    <row r="2402">
      <c r="A2402" s="192" t="inlineStr">
        <is>
          <t>invocacao.11.esp.2.restricoes</t>
        </is>
      </c>
      <c r="B2402" s="192">
        <f>TEXTJOIN(" · ",TRUE,DADOS_INVOC!$NB$134,DADOS_INVOC!$NC$134)</f>
        <v/>
      </c>
      <c r="C2402" s="192" t="inlineStr">
        <is>
          <t>DADOS_INVOC!NB134 DADOS_INVOC!NC134</t>
        </is>
      </c>
      <c r="D2402" s="192" t="inlineStr">
        <is>
          <t>entrada</t>
        </is>
      </c>
    </row>
    <row r="2403">
      <c r="A2403" s="192" t="inlineStr">
        <is>
          <t>invocacao.11.esp.2.pe</t>
        </is>
      </c>
      <c r="B2403" s="192">
        <f>IF(ISBLANK(DADOS_INVOC!$QA$134),"",DADOS_INVOC!$QA$134&amp;"")</f>
        <v/>
      </c>
      <c r="C2403" s="192" t="inlineStr">
        <is>
          <t>DADOS_INVOC!QA134</t>
        </is>
      </c>
      <c r="D2403" s="192" t="inlineStr">
        <is>
          <t>resultado</t>
        </is>
      </c>
    </row>
    <row r="2404">
      <c r="A2404" s="192" t="inlineStr">
        <is>
          <t>invocacao.11.esp.2.dano</t>
        </is>
      </c>
      <c r="B2404" s="192">
        <f>IF(ISBLANK(DADOS_INVOC!$QE$134),"",DADOS_INVOC!$QE$134&amp;"")</f>
        <v/>
      </c>
      <c r="C2404" s="192" t="inlineStr">
        <is>
          <t>DADOS_INVOC!QE134</t>
        </is>
      </c>
      <c r="D2404" s="192" t="inlineStr">
        <is>
          <t>resultado</t>
        </is>
      </c>
    </row>
    <row r="2405">
      <c r="A2405" s="192" t="inlineStr">
        <is>
          <t>invocacao.11.esp.2.erros</t>
        </is>
      </c>
      <c r="B2405" s="192">
        <f>IF(ISBLANK(DADOS_INVOC!$PT$134),"",DADOS_INVOC!$PT$134&amp;"")</f>
        <v/>
      </c>
      <c r="C2405" s="192" t="inlineStr">
        <is>
          <t>DADOS_INVOC!PT134</t>
        </is>
      </c>
      <c r="D2405" s="192" t="inlineStr">
        <is>
          <t>aviso</t>
        </is>
      </c>
    </row>
    <row r="2406">
      <c r="A2406" s="192" t="inlineStr">
        <is>
          <t>invocacao.11.esp.2.avisos</t>
        </is>
      </c>
      <c r="B2406" s="192">
        <f>IF(ISBLANK(DADOS_INVOC!$PV$134),"",DADOS_INVOC!$PV$134&amp;"")</f>
        <v/>
      </c>
      <c r="C2406" s="192" t="inlineStr">
        <is>
          <t>DADOS_INVOC!PV134</t>
        </is>
      </c>
      <c r="D2406" s="192" t="inlineStr">
        <is>
          <t>aviso</t>
        </is>
      </c>
    </row>
    <row r="2407">
      <c r="A2407" s="192" t="inlineStr">
        <is>
          <t>invocacao.11.bas.2.classe</t>
        </is>
      </c>
      <c r="B2407" s="192">
        <f>IF(ISBLANK(DADOS_INVOC!$MS$135),"",DADOS_INVOC!$MS$135&amp;"")</f>
        <v/>
      </c>
      <c r="C2407" s="192" t="inlineStr">
        <is>
          <t>DADOS_INVOC!MS135</t>
        </is>
      </c>
      <c r="D2407" s="192" t="inlineStr">
        <is>
          <t>entrada</t>
        </is>
      </c>
    </row>
    <row r="2408">
      <c r="A2408" s="192" t="inlineStr">
        <is>
          <t>invocacao.11.bas.2.nome</t>
        </is>
      </c>
      <c r="B2408" s="192">
        <f>IF(ISBLANK(DADOS_INVOC!$MT$135),"",DADOS_INVOC!$MT$135&amp;"")</f>
        <v/>
      </c>
      <c r="C2408" s="192" t="inlineStr">
        <is>
          <t>DADOS_INVOC!MT135</t>
        </is>
      </c>
      <c r="D2408" s="192" t="inlineStr">
        <is>
          <t>entrada</t>
        </is>
      </c>
    </row>
    <row r="2409">
      <c r="A2409" s="192" t="inlineStr">
        <is>
          <t>invocacao.11.bas.2.forma</t>
        </is>
      </c>
      <c r="B2409" s="192">
        <f>IF(ISBLANK(DADOS_INVOC!$MU$135),"",DADOS_INVOC!$MU$135&amp;"")</f>
        <v/>
      </c>
      <c r="C2409" s="192" t="inlineStr">
        <is>
          <t>DADOS_INVOC!MU135</t>
        </is>
      </c>
      <c r="D2409" s="192" t="inlineStr">
        <is>
          <t>entrada</t>
        </is>
      </c>
    </row>
    <row r="2410">
      <c r="A2410" s="192" t="inlineStr">
        <is>
          <t>invocacao.11.bas.2.pecas</t>
        </is>
      </c>
      <c r="B2410" s="192">
        <f>TEXTJOIN(" · ",TRUE,DADOS_INVOC!$MX$135,DADOS_INVOC!$MY$135,DADOS_INVOC!$MZ$135,DADOS_INVOC!$NA$135)</f>
        <v/>
      </c>
      <c r="C2410" s="192" t="inlineStr">
        <is>
          <t>DADOS_INVOC!MX135 DADOS_INVOC!MY135 DADOS_INVOC!MZ135 DADOS_INVOC!NA135</t>
        </is>
      </c>
      <c r="D2410" s="192" t="inlineStr">
        <is>
          <t>entrada</t>
        </is>
      </c>
    </row>
    <row r="2411">
      <c r="A2411" s="192" t="inlineStr">
        <is>
          <t>invocacao.11.bas.2.restricoes</t>
        </is>
      </c>
      <c r="B2411" s="192">
        <f>TEXTJOIN(" · ",TRUE,DADOS_INVOC!$NB$135,DADOS_INVOC!$NC$135)</f>
        <v/>
      </c>
      <c r="C2411" s="192" t="inlineStr">
        <is>
          <t>DADOS_INVOC!NB135 DADOS_INVOC!NC135</t>
        </is>
      </c>
      <c r="D2411" s="192" t="inlineStr">
        <is>
          <t>entrada</t>
        </is>
      </c>
    </row>
    <row r="2412">
      <c r="A2412" s="192" t="inlineStr">
        <is>
          <t>invocacao.11.bas.2.pe</t>
        </is>
      </c>
      <c r="B2412" s="192">
        <f>IF(ISBLANK(DADOS_INVOC!$QA$135),"",DADOS_INVOC!$QA$135&amp;"")</f>
        <v/>
      </c>
      <c r="C2412" s="192" t="inlineStr">
        <is>
          <t>DADOS_INVOC!QA135</t>
        </is>
      </c>
      <c r="D2412" s="192" t="inlineStr">
        <is>
          <t>resultado</t>
        </is>
      </c>
    </row>
    <row r="2413">
      <c r="A2413" s="192" t="inlineStr">
        <is>
          <t>invocacao.11.bas.2.dano</t>
        </is>
      </c>
      <c r="B2413" s="192">
        <f>IF(ISBLANK(DADOS_INVOC!$QE$135),"",DADOS_INVOC!$QE$135&amp;"")</f>
        <v/>
      </c>
      <c r="C2413" s="192" t="inlineStr">
        <is>
          <t>DADOS_INVOC!QE135</t>
        </is>
      </c>
      <c r="D2413" s="192" t="inlineStr">
        <is>
          <t>resultado</t>
        </is>
      </c>
    </row>
    <row r="2414">
      <c r="A2414" s="192" t="inlineStr">
        <is>
          <t>invocacao.11.bas.2.erros</t>
        </is>
      </c>
      <c r="B2414" s="192">
        <f>IF(ISBLANK(DADOS_INVOC!$PT$135),"",DADOS_INVOC!$PT$135&amp;"")</f>
        <v/>
      </c>
      <c r="C2414" s="192" t="inlineStr">
        <is>
          <t>DADOS_INVOC!PT135</t>
        </is>
      </c>
      <c r="D2414" s="192" t="inlineStr">
        <is>
          <t>aviso</t>
        </is>
      </c>
    </row>
    <row r="2415">
      <c r="A2415" s="192" t="inlineStr">
        <is>
          <t>invocacao.11.bas.2.avisos</t>
        </is>
      </c>
      <c r="B2415" s="192">
        <f>IF(ISBLANK(DADOS_INVOC!$PV$135),"",DADOS_INVOC!$PV$135&amp;"")</f>
        <v/>
      </c>
      <c r="C2415" s="192" t="inlineStr">
        <is>
          <t>DADOS_INVOC!PV135</t>
        </is>
      </c>
      <c r="D2415" s="192" t="inlineStr">
        <is>
          <t>aviso</t>
        </is>
      </c>
    </row>
    <row r="2416">
      <c r="A2416" s="192" t="inlineStr">
        <is>
          <t>invocacao.11.esp.3.classe</t>
        </is>
      </c>
      <c r="B2416" s="192">
        <f>IF(ISBLANK(DADOS_INVOC!$MS$136),"",DADOS_INVOC!$MS$136&amp;"")</f>
        <v/>
      </c>
      <c r="C2416" s="192" t="inlineStr">
        <is>
          <t>DADOS_INVOC!MS136</t>
        </is>
      </c>
      <c r="D2416" s="192" t="inlineStr">
        <is>
          <t>entrada</t>
        </is>
      </c>
    </row>
    <row r="2417">
      <c r="A2417" s="192" t="inlineStr">
        <is>
          <t>invocacao.11.esp.3.nome</t>
        </is>
      </c>
      <c r="B2417" s="192">
        <f>IF(ISBLANK(DADOS_INVOC!$MT$136),"",DADOS_INVOC!$MT$136&amp;"")</f>
        <v/>
      </c>
      <c r="C2417" s="192" t="inlineStr">
        <is>
          <t>DADOS_INVOC!MT136</t>
        </is>
      </c>
      <c r="D2417" s="192" t="inlineStr">
        <is>
          <t>entrada</t>
        </is>
      </c>
    </row>
    <row r="2418">
      <c r="A2418" s="192" t="inlineStr">
        <is>
          <t>invocacao.11.esp.3.forma</t>
        </is>
      </c>
      <c r="B2418" s="192">
        <f>IF(ISBLANK(DADOS_INVOC!$MU$136),"",DADOS_INVOC!$MU$136&amp;"")</f>
        <v/>
      </c>
      <c r="C2418" s="192" t="inlineStr">
        <is>
          <t>DADOS_INVOC!MU136</t>
        </is>
      </c>
      <c r="D2418" s="192" t="inlineStr">
        <is>
          <t>entrada</t>
        </is>
      </c>
    </row>
    <row r="2419">
      <c r="A2419" s="192" t="inlineStr">
        <is>
          <t>invocacao.11.esp.3.pecas</t>
        </is>
      </c>
      <c r="B2419" s="192">
        <f>TEXTJOIN(" · ",TRUE,DADOS_INVOC!$MX$136,DADOS_INVOC!$MY$136,DADOS_INVOC!$MZ$136,DADOS_INVOC!$NA$136)</f>
        <v/>
      </c>
      <c r="C2419" s="192" t="inlineStr">
        <is>
          <t>DADOS_INVOC!MX136 DADOS_INVOC!MY136 DADOS_INVOC!MZ136 DADOS_INVOC!NA136</t>
        </is>
      </c>
      <c r="D2419" s="192" t="inlineStr">
        <is>
          <t>entrada</t>
        </is>
      </c>
    </row>
    <row r="2420">
      <c r="A2420" s="192" t="inlineStr">
        <is>
          <t>invocacao.11.esp.3.restricoes</t>
        </is>
      </c>
      <c r="B2420" s="192">
        <f>TEXTJOIN(" · ",TRUE,DADOS_INVOC!$NB$136,DADOS_INVOC!$NC$136)</f>
        <v/>
      </c>
      <c r="C2420" s="192" t="inlineStr">
        <is>
          <t>DADOS_INVOC!NB136 DADOS_INVOC!NC136</t>
        </is>
      </c>
      <c r="D2420" s="192" t="inlineStr">
        <is>
          <t>entrada</t>
        </is>
      </c>
    </row>
    <row r="2421">
      <c r="A2421" s="192" t="inlineStr">
        <is>
          <t>invocacao.11.esp.3.pe</t>
        </is>
      </c>
      <c r="B2421" s="192">
        <f>IF(ISBLANK(DADOS_INVOC!$QA$136),"",DADOS_INVOC!$QA$136&amp;"")</f>
        <v/>
      </c>
      <c r="C2421" s="192" t="inlineStr">
        <is>
          <t>DADOS_INVOC!QA136</t>
        </is>
      </c>
      <c r="D2421" s="192" t="inlineStr">
        <is>
          <t>resultado</t>
        </is>
      </c>
    </row>
    <row r="2422">
      <c r="A2422" s="192" t="inlineStr">
        <is>
          <t>invocacao.11.esp.3.dano</t>
        </is>
      </c>
      <c r="B2422" s="192">
        <f>IF(ISBLANK(DADOS_INVOC!$QE$136),"",DADOS_INVOC!$QE$136&amp;"")</f>
        <v/>
      </c>
      <c r="C2422" s="192" t="inlineStr">
        <is>
          <t>DADOS_INVOC!QE136</t>
        </is>
      </c>
      <c r="D2422" s="192" t="inlineStr">
        <is>
          <t>resultado</t>
        </is>
      </c>
    </row>
    <row r="2423">
      <c r="A2423" s="192" t="inlineStr">
        <is>
          <t>invocacao.11.esp.3.erros</t>
        </is>
      </c>
      <c r="B2423" s="192">
        <f>IF(ISBLANK(DADOS_INVOC!$PT$136),"",DADOS_INVOC!$PT$136&amp;"")</f>
        <v/>
      </c>
      <c r="C2423" s="192" t="inlineStr">
        <is>
          <t>DADOS_INVOC!PT136</t>
        </is>
      </c>
      <c r="D2423" s="192" t="inlineStr">
        <is>
          <t>aviso</t>
        </is>
      </c>
    </row>
    <row r="2424">
      <c r="A2424" s="192" t="inlineStr">
        <is>
          <t>invocacao.11.esp.3.avisos</t>
        </is>
      </c>
      <c r="B2424" s="192">
        <f>IF(ISBLANK(DADOS_INVOC!$PV$136),"",DADOS_INVOC!$PV$136&amp;"")</f>
        <v/>
      </c>
      <c r="C2424" s="192" t="inlineStr">
        <is>
          <t>DADOS_INVOC!PV136</t>
        </is>
      </c>
      <c r="D2424" s="192" t="inlineStr">
        <is>
          <t>aviso</t>
        </is>
      </c>
    </row>
    <row r="2425">
      <c r="A2425" s="192" t="inlineStr">
        <is>
          <t>invocacao.11.esp.4.classe</t>
        </is>
      </c>
      <c r="B2425" s="192">
        <f>IF(ISBLANK(DADOS_INVOC!$MS$137),"",DADOS_INVOC!$MS$137&amp;"")</f>
        <v/>
      </c>
      <c r="C2425" s="192" t="inlineStr">
        <is>
          <t>DADOS_INVOC!MS137</t>
        </is>
      </c>
      <c r="D2425" s="192" t="inlineStr">
        <is>
          <t>entrada</t>
        </is>
      </c>
    </row>
    <row r="2426">
      <c r="A2426" s="192" t="inlineStr">
        <is>
          <t>invocacao.11.esp.4.nome</t>
        </is>
      </c>
      <c r="B2426" s="192">
        <f>IF(ISBLANK(DADOS_INVOC!$MT$137),"",DADOS_INVOC!$MT$137&amp;"")</f>
        <v/>
      </c>
      <c r="C2426" s="192" t="inlineStr">
        <is>
          <t>DADOS_INVOC!MT137</t>
        </is>
      </c>
      <c r="D2426" s="192" t="inlineStr">
        <is>
          <t>entrada</t>
        </is>
      </c>
    </row>
    <row r="2427">
      <c r="A2427" s="192" t="inlineStr">
        <is>
          <t>invocacao.11.esp.4.forma</t>
        </is>
      </c>
      <c r="B2427" s="192">
        <f>IF(ISBLANK(DADOS_INVOC!$MU$137),"",DADOS_INVOC!$MU$137&amp;"")</f>
        <v/>
      </c>
      <c r="C2427" s="192" t="inlineStr">
        <is>
          <t>DADOS_INVOC!MU137</t>
        </is>
      </c>
      <c r="D2427" s="192" t="inlineStr">
        <is>
          <t>entrada</t>
        </is>
      </c>
    </row>
    <row r="2428">
      <c r="A2428" s="192" t="inlineStr">
        <is>
          <t>invocacao.11.esp.4.pecas</t>
        </is>
      </c>
      <c r="B2428" s="192">
        <f>TEXTJOIN(" · ",TRUE,DADOS_INVOC!$MX$137,DADOS_INVOC!$MY$137,DADOS_INVOC!$MZ$137,DADOS_INVOC!$NA$137)</f>
        <v/>
      </c>
      <c r="C2428" s="192" t="inlineStr">
        <is>
          <t>DADOS_INVOC!MX137 DADOS_INVOC!MY137 DADOS_INVOC!MZ137 DADOS_INVOC!NA137</t>
        </is>
      </c>
      <c r="D2428" s="192" t="inlineStr">
        <is>
          <t>entrada</t>
        </is>
      </c>
    </row>
    <row r="2429">
      <c r="A2429" s="192" t="inlineStr">
        <is>
          <t>invocacao.11.esp.4.restricoes</t>
        </is>
      </c>
      <c r="B2429" s="192">
        <f>TEXTJOIN(" · ",TRUE,DADOS_INVOC!$NB$137,DADOS_INVOC!$NC$137)</f>
        <v/>
      </c>
      <c r="C2429" s="192" t="inlineStr">
        <is>
          <t>DADOS_INVOC!NB137 DADOS_INVOC!NC137</t>
        </is>
      </c>
      <c r="D2429" s="192" t="inlineStr">
        <is>
          <t>entrada</t>
        </is>
      </c>
    </row>
    <row r="2430">
      <c r="A2430" s="192" t="inlineStr">
        <is>
          <t>invocacao.11.esp.4.pe</t>
        </is>
      </c>
      <c r="B2430" s="192">
        <f>IF(ISBLANK(DADOS_INVOC!$QA$137),"",DADOS_INVOC!$QA$137&amp;"")</f>
        <v/>
      </c>
      <c r="C2430" s="192" t="inlineStr">
        <is>
          <t>DADOS_INVOC!QA137</t>
        </is>
      </c>
      <c r="D2430" s="192" t="inlineStr">
        <is>
          <t>resultado</t>
        </is>
      </c>
    </row>
    <row r="2431">
      <c r="A2431" s="192" t="inlineStr">
        <is>
          <t>invocacao.11.esp.4.dano</t>
        </is>
      </c>
      <c r="B2431" s="192">
        <f>IF(ISBLANK(DADOS_INVOC!$QE$137),"",DADOS_INVOC!$QE$137&amp;"")</f>
        <v/>
      </c>
      <c r="C2431" s="192" t="inlineStr">
        <is>
          <t>DADOS_INVOC!QE137</t>
        </is>
      </c>
      <c r="D2431" s="192" t="inlineStr">
        <is>
          <t>resultado</t>
        </is>
      </c>
    </row>
    <row r="2432">
      <c r="A2432" s="192" t="inlineStr">
        <is>
          <t>invocacao.11.esp.4.erros</t>
        </is>
      </c>
      <c r="B2432" s="192">
        <f>IF(ISBLANK(DADOS_INVOC!$PT$137),"",DADOS_INVOC!$PT$137&amp;"")</f>
        <v/>
      </c>
      <c r="C2432" s="192" t="inlineStr">
        <is>
          <t>DADOS_INVOC!PT137</t>
        </is>
      </c>
      <c r="D2432" s="192" t="inlineStr">
        <is>
          <t>aviso</t>
        </is>
      </c>
    </row>
    <row r="2433">
      <c r="A2433" s="192" t="inlineStr">
        <is>
          <t>invocacao.11.esp.4.avisos</t>
        </is>
      </c>
      <c r="B2433" s="192">
        <f>IF(ISBLANK(DADOS_INVOC!$PV$137),"",DADOS_INVOC!$PV$137&amp;"")</f>
        <v/>
      </c>
      <c r="C2433" s="192" t="inlineStr">
        <is>
          <t>DADOS_INVOC!PV137</t>
        </is>
      </c>
      <c r="D2433" s="192" t="inlineStr">
        <is>
          <t>aviso</t>
        </is>
      </c>
    </row>
    <row r="2434">
      <c r="A2434" s="192" t="inlineStr">
        <is>
          <t>invocacao.11.esp.5.classe</t>
        </is>
      </c>
      <c r="B2434" s="192">
        <f>IF(ISBLANK(DADOS_INVOC!$MS$138),"",DADOS_INVOC!$MS$138&amp;"")</f>
        <v/>
      </c>
      <c r="C2434" s="192" t="inlineStr">
        <is>
          <t>DADOS_INVOC!MS138</t>
        </is>
      </c>
      <c r="D2434" s="192" t="inlineStr">
        <is>
          <t>entrada</t>
        </is>
      </c>
    </row>
    <row r="2435">
      <c r="A2435" s="192" t="inlineStr">
        <is>
          <t>invocacao.11.esp.5.nome</t>
        </is>
      </c>
      <c r="B2435" s="192">
        <f>IF(ISBLANK(DADOS_INVOC!$MT$138),"",DADOS_INVOC!$MT$138&amp;"")</f>
        <v/>
      </c>
      <c r="C2435" s="192" t="inlineStr">
        <is>
          <t>DADOS_INVOC!MT138</t>
        </is>
      </c>
      <c r="D2435" s="192" t="inlineStr">
        <is>
          <t>entrada</t>
        </is>
      </c>
    </row>
    <row r="2436">
      <c r="A2436" s="192" t="inlineStr">
        <is>
          <t>invocacao.11.esp.5.forma</t>
        </is>
      </c>
      <c r="B2436" s="192">
        <f>IF(ISBLANK(DADOS_INVOC!$MU$138),"",DADOS_INVOC!$MU$138&amp;"")</f>
        <v/>
      </c>
      <c r="C2436" s="192" t="inlineStr">
        <is>
          <t>DADOS_INVOC!MU138</t>
        </is>
      </c>
      <c r="D2436" s="192" t="inlineStr">
        <is>
          <t>entrada</t>
        </is>
      </c>
    </row>
    <row r="2437">
      <c r="A2437" s="192" t="inlineStr">
        <is>
          <t>invocacao.11.esp.5.pecas</t>
        </is>
      </c>
      <c r="B2437" s="192">
        <f>TEXTJOIN(" · ",TRUE,DADOS_INVOC!$MX$138,DADOS_INVOC!$MY$138,DADOS_INVOC!$MZ$138,DADOS_INVOC!$NA$138)</f>
        <v/>
      </c>
      <c r="C2437" s="192" t="inlineStr">
        <is>
          <t>DADOS_INVOC!MX138 DADOS_INVOC!MY138 DADOS_INVOC!MZ138 DADOS_INVOC!NA138</t>
        </is>
      </c>
      <c r="D2437" s="192" t="inlineStr">
        <is>
          <t>entrada</t>
        </is>
      </c>
    </row>
    <row r="2438">
      <c r="A2438" s="192" t="inlineStr">
        <is>
          <t>invocacao.11.esp.5.restricoes</t>
        </is>
      </c>
      <c r="B2438" s="192">
        <f>TEXTJOIN(" · ",TRUE,DADOS_INVOC!$NB$138,DADOS_INVOC!$NC$138)</f>
        <v/>
      </c>
      <c r="C2438" s="192" t="inlineStr">
        <is>
          <t>DADOS_INVOC!NB138 DADOS_INVOC!NC138</t>
        </is>
      </c>
      <c r="D2438" s="192" t="inlineStr">
        <is>
          <t>entrada</t>
        </is>
      </c>
    </row>
    <row r="2439">
      <c r="A2439" s="192" t="inlineStr">
        <is>
          <t>invocacao.11.esp.5.pe</t>
        </is>
      </c>
      <c r="B2439" s="192">
        <f>IF(ISBLANK(DADOS_INVOC!$QA$138),"",DADOS_INVOC!$QA$138&amp;"")</f>
        <v/>
      </c>
      <c r="C2439" s="192" t="inlineStr">
        <is>
          <t>DADOS_INVOC!QA138</t>
        </is>
      </c>
      <c r="D2439" s="192" t="inlineStr">
        <is>
          <t>resultado</t>
        </is>
      </c>
    </row>
    <row r="2440">
      <c r="A2440" s="192" t="inlineStr">
        <is>
          <t>invocacao.11.esp.5.dano</t>
        </is>
      </c>
      <c r="B2440" s="192">
        <f>IF(ISBLANK(DADOS_INVOC!$QE$138),"",DADOS_INVOC!$QE$138&amp;"")</f>
        <v/>
      </c>
      <c r="C2440" s="192" t="inlineStr">
        <is>
          <t>DADOS_INVOC!QE138</t>
        </is>
      </c>
      <c r="D2440" s="192" t="inlineStr">
        <is>
          <t>resultado</t>
        </is>
      </c>
    </row>
    <row r="2441">
      <c r="A2441" s="192" t="inlineStr">
        <is>
          <t>invocacao.11.esp.5.erros</t>
        </is>
      </c>
      <c r="B2441" s="192">
        <f>IF(ISBLANK(DADOS_INVOC!$PT$138),"",DADOS_INVOC!$PT$138&amp;"")</f>
        <v/>
      </c>
      <c r="C2441" s="192" t="inlineStr">
        <is>
          <t>DADOS_INVOC!PT138</t>
        </is>
      </c>
      <c r="D2441" s="192" t="inlineStr">
        <is>
          <t>aviso</t>
        </is>
      </c>
    </row>
    <row r="2442">
      <c r="A2442" s="192" t="inlineStr">
        <is>
          <t>invocacao.11.esp.5.avisos</t>
        </is>
      </c>
      <c r="B2442" s="192">
        <f>IF(ISBLANK(DADOS_INVOC!$PV$138),"",DADOS_INVOC!$PV$138&amp;"")</f>
        <v/>
      </c>
      <c r="C2442" s="192" t="inlineStr">
        <is>
          <t>DADOS_INVOC!PV138</t>
        </is>
      </c>
      <c r="D2442" s="192" t="inlineStr">
        <is>
          <t>aviso</t>
        </is>
      </c>
    </row>
    <row r="2443">
      <c r="A2443" s="192" t="inlineStr">
        <is>
          <t>invocacao.11.esp.6.classe</t>
        </is>
      </c>
      <c r="B2443" s="192">
        <f>IF(ISBLANK(DADOS_INVOC!$MS$139),"",DADOS_INVOC!$MS$139&amp;"")</f>
        <v/>
      </c>
      <c r="C2443" s="192" t="inlineStr">
        <is>
          <t>DADOS_INVOC!MS139</t>
        </is>
      </c>
      <c r="D2443" s="192" t="inlineStr">
        <is>
          <t>entrada</t>
        </is>
      </c>
    </row>
    <row r="2444">
      <c r="A2444" s="192" t="inlineStr">
        <is>
          <t>invocacao.11.esp.6.nome</t>
        </is>
      </c>
      <c r="B2444" s="192">
        <f>IF(ISBLANK(DADOS_INVOC!$MT$139),"",DADOS_INVOC!$MT$139&amp;"")</f>
        <v/>
      </c>
      <c r="C2444" s="192" t="inlineStr">
        <is>
          <t>DADOS_INVOC!MT139</t>
        </is>
      </c>
      <c r="D2444" s="192" t="inlineStr">
        <is>
          <t>entrada</t>
        </is>
      </c>
    </row>
    <row r="2445">
      <c r="A2445" s="192" t="inlineStr">
        <is>
          <t>invocacao.11.esp.6.forma</t>
        </is>
      </c>
      <c r="B2445" s="192">
        <f>IF(ISBLANK(DADOS_INVOC!$MU$139),"",DADOS_INVOC!$MU$139&amp;"")</f>
        <v/>
      </c>
      <c r="C2445" s="192" t="inlineStr">
        <is>
          <t>DADOS_INVOC!MU139</t>
        </is>
      </c>
      <c r="D2445" s="192" t="inlineStr">
        <is>
          <t>entrada</t>
        </is>
      </c>
    </row>
    <row r="2446">
      <c r="A2446" s="192" t="inlineStr">
        <is>
          <t>invocacao.11.esp.6.pecas</t>
        </is>
      </c>
      <c r="B2446" s="192">
        <f>TEXTJOIN(" · ",TRUE,DADOS_INVOC!$MX$139,DADOS_INVOC!$MY$139,DADOS_INVOC!$MZ$139,DADOS_INVOC!$NA$139)</f>
        <v/>
      </c>
      <c r="C2446" s="192" t="inlineStr">
        <is>
          <t>DADOS_INVOC!MX139 DADOS_INVOC!MY139 DADOS_INVOC!MZ139 DADOS_INVOC!NA139</t>
        </is>
      </c>
      <c r="D2446" s="192" t="inlineStr">
        <is>
          <t>entrada</t>
        </is>
      </c>
    </row>
    <row r="2447">
      <c r="A2447" s="192" t="inlineStr">
        <is>
          <t>invocacao.11.esp.6.restricoes</t>
        </is>
      </c>
      <c r="B2447" s="192">
        <f>TEXTJOIN(" · ",TRUE,DADOS_INVOC!$NB$139,DADOS_INVOC!$NC$139)</f>
        <v/>
      </c>
      <c r="C2447" s="192" t="inlineStr">
        <is>
          <t>DADOS_INVOC!NB139 DADOS_INVOC!NC139</t>
        </is>
      </c>
      <c r="D2447" s="192" t="inlineStr">
        <is>
          <t>entrada</t>
        </is>
      </c>
    </row>
    <row r="2448">
      <c r="A2448" s="192" t="inlineStr">
        <is>
          <t>invocacao.11.esp.6.pe</t>
        </is>
      </c>
      <c r="B2448" s="192">
        <f>IF(ISBLANK(DADOS_INVOC!$QA$139),"",DADOS_INVOC!$QA$139&amp;"")</f>
        <v/>
      </c>
      <c r="C2448" s="192" t="inlineStr">
        <is>
          <t>DADOS_INVOC!QA139</t>
        </is>
      </c>
      <c r="D2448" s="192" t="inlineStr">
        <is>
          <t>resultado</t>
        </is>
      </c>
    </row>
    <row r="2449">
      <c r="A2449" s="192" t="inlineStr">
        <is>
          <t>invocacao.11.esp.6.dano</t>
        </is>
      </c>
      <c r="B2449" s="192">
        <f>IF(ISBLANK(DADOS_INVOC!$QE$139),"",DADOS_INVOC!$QE$139&amp;"")</f>
        <v/>
      </c>
      <c r="C2449" s="192" t="inlineStr">
        <is>
          <t>DADOS_INVOC!QE139</t>
        </is>
      </c>
      <c r="D2449" s="192" t="inlineStr">
        <is>
          <t>resultado</t>
        </is>
      </c>
    </row>
    <row r="2450">
      <c r="A2450" s="192" t="inlineStr">
        <is>
          <t>invocacao.11.esp.6.erros</t>
        </is>
      </c>
      <c r="B2450" s="192">
        <f>IF(ISBLANK(DADOS_INVOC!$PT$139),"",DADOS_INVOC!$PT$139&amp;"")</f>
        <v/>
      </c>
      <c r="C2450" s="192" t="inlineStr">
        <is>
          <t>DADOS_INVOC!PT139</t>
        </is>
      </c>
      <c r="D2450" s="192" t="inlineStr">
        <is>
          <t>aviso</t>
        </is>
      </c>
    </row>
    <row r="2451">
      <c r="A2451" s="192" t="inlineStr">
        <is>
          <t>invocacao.11.esp.6.avisos</t>
        </is>
      </c>
      <c r="B2451" s="192">
        <f>IF(ISBLANK(DADOS_INVOC!$PV$139),"",DADOS_INVOC!$PV$139&amp;"")</f>
        <v/>
      </c>
      <c r="C2451" s="192" t="inlineStr">
        <is>
          <t>DADOS_INVOC!PV139</t>
        </is>
      </c>
      <c r="D2451" s="192" t="inlineStr">
        <is>
          <t>aviso</t>
        </is>
      </c>
    </row>
    <row r="2452">
      <c r="A2452" s="192" t="inlineStr">
        <is>
          <t>invocacao.11.esp.7.classe</t>
        </is>
      </c>
      <c r="B2452" s="192">
        <f>IF(ISBLANK(DADOS_INVOC!$MS$140),"",DADOS_INVOC!$MS$140&amp;"")</f>
        <v/>
      </c>
      <c r="C2452" s="192" t="inlineStr">
        <is>
          <t>DADOS_INVOC!MS140</t>
        </is>
      </c>
      <c r="D2452" s="192" t="inlineStr">
        <is>
          <t>entrada</t>
        </is>
      </c>
    </row>
    <row r="2453">
      <c r="A2453" s="192" t="inlineStr">
        <is>
          <t>invocacao.11.esp.7.nome</t>
        </is>
      </c>
      <c r="B2453" s="192">
        <f>IF(ISBLANK(DADOS_INVOC!$MT$140),"",DADOS_INVOC!$MT$140&amp;"")</f>
        <v/>
      </c>
      <c r="C2453" s="192" t="inlineStr">
        <is>
          <t>DADOS_INVOC!MT140</t>
        </is>
      </c>
      <c r="D2453" s="192" t="inlineStr">
        <is>
          <t>entrada</t>
        </is>
      </c>
    </row>
    <row r="2454">
      <c r="A2454" s="192" t="inlineStr">
        <is>
          <t>invocacao.11.esp.7.forma</t>
        </is>
      </c>
      <c r="B2454" s="192">
        <f>IF(ISBLANK(DADOS_INVOC!$MU$140),"",DADOS_INVOC!$MU$140&amp;"")</f>
        <v/>
      </c>
      <c r="C2454" s="192" t="inlineStr">
        <is>
          <t>DADOS_INVOC!MU140</t>
        </is>
      </c>
      <c r="D2454" s="192" t="inlineStr">
        <is>
          <t>entrada</t>
        </is>
      </c>
    </row>
    <row r="2455">
      <c r="A2455" s="192" t="inlineStr">
        <is>
          <t>invocacao.11.esp.7.pecas</t>
        </is>
      </c>
      <c r="B2455" s="192">
        <f>TEXTJOIN(" · ",TRUE,DADOS_INVOC!$MX$140,DADOS_INVOC!$MY$140,DADOS_INVOC!$MZ$140,DADOS_INVOC!$NA$140)</f>
        <v/>
      </c>
      <c r="C2455" s="192" t="inlineStr">
        <is>
          <t>DADOS_INVOC!MX140 DADOS_INVOC!MY140 DADOS_INVOC!MZ140 DADOS_INVOC!NA140</t>
        </is>
      </c>
      <c r="D2455" s="192" t="inlineStr">
        <is>
          <t>entrada</t>
        </is>
      </c>
    </row>
    <row r="2456">
      <c r="A2456" s="192" t="inlineStr">
        <is>
          <t>invocacao.11.esp.7.restricoes</t>
        </is>
      </c>
      <c r="B2456" s="192">
        <f>TEXTJOIN(" · ",TRUE,DADOS_INVOC!$NB$140,DADOS_INVOC!$NC$140)</f>
        <v/>
      </c>
      <c r="C2456" s="192" t="inlineStr">
        <is>
          <t>DADOS_INVOC!NB140 DADOS_INVOC!NC140</t>
        </is>
      </c>
      <c r="D2456" s="192" t="inlineStr">
        <is>
          <t>entrada</t>
        </is>
      </c>
    </row>
    <row r="2457">
      <c r="A2457" s="192" t="inlineStr">
        <is>
          <t>invocacao.11.esp.7.pe</t>
        </is>
      </c>
      <c r="B2457" s="192">
        <f>IF(ISBLANK(DADOS_INVOC!$QA$140),"",DADOS_INVOC!$QA$140&amp;"")</f>
        <v/>
      </c>
      <c r="C2457" s="192" t="inlineStr">
        <is>
          <t>DADOS_INVOC!QA140</t>
        </is>
      </c>
      <c r="D2457" s="192" t="inlineStr">
        <is>
          <t>resultado</t>
        </is>
      </c>
    </row>
    <row r="2458">
      <c r="A2458" s="192" t="inlineStr">
        <is>
          <t>invocacao.11.esp.7.dano</t>
        </is>
      </c>
      <c r="B2458" s="192">
        <f>IF(ISBLANK(DADOS_INVOC!$QE$140),"",DADOS_INVOC!$QE$140&amp;"")</f>
        <v/>
      </c>
      <c r="C2458" s="192" t="inlineStr">
        <is>
          <t>DADOS_INVOC!QE140</t>
        </is>
      </c>
      <c r="D2458" s="192" t="inlineStr">
        <is>
          <t>resultado</t>
        </is>
      </c>
    </row>
    <row r="2459">
      <c r="A2459" s="192" t="inlineStr">
        <is>
          <t>invocacao.11.esp.7.erros</t>
        </is>
      </c>
      <c r="B2459" s="192">
        <f>IF(ISBLANK(DADOS_INVOC!$PT$140),"",DADOS_INVOC!$PT$140&amp;"")</f>
        <v/>
      </c>
      <c r="C2459" s="192" t="inlineStr">
        <is>
          <t>DADOS_INVOC!PT140</t>
        </is>
      </c>
      <c r="D2459" s="192" t="inlineStr">
        <is>
          <t>aviso</t>
        </is>
      </c>
    </row>
    <row r="2460">
      <c r="A2460" s="192" t="inlineStr">
        <is>
          <t>invocacao.11.esp.7.avisos</t>
        </is>
      </c>
      <c r="B2460" s="192">
        <f>IF(ISBLANK(DADOS_INVOC!$PV$140),"",DADOS_INVOC!$PV$140&amp;"")</f>
        <v/>
      </c>
      <c r="C2460" s="192" t="inlineStr">
        <is>
          <t>DADOS_INVOC!PV140</t>
        </is>
      </c>
      <c r="D2460" s="192" t="inlineStr">
        <is>
          <t>aviso</t>
        </is>
      </c>
    </row>
    <row r="2461">
      <c r="A2461" s="192" t="inlineStr">
        <is>
          <t>invocacao.11.esp.8.classe</t>
        </is>
      </c>
      <c r="B2461" s="192">
        <f>IF(ISBLANK(DADOS_INVOC!$MS$141),"",DADOS_INVOC!$MS$141&amp;"")</f>
        <v/>
      </c>
      <c r="C2461" s="192" t="inlineStr">
        <is>
          <t>DADOS_INVOC!MS141</t>
        </is>
      </c>
      <c r="D2461" s="192" t="inlineStr">
        <is>
          <t>entrada</t>
        </is>
      </c>
    </row>
    <row r="2462">
      <c r="A2462" s="192" t="inlineStr">
        <is>
          <t>invocacao.11.esp.8.nome</t>
        </is>
      </c>
      <c r="B2462" s="192">
        <f>IF(ISBLANK(DADOS_INVOC!$MT$141),"",DADOS_INVOC!$MT$141&amp;"")</f>
        <v/>
      </c>
      <c r="C2462" s="192" t="inlineStr">
        <is>
          <t>DADOS_INVOC!MT141</t>
        </is>
      </c>
      <c r="D2462" s="192" t="inlineStr">
        <is>
          <t>entrada</t>
        </is>
      </c>
    </row>
    <row r="2463">
      <c r="A2463" s="192" t="inlineStr">
        <is>
          <t>invocacao.11.esp.8.forma</t>
        </is>
      </c>
      <c r="B2463" s="192">
        <f>IF(ISBLANK(DADOS_INVOC!$MU$141),"",DADOS_INVOC!$MU$141&amp;"")</f>
        <v/>
      </c>
      <c r="C2463" s="192" t="inlineStr">
        <is>
          <t>DADOS_INVOC!MU141</t>
        </is>
      </c>
      <c r="D2463" s="192" t="inlineStr">
        <is>
          <t>entrada</t>
        </is>
      </c>
    </row>
    <row r="2464">
      <c r="A2464" s="192" t="inlineStr">
        <is>
          <t>invocacao.11.esp.8.pecas</t>
        </is>
      </c>
      <c r="B2464" s="192">
        <f>TEXTJOIN(" · ",TRUE,DADOS_INVOC!$MX$141,DADOS_INVOC!$MY$141,DADOS_INVOC!$MZ$141,DADOS_INVOC!$NA$141)</f>
        <v/>
      </c>
      <c r="C2464" s="192" t="inlineStr">
        <is>
          <t>DADOS_INVOC!MX141 DADOS_INVOC!MY141 DADOS_INVOC!MZ141 DADOS_INVOC!NA141</t>
        </is>
      </c>
      <c r="D2464" s="192" t="inlineStr">
        <is>
          <t>entrada</t>
        </is>
      </c>
    </row>
    <row r="2465">
      <c r="A2465" s="192" t="inlineStr">
        <is>
          <t>invocacao.11.esp.8.restricoes</t>
        </is>
      </c>
      <c r="B2465" s="192">
        <f>TEXTJOIN(" · ",TRUE,DADOS_INVOC!$NB$141,DADOS_INVOC!$NC$141)</f>
        <v/>
      </c>
      <c r="C2465" s="192" t="inlineStr">
        <is>
          <t>DADOS_INVOC!NB141 DADOS_INVOC!NC141</t>
        </is>
      </c>
      <c r="D2465" s="192" t="inlineStr">
        <is>
          <t>entrada</t>
        </is>
      </c>
    </row>
    <row r="2466">
      <c r="A2466" s="192" t="inlineStr">
        <is>
          <t>invocacao.11.esp.8.pe</t>
        </is>
      </c>
      <c r="B2466" s="192">
        <f>IF(ISBLANK(DADOS_INVOC!$QA$141),"",DADOS_INVOC!$QA$141&amp;"")</f>
        <v/>
      </c>
      <c r="C2466" s="192" t="inlineStr">
        <is>
          <t>DADOS_INVOC!QA141</t>
        </is>
      </c>
      <c r="D2466" s="192" t="inlineStr">
        <is>
          <t>resultado</t>
        </is>
      </c>
    </row>
    <row r="2467">
      <c r="A2467" s="192" t="inlineStr">
        <is>
          <t>invocacao.11.esp.8.dano</t>
        </is>
      </c>
      <c r="B2467" s="192">
        <f>IF(ISBLANK(DADOS_INVOC!$QE$141),"",DADOS_INVOC!$QE$141&amp;"")</f>
        <v/>
      </c>
      <c r="C2467" s="192" t="inlineStr">
        <is>
          <t>DADOS_INVOC!QE141</t>
        </is>
      </c>
      <c r="D2467" s="192" t="inlineStr">
        <is>
          <t>resultado</t>
        </is>
      </c>
    </row>
    <row r="2468">
      <c r="A2468" s="192" t="inlineStr">
        <is>
          <t>invocacao.11.esp.8.erros</t>
        </is>
      </c>
      <c r="B2468" s="192">
        <f>IF(ISBLANK(DADOS_INVOC!$PT$141),"",DADOS_INVOC!$PT$141&amp;"")</f>
        <v/>
      </c>
      <c r="C2468" s="192" t="inlineStr">
        <is>
          <t>DADOS_INVOC!PT141</t>
        </is>
      </c>
      <c r="D2468" s="192" t="inlineStr">
        <is>
          <t>aviso</t>
        </is>
      </c>
    </row>
    <row r="2469">
      <c r="A2469" s="192" t="inlineStr">
        <is>
          <t>invocacao.11.esp.8.avisos</t>
        </is>
      </c>
      <c r="B2469" s="192">
        <f>IF(ISBLANK(DADOS_INVOC!$PV$141),"",DADOS_INVOC!$PV$141&amp;"")</f>
        <v/>
      </c>
      <c r="C2469" s="192" t="inlineStr">
        <is>
          <t>DADOS_INVOC!PV141</t>
        </is>
      </c>
      <c r="D2469" s="192" t="inlineStr">
        <is>
          <t>aviso</t>
        </is>
      </c>
    </row>
    <row r="2470">
      <c r="A2470" s="192" t="inlineStr">
        <is>
          <t>invocacao.11.ext.1.classe</t>
        </is>
      </c>
      <c r="B2470" s="192">
        <f>IF(ISBLANK(DADOS_INVOC!$MS$142),"",DADOS_INVOC!$MS$142&amp;"")</f>
        <v/>
      </c>
      <c r="C2470" s="192" t="inlineStr">
        <is>
          <t>DADOS_INVOC!MS142</t>
        </is>
      </c>
      <c r="D2470" s="192" t="inlineStr">
        <is>
          <t>entrada</t>
        </is>
      </c>
    </row>
    <row r="2471">
      <c r="A2471" s="192" t="inlineStr">
        <is>
          <t>invocacao.11.ext.1.nome</t>
        </is>
      </c>
      <c r="B2471" s="192">
        <f>IF(ISBLANK(DADOS_INVOC!$MT$142),"",DADOS_INVOC!$MT$142&amp;"")</f>
        <v/>
      </c>
      <c r="C2471" s="192" t="inlineStr">
        <is>
          <t>DADOS_INVOC!MT142</t>
        </is>
      </c>
      <c r="D2471" s="192" t="inlineStr">
        <is>
          <t>entrada</t>
        </is>
      </c>
    </row>
    <row r="2472">
      <c r="A2472" s="192" t="inlineStr">
        <is>
          <t>invocacao.11.ext.1.forma</t>
        </is>
      </c>
      <c r="B2472" s="192">
        <f>IF(ISBLANK(DADOS_INVOC!$MU$142),"",DADOS_INVOC!$MU$142&amp;"")</f>
        <v/>
      </c>
      <c r="C2472" s="192" t="inlineStr">
        <is>
          <t>DADOS_INVOC!MU142</t>
        </is>
      </c>
      <c r="D2472" s="192" t="inlineStr">
        <is>
          <t>entrada</t>
        </is>
      </c>
    </row>
    <row r="2473">
      <c r="A2473" s="192" t="inlineStr">
        <is>
          <t>invocacao.11.ext.1.pecas</t>
        </is>
      </c>
      <c r="B2473" s="192">
        <f>TEXTJOIN(" · ",TRUE,DADOS_INVOC!$MX$142,DADOS_INVOC!$MY$142,DADOS_INVOC!$MZ$142,DADOS_INVOC!$NA$142)</f>
        <v/>
      </c>
      <c r="C2473" s="192" t="inlineStr">
        <is>
          <t>DADOS_INVOC!MX142 DADOS_INVOC!MY142 DADOS_INVOC!MZ142 DADOS_INVOC!NA142</t>
        </is>
      </c>
      <c r="D2473" s="192" t="inlineStr">
        <is>
          <t>entrada</t>
        </is>
      </c>
    </row>
    <row r="2474">
      <c r="A2474" s="192" t="inlineStr">
        <is>
          <t>invocacao.11.ext.1.restricoes</t>
        </is>
      </c>
      <c r="B2474" s="192">
        <f>TEXTJOIN(" · ",TRUE,DADOS_INVOC!$NB$142,DADOS_INVOC!$NC$142)</f>
        <v/>
      </c>
      <c r="C2474" s="192" t="inlineStr">
        <is>
          <t>DADOS_INVOC!NB142 DADOS_INVOC!NC142</t>
        </is>
      </c>
      <c r="D2474" s="192" t="inlineStr">
        <is>
          <t>entrada</t>
        </is>
      </c>
    </row>
    <row r="2475">
      <c r="A2475" s="192" t="inlineStr">
        <is>
          <t>invocacao.11.ext.1.pe</t>
        </is>
      </c>
      <c r="B2475" s="192">
        <f>IF(ISBLANK(DADOS_INVOC!$QA$142),"",DADOS_INVOC!$QA$142&amp;"")</f>
        <v/>
      </c>
      <c r="C2475" s="192" t="inlineStr">
        <is>
          <t>DADOS_INVOC!QA142</t>
        </is>
      </c>
      <c r="D2475" s="192" t="inlineStr">
        <is>
          <t>resultado</t>
        </is>
      </c>
    </row>
    <row r="2476">
      <c r="A2476" s="192" t="inlineStr">
        <is>
          <t>invocacao.11.ext.1.dano</t>
        </is>
      </c>
      <c r="B2476" s="192">
        <f>IF(ISBLANK(DADOS_INVOC!$QE$142),"",DADOS_INVOC!$QE$142&amp;"")</f>
        <v/>
      </c>
      <c r="C2476" s="192" t="inlineStr">
        <is>
          <t>DADOS_INVOC!QE142</t>
        </is>
      </c>
      <c r="D2476" s="192" t="inlineStr">
        <is>
          <t>resultado</t>
        </is>
      </c>
    </row>
    <row r="2477">
      <c r="A2477" s="192" t="inlineStr">
        <is>
          <t>invocacao.11.ext.1.erros</t>
        </is>
      </c>
      <c r="B2477" s="192">
        <f>IF(ISBLANK(DADOS_INVOC!$PT$142),"",DADOS_INVOC!$PT$142&amp;"")</f>
        <v/>
      </c>
      <c r="C2477" s="192" t="inlineStr">
        <is>
          <t>DADOS_INVOC!PT142</t>
        </is>
      </c>
      <c r="D2477" s="192" t="inlineStr">
        <is>
          <t>aviso</t>
        </is>
      </c>
    </row>
    <row r="2478">
      <c r="A2478" s="192" t="inlineStr">
        <is>
          <t>invocacao.11.ext.1.avisos</t>
        </is>
      </c>
      <c r="B2478" s="192">
        <f>IF(ISBLANK(DADOS_INVOC!$PV$142),"",DADOS_INVOC!$PV$142&amp;"")</f>
        <v/>
      </c>
      <c r="C2478" s="192" t="inlineStr">
        <is>
          <t>DADOS_INVOC!PV142</t>
        </is>
      </c>
      <c r="D2478" s="192" t="inlineStr">
        <is>
          <t>aviso</t>
        </is>
      </c>
    </row>
    <row r="2479">
      <c r="A2479" s="192" t="inlineStr">
        <is>
          <t>invocacao.11.ext.2.classe</t>
        </is>
      </c>
      <c r="B2479" s="192">
        <f>IF(ISBLANK(DADOS_INVOC!$MS$143),"",DADOS_INVOC!$MS$143&amp;"")</f>
        <v/>
      </c>
      <c r="C2479" s="192" t="inlineStr">
        <is>
          <t>DADOS_INVOC!MS143</t>
        </is>
      </c>
      <c r="D2479" s="192" t="inlineStr">
        <is>
          <t>entrada</t>
        </is>
      </c>
    </row>
    <row r="2480">
      <c r="A2480" s="192" t="inlineStr">
        <is>
          <t>invocacao.11.ext.2.nome</t>
        </is>
      </c>
      <c r="B2480" s="192">
        <f>IF(ISBLANK(DADOS_INVOC!$MT$143),"",DADOS_INVOC!$MT$143&amp;"")</f>
        <v/>
      </c>
      <c r="C2480" s="192" t="inlineStr">
        <is>
          <t>DADOS_INVOC!MT143</t>
        </is>
      </c>
      <c r="D2480" s="192" t="inlineStr">
        <is>
          <t>entrada</t>
        </is>
      </c>
    </row>
    <row r="2481">
      <c r="A2481" s="192" t="inlineStr">
        <is>
          <t>invocacao.11.ext.2.forma</t>
        </is>
      </c>
      <c r="B2481" s="192">
        <f>IF(ISBLANK(DADOS_INVOC!$MU$143),"",DADOS_INVOC!$MU$143&amp;"")</f>
        <v/>
      </c>
      <c r="C2481" s="192" t="inlineStr">
        <is>
          <t>DADOS_INVOC!MU143</t>
        </is>
      </c>
      <c r="D2481" s="192" t="inlineStr">
        <is>
          <t>entrada</t>
        </is>
      </c>
    </row>
    <row r="2482">
      <c r="A2482" s="192" t="inlineStr">
        <is>
          <t>invocacao.11.ext.2.pecas</t>
        </is>
      </c>
      <c r="B2482" s="192">
        <f>TEXTJOIN(" · ",TRUE,DADOS_INVOC!$MX$143,DADOS_INVOC!$MY$143,DADOS_INVOC!$MZ$143,DADOS_INVOC!$NA$143)</f>
        <v/>
      </c>
      <c r="C2482" s="192" t="inlineStr">
        <is>
          <t>DADOS_INVOC!MX143 DADOS_INVOC!MY143 DADOS_INVOC!MZ143 DADOS_INVOC!NA143</t>
        </is>
      </c>
      <c r="D2482" s="192" t="inlineStr">
        <is>
          <t>entrada</t>
        </is>
      </c>
    </row>
    <row r="2483">
      <c r="A2483" s="192" t="inlineStr">
        <is>
          <t>invocacao.11.ext.2.restricoes</t>
        </is>
      </c>
      <c r="B2483" s="192">
        <f>TEXTJOIN(" · ",TRUE,DADOS_INVOC!$NB$143,DADOS_INVOC!$NC$143)</f>
        <v/>
      </c>
      <c r="C2483" s="192" t="inlineStr">
        <is>
          <t>DADOS_INVOC!NB143 DADOS_INVOC!NC143</t>
        </is>
      </c>
      <c r="D2483" s="192" t="inlineStr">
        <is>
          <t>entrada</t>
        </is>
      </c>
    </row>
    <row r="2484">
      <c r="A2484" s="192" t="inlineStr">
        <is>
          <t>invocacao.11.ext.2.pe</t>
        </is>
      </c>
      <c r="B2484" s="192">
        <f>IF(ISBLANK(DADOS_INVOC!$QA$143),"",DADOS_INVOC!$QA$143&amp;"")</f>
        <v/>
      </c>
      <c r="C2484" s="192" t="inlineStr">
        <is>
          <t>DADOS_INVOC!QA143</t>
        </is>
      </c>
      <c r="D2484" s="192" t="inlineStr">
        <is>
          <t>resultado</t>
        </is>
      </c>
    </row>
    <row r="2485">
      <c r="A2485" s="192" t="inlineStr">
        <is>
          <t>invocacao.11.ext.2.dano</t>
        </is>
      </c>
      <c r="B2485" s="192">
        <f>IF(ISBLANK(DADOS_INVOC!$QE$143),"",DADOS_INVOC!$QE$143&amp;"")</f>
        <v/>
      </c>
      <c r="C2485" s="192" t="inlineStr">
        <is>
          <t>DADOS_INVOC!QE143</t>
        </is>
      </c>
      <c r="D2485" s="192" t="inlineStr">
        <is>
          <t>resultado</t>
        </is>
      </c>
    </row>
    <row r="2486">
      <c r="A2486" s="192" t="inlineStr">
        <is>
          <t>invocacao.11.ext.2.erros</t>
        </is>
      </c>
      <c r="B2486" s="192">
        <f>IF(ISBLANK(DADOS_INVOC!$PT$143),"",DADOS_INVOC!$PT$143&amp;"")</f>
        <v/>
      </c>
      <c r="C2486" s="192" t="inlineStr">
        <is>
          <t>DADOS_INVOC!PT143</t>
        </is>
      </c>
      <c r="D2486" s="192" t="inlineStr">
        <is>
          <t>aviso</t>
        </is>
      </c>
    </row>
    <row r="2487">
      <c r="A2487" s="192" t="inlineStr">
        <is>
          <t>invocacao.11.ext.2.avisos</t>
        </is>
      </c>
      <c r="B2487" s="192">
        <f>IF(ISBLANK(DADOS_INVOC!$PV$143),"",DADOS_INVOC!$PV$143&amp;"")</f>
        <v/>
      </c>
      <c r="C2487" s="192" t="inlineStr">
        <is>
          <t>DADOS_INVOC!PV143</t>
        </is>
      </c>
      <c r="D2487" s="192" t="inlineStr">
        <is>
          <t>aviso</t>
        </is>
      </c>
    </row>
    <row r="2488">
      <c r="A2488" s="192" t="inlineStr">
        <is>
          <t>invocacao.11.ext.3.classe</t>
        </is>
      </c>
      <c r="B2488" s="192">
        <f>IF(ISBLANK(DADOS_INVOC!$MS$144),"",DADOS_INVOC!$MS$144&amp;"")</f>
        <v/>
      </c>
      <c r="C2488" s="192" t="inlineStr">
        <is>
          <t>DADOS_INVOC!MS144</t>
        </is>
      </c>
      <c r="D2488" s="192" t="inlineStr">
        <is>
          <t>entrada</t>
        </is>
      </c>
    </row>
    <row r="2489">
      <c r="A2489" s="192" t="inlineStr">
        <is>
          <t>invocacao.11.ext.3.nome</t>
        </is>
      </c>
      <c r="B2489" s="192">
        <f>IF(ISBLANK(DADOS_INVOC!$MT$144),"",DADOS_INVOC!$MT$144&amp;"")</f>
        <v/>
      </c>
      <c r="C2489" s="192" t="inlineStr">
        <is>
          <t>DADOS_INVOC!MT144</t>
        </is>
      </c>
      <c r="D2489" s="192" t="inlineStr">
        <is>
          <t>entrada</t>
        </is>
      </c>
    </row>
    <row r="2490">
      <c r="A2490" s="192" t="inlineStr">
        <is>
          <t>invocacao.11.ext.3.forma</t>
        </is>
      </c>
      <c r="B2490" s="192">
        <f>IF(ISBLANK(DADOS_INVOC!$MU$144),"",DADOS_INVOC!$MU$144&amp;"")</f>
        <v/>
      </c>
      <c r="C2490" s="192" t="inlineStr">
        <is>
          <t>DADOS_INVOC!MU144</t>
        </is>
      </c>
      <c r="D2490" s="192" t="inlineStr">
        <is>
          <t>entrada</t>
        </is>
      </c>
    </row>
    <row r="2491">
      <c r="A2491" s="192" t="inlineStr">
        <is>
          <t>invocacao.11.ext.3.pecas</t>
        </is>
      </c>
      <c r="B2491" s="192">
        <f>TEXTJOIN(" · ",TRUE,DADOS_INVOC!$MX$144,DADOS_INVOC!$MY$144,DADOS_INVOC!$MZ$144,DADOS_INVOC!$NA$144)</f>
        <v/>
      </c>
      <c r="C2491" s="192" t="inlineStr">
        <is>
          <t>DADOS_INVOC!MX144 DADOS_INVOC!MY144 DADOS_INVOC!MZ144 DADOS_INVOC!NA144</t>
        </is>
      </c>
      <c r="D2491" s="192" t="inlineStr">
        <is>
          <t>entrada</t>
        </is>
      </c>
    </row>
    <row r="2492">
      <c r="A2492" s="192" t="inlineStr">
        <is>
          <t>invocacao.11.ext.3.restricoes</t>
        </is>
      </c>
      <c r="B2492" s="192">
        <f>TEXTJOIN(" · ",TRUE,DADOS_INVOC!$NB$144,DADOS_INVOC!$NC$144)</f>
        <v/>
      </c>
      <c r="C2492" s="192" t="inlineStr">
        <is>
          <t>DADOS_INVOC!NB144 DADOS_INVOC!NC144</t>
        </is>
      </c>
      <c r="D2492" s="192" t="inlineStr">
        <is>
          <t>entrada</t>
        </is>
      </c>
    </row>
    <row r="2493">
      <c r="A2493" s="192" t="inlineStr">
        <is>
          <t>invocacao.11.ext.3.pe</t>
        </is>
      </c>
      <c r="B2493" s="192">
        <f>IF(ISBLANK(DADOS_INVOC!$QA$144),"",DADOS_INVOC!$QA$144&amp;"")</f>
        <v/>
      </c>
      <c r="C2493" s="192" t="inlineStr">
        <is>
          <t>DADOS_INVOC!QA144</t>
        </is>
      </c>
      <c r="D2493" s="192" t="inlineStr">
        <is>
          <t>resultado</t>
        </is>
      </c>
    </row>
    <row r="2494">
      <c r="A2494" s="192" t="inlineStr">
        <is>
          <t>invocacao.11.ext.3.dano</t>
        </is>
      </c>
      <c r="B2494" s="192">
        <f>IF(ISBLANK(DADOS_INVOC!$QE$144),"",DADOS_INVOC!$QE$144&amp;"")</f>
        <v/>
      </c>
      <c r="C2494" s="192" t="inlineStr">
        <is>
          <t>DADOS_INVOC!QE144</t>
        </is>
      </c>
      <c r="D2494" s="192" t="inlineStr">
        <is>
          <t>resultado</t>
        </is>
      </c>
    </row>
    <row r="2495">
      <c r="A2495" s="192" t="inlineStr">
        <is>
          <t>invocacao.11.ext.3.erros</t>
        </is>
      </c>
      <c r="B2495" s="192">
        <f>IF(ISBLANK(DADOS_INVOC!$PT$144),"",DADOS_INVOC!$PT$144&amp;"")</f>
        <v/>
      </c>
      <c r="C2495" s="192" t="inlineStr">
        <is>
          <t>DADOS_INVOC!PT144</t>
        </is>
      </c>
      <c r="D2495" s="192" t="inlineStr">
        <is>
          <t>aviso</t>
        </is>
      </c>
    </row>
    <row r="2496">
      <c r="A2496" s="192" t="inlineStr">
        <is>
          <t>invocacao.11.ext.3.avisos</t>
        </is>
      </c>
      <c r="B2496" s="192">
        <f>IF(ISBLANK(DADOS_INVOC!$PV$144),"",DADOS_INVOC!$PV$144&amp;"")</f>
        <v/>
      </c>
      <c r="C2496" s="192" t="inlineStr">
        <is>
          <t>DADOS_INVOC!PV144</t>
        </is>
      </c>
      <c r="D2496" s="192" t="inlineStr">
        <is>
          <t>aviso</t>
        </is>
      </c>
    </row>
    <row r="2497">
      <c r="A2497" s="192" t="inlineStr">
        <is>
          <t>invocacao.12.bas.1.classe</t>
        </is>
      </c>
      <c r="B2497" s="192">
        <f>IF(ISBLANK(DADOS_INVOC!$MS$145),"",DADOS_INVOC!$MS$145&amp;"")</f>
        <v/>
      </c>
      <c r="C2497" s="192" t="inlineStr">
        <is>
          <t>DADOS_INVOC!MS145</t>
        </is>
      </c>
      <c r="D2497" s="192" t="inlineStr">
        <is>
          <t>entrada</t>
        </is>
      </c>
    </row>
    <row r="2498">
      <c r="A2498" s="192" t="inlineStr">
        <is>
          <t>invocacao.12.bas.1.nome</t>
        </is>
      </c>
      <c r="B2498" s="192">
        <f>IF(ISBLANK(DADOS_INVOC!$MT$145),"",DADOS_INVOC!$MT$145&amp;"")</f>
        <v/>
      </c>
      <c r="C2498" s="192" t="inlineStr">
        <is>
          <t>DADOS_INVOC!MT145</t>
        </is>
      </c>
      <c r="D2498" s="192" t="inlineStr">
        <is>
          <t>entrada</t>
        </is>
      </c>
    </row>
    <row r="2499">
      <c r="A2499" s="192" t="inlineStr">
        <is>
          <t>invocacao.12.bas.1.forma</t>
        </is>
      </c>
      <c r="B2499" s="192">
        <f>IF(ISBLANK(DADOS_INVOC!$MU$145),"",DADOS_INVOC!$MU$145&amp;"")</f>
        <v/>
      </c>
      <c r="C2499" s="192" t="inlineStr">
        <is>
          <t>DADOS_INVOC!MU145</t>
        </is>
      </c>
      <c r="D2499" s="192" t="inlineStr">
        <is>
          <t>entrada</t>
        </is>
      </c>
    </row>
    <row r="2500">
      <c r="A2500" s="192" t="inlineStr">
        <is>
          <t>invocacao.12.bas.1.pecas</t>
        </is>
      </c>
      <c r="B2500" s="192">
        <f>TEXTJOIN(" · ",TRUE,DADOS_INVOC!$MX$145,DADOS_INVOC!$MY$145,DADOS_INVOC!$MZ$145,DADOS_INVOC!$NA$145)</f>
        <v/>
      </c>
      <c r="C2500" s="192" t="inlineStr">
        <is>
          <t>DADOS_INVOC!MX145 DADOS_INVOC!MY145 DADOS_INVOC!MZ145 DADOS_INVOC!NA145</t>
        </is>
      </c>
      <c r="D2500" s="192" t="inlineStr">
        <is>
          <t>entrada</t>
        </is>
      </c>
    </row>
    <row r="2501">
      <c r="A2501" s="192" t="inlineStr">
        <is>
          <t>invocacao.12.bas.1.restricoes</t>
        </is>
      </c>
      <c r="B2501" s="192">
        <f>TEXTJOIN(" · ",TRUE,DADOS_INVOC!$NB$145,DADOS_INVOC!$NC$145)</f>
        <v/>
      </c>
      <c r="C2501" s="192" t="inlineStr">
        <is>
          <t>DADOS_INVOC!NB145 DADOS_INVOC!NC145</t>
        </is>
      </c>
      <c r="D2501" s="192" t="inlineStr">
        <is>
          <t>entrada</t>
        </is>
      </c>
    </row>
    <row r="2502">
      <c r="A2502" s="192" t="inlineStr">
        <is>
          <t>invocacao.12.bas.1.pe</t>
        </is>
      </c>
      <c r="B2502" s="192">
        <f>IF(ISBLANK(DADOS_INVOC!$QA$145),"",DADOS_INVOC!$QA$145&amp;"")</f>
        <v/>
      </c>
      <c r="C2502" s="192" t="inlineStr">
        <is>
          <t>DADOS_INVOC!QA145</t>
        </is>
      </c>
      <c r="D2502" s="192" t="inlineStr">
        <is>
          <t>resultado</t>
        </is>
      </c>
    </row>
    <row r="2503">
      <c r="A2503" s="192" t="inlineStr">
        <is>
          <t>invocacao.12.bas.1.dano</t>
        </is>
      </c>
      <c r="B2503" s="192">
        <f>IF(ISBLANK(DADOS_INVOC!$QE$145),"",DADOS_INVOC!$QE$145&amp;"")</f>
        <v/>
      </c>
      <c r="C2503" s="192" t="inlineStr">
        <is>
          <t>DADOS_INVOC!QE145</t>
        </is>
      </c>
      <c r="D2503" s="192" t="inlineStr">
        <is>
          <t>resultado</t>
        </is>
      </c>
    </row>
    <row r="2504">
      <c r="A2504" s="192" t="inlineStr">
        <is>
          <t>invocacao.12.bas.1.erros</t>
        </is>
      </c>
      <c r="B2504" s="192">
        <f>IF(ISBLANK(DADOS_INVOC!$PT$145),"",DADOS_INVOC!$PT$145&amp;"")</f>
        <v/>
      </c>
      <c r="C2504" s="192" t="inlineStr">
        <is>
          <t>DADOS_INVOC!PT145</t>
        </is>
      </c>
      <c r="D2504" s="192" t="inlineStr">
        <is>
          <t>aviso</t>
        </is>
      </c>
    </row>
    <row r="2505">
      <c r="A2505" s="192" t="inlineStr">
        <is>
          <t>invocacao.12.bas.1.avisos</t>
        </is>
      </c>
      <c r="B2505" s="192">
        <f>IF(ISBLANK(DADOS_INVOC!$PV$145),"",DADOS_INVOC!$PV$145&amp;"")</f>
        <v/>
      </c>
      <c r="C2505" s="192" t="inlineStr">
        <is>
          <t>DADOS_INVOC!PV145</t>
        </is>
      </c>
      <c r="D2505" s="192" t="inlineStr">
        <is>
          <t>aviso</t>
        </is>
      </c>
    </row>
    <row r="2506">
      <c r="A2506" s="192" t="inlineStr">
        <is>
          <t>invocacao.12.esp.1.classe</t>
        </is>
      </c>
      <c r="B2506" s="192">
        <f>IF(ISBLANK(DADOS_INVOC!$MS$146),"",DADOS_INVOC!$MS$146&amp;"")</f>
        <v/>
      </c>
      <c r="C2506" s="192" t="inlineStr">
        <is>
          <t>DADOS_INVOC!MS146</t>
        </is>
      </c>
      <c r="D2506" s="192" t="inlineStr">
        <is>
          <t>entrada</t>
        </is>
      </c>
    </row>
    <row r="2507">
      <c r="A2507" s="192" t="inlineStr">
        <is>
          <t>invocacao.12.esp.1.nome</t>
        </is>
      </c>
      <c r="B2507" s="192">
        <f>IF(ISBLANK(DADOS_INVOC!$MT$146),"",DADOS_INVOC!$MT$146&amp;"")</f>
        <v/>
      </c>
      <c r="C2507" s="192" t="inlineStr">
        <is>
          <t>DADOS_INVOC!MT146</t>
        </is>
      </c>
      <c r="D2507" s="192" t="inlineStr">
        <is>
          <t>entrada</t>
        </is>
      </c>
    </row>
    <row r="2508">
      <c r="A2508" s="192" t="inlineStr">
        <is>
          <t>invocacao.12.esp.1.forma</t>
        </is>
      </c>
      <c r="B2508" s="192">
        <f>IF(ISBLANK(DADOS_INVOC!$MU$146),"",DADOS_INVOC!$MU$146&amp;"")</f>
        <v/>
      </c>
      <c r="C2508" s="192" t="inlineStr">
        <is>
          <t>DADOS_INVOC!MU146</t>
        </is>
      </c>
      <c r="D2508" s="192" t="inlineStr">
        <is>
          <t>entrada</t>
        </is>
      </c>
    </row>
    <row r="2509">
      <c r="A2509" s="192" t="inlineStr">
        <is>
          <t>invocacao.12.esp.1.pecas</t>
        </is>
      </c>
      <c r="B2509" s="192">
        <f>TEXTJOIN(" · ",TRUE,DADOS_INVOC!$MX$146,DADOS_INVOC!$MY$146,DADOS_INVOC!$MZ$146,DADOS_INVOC!$NA$146)</f>
        <v/>
      </c>
      <c r="C2509" s="192" t="inlineStr">
        <is>
          <t>DADOS_INVOC!MX146 DADOS_INVOC!MY146 DADOS_INVOC!MZ146 DADOS_INVOC!NA146</t>
        </is>
      </c>
      <c r="D2509" s="192" t="inlineStr">
        <is>
          <t>entrada</t>
        </is>
      </c>
    </row>
    <row r="2510">
      <c r="A2510" s="192" t="inlineStr">
        <is>
          <t>invocacao.12.esp.1.restricoes</t>
        </is>
      </c>
      <c r="B2510" s="192">
        <f>TEXTJOIN(" · ",TRUE,DADOS_INVOC!$NB$146,DADOS_INVOC!$NC$146)</f>
        <v/>
      </c>
      <c r="C2510" s="192" t="inlineStr">
        <is>
          <t>DADOS_INVOC!NB146 DADOS_INVOC!NC146</t>
        </is>
      </c>
      <c r="D2510" s="192" t="inlineStr">
        <is>
          <t>entrada</t>
        </is>
      </c>
    </row>
    <row r="2511">
      <c r="A2511" s="192" t="inlineStr">
        <is>
          <t>invocacao.12.esp.1.pe</t>
        </is>
      </c>
      <c r="B2511" s="192">
        <f>IF(ISBLANK(DADOS_INVOC!$QA$146),"",DADOS_INVOC!$QA$146&amp;"")</f>
        <v/>
      </c>
      <c r="C2511" s="192" t="inlineStr">
        <is>
          <t>DADOS_INVOC!QA146</t>
        </is>
      </c>
      <c r="D2511" s="192" t="inlineStr">
        <is>
          <t>resultado</t>
        </is>
      </c>
    </row>
    <row r="2512">
      <c r="A2512" s="192" t="inlineStr">
        <is>
          <t>invocacao.12.esp.1.dano</t>
        </is>
      </c>
      <c r="B2512" s="192">
        <f>IF(ISBLANK(DADOS_INVOC!$QE$146),"",DADOS_INVOC!$QE$146&amp;"")</f>
        <v/>
      </c>
      <c r="C2512" s="192" t="inlineStr">
        <is>
          <t>DADOS_INVOC!QE146</t>
        </is>
      </c>
      <c r="D2512" s="192" t="inlineStr">
        <is>
          <t>resultado</t>
        </is>
      </c>
    </row>
    <row r="2513">
      <c r="A2513" s="192" t="inlineStr">
        <is>
          <t>invocacao.12.esp.1.erros</t>
        </is>
      </c>
      <c r="B2513" s="192">
        <f>IF(ISBLANK(DADOS_INVOC!$PT$146),"",DADOS_INVOC!$PT$146&amp;"")</f>
        <v/>
      </c>
      <c r="C2513" s="192" t="inlineStr">
        <is>
          <t>DADOS_INVOC!PT146</t>
        </is>
      </c>
      <c r="D2513" s="192" t="inlineStr">
        <is>
          <t>aviso</t>
        </is>
      </c>
    </row>
    <row r="2514">
      <c r="A2514" s="192" t="inlineStr">
        <is>
          <t>invocacao.12.esp.1.avisos</t>
        </is>
      </c>
      <c r="B2514" s="192">
        <f>IF(ISBLANK(DADOS_INVOC!$PV$146),"",DADOS_INVOC!$PV$146&amp;"")</f>
        <v/>
      </c>
      <c r="C2514" s="192" t="inlineStr">
        <is>
          <t>DADOS_INVOC!PV146</t>
        </is>
      </c>
      <c r="D2514" s="192" t="inlineStr">
        <is>
          <t>aviso</t>
        </is>
      </c>
    </row>
    <row r="2515">
      <c r="A2515" s="192" t="inlineStr">
        <is>
          <t>invocacao.12.esp.2.classe</t>
        </is>
      </c>
      <c r="B2515" s="192">
        <f>IF(ISBLANK(DADOS_INVOC!$MS$147),"",DADOS_INVOC!$MS$147&amp;"")</f>
        <v/>
      </c>
      <c r="C2515" s="192" t="inlineStr">
        <is>
          <t>DADOS_INVOC!MS147</t>
        </is>
      </c>
      <c r="D2515" s="192" t="inlineStr">
        <is>
          <t>entrada</t>
        </is>
      </c>
    </row>
    <row r="2516">
      <c r="A2516" s="192" t="inlineStr">
        <is>
          <t>invocacao.12.esp.2.nome</t>
        </is>
      </c>
      <c r="B2516" s="192">
        <f>IF(ISBLANK(DADOS_INVOC!$MT$147),"",DADOS_INVOC!$MT$147&amp;"")</f>
        <v/>
      </c>
      <c r="C2516" s="192" t="inlineStr">
        <is>
          <t>DADOS_INVOC!MT147</t>
        </is>
      </c>
      <c r="D2516" s="192" t="inlineStr">
        <is>
          <t>entrada</t>
        </is>
      </c>
    </row>
    <row r="2517">
      <c r="A2517" s="192" t="inlineStr">
        <is>
          <t>invocacao.12.esp.2.forma</t>
        </is>
      </c>
      <c r="B2517" s="192">
        <f>IF(ISBLANK(DADOS_INVOC!$MU$147),"",DADOS_INVOC!$MU$147&amp;"")</f>
        <v/>
      </c>
      <c r="C2517" s="192" t="inlineStr">
        <is>
          <t>DADOS_INVOC!MU147</t>
        </is>
      </c>
      <c r="D2517" s="192" t="inlineStr">
        <is>
          <t>entrada</t>
        </is>
      </c>
    </row>
    <row r="2518">
      <c r="A2518" s="192" t="inlineStr">
        <is>
          <t>invocacao.12.esp.2.pecas</t>
        </is>
      </c>
      <c r="B2518" s="192">
        <f>TEXTJOIN(" · ",TRUE,DADOS_INVOC!$MX$147,DADOS_INVOC!$MY$147,DADOS_INVOC!$MZ$147,DADOS_INVOC!$NA$147)</f>
        <v/>
      </c>
      <c r="C2518" s="192" t="inlineStr">
        <is>
          <t>DADOS_INVOC!MX147 DADOS_INVOC!MY147 DADOS_INVOC!MZ147 DADOS_INVOC!NA147</t>
        </is>
      </c>
      <c r="D2518" s="192" t="inlineStr">
        <is>
          <t>entrada</t>
        </is>
      </c>
    </row>
    <row r="2519">
      <c r="A2519" s="192" t="inlineStr">
        <is>
          <t>invocacao.12.esp.2.restricoes</t>
        </is>
      </c>
      <c r="B2519" s="192">
        <f>TEXTJOIN(" · ",TRUE,DADOS_INVOC!$NB$147,DADOS_INVOC!$NC$147)</f>
        <v/>
      </c>
      <c r="C2519" s="192" t="inlineStr">
        <is>
          <t>DADOS_INVOC!NB147 DADOS_INVOC!NC147</t>
        </is>
      </c>
      <c r="D2519" s="192" t="inlineStr">
        <is>
          <t>entrada</t>
        </is>
      </c>
    </row>
    <row r="2520">
      <c r="A2520" s="192" t="inlineStr">
        <is>
          <t>invocacao.12.esp.2.pe</t>
        </is>
      </c>
      <c r="B2520" s="192">
        <f>IF(ISBLANK(DADOS_INVOC!$QA$147),"",DADOS_INVOC!$QA$147&amp;"")</f>
        <v/>
      </c>
      <c r="C2520" s="192" t="inlineStr">
        <is>
          <t>DADOS_INVOC!QA147</t>
        </is>
      </c>
      <c r="D2520" s="192" t="inlineStr">
        <is>
          <t>resultado</t>
        </is>
      </c>
    </row>
    <row r="2521">
      <c r="A2521" s="192" t="inlineStr">
        <is>
          <t>invocacao.12.esp.2.dano</t>
        </is>
      </c>
      <c r="B2521" s="192">
        <f>IF(ISBLANK(DADOS_INVOC!$QE$147),"",DADOS_INVOC!$QE$147&amp;"")</f>
        <v/>
      </c>
      <c r="C2521" s="192" t="inlineStr">
        <is>
          <t>DADOS_INVOC!QE147</t>
        </is>
      </c>
      <c r="D2521" s="192" t="inlineStr">
        <is>
          <t>resultado</t>
        </is>
      </c>
    </row>
    <row r="2522">
      <c r="A2522" s="192" t="inlineStr">
        <is>
          <t>invocacao.12.esp.2.erros</t>
        </is>
      </c>
      <c r="B2522" s="192">
        <f>IF(ISBLANK(DADOS_INVOC!$PT$147),"",DADOS_INVOC!$PT$147&amp;"")</f>
        <v/>
      </c>
      <c r="C2522" s="192" t="inlineStr">
        <is>
          <t>DADOS_INVOC!PT147</t>
        </is>
      </c>
      <c r="D2522" s="192" t="inlineStr">
        <is>
          <t>aviso</t>
        </is>
      </c>
    </row>
    <row r="2523">
      <c r="A2523" s="192" t="inlineStr">
        <is>
          <t>invocacao.12.esp.2.avisos</t>
        </is>
      </c>
      <c r="B2523" s="192">
        <f>IF(ISBLANK(DADOS_INVOC!$PV$147),"",DADOS_INVOC!$PV$147&amp;"")</f>
        <v/>
      </c>
      <c r="C2523" s="192" t="inlineStr">
        <is>
          <t>DADOS_INVOC!PV147</t>
        </is>
      </c>
      <c r="D2523" s="192" t="inlineStr">
        <is>
          <t>aviso</t>
        </is>
      </c>
    </row>
    <row r="2524">
      <c r="A2524" s="192" t="inlineStr">
        <is>
          <t>invocacao.12.bas.2.classe</t>
        </is>
      </c>
      <c r="B2524" s="192">
        <f>IF(ISBLANK(DADOS_INVOC!$MS$148),"",DADOS_INVOC!$MS$148&amp;"")</f>
        <v/>
      </c>
      <c r="C2524" s="192" t="inlineStr">
        <is>
          <t>DADOS_INVOC!MS148</t>
        </is>
      </c>
      <c r="D2524" s="192" t="inlineStr">
        <is>
          <t>entrada</t>
        </is>
      </c>
    </row>
    <row r="2525">
      <c r="A2525" s="192" t="inlineStr">
        <is>
          <t>invocacao.12.bas.2.nome</t>
        </is>
      </c>
      <c r="B2525" s="192">
        <f>IF(ISBLANK(DADOS_INVOC!$MT$148),"",DADOS_INVOC!$MT$148&amp;"")</f>
        <v/>
      </c>
      <c r="C2525" s="192" t="inlineStr">
        <is>
          <t>DADOS_INVOC!MT148</t>
        </is>
      </c>
      <c r="D2525" s="192" t="inlineStr">
        <is>
          <t>entrada</t>
        </is>
      </c>
    </row>
    <row r="2526">
      <c r="A2526" s="192" t="inlineStr">
        <is>
          <t>invocacao.12.bas.2.forma</t>
        </is>
      </c>
      <c r="B2526" s="192">
        <f>IF(ISBLANK(DADOS_INVOC!$MU$148),"",DADOS_INVOC!$MU$148&amp;"")</f>
        <v/>
      </c>
      <c r="C2526" s="192" t="inlineStr">
        <is>
          <t>DADOS_INVOC!MU148</t>
        </is>
      </c>
      <c r="D2526" s="192" t="inlineStr">
        <is>
          <t>entrada</t>
        </is>
      </c>
    </row>
    <row r="2527">
      <c r="A2527" s="192" t="inlineStr">
        <is>
          <t>invocacao.12.bas.2.pecas</t>
        </is>
      </c>
      <c r="B2527" s="192">
        <f>TEXTJOIN(" · ",TRUE,DADOS_INVOC!$MX$148,DADOS_INVOC!$MY$148,DADOS_INVOC!$MZ$148,DADOS_INVOC!$NA$148)</f>
        <v/>
      </c>
      <c r="C2527" s="192" t="inlineStr">
        <is>
          <t>DADOS_INVOC!MX148 DADOS_INVOC!MY148 DADOS_INVOC!MZ148 DADOS_INVOC!NA148</t>
        </is>
      </c>
      <c r="D2527" s="192" t="inlineStr">
        <is>
          <t>entrada</t>
        </is>
      </c>
    </row>
    <row r="2528">
      <c r="A2528" s="192" t="inlineStr">
        <is>
          <t>invocacao.12.bas.2.restricoes</t>
        </is>
      </c>
      <c r="B2528" s="192">
        <f>TEXTJOIN(" · ",TRUE,DADOS_INVOC!$NB$148,DADOS_INVOC!$NC$148)</f>
        <v/>
      </c>
      <c r="C2528" s="192" t="inlineStr">
        <is>
          <t>DADOS_INVOC!NB148 DADOS_INVOC!NC148</t>
        </is>
      </c>
      <c r="D2528" s="192" t="inlineStr">
        <is>
          <t>entrada</t>
        </is>
      </c>
    </row>
    <row r="2529">
      <c r="A2529" s="192" t="inlineStr">
        <is>
          <t>invocacao.12.bas.2.pe</t>
        </is>
      </c>
      <c r="B2529" s="192">
        <f>IF(ISBLANK(DADOS_INVOC!$QA$148),"",DADOS_INVOC!$QA$148&amp;"")</f>
        <v/>
      </c>
      <c r="C2529" s="192" t="inlineStr">
        <is>
          <t>DADOS_INVOC!QA148</t>
        </is>
      </c>
      <c r="D2529" s="192" t="inlineStr">
        <is>
          <t>resultado</t>
        </is>
      </c>
    </row>
    <row r="2530">
      <c r="A2530" s="192" t="inlineStr">
        <is>
          <t>invocacao.12.bas.2.dano</t>
        </is>
      </c>
      <c r="B2530" s="192">
        <f>IF(ISBLANK(DADOS_INVOC!$QE$148),"",DADOS_INVOC!$QE$148&amp;"")</f>
        <v/>
      </c>
      <c r="C2530" s="192" t="inlineStr">
        <is>
          <t>DADOS_INVOC!QE148</t>
        </is>
      </c>
      <c r="D2530" s="192" t="inlineStr">
        <is>
          <t>resultado</t>
        </is>
      </c>
    </row>
    <row r="2531">
      <c r="A2531" s="192" t="inlineStr">
        <is>
          <t>invocacao.12.bas.2.erros</t>
        </is>
      </c>
      <c r="B2531" s="192">
        <f>IF(ISBLANK(DADOS_INVOC!$PT$148),"",DADOS_INVOC!$PT$148&amp;"")</f>
        <v/>
      </c>
      <c r="C2531" s="192" t="inlineStr">
        <is>
          <t>DADOS_INVOC!PT148</t>
        </is>
      </c>
      <c r="D2531" s="192" t="inlineStr">
        <is>
          <t>aviso</t>
        </is>
      </c>
    </row>
    <row r="2532">
      <c r="A2532" s="192" t="inlineStr">
        <is>
          <t>invocacao.12.bas.2.avisos</t>
        </is>
      </c>
      <c r="B2532" s="192">
        <f>IF(ISBLANK(DADOS_INVOC!$PV$148),"",DADOS_INVOC!$PV$148&amp;"")</f>
        <v/>
      </c>
      <c r="C2532" s="192" t="inlineStr">
        <is>
          <t>DADOS_INVOC!PV148</t>
        </is>
      </c>
      <c r="D2532" s="192" t="inlineStr">
        <is>
          <t>aviso</t>
        </is>
      </c>
    </row>
    <row r="2533">
      <c r="A2533" s="192" t="inlineStr">
        <is>
          <t>invocacao.12.esp.3.classe</t>
        </is>
      </c>
      <c r="B2533" s="192">
        <f>IF(ISBLANK(DADOS_INVOC!$MS$149),"",DADOS_INVOC!$MS$149&amp;"")</f>
        <v/>
      </c>
      <c r="C2533" s="192" t="inlineStr">
        <is>
          <t>DADOS_INVOC!MS149</t>
        </is>
      </c>
      <c r="D2533" s="192" t="inlineStr">
        <is>
          <t>entrada</t>
        </is>
      </c>
    </row>
    <row r="2534">
      <c r="A2534" s="192" t="inlineStr">
        <is>
          <t>invocacao.12.esp.3.nome</t>
        </is>
      </c>
      <c r="B2534" s="192">
        <f>IF(ISBLANK(DADOS_INVOC!$MT$149),"",DADOS_INVOC!$MT$149&amp;"")</f>
        <v/>
      </c>
      <c r="C2534" s="192" t="inlineStr">
        <is>
          <t>DADOS_INVOC!MT149</t>
        </is>
      </c>
      <c r="D2534" s="192" t="inlineStr">
        <is>
          <t>entrada</t>
        </is>
      </c>
    </row>
    <row r="2535">
      <c r="A2535" s="192" t="inlineStr">
        <is>
          <t>invocacao.12.esp.3.forma</t>
        </is>
      </c>
      <c r="B2535" s="192">
        <f>IF(ISBLANK(DADOS_INVOC!$MU$149),"",DADOS_INVOC!$MU$149&amp;"")</f>
        <v/>
      </c>
      <c r="C2535" s="192" t="inlineStr">
        <is>
          <t>DADOS_INVOC!MU149</t>
        </is>
      </c>
      <c r="D2535" s="192" t="inlineStr">
        <is>
          <t>entrada</t>
        </is>
      </c>
    </row>
    <row r="2536">
      <c r="A2536" s="192" t="inlineStr">
        <is>
          <t>invocacao.12.esp.3.pecas</t>
        </is>
      </c>
      <c r="B2536" s="192">
        <f>TEXTJOIN(" · ",TRUE,DADOS_INVOC!$MX$149,DADOS_INVOC!$MY$149,DADOS_INVOC!$MZ$149,DADOS_INVOC!$NA$149)</f>
        <v/>
      </c>
      <c r="C2536" s="192" t="inlineStr">
        <is>
          <t>DADOS_INVOC!MX149 DADOS_INVOC!MY149 DADOS_INVOC!MZ149 DADOS_INVOC!NA149</t>
        </is>
      </c>
      <c r="D2536" s="192" t="inlineStr">
        <is>
          <t>entrada</t>
        </is>
      </c>
    </row>
    <row r="2537">
      <c r="A2537" s="192" t="inlineStr">
        <is>
          <t>invocacao.12.esp.3.restricoes</t>
        </is>
      </c>
      <c r="B2537" s="192">
        <f>TEXTJOIN(" · ",TRUE,DADOS_INVOC!$NB$149,DADOS_INVOC!$NC$149)</f>
        <v/>
      </c>
      <c r="C2537" s="192" t="inlineStr">
        <is>
          <t>DADOS_INVOC!NB149 DADOS_INVOC!NC149</t>
        </is>
      </c>
      <c r="D2537" s="192" t="inlineStr">
        <is>
          <t>entrada</t>
        </is>
      </c>
    </row>
    <row r="2538">
      <c r="A2538" s="192" t="inlineStr">
        <is>
          <t>invocacao.12.esp.3.pe</t>
        </is>
      </c>
      <c r="B2538" s="192">
        <f>IF(ISBLANK(DADOS_INVOC!$QA$149),"",DADOS_INVOC!$QA$149&amp;"")</f>
        <v/>
      </c>
      <c r="C2538" s="192" t="inlineStr">
        <is>
          <t>DADOS_INVOC!QA149</t>
        </is>
      </c>
      <c r="D2538" s="192" t="inlineStr">
        <is>
          <t>resultado</t>
        </is>
      </c>
    </row>
    <row r="2539">
      <c r="A2539" s="192" t="inlineStr">
        <is>
          <t>invocacao.12.esp.3.dano</t>
        </is>
      </c>
      <c r="B2539" s="192">
        <f>IF(ISBLANK(DADOS_INVOC!$QE$149),"",DADOS_INVOC!$QE$149&amp;"")</f>
        <v/>
      </c>
      <c r="C2539" s="192" t="inlineStr">
        <is>
          <t>DADOS_INVOC!QE149</t>
        </is>
      </c>
      <c r="D2539" s="192" t="inlineStr">
        <is>
          <t>resultado</t>
        </is>
      </c>
    </row>
    <row r="2540">
      <c r="A2540" s="192" t="inlineStr">
        <is>
          <t>invocacao.12.esp.3.erros</t>
        </is>
      </c>
      <c r="B2540" s="192">
        <f>IF(ISBLANK(DADOS_INVOC!$PT$149),"",DADOS_INVOC!$PT$149&amp;"")</f>
        <v/>
      </c>
      <c r="C2540" s="192" t="inlineStr">
        <is>
          <t>DADOS_INVOC!PT149</t>
        </is>
      </c>
      <c r="D2540" s="192" t="inlineStr">
        <is>
          <t>aviso</t>
        </is>
      </c>
    </row>
    <row r="2541">
      <c r="A2541" s="192" t="inlineStr">
        <is>
          <t>invocacao.12.esp.3.avisos</t>
        </is>
      </c>
      <c r="B2541" s="192">
        <f>IF(ISBLANK(DADOS_INVOC!$PV$149),"",DADOS_INVOC!$PV$149&amp;"")</f>
        <v/>
      </c>
      <c r="C2541" s="192" t="inlineStr">
        <is>
          <t>DADOS_INVOC!PV149</t>
        </is>
      </c>
      <c r="D2541" s="192" t="inlineStr">
        <is>
          <t>aviso</t>
        </is>
      </c>
    </row>
    <row r="2542">
      <c r="A2542" s="192" t="inlineStr">
        <is>
          <t>invocacao.12.esp.4.classe</t>
        </is>
      </c>
      <c r="B2542" s="192">
        <f>IF(ISBLANK(DADOS_INVOC!$MS$150),"",DADOS_INVOC!$MS$150&amp;"")</f>
        <v/>
      </c>
      <c r="C2542" s="192" t="inlineStr">
        <is>
          <t>DADOS_INVOC!MS150</t>
        </is>
      </c>
      <c r="D2542" s="192" t="inlineStr">
        <is>
          <t>entrada</t>
        </is>
      </c>
    </row>
    <row r="2543">
      <c r="A2543" s="192" t="inlineStr">
        <is>
          <t>invocacao.12.esp.4.nome</t>
        </is>
      </c>
      <c r="B2543" s="192">
        <f>IF(ISBLANK(DADOS_INVOC!$MT$150),"",DADOS_INVOC!$MT$150&amp;"")</f>
        <v/>
      </c>
      <c r="C2543" s="192" t="inlineStr">
        <is>
          <t>DADOS_INVOC!MT150</t>
        </is>
      </c>
      <c r="D2543" s="192" t="inlineStr">
        <is>
          <t>entrada</t>
        </is>
      </c>
    </row>
    <row r="2544">
      <c r="A2544" s="192" t="inlineStr">
        <is>
          <t>invocacao.12.esp.4.forma</t>
        </is>
      </c>
      <c r="B2544" s="192">
        <f>IF(ISBLANK(DADOS_INVOC!$MU$150),"",DADOS_INVOC!$MU$150&amp;"")</f>
        <v/>
      </c>
      <c r="C2544" s="192" t="inlineStr">
        <is>
          <t>DADOS_INVOC!MU150</t>
        </is>
      </c>
      <c r="D2544" s="192" t="inlineStr">
        <is>
          <t>entrada</t>
        </is>
      </c>
    </row>
    <row r="2545">
      <c r="A2545" s="192" t="inlineStr">
        <is>
          <t>invocacao.12.esp.4.pecas</t>
        </is>
      </c>
      <c r="B2545" s="192">
        <f>TEXTJOIN(" · ",TRUE,DADOS_INVOC!$MX$150,DADOS_INVOC!$MY$150,DADOS_INVOC!$MZ$150,DADOS_INVOC!$NA$150)</f>
        <v/>
      </c>
      <c r="C2545" s="192" t="inlineStr">
        <is>
          <t>DADOS_INVOC!MX150 DADOS_INVOC!MY150 DADOS_INVOC!MZ150 DADOS_INVOC!NA150</t>
        </is>
      </c>
      <c r="D2545" s="192" t="inlineStr">
        <is>
          <t>entrada</t>
        </is>
      </c>
    </row>
    <row r="2546">
      <c r="A2546" s="192" t="inlineStr">
        <is>
          <t>invocacao.12.esp.4.restricoes</t>
        </is>
      </c>
      <c r="B2546" s="192">
        <f>TEXTJOIN(" · ",TRUE,DADOS_INVOC!$NB$150,DADOS_INVOC!$NC$150)</f>
        <v/>
      </c>
      <c r="C2546" s="192" t="inlineStr">
        <is>
          <t>DADOS_INVOC!NB150 DADOS_INVOC!NC150</t>
        </is>
      </c>
      <c r="D2546" s="192" t="inlineStr">
        <is>
          <t>entrada</t>
        </is>
      </c>
    </row>
    <row r="2547">
      <c r="A2547" s="192" t="inlineStr">
        <is>
          <t>invocacao.12.esp.4.pe</t>
        </is>
      </c>
      <c r="B2547" s="192">
        <f>IF(ISBLANK(DADOS_INVOC!$QA$150),"",DADOS_INVOC!$QA$150&amp;"")</f>
        <v/>
      </c>
      <c r="C2547" s="192" t="inlineStr">
        <is>
          <t>DADOS_INVOC!QA150</t>
        </is>
      </c>
      <c r="D2547" s="192" t="inlineStr">
        <is>
          <t>resultado</t>
        </is>
      </c>
    </row>
    <row r="2548">
      <c r="A2548" s="192" t="inlineStr">
        <is>
          <t>invocacao.12.esp.4.dano</t>
        </is>
      </c>
      <c r="B2548" s="192">
        <f>IF(ISBLANK(DADOS_INVOC!$QE$150),"",DADOS_INVOC!$QE$150&amp;"")</f>
        <v/>
      </c>
      <c r="C2548" s="192" t="inlineStr">
        <is>
          <t>DADOS_INVOC!QE150</t>
        </is>
      </c>
      <c r="D2548" s="192" t="inlineStr">
        <is>
          <t>resultado</t>
        </is>
      </c>
    </row>
    <row r="2549">
      <c r="A2549" s="192" t="inlineStr">
        <is>
          <t>invocacao.12.esp.4.erros</t>
        </is>
      </c>
      <c r="B2549" s="192">
        <f>IF(ISBLANK(DADOS_INVOC!$PT$150),"",DADOS_INVOC!$PT$150&amp;"")</f>
        <v/>
      </c>
      <c r="C2549" s="192" t="inlineStr">
        <is>
          <t>DADOS_INVOC!PT150</t>
        </is>
      </c>
      <c r="D2549" s="192" t="inlineStr">
        <is>
          <t>aviso</t>
        </is>
      </c>
    </row>
    <row r="2550">
      <c r="A2550" s="192" t="inlineStr">
        <is>
          <t>invocacao.12.esp.4.avisos</t>
        </is>
      </c>
      <c r="B2550" s="192">
        <f>IF(ISBLANK(DADOS_INVOC!$PV$150),"",DADOS_INVOC!$PV$150&amp;"")</f>
        <v/>
      </c>
      <c r="C2550" s="192" t="inlineStr">
        <is>
          <t>DADOS_INVOC!PV150</t>
        </is>
      </c>
      <c r="D2550" s="192" t="inlineStr">
        <is>
          <t>aviso</t>
        </is>
      </c>
    </row>
    <row r="2551">
      <c r="A2551" s="192" t="inlineStr">
        <is>
          <t>invocacao.12.esp.5.classe</t>
        </is>
      </c>
      <c r="B2551" s="192">
        <f>IF(ISBLANK(DADOS_INVOC!$MS$151),"",DADOS_INVOC!$MS$151&amp;"")</f>
        <v/>
      </c>
      <c r="C2551" s="192" t="inlineStr">
        <is>
          <t>DADOS_INVOC!MS151</t>
        </is>
      </c>
      <c r="D2551" s="192" t="inlineStr">
        <is>
          <t>entrada</t>
        </is>
      </c>
    </row>
    <row r="2552">
      <c r="A2552" s="192" t="inlineStr">
        <is>
          <t>invocacao.12.esp.5.nome</t>
        </is>
      </c>
      <c r="B2552" s="192">
        <f>IF(ISBLANK(DADOS_INVOC!$MT$151),"",DADOS_INVOC!$MT$151&amp;"")</f>
        <v/>
      </c>
      <c r="C2552" s="192" t="inlineStr">
        <is>
          <t>DADOS_INVOC!MT151</t>
        </is>
      </c>
      <c r="D2552" s="192" t="inlineStr">
        <is>
          <t>entrada</t>
        </is>
      </c>
    </row>
    <row r="2553">
      <c r="A2553" s="192" t="inlineStr">
        <is>
          <t>invocacao.12.esp.5.forma</t>
        </is>
      </c>
      <c r="B2553" s="192">
        <f>IF(ISBLANK(DADOS_INVOC!$MU$151),"",DADOS_INVOC!$MU$151&amp;"")</f>
        <v/>
      </c>
      <c r="C2553" s="192" t="inlineStr">
        <is>
          <t>DADOS_INVOC!MU151</t>
        </is>
      </c>
      <c r="D2553" s="192" t="inlineStr">
        <is>
          <t>entrada</t>
        </is>
      </c>
    </row>
    <row r="2554">
      <c r="A2554" s="192" t="inlineStr">
        <is>
          <t>invocacao.12.esp.5.pecas</t>
        </is>
      </c>
      <c r="B2554" s="192">
        <f>TEXTJOIN(" · ",TRUE,DADOS_INVOC!$MX$151,DADOS_INVOC!$MY$151,DADOS_INVOC!$MZ$151,DADOS_INVOC!$NA$151)</f>
        <v/>
      </c>
      <c r="C2554" s="192" t="inlineStr">
        <is>
          <t>DADOS_INVOC!MX151 DADOS_INVOC!MY151 DADOS_INVOC!MZ151 DADOS_INVOC!NA151</t>
        </is>
      </c>
      <c r="D2554" s="192" t="inlineStr">
        <is>
          <t>entrada</t>
        </is>
      </c>
    </row>
    <row r="2555">
      <c r="A2555" s="192" t="inlineStr">
        <is>
          <t>invocacao.12.esp.5.restricoes</t>
        </is>
      </c>
      <c r="B2555" s="192">
        <f>TEXTJOIN(" · ",TRUE,DADOS_INVOC!$NB$151,DADOS_INVOC!$NC$151)</f>
        <v/>
      </c>
      <c r="C2555" s="192" t="inlineStr">
        <is>
          <t>DADOS_INVOC!NB151 DADOS_INVOC!NC151</t>
        </is>
      </c>
      <c r="D2555" s="192" t="inlineStr">
        <is>
          <t>entrada</t>
        </is>
      </c>
    </row>
    <row r="2556">
      <c r="A2556" s="192" t="inlineStr">
        <is>
          <t>invocacao.12.esp.5.pe</t>
        </is>
      </c>
      <c r="B2556" s="192">
        <f>IF(ISBLANK(DADOS_INVOC!$QA$151),"",DADOS_INVOC!$QA$151&amp;"")</f>
        <v/>
      </c>
      <c r="C2556" s="192" t="inlineStr">
        <is>
          <t>DADOS_INVOC!QA151</t>
        </is>
      </c>
      <c r="D2556" s="192" t="inlineStr">
        <is>
          <t>resultado</t>
        </is>
      </c>
    </row>
    <row r="2557">
      <c r="A2557" s="192" t="inlineStr">
        <is>
          <t>invocacao.12.esp.5.dano</t>
        </is>
      </c>
      <c r="B2557" s="192">
        <f>IF(ISBLANK(DADOS_INVOC!$QE$151),"",DADOS_INVOC!$QE$151&amp;"")</f>
        <v/>
      </c>
      <c r="C2557" s="192" t="inlineStr">
        <is>
          <t>DADOS_INVOC!QE151</t>
        </is>
      </c>
      <c r="D2557" s="192" t="inlineStr">
        <is>
          <t>resultado</t>
        </is>
      </c>
    </row>
    <row r="2558">
      <c r="A2558" s="192" t="inlineStr">
        <is>
          <t>invocacao.12.esp.5.erros</t>
        </is>
      </c>
      <c r="B2558" s="192">
        <f>IF(ISBLANK(DADOS_INVOC!$PT$151),"",DADOS_INVOC!$PT$151&amp;"")</f>
        <v/>
      </c>
      <c r="C2558" s="192" t="inlineStr">
        <is>
          <t>DADOS_INVOC!PT151</t>
        </is>
      </c>
      <c r="D2558" s="192" t="inlineStr">
        <is>
          <t>aviso</t>
        </is>
      </c>
    </row>
    <row r="2559">
      <c r="A2559" s="192" t="inlineStr">
        <is>
          <t>invocacao.12.esp.5.avisos</t>
        </is>
      </c>
      <c r="B2559" s="192">
        <f>IF(ISBLANK(DADOS_INVOC!$PV$151),"",DADOS_INVOC!$PV$151&amp;"")</f>
        <v/>
      </c>
      <c r="C2559" s="192" t="inlineStr">
        <is>
          <t>DADOS_INVOC!PV151</t>
        </is>
      </c>
      <c r="D2559" s="192" t="inlineStr">
        <is>
          <t>aviso</t>
        </is>
      </c>
    </row>
    <row r="2560">
      <c r="A2560" s="192" t="inlineStr">
        <is>
          <t>invocacao.12.esp.6.classe</t>
        </is>
      </c>
      <c r="B2560" s="192">
        <f>IF(ISBLANK(DADOS_INVOC!$MS$152),"",DADOS_INVOC!$MS$152&amp;"")</f>
        <v/>
      </c>
      <c r="C2560" s="192" t="inlineStr">
        <is>
          <t>DADOS_INVOC!MS152</t>
        </is>
      </c>
      <c r="D2560" s="192" t="inlineStr">
        <is>
          <t>entrada</t>
        </is>
      </c>
    </row>
    <row r="2561">
      <c r="A2561" s="192" t="inlineStr">
        <is>
          <t>invocacao.12.esp.6.nome</t>
        </is>
      </c>
      <c r="B2561" s="192">
        <f>IF(ISBLANK(DADOS_INVOC!$MT$152),"",DADOS_INVOC!$MT$152&amp;"")</f>
        <v/>
      </c>
      <c r="C2561" s="192" t="inlineStr">
        <is>
          <t>DADOS_INVOC!MT152</t>
        </is>
      </c>
      <c r="D2561" s="192" t="inlineStr">
        <is>
          <t>entrada</t>
        </is>
      </c>
    </row>
    <row r="2562">
      <c r="A2562" s="192" t="inlineStr">
        <is>
          <t>invocacao.12.esp.6.forma</t>
        </is>
      </c>
      <c r="B2562" s="192">
        <f>IF(ISBLANK(DADOS_INVOC!$MU$152),"",DADOS_INVOC!$MU$152&amp;"")</f>
        <v/>
      </c>
      <c r="C2562" s="192" t="inlineStr">
        <is>
          <t>DADOS_INVOC!MU152</t>
        </is>
      </c>
      <c r="D2562" s="192" t="inlineStr">
        <is>
          <t>entrada</t>
        </is>
      </c>
    </row>
    <row r="2563">
      <c r="A2563" s="192" t="inlineStr">
        <is>
          <t>invocacao.12.esp.6.pecas</t>
        </is>
      </c>
      <c r="B2563" s="192">
        <f>TEXTJOIN(" · ",TRUE,DADOS_INVOC!$MX$152,DADOS_INVOC!$MY$152,DADOS_INVOC!$MZ$152,DADOS_INVOC!$NA$152)</f>
        <v/>
      </c>
      <c r="C2563" s="192" t="inlineStr">
        <is>
          <t>DADOS_INVOC!MX152 DADOS_INVOC!MY152 DADOS_INVOC!MZ152 DADOS_INVOC!NA152</t>
        </is>
      </c>
      <c r="D2563" s="192" t="inlineStr">
        <is>
          <t>entrada</t>
        </is>
      </c>
    </row>
    <row r="2564">
      <c r="A2564" s="192" t="inlineStr">
        <is>
          <t>invocacao.12.esp.6.restricoes</t>
        </is>
      </c>
      <c r="B2564" s="192">
        <f>TEXTJOIN(" · ",TRUE,DADOS_INVOC!$NB$152,DADOS_INVOC!$NC$152)</f>
        <v/>
      </c>
      <c r="C2564" s="192" t="inlineStr">
        <is>
          <t>DADOS_INVOC!NB152 DADOS_INVOC!NC152</t>
        </is>
      </c>
      <c r="D2564" s="192" t="inlineStr">
        <is>
          <t>entrada</t>
        </is>
      </c>
    </row>
    <row r="2565">
      <c r="A2565" s="192" t="inlineStr">
        <is>
          <t>invocacao.12.esp.6.pe</t>
        </is>
      </c>
      <c r="B2565" s="192">
        <f>IF(ISBLANK(DADOS_INVOC!$QA$152),"",DADOS_INVOC!$QA$152&amp;"")</f>
        <v/>
      </c>
      <c r="C2565" s="192" t="inlineStr">
        <is>
          <t>DADOS_INVOC!QA152</t>
        </is>
      </c>
      <c r="D2565" s="192" t="inlineStr">
        <is>
          <t>resultado</t>
        </is>
      </c>
    </row>
    <row r="2566">
      <c r="A2566" s="192" t="inlineStr">
        <is>
          <t>invocacao.12.esp.6.dano</t>
        </is>
      </c>
      <c r="B2566" s="192">
        <f>IF(ISBLANK(DADOS_INVOC!$QE$152),"",DADOS_INVOC!$QE$152&amp;"")</f>
        <v/>
      </c>
      <c r="C2566" s="192" t="inlineStr">
        <is>
          <t>DADOS_INVOC!QE152</t>
        </is>
      </c>
      <c r="D2566" s="192" t="inlineStr">
        <is>
          <t>resultado</t>
        </is>
      </c>
    </row>
    <row r="2567">
      <c r="A2567" s="192" t="inlineStr">
        <is>
          <t>invocacao.12.esp.6.erros</t>
        </is>
      </c>
      <c r="B2567" s="192">
        <f>IF(ISBLANK(DADOS_INVOC!$PT$152),"",DADOS_INVOC!$PT$152&amp;"")</f>
        <v/>
      </c>
      <c r="C2567" s="192" t="inlineStr">
        <is>
          <t>DADOS_INVOC!PT152</t>
        </is>
      </c>
      <c r="D2567" s="192" t="inlineStr">
        <is>
          <t>aviso</t>
        </is>
      </c>
    </row>
    <row r="2568">
      <c r="A2568" s="192" t="inlineStr">
        <is>
          <t>invocacao.12.esp.6.avisos</t>
        </is>
      </c>
      <c r="B2568" s="192">
        <f>IF(ISBLANK(DADOS_INVOC!$PV$152),"",DADOS_INVOC!$PV$152&amp;"")</f>
        <v/>
      </c>
      <c r="C2568" s="192" t="inlineStr">
        <is>
          <t>DADOS_INVOC!PV152</t>
        </is>
      </c>
      <c r="D2568" s="192" t="inlineStr">
        <is>
          <t>aviso</t>
        </is>
      </c>
    </row>
    <row r="2569">
      <c r="A2569" s="192" t="inlineStr">
        <is>
          <t>invocacao.12.esp.7.classe</t>
        </is>
      </c>
      <c r="B2569" s="192">
        <f>IF(ISBLANK(DADOS_INVOC!$MS$153),"",DADOS_INVOC!$MS$153&amp;"")</f>
        <v/>
      </c>
      <c r="C2569" s="192" t="inlineStr">
        <is>
          <t>DADOS_INVOC!MS153</t>
        </is>
      </c>
      <c r="D2569" s="192" t="inlineStr">
        <is>
          <t>entrada</t>
        </is>
      </c>
    </row>
    <row r="2570">
      <c r="A2570" s="192" t="inlineStr">
        <is>
          <t>invocacao.12.esp.7.nome</t>
        </is>
      </c>
      <c r="B2570" s="192">
        <f>IF(ISBLANK(DADOS_INVOC!$MT$153),"",DADOS_INVOC!$MT$153&amp;"")</f>
        <v/>
      </c>
      <c r="C2570" s="192" t="inlineStr">
        <is>
          <t>DADOS_INVOC!MT153</t>
        </is>
      </c>
      <c r="D2570" s="192" t="inlineStr">
        <is>
          <t>entrada</t>
        </is>
      </c>
    </row>
    <row r="2571">
      <c r="A2571" s="192" t="inlineStr">
        <is>
          <t>invocacao.12.esp.7.forma</t>
        </is>
      </c>
      <c r="B2571" s="192">
        <f>IF(ISBLANK(DADOS_INVOC!$MU$153),"",DADOS_INVOC!$MU$153&amp;"")</f>
        <v/>
      </c>
      <c r="C2571" s="192" t="inlineStr">
        <is>
          <t>DADOS_INVOC!MU153</t>
        </is>
      </c>
      <c r="D2571" s="192" t="inlineStr">
        <is>
          <t>entrada</t>
        </is>
      </c>
    </row>
    <row r="2572">
      <c r="A2572" s="192" t="inlineStr">
        <is>
          <t>invocacao.12.esp.7.pecas</t>
        </is>
      </c>
      <c r="B2572" s="192">
        <f>TEXTJOIN(" · ",TRUE,DADOS_INVOC!$MX$153,DADOS_INVOC!$MY$153,DADOS_INVOC!$MZ$153,DADOS_INVOC!$NA$153)</f>
        <v/>
      </c>
      <c r="C2572" s="192" t="inlineStr">
        <is>
          <t>DADOS_INVOC!MX153 DADOS_INVOC!MY153 DADOS_INVOC!MZ153 DADOS_INVOC!NA153</t>
        </is>
      </c>
      <c r="D2572" s="192" t="inlineStr">
        <is>
          <t>entrada</t>
        </is>
      </c>
    </row>
    <row r="2573">
      <c r="A2573" s="192" t="inlineStr">
        <is>
          <t>invocacao.12.esp.7.restricoes</t>
        </is>
      </c>
      <c r="B2573" s="192">
        <f>TEXTJOIN(" · ",TRUE,DADOS_INVOC!$NB$153,DADOS_INVOC!$NC$153)</f>
        <v/>
      </c>
      <c r="C2573" s="192" t="inlineStr">
        <is>
          <t>DADOS_INVOC!NB153 DADOS_INVOC!NC153</t>
        </is>
      </c>
      <c r="D2573" s="192" t="inlineStr">
        <is>
          <t>entrada</t>
        </is>
      </c>
    </row>
    <row r="2574">
      <c r="A2574" s="192" t="inlineStr">
        <is>
          <t>invocacao.12.esp.7.pe</t>
        </is>
      </c>
      <c r="B2574" s="192">
        <f>IF(ISBLANK(DADOS_INVOC!$QA$153),"",DADOS_INVOC!$QA$153&amp;"")</f>
        <v/>
      </c>
      <c r="C2574" s="192" t="inlineStr">
        <is>
          <t>DADOS_INVOC!QA153</t>
        </is>
      </c>
      <c r="D2574" s="192" t="inlineStr">
        <is>
          <t>resultado</t>
        </is>
      </c>
    </row>
    <row r="2575">
      <c r="A2575" s="192" t="inlineStr">
        <is>
          <t>invocacao.12.esp.7.dano</t>
        </is>
      </c>
      <c r="B2575" s="192">
        <f>IF(ISBLANK(DADOS_INVOC!$QE$153),"",DADOS_INVOC!$QE$153&amp;"")</f>
        <v/>
      </c>
      <c r="C2575" s="192" t="inlineStr">
        <is>
          <t>DADOS_INVOC!QE153</t>
        </is>
      </c>
      <c r="D2575" s="192" t="inlineStr">
        <is>
          <t>resultado</t>
        </is>
      </c>
    </row>
    <row r="2576">
      <c r="A2576" s="192" t="inlineStr">
        <is>
          <t>invocacao.12.esp.7.erros</t>
        </is>
      </c>
      <c r="B2576" s="192">
        <f>IF(ISBLANK(DADOS_INVOC!$PT$153),"",DADOS_INVOC!$PT$153&amp;"")</f>
        <v/>
      </c>
      <c r="C2576" s="192" t="inlineStr">
        <is>
          <t>DADOS_INVOC!PT153</t>
        </is>
      </c>
      <c r="D2576" s="192" t="inlineStr">
        <is>
          <t>aviso</t>
        </is>
      </c>
    </row>
    <row r="2577">
      <c r="A2577" s="192" t="inlineStr">
        <is>
          <t>invocacao.12.esp.7.avisos</t>
        </is>
      </c>
      <c r="B2577" s="192">
        <f>IF(ISBLANK(DADOS_INVOC!$PV$153),"",DADOS_INVOC!$PV$153&amp;"")</f>
        <v/>
      </c>
      <c r="C2577" s="192" t="inlineStr">
        <is>
          <t>DADOS_INVOC!PV153</t>
        </is>
      </c>
      <c r="D2577" s="192" t="inlineStr">
        <is>
          <t>aviso</t>
        </is>
      </c>
    </row>
    <row r="2578">
      <c r="A2578" s="192" t="inlineStr">
        <is>
          <t>invocacao.12.esp.8.classe</t>
        </is>
      </c>
      <c r="B2578" s="192">
        <f>IF(ISBLANK(DADOS_INVOC!$MS$154),"",DADOS_INVOC!$MS$154&amp;"")</f>
        <v/>
      </c>
      <c r="C2578" s="192" t="inlineStr">
        <is>
          <t>DADOS_INVOC!MS154</t>
        </is>
      </c>
      <c r="D2578" s="192" t="inlineStr">
        <is>
          <t>entrada</t>
        </is>
      </c>
    </row>
    <row r="2579">
      <c r="A2579" s="192" t="inlineStr">
        <is>
          <t>invocacao.12.esp.8.nome</t>
        </is>
      </c>
      <c r="B2579" s="192">
        <f>IF(ISBLANK(DADOS_INVOC!$MT$154),"",DADOS_INVOC!$MT$154&amp;"")</f>
        <v/>
      </c>
      <c r="C2579" s="192" t="inlineStr">
        <is>
          <t>DADOS_INVOC!MT154</t>
        </is>
      </c>
      <c r="D2579" s="192" t="inlineStr">
        <is>
          <t>entrada</t>
        </is>
      </c>
    </row>
    <row r="2580">
      <c r="A2580" s="192" t="inlineStr">
        <is>
          <t>invocacao.12.esp.8.forma</t>
        </is>
      </c>
      <c r="B2580" s="192">
        <f>IF(ISBLANK(DADOS_INVOC!$MU$154),"",DADOS_INVOC!$MU$154&amp;"")</f>
        <v/>
      </c>
      <c r="C2580" s="192" t="inlineStr">
        <is>
          <t>DADOS_INVOC!MU154</t>
        </is>
      </c>
      <c r="D2580" s="192" t="inlineStr">
        <is>
          <t>entrada</t>
        </is>
      </c>
    </row>
    <row r="2581">
      <c r="A2581" s="192" t="inlineStr">
        <is>
          <t>invocacao.12.esp.8.pecas</t>
        </is>
      </c>
      <c r="B2581" s="192">
        <f>TEXTJOIN(" · ",TRUE,DADOS_INVOC!$MX$154,DADOS_INVOC!$MY$154,DADOS_INVOC!$MZ$154,DADOS_INVOC!$NA$154)</f>
        <v/>
      </c>
      <c r="C2581" s="192" t="inlineStr">
        <is>
          <t>DADOS_INVOC!MX154 DADOS_INVOC!MY154 DADOS_INVOC!MZ154 DADOS_INVOC!NA154</t>
        </is>
      </c>
      <c r="D2581" s="192" t="inlineStr">
        <is>
          <t>entrada</t>
        </is>
      </c>
    </row>
    <row r="2582">
      <c r="A2582" s="192" t="inlineStr">
        <is>
          <t>invocacao.12.esp.8.restricoes</t>
        </is>
      </c>
      <c r="B2582" s="192">
        <f>TEXTJOIN(" · ",TRUE,DADOS_INVOC!$NB$154,DADOS_INVOC!$NC$154)</f>
        <v/>
      </c>
      <c r="C2582" s="192" t="inlineStr">
        <is>
          <t>DADOS_INVOC!NB154 DADOS_INVOC!NC154</t>
        </is>
      </c>
      <c r="D2582" s="192" t="inlineStr">
        <is>
          <t>entrada</t>
        </is>
      </c>
    </row>
    <row r="2583">
      <c r="A2583" s="192" t="inlineStr">
        <is>
          <t>invocacao.12.esp.8.pe</t>
        </is>
      </c>
      <c r="B2583" s="192">
        <f>IF(ISBLANK(DADOS_INVOC!$QA$154),"",DADOS_INVOC!$QA$154&amp;"")</f>
        <v/>
      </c>
      <c r="C2583" s="192" t="inlineStr">
        <is>
          <t>DADOS_INVOC!QA154</t>
        </is>
      </c>
      <c r="D2583" s="192" t="inlineStr">
        <is>
          <t>resultado</t>
        </is>
      </c>
    </row>
    <row r="2584">
      <c r="A2584" s="192" t="inlineStr">
        <is>
          <t>invocacao.12.esp.8.dano</t>
        </is>
      </c>
      <c r="B2584" s="192">
        <f>IF(ISBLANK(DADOS_INVOC!$QE$154),"",DADOS_INVOC!$QE$154&amp;"")</f>
        <v/>
      </c>
      <c r="C2584" s="192" t="inlineStr">
        <is>
          <t>DADOS_INVOC!QE154</t>
        </is>
      </c>
      <c r="D2584" s="192" t="inlineStr">
        <is>
          <t>resultado</t>
        </is>
      </c>
    </row>
    <row r="2585">
      <c r="A2585" s="192" t="inlineStr">
        <is>
          <t>invocacao.12.esp.8.erros</t>
        </is>
      </c>
      <c r="B2585" s="192">
        <f>IF(ISBLANK(DADOS_INVOC!$PT$154),"",DADOS_INVOC!$PT$154&amp;"")</f>
        <v/>
      </c>
      <c r="C2585" s="192" t="inlineStr">
        <is>
          <t>DADOS_INVOC!PT154</t>
        </is>
      </c>
      <c r="D2585" s="192" t="inlineStr">
        <is>
          <t>aviso</t>
        </is>
      </c>
    </row>
    <row r="2586">
      <c r="A2586" s="192" t="inlineStr">
        <is>
          <t>invocacao.12.esp.8.avisos</t>
        </is>
      </c>
      <c r="B2586" s="192">
        <f>IF(ISBLANK(DADOS_INVOC!$PV$154),"",DADOS_INVOC!$PV$154&amp;"")</f>
        <v/>
      </c>
      <c r="C2586" s="192" t="inlineStr">
        <is>
          <t>DADOS_INVOC!PV154</t>
        </is>
      </c>
      <c r="D2586" s="192" t="inlineStr">
        <is>
          <t>aviso</t>
        </is>
      </c>
    </row>
    <row r="2587">
      <c r="A2587" s="192" t="inlineStr">
        <is>
          <t>invocacao.12.ext.1.classe</t>
        </is>
      </c>
      <c r="B2587" s="192">
        <f>IF(ISBLANK(DADOS_INVOC!$MS$155),"",DADOS_INVOC!$MS$155&amp;"")</f>
        <v/>
      </c>
      <c r="C2587" s="192" t="inlineStr">
        <is>
          <t>DADOS_INVOC!MS155</t>
        </is>
      </c>
      <c r="D2587" s="192" t="inlineStr">
        <is>
          <t>entrada</t>
        </is>
      </c>
    </row>
    <row r="2588">
      <c r="A2588" s="192" t="inlineStr">
        <is>
          <t>invocacao.12.ext.1.nome</t>
        </is>
      </c>
      <c r="B2588" s="192">
        <f>IF(ISBLANK(DADOS_INVOC!$MT$155),"",DADOS_INVOC!$MT$155&amp;"")</f>
        <v/>
      </c>
      <c r="C2588" s="192" t="inlineStr">
        <is>
          <t>DADOS_INVOC!MT155</t>
        </is>
      </c>
      <c r="D2588" s="192" t="inlineStr">
        <is>
          <t>entrada</t>
        </is>
      </c>
    </row>
    <row r="2589">
      <c r="A2589" s="192" t="inlineStr">
        <is>
          <t>invocacao.12.ext.1.forma</t>
        </is>
      </c>
      <c r="B2589" s="192">
        <f>IF(ISBLANK(DADOS_INVOC!$MU$155),"",DADOS_INVOC!$MU$155&amp;"")</f>
        <v/>
      </c>
      <c r="C2589" s="192" t="inlineStr">
        <is>
          <t>DADOS_INVOC!MU155</t>
        </is>
      </c>
      <c r="D2589" s="192" t="inlineStr">
        <is>
          <t>entrada</t>
        </is>
      </c>
    </row>
    <row r="2590">
      <c r="A2590" s="192" t="inlineStr">
        <is>
          <t>invocacao.12.ext.1.pecas</t>
        </is>
      </c>
      <c r="B2590" s="192">
        <f>TEXTJOIN(" · ",TRUE,DADOS_INVOC!$MX$155,DADOS_INVOC!$MY$155,DADOS_INVOC!$MZ$155,DADOS_INVOC!$NA$155)</f>
        <v/>
      </c>
      <c r="C2590" s="192" t="inlineStr">
        <is>
          <t>DADOS_INVOC!MX155 DADOS_INVOC!MY155 DADOS_INVOC!MZ155 DADOS_INVOC!NA155</t>
        </is>
      </c>
      <c r="D2590" s="192" t="inlineStr">
        <is>
          <t>entrada</t>
        </is>
      </c>
    </row>
    <row r="2591">
      <c r="A2591" s="192" t="inlineStr">
        <is>
          <t>invocacao.12.ext.1.restricoes</t>
        </is>
      </c>
      <c r="B2591" s="192">
        <f>TEXTJOIN(" · ",TRUE,DADOS_INVOC!$NB$155,DADOS_INVOC!$NC$155)</f>
        <v/>
      </c>
      <c r="C2591" s="192" t="inlineStr">
        <is>
          <t>DADOS_INVOC!NB155 DADOS_INVOC!NC155</t>
        </is>
      </c>
      <c r="D2591" s="192" t="inlineStr">
        <is>
          <t>entrada</t>
        </is>
      </c>
    </row>
    <row r="2592">
      <c r="A2592" s="192" t="inlineStr">
        <is>
          <t>invocacao.12.ext.1.pe</t>
        </is>
      </c>
      <c r="B2592" s="192">
        <f>IF(ISBLANK(DADOS_INVOC!$QA$155),"",DADOS_INVOC!$QA$155&amp;"")</f>
        <v/>
      </c>
      <c r="C2592" s="192" t="inlineStr">
        <is>
          <t>DADOS_INVOC!QA155</t>
        </is>
      </c>
      <c r="D2592" s="192" t="inlineStr">
        <is>
          <t>resultado</t>
        </is>
      </c>
    </row>
    <row r="2593">
      <c r="A2593" s="192" t="inlineStr">
        <is>
          <t>invocacao.12.ext.1.dano</t>
        </is>
      </c>
      <c r="B2593" s="192">
        <f>IF(ISBLANK(DADOS_INVOC!$QE$155),"",DADOS_INVOC!$QE$155&amp;"")</f>
        <v/>
      </c>
      <c r="C2593" s="192" t="inlineStr">
        <is>
          <t>DADOS_INVOC!QE155</t>
        </is>
      </c>
      <c r="D2593" s="192" t="inlineStr">
        <is>
          <t>resultado</t>
        </is>
      </c>
    </row>
    <row r="2594">
      <c r="A2594" s="192" t="inlineStr">
        <is>
          <t>invocacao.12.ext.1.erros</t>
        </is>
      </c>
      <c r="B2594" s="192">
        <f>IF(ISBLANK(DADOS_INVOC!$PT$155),"",DADOS_INVOC!$PT$155&amp;"")</f>
        <v/>
      </c>
      <c r="C2594" s="192" t="inlineStr">
        <is>
          <t>DADOS_INVOC!PT155</t>
        </is>
      </c>
      <c r="D2594" s="192" t="inlineStr">
        <is>
          <t>aviso</t>
        </is>
      </c>
    </row>
    <row r="2595">
      <c r="A2595" s="192" t="inlineStr">
        <is>
          <t>invocacao.12.ext.1.avisos</t>
        </is>
      </c>
      <c r="B2595" s="192">
        <f>IF(ISBLANK(DADOS_INVOC!$PV$155),"",DADOS_INVOC!$PV$155&amp;"")</f>
        <v/>
      </c>
      <c r="C2595" s="192" t="inlineStr">
        <is>
          <t>DADOS_INVOC!PV155</t>
        </is>
      </c>
      <c r="D2595" s="192" t="inlineStr">
        <is>
          <t>aviso</t>
        </is>
      </c>
    </row>
    <row r="2596">
      <c r="A2596" s="192" t="inlineStr">
        <is>
          <t>invocacao.12.ext.2.classe</t>
        </is>
      </c>
      <c r="B2596" s="192">
        <f>IF(ISBLANK(DADOS_INVOC!$MS$156),"",DADOS_INVOC!$MS$156&amp;"")</f>
        <v/>
      </c>
      <c r="C2596" s="192" t="inlineStr">
        <is>
          <t>DADOS_INVOC!MS156</t>
        </is>
      </c>
      <c r="D2596" s="192" t="inlineStr">
        <is>
          <t>entrada</t>
        </is>
      </c>
    </row>
    <row r="2597">
      <c r="A2597" s="192" t="inlineStr">
        <is>
          <t>invocacao.12.ext.2.nome</t>
        </is>
      </c>
      <c r="B2597" s="192">
        <f>IF(ISBLANK(DADOS_INVOC!$MT$156),"",DADOS_INVOC!$MT$156&amp;"")</f>
        <v/>
      </c>
      <c r="C2597" s="192" t="inlineStr">
        <is>
          <t>DADOS_INVOC!MT156</t>
        </is>
      </c>
      <c r="D2597" s="192" t="inlineStr">
        <is>
          <t>entrada</t>
        </is>
      </c>
    </row>
    <row r="2598">
      <c r="A2598" s="192" t="inlineStr">
        <is>
          <t>invocacao.12.ext.2.forma</t>
        </is>
      </c>
      <c r="B2598" s="192">
        <f>IF(ISBLANK(DADOS_INVOC!$MU$156),"",DADOS_INVOC!$MU$156&amp;"")</f>
        <v/>
      </c>
      <c r="C2598" s="192" t="inlineStr">
        <is>
          <t>DADOS_INVOC!MU156</t>
        </is>
      </c>
      <c r="D2598" s="192" t="inlineStr">
        <is>
          <t>entrada</t>
        </is>
      </c>
    </row>
    <row r="2599">
      <c r="A2599" s="192" t="inlineStr">
        <is>
          <t>invocacao.12.ext.2.pecas</t>
        </is>
      </c>
      <c r="B2599" s="192">
        <f>TEXTJOIN(" · ",TRUE,DADOS_INVOC!$MX$156,DADOS_INVOC!$MY$156,DADOS_INVOC!$MZ$156,DADOS_INVOC!$NA$156)</f>
        <v/>
      </c>
      <c r="C2599" s="192" t="inlineStr">
        <is>
          <t>DADOS_INVOC!MX156 DADOS_INVOC!MY156 DADOS_INVOC!MZ156 DADOS_INVOC!NA156</t>
        </is>
      </c>
      <c r="D2599" s="192" t="inlineStr">
        <is>
          <t>entrada</t>
        </is>
      </c>
    </row>
    <row r="2600">
      <c r="A2600" s="192" t="inlineStr">
        <is>
          <t>invocacao.12.ext.2.restricoes</t>
        </is>
      </c>
      <c r="B2600" s="192">
        <f>TEXTJOIN(" · ",TRUE,DADOS_INVOC!$NB$156,DADOS_INVOC!$NC$156)</f>
        <v/>
      </c>
      <c r="C2600" s="192" t="inlineStr">
        <is>
          <t>DADOS_INVOC!NB156 DADOS_INVOC!NC156</t>
        </is>
      </c>
      <c r="D2600" s="192" t="inlineStr">
        <is>
          <t>entrada</t>
        </is>
      </c>
    </row>
    <row r="2601">
      <c r="A2601" s="192" t="inlineStr">
        <is>
          <t>invocacao.12.ext.2.pe</t>
        </is>
      </c>
      <c r="B2601" s="192">
        <f>IF(ISBLANK(DADOS_INVOC!$QA$156),"",DADOS_INVOC!$QA$156&amp;"")</f>
        <v/>
      </c>
      <c r="C2601" s="192" t="inlineStr">
        <is>
          <t>DADOS_INVOC!QA156</t>
        </is>
      </c>
      <c r="D2601" s="192" t="inlineStr">
        <is>
          <t>resultado</t>
        </is>
      </c>
    </row>
    <row r="2602">
      <c r="A2602" s="192" t="inlineStr">
        <is>
          <t>invocacao.12.ext.2.dano</t>
        </is>
      </c>
      <c r="B2602" s="192">
        <f>IF(ISBLANK(DADOS_INVOC!$QE$156),"",DADOS_INVOC!$QE$156&amp;"")</f>
        <v/>
      </c>
      <c r="C2602" s="192" t="inlineStr">
        <is>
          <t>DADOS_INVOC!QE156</t>
        </is>
      </c>
      <c r="D2602" s="192" t="inlineStr">
        <is>
          <t>resultado</t>
        </is>
      </c>
    </row>
    <row r="2603">
      <c r="A2603" s="192" t="inlineStr">
        <is>
          <t>invocacao.12.ext.2.erros</t>
        </is>
      </c>
      <c r="B2603" s="192">
        <f>IF(ISBLANK(DADOS_INVOC!$PT$156),"",DADOS_INVOC!$PT$156&amp;"")</f>
        <v/>
      </c>
      <c r="C2603" s="192" t="inlineStr">
        <is>
          <t>DADOS_INVOC!PT156</t>
        </is>
      </c>
      <c r="D2603" s="192" t="inlineStr">
        <is>
          <t>aviso</t>
        </is>
      </c>
    </row>
    <row r="2604">
      <c r="A2604" s="192" t="inlineStr">
        <is>
          <t>invocacao.12.ext.2.avisos</t>
        </is>
      </c>
      <c r="B2604" s="192">
        <f>IF(ISBLANK(DADOS_INVOC!$PV$156),"",DADOS_INVOC!$PV$156&amp;"")</f>
        <v/>
      </c>
      <c r="C2604" s="192" t="inlineStr">
        <is>
          <t>DADOS_INVOC!PV156</t>
        </is>
      </c>
      <c r="D2604" s="192" t="inlineStr">
        <is>
          <t>aviso</t>
        </is>
      </c>
    </row>
    <row r="2605">
      <c r="A2605" s="192" t="inlineStr">
        <is>
          <t>invocacao.12.ext.3.classe</t>
        </is>
      </c>
      <c r="B2605" s="192">
        <f>IF(ISBLANK(DADOS_INVOC!$MS$157),"",DADOS_INVOC!$MS$157&amp;"")</f>
        <v/>
      </c>
      <c r="C2605" s="192" t="inlineStr">
        <is>
          <t>DADOS_INVOC!MS157</t>
        </is>
      </c>
      <c r="D2605" s="192" t="inlineStr">
        <is>
          <t>entrada</t>
        </is>
      </c>
    </row>
    <row r="2606">
      <c r="A2606" s="192" t="inlineStr">
        <is>
          <t>invocacao.12.ext.3.nome</t>
        </is>
      </c>
      <c r="B2606" s="192">
        <f>IF(ISBLANK(DADOS_INVOC!$MT$157),"",DADOS_INVOC!$MT$157&amp;"")</f>
        <v/>
      </c>
      <c r="C2606" s="192" t="inlineStr">
        <is>
          <t>DADOS_INVOC!MT157</t>
        </is>
      </c>
      <c r="D2606" s="192" t="inlineStr">
        <is>
          <t>entrada</t>
        </is>
      </c>
    </row>
    <row r="2607">
      <c r="A2607" s="192" t="inlineStr">
        <is>
          <t>invocacao.12.ext.3.forma</t>
        </is>
      </c>
      <c r="B2607" s="192">
        <f>IF(ISBLANK(DADOS_INVOC!$MU$157),"",DADOS_INVOC!$MU$157&amp;"")</f>
        <v/>
      </c>
      <c r="C2607" s="192" t="inlineStr">
        <is>
          <t>DADOS_INVOC!MU157</t>
        </is>
      </c>
      <c r="D2607" s="192" t="inlineStr">
        <is>
          <t>entrada</t>
        </is>
      </c>
    </row>
    <row r="2608">
      <c r="A2608" s="192" t="inlineStr">
        <is>
          <t>invocacao.12.ext.3.pecas</t>
        </is>
      </c>
      <c r="B2608" s="192">
        <f>TEXTJOIN(" · ",TRUE,DADOS_INVOC!$MX$157,DADOS_INVOC!$MY$157,DADOS_INVOC!$MZ$157,DADOS_INVOC!$NA$157)</f>
        <v/>
      </c>
      <c r="C2608" s="192" t="inlineStr">
        <is>
          <t>DADOS_INVOC!MX157 DADOS_INVOC!MY157 DADOS_INVOC!MZ157 DADOS_INVOC!NA157</t>
        </is>
      </c>
      <c r="D2608" s="192" t="inlineStr">
        <is>
          <t>entrada</t>
        </is>
      </c>
    </row>
    <row r="2609">
      <c r="A2609" s="192" t="inlineStr">
        <is>
          <t>invocacao.12.ext.3.restricoes</t>
        </is>
      </c>
      <c r="B2609" s="192">
        <f>TEXTJOIN(" · ",TRUE,DADOS_INVOC!$NB$157,DADOS_INVOC!$NC$157)</f>
        <v/>
      </c>
      <c r="C2609" s="192" t="inlineStr">
        <is>
          <t>DADOS_INVOC!NB157 DADOS_INVOC!NC157</t>
        </is>
      </c>
      <c r="D2609" s="192" t="inlineStr">
        <is>
          <t>entrada</t>
        </is>
      </c>
    </row>
    <row r="2610">
      <c r="A2610" s="192" t="inlineStr">
        <is>
          <t>invocacao.12.ext.3.pe</t>
        </is>
      </c>
      <c r="B2610" s="192">
        <f>IF(ISBLANK(DADOS_INVOC!$QA$157),"",DADOS_INVOC!$QA$157&amp;"")</f>
        <v/>
      </c>
      <c r="C2610" s="192" t="inlineStr">
        <is>
          <t>DADOS_INVOC!QA157</t>
        </is>
      </c>
      <c r="D2610" s="192" t="inlineStr">
        <is>
          <t>resultado</t>
        </is>
      </c>
    </row>
    <row r="2611">
      <c r="A2611" s="192" t="inlineStr">
        <is>
          <t>invocacao.12.ext.3.dano</t>
        </is>
      </c>
      <c r="B2611" s="192">
        <f>IF(ISBLANK(DADOS_INVOC!$QE$157),"",DADOS_INVOC!$QE$157&amp;"")</f>
        <v/>
      </c>
      <c r="C2611" s="192" t="inlineStr">
        <is>
          <t>DADOS_INVOC!QE157</t>
        </is>
      </c>
      <c r="D2611" s="192" t="inlineStr">
        <is>
          <t>resultado</t>
        </is>
      </c>
    </row>
    <row r="2612">
      <c r="A2612" s="192" t="inlineStr">
        <is>
          <t>invocacao.12.ext.3.erros</t>
        </is>
      </c>
      <c r="B2612" s="192">
        <f>IF(ISBLANK(DADOS_INVOC!$PT$157),"",DADOS_INVOC!$PT$157&amp;"")</f>
        <v/>
      </c>
      <c r="C2612" s="192" t="inlineStr">
        <is>
          <t>DADOS_INVOC!PT157</t>
        </is>
      </c>
      <c r="D2612" s="192" t="inlineStr">
        <is>
          <t>aviso</t>
        </is>
      </c>
    </row>
    <row r="2613">
      <c r="A2613" s="192" t="inlineStr">
        <is>
          <t>invocacao.12.ext.3.avisos</t>
        </is>
      </c>
      <c r="B2613" s="192">
        <f>IF(ISBLANK(DADOS_INVOC!$PV$157),"",DADOS_INVOC!$PV$157&amp;"")</f>
        <v/>
      </c>
      <c r="C2613" s="192" t="inlineStr">
        <is>
          <t>DADOS_INVOC!PV157</t>
        </is>
      </c>
      <c r="D2613" s="192" t="inlineStr">
        <is>
          <t>aviso</t>
        </is>
      </c>
    </row>
    <row r="2614">
      <c r="A2614" s="192" t="inlineStr">
        <is>
          <t>vida_max</t>
        </is>
      </c>
      <c r="B2614" s="192">
        <f>IF(ISBLANK(FICHA!$J$26),"",FICHA!$J$26&amp;"")</f>
        <v/>
      </c>
      <c r="C2614" s="192" t="inlineStr">
        <is>
          <t>FICHA!J26</t>
        </is>
      </c>
      <c r="D2614" s="192" t="inlineStr">
        <is>
          <t>resultado</t>
        </is>
      </c>
    </row>
    <row r="2615">
      <c r="A2615" s="192" t="inlineStr">
        <is>
          <t>energia_max</t>
        </is>
      </c>
      <c r="B2615" s="192">
        <f>IF(ISBLANK(FICHA!$J$30),"",FICHA!$J$30&amp;"")</f>
        <v/>
      </c>
      <c r="C2615" s="192" t="inlineStr">
        <is>
          <t>FICHA!J30</t>
        </is>
      </c>
      <c r="D2615" s="192" t="inlineStr">
        <is>
          <t>resultado</t>
        </is>
      </c>
    </row>
    <row r="2616">
      <c r="A2616" s="192" t="inlineStr">
        <is>
          <t>integridade_max</t>
        </is>
      </c>
      <c r="B2616" s="192">
        <f>IF(ISBLANK(FICHA!$J$34),"",FICHA!$J$34&amp;"")</f>
        <v/>
      </c>
      <c r="C2616" s="192" t="inlineStr">
        <is>
          <t>FICHA!J34</t>
        </is>
      </c>
      <c r="D2616" s="192" t="inlineStr">
        <is>
          <t>resultado</t>
        </is>
      </c>
    </row>
    <row r="2617">
      <c r="A2617" s="192" t="inlineStr">
        <is>
          <t>defesa</t>
        </is>
      </c>
      <c r="B2617" s="192">
        <f>IF(ISBLANK(FICHA!$D$59),"",FICHA!$D$59&amp;"")</f>
        <v/>
      </c>
      <c r="C2617" s="192" t="inlineStr">
        <is>
          <t>FICHA!D59</t>
        </is>
      </c>
      <c r="D2617" s="192" t="inlineStr">
        <is>
          <t>resultado</t>
        </is>
      </c>
    </row>
    <row r="2618">
      <c r="A2618" s="192" t="inlineStr">
        <is>
          <t>protecao</t>
        </is>
      </c>
      <c r="B2618" s="192">
        <f>IF(ISBLANK(FICHA!$O$59),"",FICHA!$O$59&amp;"")</f>
        <v/>
      </c>
      <c r="C2618" s="192" t="inlineStr">
        <is>
          <t>FICHA!O59</t>
        </is>
      </c>
      <c r="D2618" s="192" t="inlineStr">
        <is>
          <t>resultado</t>
        </is>
      </c>
    </row>
    <row r="2619">
      <c r="A2619" s="192" t="inlineStr">
        <is>
          <t>iniciativa</t>
        </is>
      </c>
      <c r="B2619" s="192">
        <f>IF(ISBLANK(FICHA!$AK$59),"",FICHA!$AK$59&amp;"")</f>
        <v/>
      </c>
      <c r="C2619" s="192" t="inlineStr">
        <is>
          <t>FICHA!AK59</t>
        </is>
      </c>
      <c r="D2619" s="192" t="inlineStr">
        <is>
          <t>resultado</t>
        </is>
      </c>
    </row>
    <row r="2620">
      <c r="A2620" s="192" t="inlineStr">
        <is>
          <t>cd_de_feitico</t>
        </is>
      </c>
      <c r="B2620" s="192">
        <f>IF(ISBLANK(FICHA!$D$63),"",FICHA!$D$63&amp;"")</f>
        <v/>
      </c>
      <c r="C2620" s="192" t="inlineStr">
        <is>
          <t>FICHA!D63</t>
        </is>
      </c>
      <c r="D2620" s="192" t="inlineStr">
        <is>
          <t>resultado</t>
        </is>
      </c>
    </row>
    <row r="2621">
      <c r="A2621" s="192" t="inlineStr">
        <is>
          <t>conjuracao</t>
        </is>
      </c>
      <c r="B2621" s="192">
        <f>IF(ISBLANK(FICHA!$O$63),"",FICHA!$O$63&amp;"")</f>
        <v/>
      </c>
      <c r="C2621" s="192" t="inlineStr">
        <is>
          <t>FICHA!O63</t>
        </is>
      </c>
      <c r="D2621" s="192" t="inlineStr">
        <is>
          <t>resultado</t>
        </is>
      </c>
    </row>
    <row r="2622">
      <c r="A2622" s="192" t="inlineStr">
        <is>
          <t>corpo_a_corpo</t>
        </is>
      </c>
      <c r="B2622" s="192">
        <f>IF(ISBLANK(FICHA!$Z$63),"",FICHA!$Z$63&amp;"")</f>
        <v/>
      </c>
      <c r="C2622" s="192" t="inlineStr">
        <is>
          <t>FICHA!Z63</t>
        </is>
      </c>
      <c r="D2622" s="192" t="inlineStr">
        <is>
          <t>resultado</t>
        </is>
      </c>
    </row>
    <row r="2623">
      <c r="A2623" s="192" t="inlineStr">
        <is>
          <t>a_distancia</t>
        </is>
      </c>
      <c r="B2623" s="192">
        <f>IF(ISBLANK(FICHA!$AK$63),"",FICHA!$AK$63&amp;"")</f>
        <v/>
      </c>
      <c r="C2623" s="192" t="inlineStr">
        <is>
          <t>FICHA!AK63</t>
        </is>
      </c>
      <c r="D2623" s="192" t="inlineStr">
        <is>
          <t>resultado</t>
        </is>
      </c>
    </row>
    <row r="2624">
      <c r="A2624" s="192" t="inlineStr">
        <is>
          <t>maestria</t>
        </is>
      </c>
      <c r="B2624" s="192">
        <f>IF(ISBLANK(FICHA!$D$67),"",FICHA!$D$67&amp;"")</f>
        <v/>
      </c>
      <c r="C2624" s="192" t="inlineStr">
        <is>
          <t>FICHA!D67</t>
        </is>
      </c>
      <c r="D2624" s="192" t="inlineStr">
        <is>
          <t>resultado</t>
        </is>
      </c>
    </row>
    <row r="2625">
      <c r="A2625" s="192" t="inlineStr">
        <is>
          <t>deslocamento</t>
        </is>
      </c>
      <c r="B2625" s="192">
        <f>IF(ISBLANK(FICHA!$O$67),"",FICHA!$O$67&amp;"")</f>
        <v/>
      </c>
      <c r="C2625" s="192" t="inlineStr">
        <is>
          <t>FICHA!O67</t>
        </is>
      </c>
      <c r="D2625" s="192" t="inlineStr">
        <is>
          <t>resultado</t>
        </is>
      </c>
    </row>
    <row r="2626">
      <c r="A2626" s="192" t="inlineStr">
        <is>
          <t>espacos_de_feitico</t>
        </is>
      </c>
      <c r="B2626" s="192">
        <f>IF(ISBLANK(FICHA!$D$73),"",FICHA!$D$73&amp;"")</f>
        <v/>
      </c>
      <c r="C2626" s="192" t="inlineStr">
        <is>
          <t>FICHA!D73</t>
        </is>
      </c>
      <c r="D2626" s="192" t="inlineStr">
        <is>
          <t>resultado</t>
        </is>
      </c>
    </row>
    <row r="2627">
      <c r="A2627" s="192" t="inlineStr">
        <is>
          <t>classe_maxima</t>
        </is>
      </c>
      <c r="B2627" s="192">
        <f>IF(ISBLANK(FICHA!$Z$73),"",FICHA!$Z$73&amp;"")</f>
        <v/>
      </c>
      <c r="C2627" s="192" t="inlineStr">
        <is>
          <t>FICHA!Z73</t>
        </is>
      </c>
      <c r="D2627" s="192" t="inlineStr">
        <is>
          <t>resultado</t>
        </is>
      </c>
    </row>
    <row r="2628">
      <c r="A2628" s="192" t="inlineStr">
        <is>
          <t>refino_de_graca</t>
        </is>
      </c>
      <c r="B2628" s="192">
        <f>IF(ISBLANK(FICHA!$O$73),"",FICHA!$O$73&amp;"")</f>
        <v/>
      </c>
      <c r="C2628" s="192" t="inlineStr">
        <is>
          <t>FICHA!O73</t>
        </is>
      </c>
      <c r="D2628" s="192" t="inlineStr">
        <is>
          <t>resultado</t>
        </is>
      </c>
    </row>
    <row r="2629">
      <c r="A2629" s="192" t="inlineStr">
        <is>
          <t>classe_0_gratis</t>
        </is>
      </c>
      <c r="B2629" s="192">
        <f>IF(ISBLANK(FICHA!$AK$73),"",FICHA!$AK$73&amp;"")</f>
        <v/>
      </c>
      <c r="C2629" s="192" t="inlineStr">
        <is>
          <t>FICHA!AK73</t>
        </is>
      </c>
      <c r="D2629" s="192" t="inlineStr">
        <is>
          <t>resultado</t>
        </is>
      </c>
    </row>
    <row r="2630">
      <c r="A2630" s="192" t="inlineStr">
        <is>
          <t>morrendo_aguentar</t>
        </is>
      </c>
      <c r="B2630" s="192">
        <f>IF(ISBLANK(FICHA!$D$41),"",FICHA!$D$41&amp;"")</f>
        <v/>
      </c>
      <c r="C2630" s="192" t="inlineStr">
        <is>
          <t>FICHA!D41</t>
        </is>
      </c>
      <c r="D2630" s="192" t="inlineStr">
        <is>
          <t>resultado</t>
        </is>
      </c>
    </row>
    <row r="2631">
      <c r="A2631" s="192" t="inlineStr">
        <is>
          <t>morrendo_insistir_1</t>
        </is>
      </c>
      <c r="B2631" s="192">
        <f>IF(ISBLANK(FICHA!$O$41),"",FICHA!$O$41&amp;"")</f>
        <v/>
      </c>
      <c r="C2631" s="192" t="inlineStr">
        <is>
          <t>FICHA!O41</t>
        </is>
      </c>
      <c r="D2631" s="192" t="inlineStr">
        <is>
          <t>resultado</t>
        </is>
      </c>
    </row>
    <row r="2632">
      <c r="A2632" s="192" t="inlineStr">
        <is>
          <t>morrendo_insistir_2</t>
        </is>
      </c>
      <c r="B2632" s="192">
        <f>IF(ISBLANK(FICHA!$Z$41),"",FICHA!$Z$41&amp;"")</f>
        <v/>
      </c>
      <c r="C2632" s="192" t="inlineStr">
        <is>
          <t>FICHA!Z41</t>
        </is>
      </c>
      <c r="D2632" s="192" t="inlineStr">
        <is>
          <t>resultado</t>
        </is>
      </c>
    </row>
    <row r="2633">
      <c r="A2633" s="192" t="inlineStr">
        <is>
          <t>morrendo_prazo</t>
        </is>
      </c>
      <c r="B2633" s="192">
        <f>IF(ISBLANK(FICHA!$AK$41),"",FICHA!$AK$41&amp;"")</f>
        <v/>
      </c>
      <c r="C2633" s="192" t="inlineStr">
        <is>
          <t>FICHA!AK41</t>
        </is>
      </c>
      <c r="D2633" s="192" t="inlineStr">
        <is>
          <t>resultado</t>
        </is>
      </c>
    </row>
    <row r="2634">
      <c r="A2634" s="192" t="inlineStr">
        <is>
          <t>marcante</t>
        </is>
      </c>
      <c r="B2634" s="192">
        <f>IF(ISBLANK(FICHA!$D$52),"",FICHA!$D$52&amp;"")</f>
        <v/>
      </c>
      <c r="C2634" s="192" t="inlineStr">
        <is>
          <t>FICHA!D52</t>
        </is>
      </c>
      <c r="D2634" s="192" t="inlineStr">
        <is>
          <t>resultado</t>
        </is>
      </c>
    </row>
    <row r="2635">
      <c r="A2635" s="192" t="inlineStr">
        <is>
          <t>menor_1</t>
        </is>
      </c>
      <c r="B2635" s="192">
        <f>IF(ISBLANK(FICHA!$S$52),"",FICHA!$S$52&amp;"")</f>
        <v/>
      </c>
      <c r="C2635" s="192" t="inlineStr">
        <is>
          <t>FICHA!S52</t>
        </is>
      </c>
      <c r="D2635" s="192" t="inlineStr">
        <is>
          <t>resultado</t>
        </is>
      </c>
    </row>
    <row r="2636">
      <c r="A2636" s="192" t="inlineStr">
        <is>
          <t>menor_2</t>
        </is>
      </c>
      <c r="B2636" s="192">
        <f>IF(ISBLANK(FICHA!$AG$52),"",FICHA!$AG$52&amp;"")</f>
        <v/>
      </c>
      <c r="C2636" s="192" t="inlineStr">
        <is>
          <t>FICHA!AG52</t>
        </is>
      </c>
      <c r="D2636" s="192" t="inlineStr">
        <is>
          <t>resultado</t>
        </is>
      </c>
    </row>
    <row r="2637">
      <c r="A2637" s="192" t="inlineStr">
        <is>
          <t>xp.total</t>
        </is>
      </c>
      <c r="B2637" s="192">
        <f>IF(ISBLANK('FICHA PESSOAL'!$AW$11),"",'FICHA PESSOAL'!$AW$11&amp;"")</f>
        <v/>
      </c>
      <c r="C2637" s="192">
        <f>"'FICHA PESSOAL'!AW11"</f>
        <v/>
      </c>
      <c r="D2637" s="192" t="inlineStr">
        <is>
          <t>resultado</t>
        </is>
      </c>
    </row>
    <row r="2638">
      <c r="A2638" s="192" t="inlineStr">
        <is>
          <t>carga</t>
        </is>
      </c>
      <c r="B2638" s="192">
        <f>IF(ISBLANK('FICHA PESSOAL'!$D$86),"",'FICHA PESSOAL'!$D$86&amp;"")</f>
        <v/>
      </c>
      <c r="C2638" s="192">
        <f>"'FICHA PESSOAL'!D86"</f>
        <v/>
      </c>
      <c r="D2638" s="192" t="inlineStr">
        <is>
          <t>resultado</t>
        </is>
      </c>
    </row>
    <row r="2639">
      <c r="A2639" s="192" t="inlineStr">
        <is>
          <t>aviso.pontos_disponiveis</t>
        </is>
      </c>
      <c r="B2639" s="192">
        <f>IF(ISBLANK(FICHA!$Z$15),"",FICHA!$Z$15&amp;"")</f>
        <v/>
      </c>
      <c r="C2639" s="192" t="inlineStr">
        <is>
          <t>FICHA!Z15</t>
        </is>
      </c>
      <c r="D2639" s="192" t="inlineStr">
        <is>
          <t>aviso</t>
        </is>
      </c>
    </row>
    <row r="2640">
      <c r="A2640" s="192" t="inlineStr">
        <is>
          <t>aviso.pericias_disponiveis</t>
        </is>
      </c>
      <c r="B2640" s="192">
        <f>IF(ISBLANK(FICHA!$AK$89),"",FICHA!$AK$89&amp;"")</f>
        <v/>
      </c>
      <c r="C2640" s="192" t="inlineStr">
        <is>
          <t>FICHA!AK89</t>
        </is>
      </c>
      <c r="D2640" s="192" t="inlineStr">
        <is>
          <t>aviso</t>
        </is>
      </c>
    </row>
    <row r="2641">
      <c r="A2641" s="192" t="inlineStr">
        <is>
          <t>aviso.oficios_disponiveis</t>
        </is>
      </c>
      <c r="B2641" s="192">
        <f>IF(ISBLANK(FICHA!$AF$101),"",FICHA!$AF$101&amp;"")</f>
        <v/>
      </c>
      <c r="C2641" s="192" t="inlineStr">
        <is>
          <t>FICHA!AF101</t>
        </is>
      </c>
      <c r="D2641" s="192" t="inlineStr">
        <is>
          <t>aviso</t>
        </is>
      </c>
    </row>
    <row r="2642">
      <c r="A2642" s="192" t="inlineStr">
        <is>
          <t>aviso.testes_disponiveis</t>
        </is>
      </c>
      <c r="B2642" s="192">
        <f>IF(ISBLANK(FICHA!$AN$101),"",FICHA!$AN$101&amp;"")</f>
        <v/>
      </c>
      <c r="C2642" s="192" t="inlineStr">
        <is>
          <t>FICHA!AN101</t>
        </is>
      </c>
      <c r="D2642" s="192" t="inlineStr">
        <is>
          <t>aviso</t>
        </is>
      </c>
    </row>
    <row r="2643">
      <c r="A2643" s="192" t="inlineStr">
        <is>
          <t>aviso.escolhas_de_pericia</t>
        </is>
      </c>
      <c r="B2643" s="192">
        <f>IF(ISBLANK(FICHA!$AK$92),"",FICHA!$AK$92&amp;"")</f>
        <v/>
      </c>
      <c r="C2643" s="192" t="inlineStr">
        <is>
          <t>FICHA!AK92</t>
        </is>
      </c>
      <c r="D2643" s="192" t="inlineStr">
        <is>
          <t>aviso</t>
        </is>
      </c>
    </row>
    <row r="2644">
      <c r="A2644" s="192" t="inlineStr">
        <is>
          <t>aviso.treino</t>
        </is>
      </c>
      <c r="B2644" s="192">
        <f>IF(ISBLANK('FICHA PESSOAL'!$D$67),"",'FICHA PESSOAL'!$D$67&amp;"")</f>
        <v/>
      </c>
      <c r="C2644" s="192">
        <f>"'FICHA PESSOAL'!D67"</f>
        <v/>
      </c>
      <c r="D2644" s="192" t="inlineStr">
        <is>
          <t>aviso</t>
        </is>
      </c>
    </row>
    <row r="2645">
      <c r="A2645" s="192" t="inlineStr">
        <is>
          <t>aviso.forca_p</t>
        </is>
      </c>
      <c r="B2645" s="192">
        <f>IF(ISBLANK('FICHA PESSOAL'!$K$67),"",'FICHA PESSOAL'!$K$67&amp;"")</f>
        <v/>
      </c>
      <c r="C2645" s="192">
        <f>"'FICHA PESSOAL'!K67"</f>
        <v/>
      </c>
      <c r="D2645" s="192" t="inlineStr">
        <is>
          <t>aviso</t>
        </is>
      </c>
    </row>
    <row r="2646">
      <c r="A2646" s="192" t="inlineStr">
        <is>
          <t>aviso.forca_s</t>
        </is>
      </c>
      <c r="B2646" s="192">
        <f>IF(ISBLANK('FICHA PESSOAL'!$S$67),"",'FICHA PESSOAL'!$S$67&amp;"")</f>
        <v/>
      </c>
      <c r="C2646" s="192">
        <f>"'FICHA PESSOAL'!S67"</f>
        <v/>
      </c>
      <c r="D2646" s="192" t="inlineStr">
        <is>
          <t>aviso</t>
        </is>
      </c>
    </row>
    <row r="2647">
      <c r="A2647" s="192" t="inlineStr">
        <is>
          <t>aviso.selo</t>
        </is>
      </c>
      <c r="B2647" s="192">
        <f>IF(ISBLANK('FICHA PESSOAL'!$Z$67),"",'FICHA PESSOAL'!$Z$67&amp;"")</f>
        <v/>
      </c>
      <c r="C2647" s="192">
        <f>"'FICHA PESSOAL'!Z67"</f>
        <v/>
      </c>
      <c r="D2647" s="192" t="inlineStr">
        <is>
          <t>aviso</t>
        </is>
      </c>
    </row>
    <row r="2648">
      <c r="A2648" s="192" t="inlineStr">
        <is>
          <t>aviso.grau</t>
        </is>
      </c>
      <c r="B2648" s="192">
        <f>IF(ISBLANK('FICHA PESSOAL'!$AH$67),"",'FICHA PESSOAL'!$AH$67&amp;"")</f>
        <v/>
      </c>
      <c r="C2648" s="192">
        <f>"'FICHA PESSOAL'!AH67"</f>
        <v/>
      </c>
      <c r="D2648" s="192" t="inlineStr">
        <is>
          <t>aviso</t>
        </is>
      </c>
    </row>
    <row r="2649">
      <c r="A2649" s="192" t="inlineStr">
        <is>
          <t>aviso.forca_v</t>
        </is>
      </c>
      <c r="B2649" s="192">
        <f>IF(ISBLANK('FICHA PESSOAL'!$AO$67),"",'FICHA PESSOAL'!$AO$67&amp;"")</f>
        <v/>
      </c>
      <c r="C2649" s="192">
        <f>"'FICHA PESSOAL'!AO67"</f>
        <v/>
      </c>
      <c r="D2649" s="192" t="inlineStr">
        <is>
          <t>aviso</t>
        </is>
      </c>
    </row>
    <row r="2650">
      <c r="A2650" s="192" t="inlineStr">
        <is>
          <t>aviso.requisito</t>
        </is>
      </c>
      <c r="B2650" s="192">
        <f>IF(ISBLANK('FICHA PESSOAL'!$AF$86),"",'FICHA PESSOAL'!$AF$86&amp;"")</f>
        <v/>
      </c>
      <c r="C2650" s="192">
        <f>"'FICHA PESSOAL'!AF86"</f>
        <v/>
      </c>
      <c r="D2650" s="192" t="inlineStr">
        <is>
          <t>aviso</t>
        </is>
      </c>
    </row>
    <row r="2651">
      <c r="A2651" s="192" t="inlineStr">
        <is>
          <t>aviso.situacao</t>
        </is>
      </c>
      <c r="B2651" s="192">
        <f>IF(ISBLANK('FICHA PESSOAL'!$AN$86),"",'FICHA PESSOAL'!$AN$86&amp;"")</f>
        <v/>
      </c>
      <c r="C2651" s="192">
        <f>"'FICHA PESSOAL'!AN86"</f>
        <v/>
      </c>
      <c r="D2651" s="192" t="inlineStr">
        <is>
          <t>aviso</t>
        </is>
      </c>
    </row>
    <row r="2652">
      <c r="A2652" s="192" t="inlineStr">
        <is>
          <t>tecnica.atributo_escolhido</t>
        </is>
      </c>
      <c r="B2652" s="192">
        <f>IF(ISBLANK(FICHA!$Z$67),"",FICHA!$Z$67&amp;"")</f>
        <v/>
      </c>
      <c r="C2652" s="192" t="inlineStr">
        <is>
          <t>FICHA!Z67</t>
        </is>
      </c>
      <c r="D2652" s="192" t="inlineStr">
        <is>
          <t>entrada</t>
        </is>
      </c>
    </row>
    <row r="2653">
      <c r="A2653" s="192" t="inlineStr">
        <is>
          <t>tecnica.nome</t>
        </is>
      </c>
      <c r="B2653" s="192">
        <f>IF(ISBLANK('FICHA AMALDIÇOADA'!$D$12),"",'FICHA AMALDIÇOADA'!$D$12&amp;"")</f>
        <v/>
      </c>
      <c r="C2653" s="192">
        <f>"'FICHA AMALDIÇOADA'!D12"</f>
        <v/>
      </c>
      <c r="D2653" s="192" t="inlineStr">
        <is>
          <t>entrada</t>
        </is>
      </c>
    </row>
    <row r="2654">
      <c r="A2654" s="192" t="inlineStr">
        <is>
          <t>tecnica.tipo_dano</t>
        </is>
      </c>
      <c r="B2654" s="192">
        <f>IF(ISBLANK('FICHA AMALDIÇOADA'!$J$12),"",'FICHA AMALDIÇOADA'!$J$12&amp;"")</f>
        <v/>
      </c>
      <c r="C2654" s="192">
        <f>"'FICHA AMALDIÇOADA'!J12"</f>
        <v/>
      </c>
      <c r="D2654" s="192" t="inlineStr">
        <is>
          <t>entrada</t>
        </is>
      </c>
    </row>
    <row r="2655">
      <c r="A2655" s="192" t="inlineStr">
        <is>
          <t>tecnica.atributo</t>
        </is>
      </c>
      <c r="B2655" s="192">
        <f>IF(ISBLANK('FICHA AMALDIÇOADA'!$L$12),"",'FICHA AMALDIÇOADA'!$L$12&amp;"")</f>
        <v/>
      </c>
      <c r="C2655" s="192">
        <f>"'FICHA AMALDIÇOADA'!L12"</f>
        <v/>
      </c>
      <c r="D2655" s="192" t="inlineStr">
        <is>
          <t>resultado</t>
        </is>
      </c>
    </row>
    <row r="2656">
      <c r="A2656" s="192" t="inlineStr">
        <is>
          <t>tecnica.rota.escolha</t>
        </is>
      </c>
      <c r="B2656" s="192">
        <f>IF(ISBLANK('FICHA AMALDIÇOADA'!$J$16),"",'FICHA AMALDIÇOADA'!$J$16&amp;"")</f>
        <v/>
      </c>
      <c r="C2656" s="192">
        <f>"'FICHA AMALDIÇOADA'!J16"</f>
        <v/>
      </c>
      <c r="D2656" s="192" t="inlineStr">
        <is>
          <t>entrada</t>
        </is>
      </c>
    </row>
    <row r="2657">
      <c r="A2657" s="192" t="inlineStr">
        <is>
          <t>tecnica.rota.nome</t>
        </is>
      </c>
      <c r="B2657" s="192">
        <f>IF(ISBLANK('FICHA AMALDIÇOADA'!$D$16),"",'FICHA AMALDIÇOADA'!$D$16&amp;"")</f>
        <v/>
      </c>
      <c r="C2657" s="192">
        <f>"'FICHA AMALDIÇOADA'!D16"</f>
        <v/>
      </c>
      <c r="D2657" s="192" t="inlineStr">
        <is>
          <t>resultado</t>
        </is>
      </c>
    </row>
    <row r="2658">
      <c r="A2658" s="192" t="inlineStr">
        <is>
          <t>tecnica.regra_propria.categoria</t>
        </is>
      </c>
      <c r="B2658" s="192">
        <f>IF(ISBLANK('FICHA AMALDIÇOADA'!$P$33),"",'FICHA AMALDIÇOADA'!$P$33&amp;"")</f>
        <v/>
      </c>
      <c r="C2658" s="192">
        <f>"'FICHA AMALDIÇOADA'!P33"</f>
        <v/>
      </c>
      <c r="D2658" s="192" t="inlineStr">
        <is>
          <t>entrada</t>
        </is>
      </c>
    </row>
    <row r="2659">
      <c r="A2659" s="192" t="inlineStr">
        <is>
          <t>tecnica.regra_propria.espacos</t>
        </is>
      </c>
      <c r="B2659" s="192">
        <f>IF(ISBLANK('FICHA AMALDIÇOADA'!$R$33),"",'FICHA AMALDIÇOADA'!$R$33&amp;"")</f>
        <v/>
      </c>
      <c r="C2659" s="192">
        <f>"'FICHA AMALDIÇOADA'!R33"</f>
        <v/>
      </c>
      <c r="D2659" s="192" t="inlineStr">
        <is>
          <t>resultado</t>
        </is>
      </c>
    </row>
    <row r="2660">
      <c r="A2660" s="192" t="inlineStr">
        <is>
          <t>tecnica.regra</t>
        </is>
      </c>
      <c r="B2660" s="192">
        <f>IF(ISBLANK('FICHA AMALDIÇOADA'!$D$22),"",'FICHA AMALDIÇOADA'!$D$22&amp;"")</f>
        <v/>
      </c>
      <c r="C2660" s="192">
        <f>"'FICHA AMALDIÇOADA'!D22"</f>
        <v/>
      </c>
      <c r="D2660" s="192" t="inlineStr">
        <is>
          <t>entrada</t>
        </is>
      </c>
    </row>
    <row r="2661">
      <c r="A2661" s="192" t="inlineStr">
        <is>
          <t>tecnica.descricao</t>
        </is>
      </c>
      <c r="B2661" s="192">
        <f>IF(ISBLANK('FICHA AMALDIÇOADA'!$D$26),"",'FICHA AMALDIÇOADA'!$D$26&amp;"")</f>
        <v/>
      </c>
      <c r="C2661" s="192">
        <f>"'FICHA AMALDIÇOADA'!D26"</f>
        <v/>
      </c>
      <c r="D2661" s="192" t="inlineStr">
        <is>
          <t>entrada</t>
        </is>
      </c>
    </row>
    <row r="2662">
      <c r="A2662" s="192" t="inlineStr">
        <is>
          <t>tecnica.selo</t>
        </is>
      </c>
      <c r="B2662" s="192">
        <f>IF(ISBLANK('FICHA AMALDIÇOADA'!$L$26),"",'FICHA AMALDIÇOADA'!$L$26&amp;"")</f>
        <v/>
      </c>
      <c r="C2662" s="192">
        <f>"'FICHA AMALDIÇOADA'!L26"</f>
        <v/>
      </c>
      <c r="D2662" s="192" t="inlineStr">
        <is>
          <t>entrada</t>
        </is>
      </c>
    </row>
    <row r="2663">
      <c r="A2663" s="192" t="inlineStr">
        <is>
          <t>tecnica.expressao</t>
        </is>
      </c>
      <c r="B2663" s="192">
        <f>IF(ISBLANK('FICHA AMALDIÇOADA'!$L$29),"",'FICHA AMALDIÇOADA'!$L$29&amp;"")</f>
        <v/>
      </c>
      <c r="C2663" s="192">
        <f>"'FICHA AMALDIÇOADA'!L29"</f>
        <v/>
      </c>
      <c r="D2663" s="192" t="inlineStr">
        <is>
          <t>entrada</t>
        </is>
      </c>
    </row>
    <row r="2664">
      <c r="A2664" s="192" t="inlineStr">
        <is>
          <t>tecnica.regra_propria.texto</t>
        </is>
      </c>
      <c r="B2664" s="192">
        <f>IF(ISBLANK('FICHA AMALDIÇOADA'!$D$33),"",'FICHA AMALDIÇOADA'!$D$33&amp;"")</f>
        <v/>
      </c>
      <c r="C2664" s="192">
        <f>"'FICHA AMALDIÇOADA'!D33"</f>
        <v/>
      </c>
      <c r="D2664" s="192" t="inlineStr">
        <is>
          <t>entrada</t>
        </is>
      </c>
    </row>
    <row r="2665">
      <c r="A2665" s="192" t="inlineStr">
        <is>
          <t>tecnica.familia.alcance</t>
        </is>
      </c>
      <c r="B2665" s="192">
        <f>IF(ISBLANK('FICHA AMALDIÇOADA'!$D$37),"",'FICHA AMALDIÇOADA'!$D$37&amp;"")</f>
        <v/>
      </c>
      <c r="C2665" s="192">
        <f>"'FICHA AMALDIÇOADA'!D37"</f>
        <v/>
      </c>
      <c r="D2665" s="192" t="inlineStr">
        <is>
          <t>entrada</t>
        </is>
      </c>
    </row>
    <row r="2666">
      <c r="A2666" s="192" t="inlineStr">
        <is>
          <t>tecnica.familia.area</t>
        </is>
      </c>
      <c r="B2666" s="192">
        <f>IF(ISBLANK('FICHA AMALDIÇOADA'!$E$37),"",'FICHA AMALDIÇOADA'!$E$37&amp;"")</f>
        <v/>
      </c>
      <c r="C2666" s="192">
        <f>"'FICHA AMALDIÇOADA'!E37"</f>
        <v/>
      </c>
      <c r="D2666" s="192" t="inlineStr">
        <is>
          <t>entrada</t>
        </is>
      </c>
    </row>
    <row r="2667">
      <c r="A2667" s="192" t="inlineStr">
        <is>
          <t>tecnica.familia.mira</t>
        </is>
      </c>
      <c r="B2667" s="192">
        <f>IF(ISBLANK('FICHA AMALDIÇOADA'!$F$37),"",'FICHA AMALDIÇOADA'!$F$37&amp;"")</f>
        <v/>
      </c>
      <c r="C2667" s="192">
        <f>"'FICHA AMALDIÇOADA'!F37"</f>
        <v/>
      </c>
      <c r="D2667" s="192" t="inlineStr">
        <is>
          <t>entrada</t>
        </is>
      </c>
    </row>
    <row r="2668">
      <c r="A2668" s="192" t="inlineStr">
        <is>
          <t>tecnica.familia.controle</t>
        </is>
      </c>
      <c r="B2668" s="192">
        <f>IF(ISBLANK('FICHA AMALDIÇOADA'!$G$37),"",'FICHA AMALDIÇOADA'!$G$37&amp;"")</f>
        <v/>
      </c>
      <c r="C2668" s="192">
        <f>"'FICHA AMALDIÇOADA'!G37"</f>
        <v/>
      </c>
      <c r="D2668" s="192" t="inlineStr">
        <is>
          <t>entrada</t>
        </is>
      </c>
    </row>
    <row r="2669">
      <c r="A2669" s="192" t="inlineStr">
        <is>
          <t>tecnica.familia.auxiliares</t>
        </is>
      </c>
      <c r="B2669" s="192">
        <f>IF(ISBLANK('FICHA AMALDIÇOADA'!$J$37),"",'FICHA AMALDIÇOADA'!$J$37&amp;"")</f>
        <v/>
      </c>
      <c r="C2669" s="192">
        <f>"'FICHA AMALDIÇOADA'!J37"</f>
        <v/>
      </c>
      <c r="D2669" s="192" t="inlineStr">
        <is>
          <t>entrada</t>
        </is>
      </c>
    </row>
    <row r="2670">
      <c r="A2670" s="192" t="inlineStr">
        <is>
          <t>tecnica.familia.castigo</t>
        </is>
      </c>
      <c r="B2670" s="192">
        <f>IF(ISBLANK('FICHA AMALDIÇOADA'!$K$37),"",'FICHA AMALDIÇOADA'!$K$37&amp;"")</f>
        <v/>
      </c>
      <c r="C2670" s="192">
        <f>"'FICHA AMALDIÇOADA'!K37"</f>
        <v/>
      </c>
      <c r="D2670" s="192" t="inlineStr">
        <is>
          <t>entrada</t>
        </is>
      </c>
    </row>
    <row r="2671">
      <c r="A2671" s="192" t="inlineStr">
        <is>
          <t>tecnica.familia.tempo</t>
        </is>
      </c>
      <c r="B2671" s="192">
        <f>IF(ISBLANK('FICHA AMALDIÇOADA'!$L$37),"",'FICHA AMALDIÇOADA'!$L$37&amp;"")</f>
        <v/>
      </c>
      <c r="C2671" s="192">
        <f>"'FICHA AMALDIÇOADA'!L37"</f>
        <v/>
      </c>
      <c r="D2671" s="192" t="inlineStr">
        <is>
          <t>entrada</t>
        </is>
      </c>
    </row>
    <row r="2672">
      <c r="A2672" s="192" t="inlineStr">
        <is>
          <t>tecnica.familia.marca</t>
        </is>
      </c>
      <c r="B2672" s="192">
        <f>IF(ISBLANK('FICHA AMALDIÇOADA'!$M$37),"",'FICHA AMALDIÇOADA'!$M$37&amp;"")</f>
        <v/>
      </c>
      <c r="C2672" s="192">
        <f>"'FICHA AMALDIÇOADA'!M37"</f>
        <v/>
      </c>
      <c r="D2672" s="192" t="inlineStr">
        <is>
          <t>entrada</t>
        </is>
      </c>
    </row>
    <row r="2673">
      <c r="A2673" s="192" t="inlineStr">
        <is>
          <t>tecnica.familia.amparo</t>
        </is>
      </c>
      <c r="B2673" s="192">
        <f>IF(ISBLANK('FICHA AMALDIÇOADA'!$P$37),"",'FICHA AMALDIÇOADA'!$P$37&amp;"")</f>
        <v/>
      </c>
      <c r="C2673" s="192">
        <f>"'FICHA AMALDIÇOADA'!P37"</f>
        <v/>
      </c>
      <c r="D2673" s="192" t="inlineStr">
        <is>
          <t>entrada</t>
        </is>
      </c>
    </row>
    <row r="2674">
      <c r="A2674" s="192" t="inlineStr">
        <is>
          <t>tecnica.grupo.1</t>
        </is>
      </c>
      <c r="B2674" s="192">
        <f>IF(ISBLANK('FICHA AMALDIÇOADA'!$D$18),"",'FICHA AMALDIÇOADA'!$D$18&amp;"")</f>
        <v/>
      </c>
      <c r="C2674" s="192">
        <f>"'FICHA AMALDIÇOADA'!D18"</f>
        <v/>
      </c>
      <c r="D2674" s="192" t="inlineStr">
        <is>
          <t>entrada</t>
        </is>
      </c>
    </row>
    <row r="2675">
      <c r="A2675" s="192" t="inlineStr">
        <is>
          <t>tecnica.grupo.2</t>
        </is>
      </c>
      <c r="B2675" s="192">
        <f>IF(ISBLANK('FICHA AMALDIÇOADA'!$J$18),"",'FICHA AMALDIÇOADA'!$J$18&amp;"")</f>
        <v/>
      </c>
      <c r="C2675" s="192">
        <f>"'FICHA AMALDIÇOADA'!J18"</f>
        <v/>
      </c>
      <c r="D2675" s="192" t="inlineStr">
        <is>
          <t>entrada</t>
        </is>
      </c>
    </row>
    <row r="2676">
      <c r="A2676" s="192" t="inlineStr">
        <is>
          <t>tecnica.grupo.3</t>
        </is>
      </c>
      <c r="B2676" s="192">
        <f>IF(ISBLANK('FICHA AMALDIÇOADA'!$P$18),"",'FICHA AMALDIÇOADA'!$P$18&amp;"")</f>
        <v/>
      </c>
      <c r="C2676" s="192">
        <f>"'FICHA AMALDIÇOADA'!P18"</f>
        <v/>
      </c>
      <c r="D2676" s="192" t="inlineStr">
        <is>
          <t>entrada</t>
        </is>
      </c>
    </row>
    <row r="2677">
      <c r="A2677" s="192" t="inlineStr">
        <is>
          <t>feitico.1.texto</t>
        </is>
      </c>
      <c r="B2677" s="192">
        <f>IF(ISBLANK('FICHA AMALDIÇOADA'!$D$53),"",'FICHA AMALDIÇOADA'!$D$53&amp;"")</f>
        <v/>
      </c>
      <c r="C2677" s="192">
        <f>"'FICHA AMALDIÇOADA'!D53"</f>
        <v/>
      </c>
      <c r="D2677" s="192" t="inlineStr">
        <is>
          <t>entrada</t>
        </is>
      </c>
    </row>
    <row r="2678">
      <c r="A2678" s="192" t="inlineStr">
        <is>
          <t>feitico.1.acao</t>
        </is>
      </c>
      <c r="B2678" s="192">
        <f>IF(ISBLANK('FICHA AMALDIÇOADA'!$D$59),"",'FICHA AMALDIÇOADA'!$D$59&amp;"")</f>
        <v/>
      </c>
      <c r="C2678" s="192">
        <f>"'FICHA AMALDIÇOADA'!D59"</f>
        <v/>
      </c>
      <c r="D2678" s="192" t="inlineStr">
        <is>
          <t>resultado</t>
        </is>
      </c>
    </row>
    <row r="2679">
      <c r="A2679" s="192" t="inlineStr">
        <is>
          <t>feitico.2.texto</t>
        </is>
      </c>
      <c r="B2679" s="192">
        <f>IF(ISBLANK('FICHA AMALDIÇOADA'!$J$53),"",'FICHA AMALDIÇOADA'!$J$53&amp;"")</f>
        <v/>
      </c>
      <c r="C2679" s="192">
        <f>"'FICHA AMALDIÇOADA'!J53"</f>
        <v/>
      </c>
      <c r="D2679" s="192" t="inlineStr">
        <is>
          <t>entrada</t>
        </is>
      </c>
    </row>
    <row r="2680">
      <c r="A2680" s="192" t="inlineStr">
        <is>
          <t>feitico.2.acao</t>
        </is>
      </c>
      <c r="B2680" s="192">
        <f>IF(ISBLANK('FICHA AMALDIÇOADA'!$J$59),"",'FICHA AMALDIÇOADA'!$J$59&amp;"")</f>
        <v/>
      </c>
      <c r="C2680" s="192">
        <f>"'FICHA AMALDIÇOADA'!J59"</f>
        <v/>
      </c>
      <c r="D2680" s="192" t="inlineStr">
        <is>
          <t>resultado</t>
        </is>
      </c>
    </row>
    <row r="2681">
      <c r="A2681" s="192" t="inlineStr">
        <is>
          <t>feitico.3.texto</t>
        </is>
      </c>
      <c r="B2681" s="192">
        <f>IF(ISBLANK('FICHA AMALDIÇOADA'!$P$53),"",'FICHA AMALDIÇOADA'!$P$53&amp;"")</f>
        <v/>
      </c>
      <c r="C2681" s="192">
        <f>"'FICHA AMALDIÇOADA'!P53"</f>
        <v/>
      </c>
      <c r="D2681" s="192" t="inlineStr">
        <is>
          <t>entrada</t>
        </is>
      </c>
    </row>
    <row r="2682">
      <c r="A2682" s="192" t="inlineStr">
        <is>
          <t>feitico.3.acao</t>
        </is>
      </c>
      <c r="B2682" s="192">
        <f>IF(ISBLANK('FICHA AMALDIÇOADA'!$P$59),"",'FICHA AMALDIÇOADA'!$P$59&amp;"")</f>
        <v/>
      </c>
      <c r="C2682" s="192">
        <f>"'FICHA AMALDIÇOADA'!P59"</f>
        <v/>
      </c>
      <c r="D2682" s="192" t="inlineStr">
        <is>
          <t>resultado</t>
        </is>
      </c>
    </row>
    <row r="2683">
      <c r="A2683" s="192" t="inlineStr">
        <is>
          <t>feitico.4.texto</t>
        </is>
      </c>
      <c r="B2683" s="192">
        <f>IF(ISBLANK('FICHA AMALDIÇOADA'!$D$74),"",'FICHA AMALDIÇOADA'!$D$74&amp;"")</f>
        <v/>
      </c>
      <c r="C2683" s="192">
        <f>"'FICHA AMALDIÇOADA'!D74"</f>
        <v/>
      </c>
      <c r="D2683" s="192" t="inlineStr">
        <is>
          <t>entrada</t>
        </is>
      </c>
    </row>
    <row r="2684">
      <c r="A2684" s="192" t="inlineStr">
        <is>
          <t>feitico.4.acao</t>
        </is>
      </c>
      <c r="B2684" s="192">
        <f>IF(ISBLANK('FICHA AMALDIÇOADA'!$D$80),"",'FICHA AMALDIÇOADA'!$D$80&amp;"")</f>
        <v/>
      </c>
      <c r="C2684" s="192">
        <f>"'FICHA AMALDIÇOADA'!D80"</f>
        <v/>
      </c>
      <c r="D2684" s="192" t="inlineStr">
        <is>
          <t>resultado</t>
        </is>
      </c>
    </row>
    <row r="2685">
      <c r="A2685" s="192" t="inlineStr">
        <is>
          <t>feitico.5.texto</t>
        </is>
      </c>
      <c r="B2685" s="192">
        <f>IF(ISBLANK('FICHA AMALDIÇOADA'!$J$74),"",'FICHA AMALDIÇOADA'!$J$74&amp;"")</f>
        <v/>
      </c>
      <c r="C2685" s="192">
        <f>"'FICHA AMALDIÇOADA'!J74"</f>
        <v/>
      </c>
      <c r="D2685" s="192" t="inlineStr">
        <is>
          <t>entrada</t>
        </is>
      </c>
    </row>
    <row r="2686">
      <c r="A2686" s="192" t="inlineStr">
        <is>
          <t>feitico.5.acao</t>
        </is>
      </c>
      <c r="B2686" s="192">
        <f>IF(ISBLANK('FICHA AMALDIÇOADA'!$J$80),"",'FICHA AMALDIÇOADA'!$J$80&amp;"")</f>
        <v/>
      </c>
      <c r="C2686" s="192">
        <f>"'FICHA AMALDIÇOADA'!J80"</f>
        <v/>
      </c>
      <c r="D2686" s="192" t="inlineStr">
        <is>
          <t>resultado</t>
        </is>
      </c>
    </row>
    <row r="2687">
      <c r="A2687" s="192" t="inlineStr">
        <is>
          <t>feitico.6.texto</t>
        </is>
      </c>
      <c r="B2687" s="192">
        <f>IF(ISBLANK('FICHA AMALDIÇOADA'!$P$74),"",'FICHA AMALDIÇOADA'!$P$74&amp;"")</f>
        <v/>
      </c>
      <c r="C2687" s="192">
        <f>"'FICHA AMALDIÇOADA'!P74"</f>
        <v/>
      </c>
      <c r="D2687" s="192" t="inlineStr">
        <is>
          <t>entrada</t>
        </is>
      </c>
    </row>
    <row r="2688">
      <c r="A2688" s="192" t="inlineStr">
        <is>
          <t>feitico.6.acao</t>
        </is>
      </c>
      <c r="B2688" s="192">
        <f>IF(ISBLANK('FICHA AMALDIÇOADA'!$P$80),"",'FICHA AMALDIÇOADA'!$P$80&amp;"")</f>
        <v/>
      </c>
      <c r="C2688" s="192">
        <f>"'FICHA AMALDIÇOADA'!P80"</f>
        <v/>
      </c>
      <c r="D2688" s="192" t="inlineStr">
        <is>
          <t>resultado</t>
        </is>
      </c>
    </row>
    <row r="2689">
      <c r="A2689" s="192" t="inlineStr">
        <is>
          <t>feitico.7.texto</t>
        </is>
      </c>
      <c r="B2689" s="192">
        <f>IF(ISBLANK('FICHA AMALDIÇOADA'!$D$95),"",'FICHA AMALDIÇOADA'!$D$95&amp;"")</f>
        <v/>
      </c>
      <c r="C2689" s="192">
        <f>"'FICHA AMALDIÇOADA'!D95"</f>
        <v/>
      </c>
      <c r="D2689" s="192" t="inlineStr">
        <is>
          <t>entrada</t>
        </is>
      </c>
    </row>
    <row r="2690">
      <c r="A2690" s="192" t="inlineStr">
        <is>
          <t>feitico.7.acao</t>
        </is>
      </c>
      <c r="B2690" s="192">
        <f>IF(ISBLANK('FICHA AMALDIÇOADA'!$D$101),"",'FICHA AMALDIÇOADA'!$D$101&amp;"")</f>
        <v/>
      </c>
      <c r="C2690" s="192">
        <f>"'FICHA AMALDIÇOADA'!D101"</f>
        <v/>
      </c>
      <c r="D2690" s="192" t="inlineStr">
        <is>
          <t>resultado</t>
        </is>
      </c>
    </row>
    <row r="2691">
      <c r="A2691" s="192" t="inlineStr">
        <is>
          <t>feitico.8.texto</t>
        </is>
      </c>
      <c r="B2691" s="192">
        <f>IF(ISBLANK('FICHA AMALDIÇOADA'!$J$95),"",'FICHA AMALDIÇOADA'!$J$95&amp;"")</f>
        <v/>
      </c>
      <c r="C2691" s="192">
        <f>"'FICHA AMALDIÇOADA'!J95"</f>
        <v/>
      </c>
      <c r="D2691" s="192" t="inlineStr">
        <is>
          <t>entrada</t>
        </is>
      </c>
    </row>
    <row r="2692">
      <c r="A2692" s="192" t="inlineStr">
        <is>
          <t>feitico.8.acao</t>
        </is>
      </c>
      <c r="B2692" s="192">
        <f>IF(ISBLANK('FICHA AMALDIÇOADA'!$J$101),"",'FICHA AMALDIÇOADA'!$J$101&amp;"")</f>
        <v/>
      </c>
      <c r="C2692" s="192">
        <f>"'FICHA AMALDIÇOADA'!J101"</f>
        <v/>
      </c>
      <c r="D2692" s="192" t="inlineStr">
        <is>
          <t>resultado</t>
        </is>
      </c>
    </row>
    <row r="2693">
      <c r="A2693" s="192" t="inlineStr">
        <is>
          <t>feitico.9.texto</t>
        </is>
      </c>
      <c r="B2693" s="192">
        <f>IF(ISBLANK('FICHA AMALDIÇOADA'!$P$95),"",'FICHA AMALDIÇOADA'!$P$95&amp;"")</f>
        <v/>
      </c>
      <c r="C2693" s="192">
        <f>"'FICHA AMALDIÇOADA'!P95"</f>
        <v/>
      </c>
      <c r="D2693" s="192" t="inlineStr">
        <is>
          <t>entrada</t>
        </is>
      </c>
    </row>
    <row r="2694">
      <c r="A2694" s="192" t="inlineStr">
        <is>
          <t>feitico.9.acao</t>
        </is>
      </c>
      <c r="B2694" s="192">
        <f>IF(ISBLANK('FICHA AMALDIÇOADA'!$P$101),"",'FICHA AMALDIÇOADA'!$P$101&amp;"")</f>
        <v/>
      </c>
      <c r="C2694" s="192">
        <f>"'FICHA AMALDIÇOADA'!P101"</f>
        <v/>
      </c>
      <c r="D2694" s="192" t="inlineStr">
        <is>
          <t>resultado</t>
        </is>
      </c>
    </row>
    <row r="2695">
      <c r="A2695" s="192" t="inlineStr">
        <is>
          <t>feitico.10.texto</t>
        </is>
      </c>
      <c r="B2695" s="192">
        <f>IF(ISBLANK('FICHA AMALDIÇOADA'!$D$116),"",'FICHA AMALDIÇOADA'!$D$116&amp;"")</f>
        <v/>
      </c>
      <c r="C2695" s="192">
        <f>"'FICHA AMALDIÇOADA'!D116"</f>
        <v/>
      </c>
      <c r="D2695" s="192" t="inlineStr">
        <is>
          <t>entrada</t>
        </is>
      </c>
    </row>
    <row r="2696">
      <c r="A2696" s="192" t="inlineStr">
        <is>
          <t>feitico.10.acao</t>
        </is>
      </c>
      <c r="B2696" s="192">
        <f>IF(ISBLANK('FICHA AMALDIÇOADA'!$D$122),"",'FICHA AMALDIÇOADA'!$D$122&amp;"")</f>
        <v/>
      </c>
      <c r="C2696" s="192">
        <f>"'FICHA AMALDIÇOADA'!D122"</f>
        <v/>
      </c>
      <c r="D2696" s="192" t="inlineStr">
        <is>
          <t>resultado</t>
        </is>
      </c>
    </row>
    <row r="2697">
      <c r="A2697" s="192" t="inlineStr">
        <is>
          <t>feitico.11.texto</t>
        </is>
      </c>
      <c r="B2697" s="192">
        <f>IF(ISBLANK('FICHA AMALDIÇOADA'!$J$116),"",'FICHA AMALDIÇOADA'!$J$116&amp;"")</f>
        <v/>
      </c>
      <c r="C2697" s="192">
        <f>"'FICHA AMALDIÇOADA'!J116"</f>
        <v/>
      </c>
      <c r="D2697" s="192" t="inlineStr">
        <is>
          <t>entrada</t>
        </is>
      </c>
    </row>
    <row r="2698">
      <c r="A2698" s="192" t="inlineStr">
        <is>
          <t>feitico.11.acao</t>
        </is>
      </c>
      <c r="B2698" s="192">
        <f>IF(ISBLANK('FICHA AMALDIÇOADA'!$J$122),"",'FICHA AMALDIÇOADA'!$J$122&amp;"")</f>
        <v/>
      </c>
      <c r="C2698" s="192">
        <f>"'FICHA AMALDIÇOADA'!J122"</f>
        <v/>
      </c>
      <c r="D2698" s="192" t="inlineStr">
        <is>
          <t>resultado</t>
        </is>
      </c>
    </row>
    <row r="2699">
      <c r="A2699" s="192" t="inlineStr">
        <is>
          <t>feitico.12.texto</t>
        </is>
      </c>
      <c r="B2699" s="192">
        <f>IF(ISBLANK('FICHA AMALDIÇOADA'!$P$116),"",'FICHA AMALDIÇOADA'!$P$116&amp;"")</f>
        <v/>
      </c>
      <c r="C2699" s="192">
        <f>"'FICHA AMALDIÇOADA'!P116"</f>
        <v/>
      </c>
      <c r="D2699" s="192" t="inlineStr">
        <is>
          <t>entrada</t>
        </is>
      </c>
    </row>
    <row r="2700">
      <c r="A2700" s="192" t="inlineStr">
        <is>
          <t>feitico.12.acao</t>
        </is>
      </c>
      <c r="B2700" s="192">
        <f>IF(ISBLANK('FICHA AMALDIÇOADA'!$P$122),"",'FICHA AMALDIÇOADA'!$P$122&amp;"")</f>
        <v/>
      </c>
      <c r="C2700" s="192">
        <f>"'FICHA AMALDIÇOADA'!P122"</f>
        <v/>
      </c>
      <c r="D2700" s="192" t="inlineStr">
        <is>
          <t>resultado</t>
        </is>
      </c>
    </row>
    <row r="2701">
      <c r="A2701" s="192" t="inlineStr">
        <is>
          <t>feitico.13.texto</t>
        </is>
      </c>
      <c r="B2701" s="192">
        <f>IF(ISBLANK('FICHA AMALDIÇOADA'!$D$139),"",'FICHA AMALDIÇOADA'!$D$139&amp;"")</f>
        <v/>
      </c>
      <c r="C2701" s="192">
        <f>"'FICHA AMALDIÇOADA'!D139"</f>
        <v/>
      </c>
      <c r="D2701" s="192" t="inlineStr">
        <is>
          <t>entrada</t>
        </is>
      </c>
    </row>
    <row r="2702">
      <c r="A2702" s="192" t="inlineStr">
        <is>
          <t>feitico.13.acao</t>
        </is>
      </c>
      <c r="B2702" s="192">
        <f>IF(ISBLANK('FICHA AMALDIÇOADA'!$D$145),"",'FICHA AMALDIÇOADA'!$D$145&amp;"")</f>
        <v/>
      </c>
      <c r="C2702" s="192">
        <f>"'FICHA AMALDIÇOADA'!D145"</f>
        <v/>
      </c>
      <c r="D2702" s="192" t="inlineStr">
        <is>
          <t>resultado</t>
        </is>
      </c>
    </row>
    <row r="2703">
      <c r="A2703" s="192" t="inlineStr">
        <is>
          <t>feitico.14.texto</t>
        </is>
      </c>
      <c r="B2703" s="192">
        <f>IF(ISBLANK('FICHA AMALDIÇOADA'!$J$139),"",'FICHA AMALDIÇOADA'!$J$139&amp;"")</f>
        <v/>
      </c>
      <c r="C2703" s="192">
        <f>"'FICHA AMALDIÇOADA'!J139"</f>
        <v/>
      </c>
      <c r="D2703" s="192" t="inlineStr">
        <is>
          <t>entrada</t>
        </is>
      </c>
    </row>
    <row r="2704">
      <c r="A2704" s="192" t="inlineStr">
        <is>
          <t>feitico.14.acao</t>
        </is>
      </c>
      <c r="B2704" s="192">
        <f>IF(ISBLANK('FICHA AMALDIÇOADA'!$J$145),"",'FICHA AMALDIÇOADA'!$J$145&amp;"")</f>
        <v/>
      </c>
      <c r="C2704" s="192">
        <f>"'FICHA AMALDIÇOADA'!J145"</f>
        <v/>
      </c>
      <c r="D2704" s="192" t="inlineStr">
        <is>
          <t>resultado</t>
        </is>
      </c>
    </row>
    <row r="2705">
      <c r="A2705" s="192" t="inlineStr">
        <is>
          <t>feitico.15.texto</t>
        </is>
      </c>
      <c r="B2705" s="192">
        <f>IF(ISBLANK('FICHA AMALDIÇOADA'!$P$139),"",'FICHA AMALDIÇOADA'!$P$139&amp;"")</f>
        <v/>
      </c>
      <c r="C2705" s="192">
        <f>"'FICHA AMALDIÇOADA'!P139"</f>
        <v/>
      </c>
      <c r="D2705" s="192" t="inlineStr">
        <is>
          <t>entrada</t>
        </is>
      </c>
    </row>
    <row r="2706">
      <c r="A2706" s="192" t="inlineStr">
        <is>
          <t>feitico.15.acao</t>
        </is>
      </c>
      <c r="B2706" s="192">
        <f>IF(ISBLANK('FICHA AMALDIÇOADA'!$P$145),"",'FICHA AMALDIÇOADA'!$P$145&amp;"")</f>
        <v/>
      </c>
      <c r="C2706" s="192">
        <f>"'FICHA AMALDIÇOADA'!P145"</f>
        <v/>
      </c>
      <c r="D2706" s="192" t="inlineStr">
        <is>
          <t>resultado</t>
        </is>
      </c>
    </row>
    <row r="2707">
      <c r="A2707" s="192" t="inlineStr">
        <is>
          <t>feitico.16.texto</t>
        </is>
      </c>
      <c r="B2707" s="192">
        <f>IF(ISBLANK('FICHA AMALDIÇOADA'!$D$160),"",'FICHA AMALDIÇOADA'!$D$160&amp;"")</f>
        <v/>
      </c>
      <c r="C2707" s="192">
        <f>"'FICHA AMALDIÇOADA'!D160"</f>
        <v/>
      </c>
      <c r="D2707" s="192" t="inlineStr">
        <is>
          <t>entrada</t>
        </is>
      </c>
    </row>
    <row r="2708">
      <c r="A2708" s="192" t="inlineStr">
        <is>
          <t>feitico.16.acao</t>
        </is>
      </c>
      <c r="B2708" s="192">
        <f>IF(ISBLANK('FICHA AMALDIÇOADA'!$D$166),"",'FICHA AMALDIÇOADA'!$D$166&amp;"")</f>
        <v/>
      </c>
      <c r="C2708" s="192">
        <f>"'FICHA AMALDIÇOADA'!D166"</f>
        <v/>
      </c>
      <c r="D2708" s="192" t="inlineStr">
        <is>
          <t>resultado</t>
        </is>
      </c>
    </row>
    <row r="2709">
      <c r="A2709" s="192" t="inlineStr">
        <is>
          <t>feitico.17.texto</t>
        </is>
      </c>
      <c r="B2709" s="192">
        <f>IF(ISBLANK('FICHA AMALDIÇOADA'!$J$160),"",'FICHA AMALDIÇOADA'!$J$160&amp;"")</f>
        <v/>
      </c>
      <c r="C2709" s="192">
        <f>"'FICHA AMALDIÇOADA'!J160"</f>
        <v/>
      </c>
      <c r="D2709" s="192" t="inlineStr">
        <is>
          <t>entrada</t>
        </is>
      </c>
    </row>
    <row r="2710">
      <c r="A2710" s="192" t="inlineStr">
        <is>
          <t>feitico.17.acao</t>
        </is>
      </c>
      <c r="B2710" s="192">
        <f>IF(ISBLANK('FICHA AMALDIÇOADA'!$J$166),"",'FICHA AMALDIÇOADA'!$J$166&amp;"")</f>
        <v/>
      </c>
      <c r="C2710" s="192">
        <f>"'FICHA AMALDIÇOADA'!J166"</f>
        <v/>
      </c>
      <c r="D2710" s="192" t="inlineStr">
        <is>
          <t>resultado</t>
        </is>
      </c>
    </row>
    <row r="2711">
      <c r="A2711" s="192" t="inlineStr">
        <is>
          <t>feitico.18.texto</t>
        </is>
      </c>
      <c r="B2711" s="192">
        <f>IF(ISBLANK('FICHA AMALDIÇOADA'!$P$160),"",'FICHA AMALDIÇOADA'!$P$160&amp;"")</f>
        <v/>
      </c>
      <c r="C2711" s="192">
        <f>"'FICHA AMALDIÇOADA'!P160"</f>
        <v/>
      </c>
      <c r="D2711" s="192" t="inlineStr">
        <is>
          <t>entrada</t>
        </is>
      </c>
    </row>
    <row r="2712">
      <c r="A2712" s="192" t="inlineStr">
        <is>
          <t>feitico.18.acao</t>
        </is>
      </c>
      <c r="B2712" s="192">
        <f>IF(ISBLANK('FICHA AMALDIÇOADA'!$P$166),"",'FICHA AMALDIÇOADA'!$P$166&amp;"")</f>
        <v/>
      </c>
      <c r="C2712" s="192">
        <f>"'FICHA AMALDIÇOADA'!P166"</f>
        <v/>
      </c>
      <c r="D2712" s="192" t="inlineStr">
        <is>
          <t>resultado</t>
        </is>
      </c>
    </row>
    <row r="2713">
      <c r="A2713" s="192" t="inlineStr">
        <is>
          <t>feitico.19.texto</t>
        </is>
      </c>
      <c r="B2713" s="192">
        <f>IF(ISBLANK('FICHA AMALDIÇOADA'!$D$181),"",'FICHA AMALDIÇOADA'!$D$181&amp;"")</f>
        <v/>
      </c>
      <c r="C2713" s="192">
        <f>"'FICHA AMALDIÇOADA'!D181"</f>
        <v/>
      </c>
      <c r="D2713" s="192" t="inlineStr">
        <is>
          <t>entrada</t>
        </is>
      </c>
    </row>
    <row r="2714">
      <c r="A2714" s="192" t="inlineStr">
        <is>
          <t>feitico.19.acao</t>
        </is>
      </c>
      <c r="B2714" s="192">
        <f>IF(ISBLANK('FICHA AMALDIÇOADA'!$D$187),"",'FICHA AMALDIÇOADA'!$D$187&amp;"")</f>
        <v/>
      </c>
      <c r="C2714" s="192">
        <f>"'FICHA AMALDIÇOADA'!D187"</f>
        <v/>
      </c>
      <c r="D2714" s="192" t="inlineStr">
        <is>
          <t>resultado</t>
        </is>
      </c>
    </row>
    <row r="2715">
      <c r="A2715" s="192" t="inlineStr">
        <is>
          <t>feitico.20.texto</t>
        </is>
      </c>
      <c r="B2715" s="192">
        <f>IF(ISBLANK('FICHA AMALDIÇOADA'!$J$181),"",'FICHA AMALDIÇOADA'!$J$181&amp;"")</f>
        <v/>
      </c>
      <c r="C2715" s="192">
        <f>"'FICHA AMALDIÇOADA'!J181"</f>
        <v/>
      </c>
      <c r="D2715" s="192" t="inlineStr">
        <is>
          <t>entrada</t>
        </is>
      </c>
    </row>
    <row r="2716">
      <c r="A2716" s="192" t="inlineStr">
        <is>
          <t>feitico.20.acao</t>
        </is>
      </c>
      <c r="B2716" s="192">
        <f>IF(ISBLANK('FICHA AMALDIÇOADA'!$J$187),"",'FICHA AMALDIÇOADA'!$J$187&amp;"")</f>
        <v/>
      </c>
      <c r="C2716" s="192">
        <f>"'FICHA AMALDIÇOADA'!J187"</f>
        <v/>
      </c>
      <c r="D2716" s="192" t="inlineStr">
        <is>
          <t>resultado</t>
        </is>
      </c>
    </row>
    <row r="2717">
      <c r="A2717" s="192" t="inlineStr">
        <is>
          <t>feitico.21.texto</t>
        </is>
      </c>
      <c r="B2717" s="192">
        <f>IF(ISBLANK('FICHA AMALDIÇOADA'!$P$181),"",'FICHA AMALDIÇOADA'!$P$181&amp;"")</f>
        <v/>
      </c>
      <c r="C2717" s="192">
        <f>"'FICHA AMALDIÇOADA'!P181"</f>
        <v/>
      </c>
      <c r="D2717" s="192" t="inlineStr">
        <is>
          <t>entrada</t>
        </is>
      </c>
    </row>
    <row r="2718">
      <c r="A2718" s="192" t="inlineStr">
        <is>
          <t>feitico.21.acao</t>
        </is>
      </c>
      <c r="B2718" s="192">
        <f>IF(ISBLANK('FICHA AMALDIÇOADA'!$P$187),"",'FICHA AMALDIÇOADA'!$P$187&amp;"")</f>
        <v/>
      </c>
      <c r="C2718" s="192">
        <f>"'FICHA AMALDIÇOADA'!P187"</f>
        <v/>
      </c>
      <c r="D2718" s="192" t="inlineStr">
        <is>
          <t>resultado</t>
        </is>
      </c>
    </row>
    <row r="2719">
      <c r="A2719" s="192" t="inlineStr">
        <is>
          <t>feitico.22.texto</t>
        </is>
      </c>
      <c r="B2719" s="192">
        <f>IF(ISBLANK('FICHA AMALDIÇOADA'!$D$202),"",'FICHA AMALDIÇOADA'!$D$202&amp;"")</f>
        <v/>
      </c>
      <c r="C2719" s="192">
        <f>"'FICHA AMALDIÇOADA'!D202"</f>
        <v/>
      </c>
      <c r="D2719" s="192" t="inlineStr">
        <is>
          <t>entrada</t>
        </is>
      </c>
    </row>
    <row r="2720">
      <c r="A2720" s="192" t="inlineStr">
        <is>
          <t>feitico.22.acao</t>
        </is>
      </c>
      <c r="B2720" s="192">
        <f>IF(ISBLANK('FICHA AMALDIÇOADA'!$D$208),"",'FICHA AMALDIÇOADA'!$D$208&amp;"")</f>
        <v/>
      </c>
      <c r="C2720" s="192">
        <f>"'FICHA AMALDIÇOADA'!D208"</f>
        <v/>
      </c>
      <c r="D2720" s="192" t="inlineStr">
        <is>
          <t>resultado</t>
        </is>
      </c>
    </row>
    <row r="2721">
      <c r="A2721" s="192" t="inlineStr">
        <is>
          <t>feitico.23.texto</t>
        </is>
      </c>
      <c r="B2721" s="192">
        <f>IF(ISBLANK('FICHA AMALDIÇOADA'!$J$202),"",'FICHA AMALDIÇOADA'!$J$202&amp;"")</f>
        <v/>
      </c>
      <c r="C2721" s="192">
        <f>"'FICHA AMALDIÇOADA'!J202"</f>
        <v/>
      </c>
      <c r="D2721" s="192" t="inlineStr">
        <is>
          <t>entrada</t>
        </is>
      </c>
    </row>
    <row r="2722">
      <c r="A2722" s="192" t="inlineStr">
        <is>
          <t>feitico.23.acao</t>
        </is>
      </c>
      <c r="B2722" s="192">
        <f>IF(ISBLANK('FICHA AMALDIÇOADA'!$J$208),"",'FICHA AMALDIÇOADA'!$J$208&amp;"")</f>
        <v/>
      </c>
      <c r="C2722" s="192">
        <f>"'FICHA AMALDIÇOADA'!J208"</f>
        <v/>
      </c>
      <c r="D2722" s="192" t="inlineStr">
        <is>
          <t>resultado</t>
        </is>
      </c>
    </row>
    <row r="2723">
      <c r="A2723" s="192" t="inlineStr">
        <is>
          <t>feitico.24.texto</t>
        </is>
      </c>
      <c r="B2723" s="192">
        <f>IF(ISBLANK('FICHA AMALDIÇOADA'!$P$202),"",'FICHA AMALDIÇOADA'!$P$202&amp;"")</f>
        <v/>
      </c>
      <c r="C2723" s="192">
        <f>"'FICHA AMALDIÇOADA'!P202"</f>
        <v/>
      </c>
      <c r="D2723" s="192" t="inlineStr">
        <is>
          <t>entrada</t>
        </is>
      </c>
    </row>
    <row r="2724">
      <c r="A2724" s="192" t="inlineStr">
        <is>
          <t>feitico.24.acao</t>
        </is>
      </c>
      <c r="B2724" s="192">
        <f>IF(ISBLANK('FICHA AMALDIÇOADA'!$P$208),"",'FICHA AMALDIÇOADA'!$P$208&amp;"")</f>
        <v/>
      </c>
      <c r="C2724" s="192">
        <f>"'FICHA AMALDIÇOADA'!P208"</f>
        <v/>
      </c>
      <c r="D2724" s="192" t="inlineStr">
        <is>
          <t>resultado</t>
        </is>
      </c>
    </row>
    <row r="2725">
      <c r="A2725" s="192" t="inlineStr">
        <is>
          <t>feitico.25.texto</t>
        </is>
      </c>
      <c r="B2725" s="192">
        <f>IF(ISBLANK('FICHA AMALDIÇOADA'!$D$225),"",'FICHA AMALDIÇOADA'!$D$225&amp;"")</f>
        <v/>
      </c>
      <c r="C2725" s="192">
        <f>"'FICHA AMALDIÇOADA'!D225"</f>
        <v/>
      </c>
      <c r="D2725" s="192" t="inlineStr">
        <is>
          <t>entrada</t>
        </is>
      </c>
    </row>
    <row r="2726">
      <c r="A2726" s="192" t="inlineStr">
        <is>
          <t>feitico.25.acao</t>
        </is>
      </c>
      <c r="B2726" s="192">
        <f>IF(ISBLANK('FICHA AMALDIÇOADA'!$D$231),"",'FICHA AMALDIÇOADA'!$D$231&amp;"")</f>
        <v/>
      </c>
      <c r="C2726" s="192">
        <f>"'FICHA AMALDIÇOADA'!D231"</f>
        <v/>
      </c>
      <c r="D2726" s="192" t="inlineStr">
        <is>
          <t>resultado</t>
        </is>
      </c>
    </row>
    <row r="2727">
      <c r="A2727" s="192" t="inlineStr">
        <is>
          <t>feitico.26.texto</t>
        </is>
      </c>
      <c r="B2727" s="192">
        <f>IF(ISBLANK('FICHA AMALDIÇOADA'!$J$225),"",'FICHA AMALDIÇOADA'!$J$225&amp;"")</f>
        <v/>
      </c>
      <c r="C2727" s="192">
        <f>"'FICHA AMALDIÇOADA'!J225"</f>
        <v/>
      </c>
      <c r="D2727" s="192" t="inlineStr">
        <is>
          <t>entrada</t>
        </is>
      </c>
    </row>
    <row r="2728">
      <c r="A2728" s="192" t="inlineStr">
        <is>
          <t>feitico.26.acao</t>
        </is>
      </c>
      <c r="B2728" s="192">
        <f>IF(ISBLANK('FICHA AMALDIÇOADA'!$J$231),"",'FICHA AMALDIÇOADA'!$J$231&amp;"")</f>
        <v/>
      </c>
      <c r="C2728" s="192">
        <f>"'FICHA AMALDIÇOADA'!J231"</f>
        <v/>
      </c>
      <c r="D2728" s="192" t="inlineStr">
        <is>
          <t>resultado</t>
        </is>
      </c>
    </row>
    <row r="2729">
      <c r="A2729" s="192" t="inlineStr">
        <is>
          <t>feitico.27.texto</t>
        </is>
      </c>
      <c r="B2729" s="192">
        <f>IF(ISBLANK('FICHA AMALDIÇOADA'!$P$225),"",'FICHA AMALDIÇOADA'!$P$225&amp;"")</f>
        <v/>
      </c>
      <c r="C2729" s="192">
        <f>"'FICHA AMALDIÇOADA'!P225"</f>
        <v/>
      </c>
      <c r="D2729" s="192" t="inlineStr">
        <is>
          <t>entrada</t>
        </is>
      </c>
    </row>
    <row r="2730">
      <c r="A2730" s="192" t="inlineStr">
        <is>
          <t>feitico.27.acao</t>
        </is>
      </c>
      <c r="B2730" s="192">
        <f>IF(ISBLANK('FICHA AMALDIÇOADA'!$P$231),"",'FICHA AMALDIÇOADA'!$P$231&amp;"")</f>
        <v/>
      </c>
      <c r="C2730" s="192">
        <f>"'FICHA AMALDIÇOADA'!P231"</f>
        <v/>
      </c>
      <c r="D2730" s="192" t="inlineStr">
        <is>
          <t>resultado</t>
        </is>
      </c>
    </row>
    <row r="2731">
      <c r="A2731" s="192" t="inlineStr">
        <is>
          <t>feitico.28.texto</t>
        </is>
      </c>
      <c r="B2731" s="192">
        <f>IF(ISBLANK('FICHA AMALDIÇOADA'!$D$246),"",'FICHA AMALDIÇOADA'!$D$246&amp;"")</f>
        <v/>
      </c>
      <c r="C2731" s="192">
        <f>"'FICHA AMALDIÇOADA'!D246"</f>
        <v/>
      </c>
      <c r="D2731" s="192" t="inlineStr">
        <is>
          <t>entrada</t>
        </is>
      </c>
    </row>
    <row r="2732">
      <c r="A2732" s="192" t="inlineStr">
        <is>
          <t>feitico.28.acao</t>
        </is>
      </c>
      <c r="B2732" s="192">
        <f>IF(ISBLANK('FICHA AMALDIÇOADA'!$D$252),"",'FICHA AMALDIÇOADA'!$D$252&amp;"")</f>
        <v/>
      </c>
      <c r="C2732" s="192">
        <f>"'FICHA AMALDIÇOADA'!D252"</f>
        <v/>
      </c>
      <c r="D2732" s="192" t="inlineStr">
        <is>
          <t>resultado</t>
        </is>
      </c>
    </row>
    <row r="2733">
      <c r="A2733" s="192" t="inlineStr">
        <is>
          <t>feitico.29.texto</t>
        </is>
      </c>
      <c r="B2733" s="192">
        <f>IF(ISBLANK('FICHA AMALDIÇOADA'!$J$246),"",'FICHA AMALDIÇOADA'!$J$246&amp;"")</f>
        <v/>
      </c>
      <c r="C2733" s="192">
        <f>"'FICHA AMALDIÇOADA'!J246"</f>
        <v/>
      </c>
      <c r="D2733" s="192" t="inlineStr">
        <is>
          <t>entrada</t>
        </is>
      </c>
    </row>
    <row r="2734">
      <c r="A2734" s="192" t="inlineStr">
        <is>
          <t>feitico.29.acao</t>
        </is>
      </c>
      <c r="B2734" s="192">
        <f>IF(ISBLANK('FICHA AMALDIÇOADA'!$J$252),"",'FICHA AMALDIÇOADA'!$J$252&amp;"")</f>
        <v/>
      </c>
      <c r="C2734" s="192">
        <f>"'FICHA AMALDIÇOADA'!J252"</f>
        <v/>
      </c>
      <c r="D2734" s="192" t="inlineStr">
        <is>
          <t>resultado</t>
        </is>
      </c>
    </row>
    <row r="2735">
      <c r="A2735" s="192" t="inlineStr">
        <is>
          <t>feitico.30.texto</t>
        </is>
      </c>
      <c r="B2735" s="192">
        <f>IF(ISBLANK('FICHA AMALDIÇOADA'!$P$246),"",'FICHA AMALDIÇOADA'!$P$246&amp;"")</f>
        <v/>
      </c>
      <c r="C2735" s="192">
        <f>"'FICHA AMALDIÇOADA'!P246"</f>
        <v/>
      </c>
      <c r="D2735" s="192" t="inlineStr">
        <is>
          <t>entrada</t>
        </is>
      </c>
    </row>
    <row r="2736">
      <c r="A2736" s="192" t="inlineStr">
        <is>
          <t>feitico.30.acao</t>
        </is>
      </c>
      <c r="B2736" s="192">
        <f>IF(ISBLANK('FICHA AMALDIÇOADA'!$P$252),"",'FICHA AMALDIÇOADA'!$P$252&amp;"")</f>
        <v/>
      </c>
      <c r="C2736" s="192">
        <f>"'FICHA AMALDIÇOADA'!P252"</f>
        <v/>
      </c>
      <c r="D2736" s="192" t="inlineStr">
        <is>
          <t>resultado</t>
        </is>
      </c>
    </row>
    <row r="2737">
      <c r="A2737" s="192" t="inlineStr">
        <is>
          <t>feitico.31.texto</t>
        </is>
      </c>
      <c r="B2737" s="192">
        <f>IF(ISBLANK('FICHA AMALDIÇOADA'!$D$267),"",'FICHA AMALDIÇOADA'!$D$267&amp;"")</f>
        <v/>
      </c>
      <c r="C2737" s="192">
        <f>"'FICHA AMALDIÇOADA'!D267"</f>
        <v/>
      </c>
      <c r="D2737" s="192" t="inlineStr">
        <is>
          <t>entrada</t>
        </is>
      </c>
    </row>
    <row r="2738">
      <c r="A2738" s="192" t="inlineStr">
        <is>
          <t>feitico.31.acao</t>
        </is>
      </c>
      <c r="B2738" s="192">
        <f>IF(ISBLANK('FICHA AMALDIÇOADA'!$D$273),"",'FICHA AMALDIÇOADA'!$D$273&amp;"")</f>
        <v/>
      </c>
      <c r="C2738" s="192">
        <f>"'FICHA AMALDIÇOADA'!D273"</f>
        <v/>
      </c>
      <c r="D2738" s="192" t="inlineStr">
        <is>
          <t>resultado</t>
        </is>
      </c>
    </row>
    <row r="2739">
      <c r="A2739" s="192" t="inlineStr">
        <is>
          <t>feitico.32.texto</t>
        </is>
      </c>
      <c r="B2739" s="192">
        <f>IF(ISBLANK('FICHA AMALDIÇOADA'!$J$267),"",'FICHA AMALDIÇOADA'!$J$267&amp;"")</f>
        <v/>
      </c>
      <c r="C2739" s="192">
        <f>"'FICHA AMALDIÇOADA'!J267"</f>
        <v/>
      </c>
      <c r="D2739" s="192" t="inlineStr">
        <is>
          <t>entrada</t>
        </is>
      </c>
    </row>
    <row r="2740">
      <c r="A2740" s="192" t="inlineStr">
        <is>
          <t>feitico.32.acao</t>
        </is>
      </c>
      <c r="B2740" s="192">
        <f>IF(ISBLANK('FICHA AMALDIÇOADA'!$J$273),"",'FICHA AMALDIÇOADA'!$J$273&amp;"")</f>
        <v/>
      </c>
      <c r="C2740" s="192">
        <f>"'FICHA AMALDIÇOADA'!J273"</f>
        <v/>
      </c>
      <c r="D2740" s="192" t="inlineStr">
        <is>
          <t>resultado</t>
        </is>
      </c>
    </row>
    <row r="2741">
      <c r="A2741" s="192" t="inlineStr">
        <is>
          <t>feitico.33.texto</t>
        </is>
      </c>
      <c r="B2741" s="192">
        <f>IF(ISBLANK('FICHA AMALDIÇOADA'!$P$267),"",'FICHA AMALDIÇOADA'!$P$267&amp;"")</f>
        <v/>
      </c>
      <c r="C2741" s="192">
        <f>"'FICHA AMALDIÇOADA'!P267"</f>
        <v/>
      </c>
      <c r="D2741" s="192" t="inlineStr">
        <is>
          <t>entrada</t>
        </is>
      </c>
    </row>
    <row r="2742">
      <c r="A2742" s="192" t="inlineStr">
        <is>
          <t>feitico.33.acao</t>
        </is>
      </c>
      <c r="B2742" s="192">
        <f>IF(ISBLANK('FICHA AMALDIÇOADA'!$P$273),"",'FICHA AMALDIÇOADA'!$P$273&amp;"")</f>
        <v/>
      </c>
      <c r="C2742" s="192">
        <f>"'FICHA AMALDIÇOADA'!P273"</f>
        <v/>
      </c>
      <c r="D2742" s="192" t="inlineStr">
        <is>
          <t>resultado</t>
        </is>
      </c>
    </row>
    <row r="2743">
      <c r="A2743" s="192" t="inlineStr">
        <is>
          <t>feitico.34.texto</t>
        </is>
      </c>
      <c r="B2743" s="192">
        <f>IF(ISBLANK('FICHA AMALDIÇOADA'!$D$288),"",'FICHA AMALDIÇOADA'!$D$288&amp;"")</f>
        <v/>
      </c>
      <c r="C2743" s="192">
        <f>"'FICHA AMALDIÇOADA'!D288"</f>
        <v/>
      </c>
      <c r="D2743" s="192" t="inlineStr">
        <is>
          <t>entrada</t>
        </is>
      </c>
    </row>
    <row r="2744">
      <c r="A2744" s="192" t="inlineStr">
        <is>
          <t>feitico.34.acao</t>
        </is>
      </c>
      <c r="B2744" s="192">
        <f>IF(ISBLANK('FICHA AMALDIÇOADA'!$D$294),"",'FICHA AMALDIÇOADA'!$D$294&amp;"")</f>
        <v/>
      </c>
      <c r="C2744" s="192">
        <f>"'FICHA AMALDIÇOADA'!D294"</f>
        <v/>
      </c>
      <c r="D2744" s="192" t="inlineStr">
        <is>
          <t>resultado</t>
        </is>
      </c>
    </row>
    <row r="2745">
      <c r="A2745" s="192" t="inlineStr">
        <is>
          <t>feitico.35.texto</t>
        </is>
      </c>
      <c r="B2745" s="192">
        <f>IF(ISBLANK('FICHA AMALDIÇOADA'!$J$288),"",'FICHA AMALDIÇOADA'!$J$288&amp;"")</f>
        <v/>
      </c>
      <c r="C2745" s="192">
        <f>"'FICHA AMALDIÇOADA'!J288"</f>
        <v/>
      </c>
      <c r="D2745" s="192" t="inlineStr">
        <is>
          <t>entrada</t>
        </is>
      </c>
    </row>
    <row r="2746">
      <c r="A2746" s="192" t="inlineStr">
        <is>
          <t>feitico.35.acao</t>
        </is>
      </c>
      <c r="B2746" s="192">
        <f>IF(ISBLANK('FICHA AMALDIÇOADA'!$J$294),"",'FICHA AMALDIÇOADA'!$J$294&amp;"")</f>
        <v/>
      </c>
      <c r="C2746" s="192">
        <f>"'FICHA AMALDIÇOADA'!J294"</f>
        <v/>
      </c>
      <c r="D2746" s="192" t="inlineStr">
        <is>
          <t>resultado</t>
        </is>
      </c>
    </row>
    <row r="2747">
      <c r="A2747" s="192" t="inlineStr">
        <is>
          <t>feitico.36.texto</t>
        </is>
      </c>
      <c r="B2747" s="192">
        <f>IF(ISBLANK('FICHA AMALDIÇOADA'!$P$288),"",'FICHA AMALDIÇOADA'!$P$288&amp;"")</f>
        <v/>
      </c>
      <c r="C2747" s="192">
        <f>"'FICHA AMALDIÇOADA'!P288"</f>
        <v/>
      </c>
      <c r="D2747" s="192" t="inlineStr">
        <is>
          <t>entrada</t>
        </is>
      </c>
    </row>
    <row r="2748">
      <c r="A2748" s="192" t="inlineStr">
        <is>
          <t>feitico.36.acao</t>
        </is>
      </c>
      <c r="B2748" s="192">
        <f>IF(ISBLANK('FICHA AMALDIÇOADA'!$P$294),"",'FICHA AMALDIÇOADA'!$P$294&amp;"")</f>
        <v/>
      </c>
      <c r="C2748" s="192">
        <f>"'FICHA AMALDIÇOADA'!P294"</f>
        <v/>
      </c>
      <c r="D2748" s="192" t="inlineStr">
        <is>
          <t>resultado</t>
        </is>
      </c>
    </row>
    <row r="2749">
      <c r="A2749" s="192" t="inlineStr">
        <is>
          <t>liberacao.1.texto</t>
        </is>
      </c>
      <c r="B2749" s="192">
        <f>IF(ISBLANK('FICHA AMALDIÇOADA'!$D$321),"",'FICHA AMALDIÇOADA'!$D$321&amp;"")</f>
        <v/>
      </c>
      <c r="C2749" s="192">
        <f>"'FICHA AMALDIÇOADA'!D321"</f>
        <v/>
      </c>
      <c r="D2749" s="192" t="inlineStr">
        <is>
          <t>entrada</t>
        </is>
      </c>
    </row>
    <row r="2750">
      <c r="A2750" s="192" t="inlineStr">
        <is>
          <t>liberacao.1.acao</t>
        </is>
      </c>
      <c r="B2750" s="192">
        <f>IF(ISBLANK('FICHA AMALDIÇOADA'!$D$327),"",'FICHA AMALDIÇOADA'!$D$327&amp;"")</f>
        <v/>
      </c>
      <c r="C2750" s="192">
        <f>"'FICHA AMALDIÇOADA'!D327"</f>
        <v/>
      </c>
      <c r="D2750" s="192" t="inlineStr">
        <is>
          <t>resultado</t>
        </is>
      </c>
    </row>
    <row r="2751">
      <c r="A2751" s="192" t="inlineStr">
        <is>
          <t>liberacao.2.texto</t>
        </is>
      </c>
      <c r="B2751" s="192">
        <f>IF(ISBLANK('FICHA AMALDIÇOADA'!$J$321),"",'FICHA AMALDIÇOADA'!$J$321&amp;"")</f>
        <v/>
      </c>
      <c r="C2751" s="192">
        <f>"'FICHA AMALDIÇOADA'!J321"</f>
        <v/>
      </c>
      <c r="D2751" s="192" t="inlineStr">
        <is>
          <t>entrada</t>
        </is>
      </c>
    </row>
    <row r="2752">
      <c r="A2752" s="192" t="inlineStr">
        <is>
          <t>liberacao.2.acao</t>
        </is>
      </c>
      <c r="B2752" s="192">
        <f>IF(ISBLANK('FICHA AMALDIÇOADA'!$J$327),"",'FICHA AMALDIÇOADA'!$J$327&amp;"")</f>
        <v/>
      </c>
      <c r="C2752" s="192">
        <f>"'FICHA AMALDIÇOADA'!J327"</f>
        <v/>
      </c>
      <c r="D2752" s="192" t="inlineStr">
        <is>
          <t>resultado</t>
        </is>
      </c>
    </row>
    <row r="2753">
      <c r="A2753" s="192" t="inlineStr">
        <is>
          <t>liberacao.3.texto</t>
        </is>
      </c>
      <c r="B2753" s="192">
        <f>IF(ISBLANK('FICHA AMALDIÇOADA'!$P$321),"",'FICHA AMALDIÇOADA'!$P$321&amp;"")</f>
        <v/>
      </c>
      <c r="C2753" s="192">
        <f>"'FICHA AMALDIÇOADA'!P321"</f>
        <v/>
      </c>
      <c r="D2753" s="192" t="inlineStr">
        <is>
          <t>entrada</t>
        </is>
      </c>
    </row>
    <row r="2754">
      <c r="A2754" s="192" t="inlineStr">
        <is>
          <t>liberacao.3.acao</t>
        </is>
      </c>
      <c r="B2754" s="192">
        <f>IF(ISBLANK('FICHA AMALDIÇOADA'!$P$327),"",'FICHA AMALDIÇOADA'!$P$327&amp;"")</f>
        <v/>
      </c>
      <c r="C2754" s="192">
        <f>"'FICHA AMALDIÇOADA'!P327"</f>
        <v/>
      </c>
      <c r="D2754" s="192" t="inlineStr">
        <is>
          <t>resultado</t>
        </is>
      </c>
    </row>
    <row r="2755">
      <c r="A2755" s="192" t="inlineStr">
        <is>
          <t>zero.1.classe</t>
        </is>
      </c>
      <c r="B2755" s="192" t="inlineStr">
        <is>
          <t>0</t>
        </is>
      </c>
      <c r="C2755" s="192" t="inlineStr"/>
      <c r="D2755" s="192" t="inlineStr">
        <is>
          <t>entrada</t>
        </is>
      </c>
    </row>
    <row r="2756">
      <c r="A2756" s="192" t="inlineStr">
        <is>
          <t>zero.1.pe</t>
        </is>
      </c>
      <c r="B2756" s="192" t="inlineStr">
        <is>
          <t>0</t>
        </is>
      </c>
      <c r="C2756" s="192" t="inlineStr"/>
      <c r="D2756" s="192" t="inlineStr">
        <is>
          <t>resultado</t>
        </is>
      </c>
    </row>
    <row r="2757">
      <c r="A2757" s="192" t="inlineStr">
        <is>
          <t>zero.1.nome</t>
        </is>
      </c>
      <c r="B2757" s="192">
        <f>IF(ISBLANK('FICHA AMALDIÇOADA'!$D$310),"",'FICHA AMALDIÇOADA'!$D$310&amp;"")</f>
        <v/>
      </c>
      <c r="C2757" s="192">
        <f>"'FICHA AMALDIÇOADA'!D310"</f>
        <v/>
      </c>
      <c r="D2757" s="192" t="inlineStr">
        <is>
          <t>entrada</t>
        </is>
      </c>
    </row>
    <row r="2758">
      <c r="A2758" s="192" t="inlineStr">
        <is>
          <t>zero.1.forma</t>
        </is>
      </c>
      <c r="B2758" s="192">
        <f>IF(ISBLANK('FICHA AMALDIÇOADA'!$F$310),"",'FICHA AMALDIÇOADA'!$F$310&amp;"")</f>
        <v/>
      </c>
      <c r="C2758" s="192">
        <f>"'FICHA AMALDIÇOADA'!F310"</f>
        <v/>
      </c>
      <c r="D2758" s="192" t="inlineStr">
        <is>
          <t>entrada</t>
        </is>
      </c>
    </row>
    <row r="2759">
      <c r="A2759" s="192" t="inlineStr">
        <is>
          <t>zero.1.dano</t>
        </is>
      </c>
      <c r="B2759" s="192">
        <f>IF(ISBLANK('FICHA AMALDIÇOADA'!$P$310),"",'FICHA AMALDIÇOADA'!$P$310&amp;"")</f>
        <v/>
      </c>
      <c r="C2759" s="192">
        <f>"'FICHA AMALDIÇOADA'!P310"</f>
        <v/>
      </c>
      <c r="D2759" s="192" t="inlineStr">
        <is>
          <t>resultado</t>
        </is>
      </c>
    </row>
    <row r="2760">
      <c r="A2760" s="192" t="inlineStr">
        <is>
          <t>zero.1.alcance</t>
        </is>
      </c>
      <c r="B2760" s="192">
        <f>IF(ISBLANK('FICHA AMALDIÇOADA'!$R$310),"",'FICHA AMALDIÇOADA'!$R$310&amp;"")</f>
        <v/>
      </c>
      <c r="C2760" s="192">
        <f>"'FICHA AMALDIÇOADA'!R310"</f>
        <v/>
      </c>
      <c r="D2760" s="192" t="inlineStr">
        <is>
          <t>resultado</t>
        </is>
      </c>
    </row>
    <row r="2761">
      <c r="A2761" s="192" t="inlineStr">
        <is>
          <t>zero.1.pecas</t>
        </is>
      </c>
      <c r="B2761" s="192">
        <f>IF(ISBLANK('FICHA AMALDIÇOADA'!$J$310),"",'FICHA AMALDIÇOADA'!$J$310&amp;"")</f>
        <v/>
      </c>
      <c r="C2761" s="192">
        <f>"'FICHA AMALDIÇOADA'!J310"</f>
        <v/>
      </c>
      <c r="D2761" s="192" t="inlineStr">
        <is>
          <t>entrada</t>
        </is>
      </c>
    </row>
    <row r="2762">
      <c r="A2762" s="192" t="inlineStr">
        <is>
          <t>zero.1.restricoes</t>
        </is>
      </c>
      <c r="B2762" s="192">
        <f>IF(ISBLANK('FICHA AMALDIÇOADA'!$L$310),"",'FICHA AMALDIÇOADA'!$L$310&amp;"")</f>
        <v/>
      </c>
      <c r="C2762" s="192">
        <f>"'FICHA AMALDIÇOADA'!L310"</f>
        <v/>
      </c>
      <c r="D2762" s="192" t="inlineStr">
        <is>
          <t>entrada</t>
        </is>
      </c>
    </row>
    <row r="2763">
      <c r="A2763" s="192" t="inlineStr">
        <is>
          <t>zero.2.classe</t>
        </is>
      </c>
      <c r="B2763" s="192" t="inlineStr">
        <is>
          <t>0</t>
        </is>
      </c>
      <c r="C2763" s="192" t="inlineStr"/>
      <c r="D2763" s="192" t="inlineStr">
        <is>
          <t>entrada</t>
        </is>
      </c>
    </row>
    <row r="2764">
      <c r="A2764" s="192" t="inlineStr">
        <is>
          <t>zero.2.pe</t>
        </is>
      </c>
      <c r="B2764" s="192" t="inlineStr">
        <is>
          <t>0</t>
        </is>
      </c>
      <c r="C2764" s="192" t="inlineStr"/>
      <c r="D2764" s="192" t="inlineStr">
        <is>
          <t>resultado</t>
        </is>
      </c>
    </row>
    <row r="2765">
      <c r="A2765" s="192" t="inlineStr">
        <is>
          <t>zero.2.nome</t>
        </is>
      </c>
      <c r="B2765" s="192">
        <f>IF(ISBLANK('FICHA AMALDIÇOADA'!$D$311),"",'FICHA AMALDIÇOADA'!$D$311&amp;"")</f>
        <v/>
      </c>
      <c r="C2765" s="192">
        <f>"'FICHA AMALDIÇOADA'!D311"</f>
        <v/>
      </c>
      <c r="D2765" s="192" t="inlineStr">
        <is>
          <t>entrada</t>
        </is>
      </c>
    </row>
    <row r="2766">
      <c r="A2766" s="192" t="inlineStr">
        <is>
          <t>zero.2.forma</t>
        </is>
      </c>
      <c r="B2766" s="192">
        <f>IF(ISBLANK('FICHA AMALDIÇOADA'!$F$311),"",'FICHA AMALDIÇOADA'!$F$311&amp;"")</f>
        <v/>
      </c>
      <c r="C2766" s="192">
        <f>"'FICHA AMALDIÇOADA'!F311"</f>
        <v/>
      </c>
      <c r="D2766" s="192" t="inlineStr">
        <is>
          <t>entrada</t>
        </is>
      </c>
    </row>
    <row r="2767">
      <c r="A2767" s="192" t="inlineStr">
        <is>
          <t>zero.2.dano</t>
        </is>
      </c>
      <c r="B2767" s="192">
        <f>IF(ISBLANK('FICHA AMALDIÇOADA'!$P$311),"",'FICHA AMALDIÇOADA'!$P$311&amp;"")</f>
        <v/>
      </c>
      <c r="C2767" s="192">
        <f>"'FICHA AMALDIÇOADA'!P311"</f>
        <v/>
      </c>
      <c r="D2767" s="192" t="inlineStr">
        <is>
          <t>resultado</t>
        </is>
      </c>
    </row>
    <row r="2768">
      <c r="A2768" s="192" t="inlineStr">
        <is>
          <t>zero.2.alcance</t>
        </is>
      </c>
      <c r="B2768" s="192">
        <f>IF(ISBLANK('FICHA AMALDIÇOADA'!$R$311),"",'FICHA AMALDIÇOADA'!$R$311&amp;"")</f>
        <v/>
      </c>
      <c r="C2768" s="192">
        <f>"'FICHA AMALDIÇOADA'!R311"</f>
        <v/>
      </c>
      <c r="D2768" s="192" t="inlineStr">
        <is>
          <t>resultado</t>
        </is>
      </c>
    </row>
    <row r="2769">
      <c r="A2769" s="192" t="inlineStr">
        <is>
          <t>zero.2.pecas</t>
        </is>
      </c>
      <c r="B2769" s="192">
        <f>IF(ISBLANK('FICHA AMALDIÇOADA'!$J$311),"",'FICHA AMALDIÇOADA'!$J$311&amp;"")</f>
        <v/>
      </c>
      <c r="C2769" s="192">
        <f>"'FICHA AMALDIÇOADA'!J311"</f>
        <v/>
      </c>
      <c r="D2769" s="192" t="inlineStr">
        <is>
          <t>entrada</t>
        </is>
      </c>
    </row>
    <row r="2770">
      <c r="A2770" s="192" t="inlineStr">
        <is>
          <t>zero.2.restricoes</t>
        </is>
      </c>
      <c r="B2770" s="192">
        <f>IF(ISBLANK('FICHA AMALDIÇOADA'!$L$311),"",'FICHA AMALDIÇOADA'!$L$311&amp;"")</f>
        <v/>
      </c>
      <c r="C2770" s="192">
        <f>"'FICHA AMALDIÇOADA'!L311"</f>
        <v/>
      </c>
      <c r="D2770" s="192" t="inlineStr">
        <is>
          <t>entrada</t>
        </is>
      </c>
    </row>
    <row r="2771">
      <c r="A2771" s="192" t="inlineStr">
        <is>
          <t>zero.3.classe</t>
        </is>
      </c>
      <c r="B2771" s="192" t="inlineStr">
        <is>
          <t>0</t>
        </is>
      </c>
      <c r="C2771" s="192" t="inlineStr"/>
      <c r="D2771" s="192" t="inlineStr">
        <is>
          <t>entrada</t>
        </is>
      </c>
    </row>
    <row r="2772">
      <c r="A2772" s="192" t="inlineStr">
        <is>
          <t>zero.3.pe</t>
        </is>
      </c>
      <c r="B2772" s="192" t="inlineStr">
        <is>
          <t>0</t>
        </is>
      </c>
      <c r="C2772" s="192" t="inlineStr"/>
      <c r="D2772" s="192" t="inlineStr">
        <is>
          <t>resultado</t>
        </is>
      </c>
    </row>
    <row r="2773">
      <c r="A2773" s="192" t="inlineStr">
        <is>
          <t>zero.3.nome</t>
        </is>
      </c>
      <c r="B2773" s="192">
        <f>IF(ISBLANK('FICHA AMALDIÇOADA'!$D$312),"",'FICHA AMALDIÇOADA'!$D$312&amp;"")</f>
        <v/>
      </c>
      <c r="C2773" s="192">
        <f>"'FICHA AMALDIÇOADA'!D312"</f>
        <v/>
      </c>
      <c r="D2773" s="192" t="inlineStr">
        <is>
          <t>entrada</t>
        </is>
      </c>
    </row>
    <row r="2774">
      <c r="A2774" s="192" t="inlineStr">
        <is>
          <t>zero.3.forma</t>
        </is>
      </c>
      <c r="B2774" s="192">
        <f>IF(ISBLANK('FICHA AMALDIÇOADA'!$F$312),"",'FICHA AMALDIÇOADA'!$F$312&amp;"")</f>
        <v/>
      </c>
      <c r="C2774" s="192">
        <f>"'FICHA AMALDIÇOADA'!F312"</f>
        <v/>
      </c>
      <c r="D2774" s="192" t="inlineStr">
        <is>
          <t>entrada</t>
        </is>
      </c>
    </row>
    <row r="2775">
      <c r="A2775" s="192" t="inlineStr">
        <is>
          <t>zero.3.dano</t>
        </is>
      </c>
      <c r="B2775" s="192">
        <f>IF(ISBLANK('FICHA AMALDIÇOADA'!$P$312),"",'FICHA AMALDIÇOADA'!$P$312&amp;"")</f>
        <v/>
      </c>
      <c r="C2775" s="192">
        <f>"'FICHA AMALDIÇOADA'!P312"</f>
        <v/>
      </c>
      <c r="D2775" s="192" t="inlineStr">
        <is>
          <t>resultado</t>
        </is>
      </c>
    </row>
    <row r="2776">
      <c r="A2776" s="192" t="inlineStr">
        <is>
          <t>zero.3.alcance</t>
        </is>
      </c>
      <c r="B2776" s="192">
        <f>IF(ISBLANK('FICHA AMALDIÇOADA'!$R$312),"",'FICHA AMALDIÇOADA'!$R$312&amp;"")</f>
        <v/>
      </c>
      <c r="C2776" s="192">
        <f>"'FICHA AMALDIÇOADA'!R312"</f>
        <v/>
      </c>
      <c r="D2776" s="192" t="inlineStr">
        <is>
          <t>resultado</t>
        </is>
      </c>
    </row>
    <row r="2777">
      <c r="A2777" s="192" t="inlineStr">
        <is>
          <t>zero.3.pecas</t>
        </is>
      </c>
      <c r="B2777" s="192">
        <f>IF(ISBLANK('FICHA AMALDIÇOADA'!$J$312),"",'FICHA AMALDIÇOADA'!$J$312&amp;"")</f>
        <v/>
      </c>
      <c r="C2777" s="192">
        <f>"'FICHA AMALDIÇOADA'!J312"</f>
        <v/>
      </c>
      <c r="D2777" s="192" t="inlineStr">
        <is>
          <t>entrada</t>
        </is>
      </c>
    </row>
    <row r="2778">
      <c r="A2778" s="192" t="inlineStr">
        <is>
          <t>zero.3.restricoes</t>
        </is>
      </c>
      <c r="B2778" s="192">
        <f>IF(ISBLANK('FICHA AMALDIÇOADA'!$L$312),"",'FICHA AMALDIÇOADA'!$L$312&amp;"")</f>
        <v/>
      </c>
      <c r="C2778" s="192">
        <f>"'FICHA AMALDIÇOADA'!L312"</f>
        <v/>
      </c>
      <c r="D2778" s="192" t="inlineStr">
        <is>
          <t>entrada</t>
        </is>
      </c>
    </row>
    <row r="2779">
      <c r="A2779" s="192" t="inlineStr">
        <is>
          <t>zero.4.classe</t>
        </is>
      </c>
      <c r="B2779" s="192" t="inlineStr">
        <is>
          <t>0</t>
        </is>
      </c>
      <c r="C2779" s="192" t="inlineStr"/>
      <c r="D2779" s="192" t="inlineStr">
        <is>
          <t>entrada</t>
        </is>
      </c>
    </row>
    <row r="2780">
      <c r="A2780" s="192" t="inlineStr">
        <is>
          <t>zero.4.pe</t>
        </is>
      </c>
      <c r="B2780" s="192" t="inlineStr">
        <is>
          <t>0</t>
        </is>
      </c>
      <c r="C2780" s="192" t="inlineStr"/>
      <c r="D2780" s="192" t="inlineStr">
        <is>
          <t>resultado</t>
        </is>
      </c>
    </row>
    <row r="2781">
      <c r="A2781" s="192" t="inlineStr">
        <is>
          <t>zero.4.nome</t>
        </is>
      </c>
      <c r="B2781" s="192">
        <f>IF(ISBLANK('FICHA AMALDIÇOADA'!$D$313),"",'FICHA AMALDIÇOADA'!$D$313&amp;"")</f>
        <v/>
      </c>
      <c r="C2781" s="192">
        <f>"'FICHA AMALDIÇOADA'!D313"</f>
        <v/>
      </c>
      <c r="D2781" s="192" t="inlineStr">
        <is>
          <t>entrada</t>
        </is>
      </c>
    </row>
    <row r="2782">
      <c r="A2782" s="192" t="inlineStr">
        <is>
          <t>zero.4.forma</t>
        </is>
      </c>
      <c r="B2782" s="192">
        <f>IF(ISBLANK('FICHA AMALDIÇOADA'!$F$313),"",'FICHA AMALDIÇOADA'!$F$313&amp;"")</f>
        <v/>
      </c>
      <c r="C2782" s="192">
        <f>"'FICHA AMALDIÇOADA'!F313"</f>
        <v/>
      </c>
      <c r="D2782" s="192" t="inlineStr">
        <is>
          <t>entrada</t>
        </is>
      </c>
    </row>
    <row r="2783">
      <c r="A2783" s="192" t="inlineStr">
        <is>
          <t>zero.4.dano</t>
        </is>
      </c>
      <c r="B2783" s="192">
        <f>IF(ISBLANK('FICHA AMALDIÇOADA'!$P$313),"",'FICHA AMALDIÇOADA'!$P$313&amp;"")</f>
        <v/>
      </c>
      <c r="C2783" s="192">
        <f>"'FICHA AMALDIÇOADA'!P313"</f>
        <v/>
      </c>
      <c r="D2783" s="192" t="inlineStr">
        <is>
          <t>resultado</t>
        </is>
      </c>
    </row>
    <row r="2784">
      <c r="A2784" s="192" t="inlineStr">
        <is>
          <t>zero.4.alcance</t>
        </is>
      </c>
      <c r="B2784" s="192">
        <f>IF(ISBLANK('FICHA AMALDIÇOADA'!$R$313),"",'FICHA AMALDIÇOADA'!$R$313&amp;"")</f>
        <v/>
      </c>
      <c r="C2784" s="192">
        <f>"'FICHA AMALDIÇOADA'!R313"</f>
        <v/>
      </c>
      <c r="D2784" s="192" t="inlineStr">
        <is>
          <t>resultado</t>
        </is>
      </c>
    </row>
    <row r="2785">
      <c r="A2785" s="192" t="inlineStr">
        <is>
          <t>zero.4.pecas</t>
        </is>
      </c>
      <c r="B2785" s="192">
        <f>IF(ISBLANK('FICHA AMALDIÇOADA'!$J$313),"",'FICHA AMALDIÇOADA'!$J$313&amp;"")</f>
        <v/>
      </c>
      <c r="C2785" s="192">
        <f>"'FICHA AMALDIÇOADA'!J313"</f>
        <v/>
      </c>
      <c r="D2785" s="192" t="inlineStr">
        <is>
          <t>entrada</t>
        </is>
      </c>
    </row>
    <row r="2786">
      <c r="A2786" s="192" t="inlineStr">
        <is>
          <t>zero.4.restricoes</t>
        </is>
      </c>
      <c r="B2786" s="192">
        <f>IF(ISBLANK('FICHA AMALDIÇOADA'!$L$313),"",'FICHA AMALDIÇOADA'!$L$313&amp;"")</f>
        <v/>
      </c>
      <c r="C2786" s="192">
        <f>"'FICHA AMALDIÇOADA'!L313"</f>
        <v/>
      </c>
      <c r="D2786" s="192" t="inlineStr">
        <is>
          <t>entrada</t>
        </is>
      </c>
    </row>
    <row r="2787">
      <c r="A2787" s="192" t="inlineStr">
        <is>
          <t>zero.5.classe</t>
        </is>
      </c>
      <c r="B2787" s="192" t="inlineStr">
        <is>
          <t>0</t>
        </is>
      </c>
      <c r="C2787" s="192" t="inlineStr"/>
      <c r="D2787" s="192" t="inlineStr">
        <is>
          <t>entrada</t>
        </is>
      </c>
    </row>
    <row r="2788">
      <c r="A2788" s="192" t="inlineStr">
        <is>
          <t>zero.5.pe</t>
        </is>
      </c>
      <c r="B2788" s="192" t="inlineStr">
        <is>
          <t>0</t>
        </is>
      </c>
      <c r="C2788" s="192" t="inlineStr"/>
      <c r="D2788" s="192" t="inlineStr">
        <is>
          <t>resultado</t>
        </is>
      </c>
    </row>
    <row r="2789">
      <c r="A2789" s="192" t="inlineStr">
        <is>
          <t>zero.5.nome</t>
        </is>
      </c>
      <c r="B2789" s="192">
        <f>IF(ISBLANK('FICHA AMALDIÇOADA'!$D$314),"",'FICHA AMALDIÇOADA'!$D$314&amp;"")</f>
        <v/>
      </c>
      <c r="C2789" s="192">
        <f>"'FICHA AMALDIÇOADA'!D314"</f>
        <v/>
      </c>
      <c r="D2789" s="192" t="inlineStr">
        <is>
          <t>entrada</t>
        </is>
      </c>
    </row>
    <row r="2790">
      <c r="A2790" s="192" t="inlineStr">
        <is>
          <t>zero.5.forma</t>
        </is>
      </c>
      <c r="B2790" s="192">
        <f>IF(ISBLANK('FICHA AMALDIÇOADA'!$F$314),"",'FICHA AMALDIÇOADA'!$F$314&amp;"")</f>
        <v/>
      </c>
      <c r="C2790" s="192">
        <f>"'FICHA AMALDIÇOADA'!F314"</f>
        <v/>
      </c>
      <c r="D2790" s="192" t="inlineStr">
        <is>
          <t>entrada</t>
        </is>
      </c>
    </row>
    <row r="2791">
      <c r="A2791" s="192" t="inlineStr">
        <is>
          <t>zero.5.dano</t>
        </is>
      </c>
      <c r="B2791" s="192">
        <f>IF(ISBLANK('FICHA AMALDIÇOADA'!$P$314),"",'FICHA AMALDIÇOADA'!$P$314&amp;"")</f>
        <v/>
      </c>
      <c r="C2791" s="192">
        <f>"'FICHA AMALDIÇOADA'!P314"</f>
        <v/>
      </c>
      <c r="D2791" s="192" t="inlineStr">
        <is>
          <t>resultado</t>
        </is>
      </c>
    </row>
    <row r="2792">
      <c r="A2792" s="192" t="inlineStr">
        <is>
          <t>zero.5.alcance</t>
        </is>
      </c>
      <c r="B2792" s="192">
        <f>IF(ISBLANK('FICHA AMALDIÇOADA'!$R$314),"",'FICHA AMALDIÇOADA'!$R$314&amp;"")</f>
        <v/>
      </c>
      <c r="C2792" s="192">
        <f>"'FICHA AMALDIÇOADA'!R314"</f>
        <v/>
      </c>
      <c r="D2792" s="192" t="inlineStr">
        <is>
          <t>resultado</t>
        </is>
      </c>
    </row>
    <row r="2793">
      <c r="A2793" s="192" t="inlineStr">
        <is>
          <t>zero.5.pecas</t>
        </is>
      </c>
      <c r="B2793" s="192">
        <f>IF(ISBLANK('FICHA AMALDIÇOADA'!$J$314),"",'FICHA AMALDIÇOADA'!$J$314&amp;"")</f>
        <v/>
      </c>
      <c r="C2793" s="192">
        <f>"'FICHA AMALDIÇOADA'!J314"</f>
        <v/>
      </c>
      <c r="D2793" s="192" t="inlineStr">
        <is>
          <t>entrada</t>
        </is>
      </c>
    </row>
    <row r="2794">
      <c r="A2794" s="192" t="inlineStr">
        <is>
          <t>zero.5.restricoes</t>
        </is>
      </c>
      <c r="B2794" s="192">
        <f>IF(ISBLANK('FICHA AMALDIÇOADA'!$L$314),"",'FICHA AMALDIÇOADA'!$L$314&amp;"")</f>
        <v/>
      </c>
      <c r="C2794" s="192">
        <f>"'FICHA AMALDIÇOADA'!L314"</f>
        <v/>
      </c>
      <c r="D2794" s="192" t="inlineStr">
        <is>
          <t>entrada</t>
        </is>
      </c>
    </row>
    <row r="2795">
      <c r="A2795" s="192" t="inlineStr">
        <is>
          <t>maxima.nome</t>
        </is>
      </c>
      <c r="B2795" s="192">
        <f>IF(ISBLANK('FICHA AMALDIÇOADA'!$D$343),"",'FICHA AMALDIÇOADA'!$D$343&amp;"")</f>
        <v/>
      </c>
      <c r="C2795" s="192">
        <f>"'FICHA AMALDIÇOADA'!D343"</f>
        <v/>
      </c>
      <c r="D2795" s="192" t="inlineStr">
        <is>
          <t>entrada</t>
        </is>
      </c>
    </row>
    <row r="2796">
      <c r="A2796" s="192" t="inlineStr">
        <is>
          <t>maxima.forma</t>
        </is>
      </c>
      <c r="B2796" s="192">
        <f>IF(ISBLANK('FICHA AMALDIÇOADA'!$J$343),"",'FICHA AMALDIÇOADA'!$J$343&amp;"")</f>
        <v/>
      </c>
      <c r="C2796" s="192">
        <f>"'FICHA AMALDIÇOADA'!J343"</f>
        <v/>
      </c>
      <c r="D2796" s="192" t="inlineStr">
        <is>
          <t>entrada</t>
        </is>
      </c>
    </row>
    <row r="2797">
      <c r="A2797" s="192" t="inlineStr">
        <is>
          <t>maxima.dano</t>
        </is>
      </c>
      <c r="B2797" s="192">
        <f>IF(ISBLANK('FICHA AMALDIÇOADA'!$L$343),"",'FICHA AMALDIÇOADA'!$L$343&amp;"")</f>
        <v/>
      </c>
      <c r="C2797" s="192">
        <f>"'FICHA AMALDIÇOADA'!L343"</f>
        <v/>
      </c>
      <c r="D2797" s="192" t="inlineStr">
        <is>
          <t>resultado</t>
        </is>
      </c>
    </row>
    <row r="2798">
      <c r="A2798" s="192" t="inlineStr">
        <is>
          <t>maxima.pe</t>
        </is>
      </c>
      <c r="B2798" s="192">
        <f>IF(ISBLANK('FICHA AMALDIÇOADA'!$P$343),"",'FICHA AMALDIÇOADA'!$P$343&amp;"")</f>
        <v/>
      </c>
      <c r="C2798" s="192">
        <f>"'FICHA AMALDIÇOADA'!P343"</f>
        <v/>
      </c>
      <c r="D2798" s="192" t="inlineStr">
        <is>
          <t>resultado</t>
        </is>
      </c>
    </row>
    <row r="2799">
      <c r="A2799" s="192" t="inlineStr">
        <is>
          <t>maxima.montagem</t>
        </is>
      </c>
      <c r="B2799" s="192">
        <f>IF(ISBLANK('FICHA AMALDIÇOADA'!$R$343),"",'FICHA AMALDIÇOADA'!$R$343&amp;"")</f>
        <v/>
      </c>
      <c r="C2799" s="192">
        <f>"'FICHA AMALDIÇOADA'!R343"</f>
        <v/>
      </c>
      <c r="D2799" s="192" t="inlineStr">
        <is>
          <t>resultado</t>
        </is>
      </c>
    </row>
    <row r="2800">
      <c r="A2800" s="192" t="inlineStr">
        <is>
          <t>maxima.pecas</t>
        </is>
      </c>
      <c r="B2800" s="192">
        <f>TEXTJOIN(" · ",TRUE,'FICHA AMALDIÇOADA'!$J$346,'FICHA AMALDIÇOADA'!$L$346,'FICHA AMALDIÇOADA'!$P$346,'FICHA AMALDIÇOADA'!$R$346)</f>
        <v/>
      </c>
      <c r="C2800" s="192">
        <f>"'FICHA AMALDIÇOADA'!J346 'FICHA AMALDIÇOADA'!L346 'FICHA AMALDIÇOADA'!P346 'FICHA AMALDIÇOADA'!R346"</f>
        <v/>
      </c>
      <c r="D2800" s="192" t="inlineStr">
        <is>
          <t>entrada</t>
        </is>
      </c>
    </row>
    <row r="2801">
      <c r="A2801" s="192" t="inlineStr">
        <is>
          <t>maxima.texto</t>
        </is>
      </c>
      <c r="B2801" s="192">
        <f>IF(ISBLANK('FICHA AMALDIÇOADA'!$D$349),"",'FICHA AMALDIÇOADA'!$D$349&amp;"")</f>
        <v/>
      </c>
      <c r="C2801" s="192">
        <f>"'FICHA AMALDIÇOADA'!D349"</f>
        <v/>
      </c>
      <c r="D2801" s="192" t="inlineStr">
        <is>
          <t>entrada</t>
        </is>
      </c>
    </row>
    <row r="2802">
      <c r="A2802" s="192" t="inlineStr">
        <is>
          <t>dominio.degrau</t>
        </is>
      </c>
      <c r="B2802" s="192">
        <f>IF(ISBLANK('FICHA AMALDIÇOADA'!$D$357),"",'FICHA AMALDIÇOADA'!$D$357&amp;"")</f>
        <v/>
      </c>
      <c r="C2802" s="192">
        <f>"'FICHA AMALDIÇOADA'!D357"</f>
        <v/>
      </c>
      <c r="D2802" s="192" t="inlineStr">
        <is>
          <t>entrada</t>
        </is>
      </c>
    </row>
    <row r="2803">
      <c r="A2803" s="192" t="inlineStr">
        <is>
          <t>dominio.nome</t>
        </is>
      </c>
      <c r="B2803" s="192">
        <f>IF(ISBLANK('FICHA AMALDIÇOADA'!$P$361),"",'FICHA AMALDIÇOADA'!$P$361&amp;"")</f>
        <v/>
      </c>
      <c r="C2803" s="192">
        <f>"'FICHA AMALDIÇOADA'!P361"</f>
        <v/>
      </c>
      <c r="D2803" s="192" t="inlineStr">
        <is>
          <t>entrada</t>
        </is>
      </c>
    </row>
    <row r="2804">
      <c r="A2804" s="192" t="inlineStr">
        <is>
          <t>dominio.custo</t>
        </is>
      </c>
      <c r="B2804" s="192">
        <f>IF(ISBLANK('FICHA AMALDIÇOADA'!$F$357),"",'FICHA AMALDIÇOADA'!$F$357&amp;"")</f>
        <v/>
      </c>
      <c r="C2804" s="192">
        <f>"'FICHA AMALDIÇOADA'!F357"</f>
        <v/>
      </c>
      <c r="D2804" s="192" t="inlineStr">
        <is>
          <t>resultado</t>
        </is>
      </c>
    </row>
    <row r="2805">
      <c r="A2805" s="192" t="inlineStr">
        <is>
          <t>dominio.requisito</t>
        </is>
      </c>
      <c r="B2805" s="192">
        <f>IF(ISBLANK('FICHA AMALDIÇOADA'!$J$357),"",'FICHA AMALDIÇOADA'!$J$357&amp;"")</f>
        <v/>
      </c>
      <c r="C2805" s="192">
        <f>"'FICHA AMALDIÇOADA'!J357"</f>
        <v/>
      </c>
      <c r="D2805" s="192" t="inlineStr">
        <is>
          <t>resultado</t>
        </is>
      </c>
    </row>
    <row r="2806">
      <c r="A2806" s="192" t="inlineStr">
        <is>
          <t>dominio.refino</t>
        </is>
      </c>
      <c r="B2806" s="192">
        <f>IF(ISBLANK('FICHA AMALDIÇOADA'!$P$357),"",'FICHA AMALDIÇOADA'!$P$357&amp;"")</f>
        <v/>
      </c>
      <c r="C2806" s="192">
        <f>"'FICHA AMALDIÇOADA'!P357"</f>
        <v/>
      </c>
      <c r="D2806" s="192" t="inlineStr">
        <is>
          <t>resultado</t>
        </is>
      </c>
    </row>
    <row r="2807">
      <c r="A2807" s="192" t="inlineStr">
        <is>
          <t>dominio.corrida</t>
        </is>
      </c>
      <c r="B2807" s="192">
        <f>IF(ISBLANK('FICHA AMALDIÇOADA'!$R$357),"",'FICHA AMALDIÇOADA'!$R$357&amp;"")</f>
        <v/>
      </c>
      <c r="C2807" s="192">
        <f>"'FICHA AMALDIÇOADA'!R357"</f>
        <v/>
      </c>
      <c r="D2807" s="192" t="inlineStr">
        <is>
          <t>resultado</t>
        </is>
      </c>
    </row>
    <row r="2808">
      <c r="A2808" s="192" t="inlineStr">
        <is>
          <t>dominio.texto</t>
        </is>
      </c>
      <c r="B2808" s="192">
        <f>IF(ISBLANK('FICHA AMALDIÇOADA'!$D$371),"",'FICHA AMALDIÇOADA'!$D$371&amp;"")</f>
        <v/>
      </c>
      <c r="C2808" s="192">
        <f>"'FICHA AMALDIÇOADA'!D371"</f>
        <v/>
      </c>
      <c r="D2808" s="192" t="inlineStr">
        <is>
          <t>entrada</t>
        </is>
      </c>
    </row>
    <row r="2809">
      <c r="A2809" s="192" t="inlineStr">
        <is>
          <t>passiva.1.categoria</t>
        </is>
      </c>
      <c r="B2809" s="192">
        <f>IF(ISBLANK('FICHA AMALDIÇOADA'!$F$379),"",'FICHA AMALDIÇOADA'!$F$379&amp;"")</f>
        <v/>
      </c>
      <c r="C2809" s="192">
        <f>"'FICHA AMALDIÇOADA'!F379"</f>
        <v/>
      </c>
      <c r="D2809" s="192" t="inlineStr">
        <is>
          <t>entrada</t>
        </is>
      </c>
    </row>
    <row r="2810">
      <c r="A2810" s="192" t="inlineStr">
        <is>
          <t>passiva.1.texto</t>
        </is>
      </c>
      <c r="B2810" s="192">
        <f>IF(ISBLANK('FICHA AMALDIÇOADA'!$E$384),"",'FICHA AMALDIÇOADA'!$E$384&amp;"")</f>
        <v/>
      </c>
      <c r="C2810" s="192">
        <f>"'FICHA AMALDIÇOADA'!E384"</f>
        <v/>
      </c>
      <c r="D2810" s="192" t="inlineStr">
        <is>
          <t>entrada</t>
        </is>
      </c>
    </row>
    <row r="2811">
      <c r="A2811" s="192" t="inlineStr">
        <is>
          <t>passiva.2.categoria</t>
        </is>
      </c>
      <c r="B2811" s="192">
        <f>IF(ISBLANK('FICHA AMALDIÇOADA'!$L$379),"",'FICHA AMALDIÇOADA'!$L$379&amp;"")</f>
        <v/>
      </c>
      <c r="C2811" s="192">
        <f>"'FICHA AMALDIÇOADA'!L379"</f>
        <v/>
      </c>
      <c r="D2811" s="192" t="inlineStr">
        <is>
          <t>entrada</t>
        </is>
      </c>
    </row>
    <row r="2812">
      <c r="A2812" s="192" t="inlineStr">
        <is>
          <t>passiva.2.texto</t>
        </is>
      </c>
      <c r="B2812" s="192">
        <f>IF(ISBLANK('FICHA AMALDIÇOADA'!$K$384),"",'FICHA AMALDIÇOADA'!$K$384&amp;"")</f>
        <v/>
      </c>
      <c r="C2812" s="192">
        <f>"'FICHA AMALDIÇOADA'!K384"</f>
        <v/>
      </c>
      <c r="D2812" s="192" t="inlineStr">
        <is>
          <t>entrada</t>
        </is>
      </c>
    </row>
    <row r="2813">
      <c r="A2813" s="192" t="inlineStr">
        <is>
          <t>passiva.3.categoria</t>
        </is>
      </c>
      <c r="B2813" s="192">
        <f>IF(ISBLANK('FICHA AMALDIÇOADA'!$R$379),"",'FICHA AMALDIÇOADA'!$R$379&amp;"")</f>
        <v/>
      </c>
      <c r="C2813" s="192">
        <f>"'FICHA AMALDIÇOADA'!R379"</f>
        <v/>
      </c>
      <c r="D2813" s="192" t="inlineStr">
        <is>
          <t>entrada</t>
        </is>
      </c>
    </row>
    <row r="2814">
      <c r="A2814" s="192" t="inlineStr">
        <is>
          <t>passiva.3.texto</t>
        </is>
      </c>
      <c r="B2814" s="192">
        <f>IF(ISBLANK('FICHA AMALDIÇOADA'!$Q$384),"",'FICHA AMALDIÇOADA'!$Q$384&amp;"")</f>
        <v/>
      </c>
      <c r="C2814" s="192">
        <f>"'FICHA AMALDIÇOADA'!Q384"</f>
        <v/>
      </c>
      <c r="D2814" s="192" t="inlineStr">
        <is>
          <t>entrada</t>
        </is>
      </c>
    </row>
    <row r="2815">
      <c r="A2815" s="192" t="inlineStr">
        <is>
          <t>passiva.4.categoria</t>
        </is>
      </c>
      <c r="B2815" s="192">
        <f>IF(ISBLANK('FICHA AMALDIÇOADA'!$F$387),"",'FICHA AMALDIÇOADA'!$F$387&amp;"")</f>
        <v/>
      </c>
      <c r="C2815" s="192">
        <f>"'FICHA AMALDIÇOADA'!F387"</f>
        <v/>
      </c>
      <c r="D2815" s="192" t="inlineStr">
        <is>
          <t>entrada</t>
        </is>
      </c>
    </row>
    <row r="2816">
      <c r="A2816" s="192" t="inlineStr">
        <is>
          <t>passiva.4.texto</t>
        </is>
      </c>
      <c r="B2816" s="192">
        <f>IF(ISBLANK('FICHA AMALDIÇOADA'!$E$392),"",'FICHA AMALDIÇOADA'!$E$392&amp;"")</f>
        <v/>
      </c>
      <c r="C2816" s="192">
        <f>"'FICHA AMALDIÇOADA'!E392"</f>
        <v/>
      </c>
      <c r="D2816" s="192" t="inlineStr">
        <is>
          <t>entrada</t>
        </is>
      </c>
    </row>
    <row r="2817">
      <c r="A2817" s="192" t="inlineStr">
        <is>
          <t>passiva.5.categoria</t>
        </is>
      </c>
      <c r="B2817" s="192">
        <f>IF(ISBLANK('FICHA AMALDIÇOADA'!$L$387),"",'FICHA AMALDIÇOADA'!$L$387&amp;"")</f>
        <v/>
      </c>
      <c r="C2817" s="192">
        <f>"'FICHA AMALDIÇOADA'!L387"</f>
        <v/>
      </c>
      <c r="D2817" s="192" t="inlineStr">
        <is>
          <t>entrada</t>
        </is>
      </c>
    </row>
    <row r="2818">
      <c r="A2818" s="192" t="inlineStr">
        <is>
          <t>passiva.5.texto</t>
        </is>
      </c>
      <c r="B2818" s="192">
        <f>IF(ISBLANK('FICHA AMALDIÇOADA'!$K$392),"",'FICHA AMALDIÇOADA'!$K$392&amp;"")</f>
        <v/>
      </c>
      <c r="C2818" s="192">
        <f>"'FICHA AMALDIÇOADA'!K392"</f>
        <v/>
      </c>
      <c r="D2818" s="192" t="inlineStr">
        <is>
          <t>entrada</t>
        </is>
      </c>
    </row>
    <row r="2819">
      <c r="A2819" s="192" t="inlineStr">
        <is>
          <t>passiva.6.categoria</t>
        </is>
      </c>
      <c r="B2819" s="192">
        <f>IF(ISBLANK('FICHA AMALDIÇOADA'!$F$397),"",'FICHA AMALDIÇOADA'!$F$397&amp;"")</f>
        <v/>
      </c>
      <c r="C2819" s="192">
        <f>"'FICHA AMALDIÇOADA'!F397"</f>
        <v/>
      </c>
      <c r="D2819" s="192" t="inlineStr">
        <is>
          <t>entrada</t>
        </is>
      </c>
    </row>
    <row r="2820">
      <c r="A2820" s="192" t="inlineStr">
        <is>
          <t>passiva.6.texto</t>
        </is>
      </c>
      <c r="B2820" s="192">
        <f>IF(ISBLANK('FICHA AMALDIÇOADA'!$E$402),"",'FICHA AMALDIÇOADA'!$E$402&amp;"")</f>
        <v/>
      </c>
      <c r="C2820" s="192">
        <f>"'FICHA AMALDIÇOADA'!E402"</f>
        <v/>
      </c>
      <c r="D2820" s="192" t="inlineStr">
        <is>
          <t>entrada</t>
        </is>
      </c>
    </row>
    <row r="2821">
      <c r="A2821" s="192" t="inlineStr">
        <is>
          <t>passiva.7.categoria</t>
        </is>
      </c>
      <c r="B2821" s="192">
        <f>IF(ISBLANK('FICHA AMALDIÇOADA'!$L$397),"",'FICHA AMALDIÇOADA'!$L$397&amp;"")</f>
        <v/>
      </c>
      <c r="C2821" s="192">
        <f>"'FICHA AMALDIÇOADA'!L397"</f>
        <v/>
      </c>
      <c r="D2821" s="192" t="inlineStr">
        <is>
          <t>entrada</t>
        </is>
      </c>
    </row>
    <row r="2822">
      <c r="A2822" s="192" t="inlineStr">
        <is>
          <t>passiva.7.texto</t>
        </is>
      </c>
      <c r="B2822" s="192">
        <f>IF(ISBLANK('FICHA AMALDIÇOADA'!$K$402),"",'FICHA AMALDIÇOADA'!$K$402&amp;"")</f>
        <v/>
      </c>
      <c r="C2822" s="192">
        <f>"'FICHA AMALDIÇOADA'!K402"</f>
        <v/>
      </c>
      <c r="D2822" s="192" t="inlineStr">
        <is>
          <t>entrada</t>
        </is>
      </c>
    </row>
    <row r="2823">
      <c r="A2823" s="192" t="inlineStr">
        <is>
          <t>passiva.8.categoria</t>
        </is>
      </c>
      <c r="B2823" s="192">
        <f>IF(ISBLANK('FICHA AMALDIÇOADA'!$R$397),"",'FICHA AMALDIÇOADA'!$R$397&amp;"")</f>
        <v/>
      </c>
      <c r="C2823" s="192">
        <f>"'FICHA AMALDIÇOADA'!R397"</f>
        <v/>
      </c>
      <c r="D2823" s="192" t="inlineStr">
        <is>
          <t>entrada</t>
        </is>
      </c>
    </row>
    <row r="2824">
      <c r="A2824" s="192" t="inlineStr">
        <is>
          <t>passiva.8.texto</t>
        </is>
      </c>
      <c r="B2824" s="192">
        <f>IF(ISBLANK('FICHA AMALDIÇOADA'!$Q$402),"",'FICHA AMALDIÇOADA'!$Q$402&amp;"")</f>
        <v/>
      </c>
      <c r="C2824" s="192">
        <f>"'FICHA AMALDIÇOADA'!Q402"</f>
        <v/>
      </c>
      <c r="D2824" s="192" t="inlineStr">
        <is>
          <t>entrada</t>
        </is>
      </c>
    </row>
    <row r="2825">
      <c r="A2825" s="192" t="inlineStr">
        <is>
          <t>passiva.9.categoria</t>
        </is>
      </c>
      <c r="B2825" s="192">
        <f>IF(ISBLANK('FICHA AMALDIÇOADA'!$F$405),"",'FICHA AMALDIÇOADA'!$F$405&amp;"")</f>
        <v/>
      </c>
      <c r="C2825" s="192">
        <f>"'FICHA AMALDIÇOADA'!F405"</f>
        <v/>
      </c>
      <c r="D2825" s="192" t="inlineStr">
        <is>
          <t>entrada</t>
        </is>
      </c>
    </row>
    <row r="2826">
      <c r="A2826" s="192" t="inlineStr">
        <is>
          <t>passiva.9.texto</t>
        </is>
      </c>
      <c r="B2826" s="192">
        <f>IF(ISBLANK('FICHA AMALDIÇOADA'!$E$410),"",'FICHA AMALDIÇOADA'!$E$410&amp;"")</f>
        <v/>
      </c>
      <c r="C2826" s="192">
        <f>"'FICHA AMALDIÇOADA'!E410"</f>
        <v/>
      </c>
      <c r="D2826" s="192" t="inlineStr">
        <is>
          <t>entrada</t>
        </is>
      </c>
    </row>
    <row r="2827">
      <c r="A2827" s="192" t="inlineStr">
        <is>
          <t>passiva.10.categoria</t>
        </is>
      </c>
      <c r="B2827" s="192">
        <f>IF(ISBLANK('FICHA AMALDIÇOADA'!$L$405),"",'FICHA AMALDIÇOADA'!$L$405&amp;"")</f>
        <v/>
      </c>
      <c r="C2827" s="192">
        <f>"'FICHA AMALDIÇOADA'!L405"</f>
        <v/>
      </c>
      <c r="D2827" s="192" t="inlineStr">
        <is>
          <t>entrada</t>
        </is>
      </c>
    </row>
    <row r="2828">
      <c r="A2828" s="192" t="inlineStr">
        <is>
          <t>passiva.10.texto</t>
        </is>
      </c>
      <c r="B2828" s="192">
        <f>IF(ISBLANK('FICHA AMALDIÇOADA'!$K$410),"",'FICHA AMALDIÇOADA'!$K$410&amp;"")</f>
        <v/>
      </c>
      <c r="C2828" s="192">
        <f>"'FICHA AMALDIÇOADA'!K410"</f>
        <v/>
      </c>
      <c r="D2828" s="192" t="inlineStr">
        <is>
          <t>entrada</t>
        </is>
      </c>
    </row>
    <row r="2829">
      <c r="A2829" s="192" t="inlineStr">
        <is>
          <t>passiva.11.categoria</t>
        </is>
      </c>
      <c r="B2829" s="192">
        <f>IF(ISBLANK('FICHA AMALDIÇOADA'!$R$405),"",'FICHA AMALDIÇOADA'!$R$405&amp;"")</f>
        <v/>
      </c>
      <c r="C2829" s="192">
        <f>"'FICHA AMALDIÇOADA'!R405"</f>
        <v/>
      </c>
      <c r="D2829" s="192" t="inlineStr">
        <is>
          <t>entrada</t>
        </is>
      </c>
    </row>
    <row r="2830">
      <c r="A2830" s="192" t="inlineStr">
        <is>
          <t>passiva.11.texto</t>
        </is>
      </c>
      <c r="B2830" s="192">
        <f>IF(ISBLANK('FICHA AMALDIÇOADA'!$Q$410),"",'FICHA AMALDIÇOADA'!$Q$410&amp;"")</f>
        <v/>
      </c>
      <c r="C2830" s="192">
        <f>"'FICHA AMALDIÇOADA'!Q410"</f>
        <v/>
      </c>
      <c r="D2830" s="192" t="inlineStr">
        <is>
          <t>entrada</t>
        </is>
      </c>
    </row>
    <row r="2831">
      <c r="A2831" s="192" t="inlineStr">
        <is>
          <t>passiva.12.categoria</t>
        </is>
      </c>
      <c r="B2831" s="192">
        <f>IF(ISBLANK('FICHA AMALDIÇOADA'!$F$413),"",'FICHA AMALDIÇOADA'!$F$413&amp;"")</f>
        <v/>
      </c>
      <c r="C2831" s="192">
        <f>"'FICHA AMALDIÇOADA'!F413"</f>
        <v/>
      </c>
      <c r="D2831" s="192" t="inlineStr">
        <is>
          <t>entrada</t>
        </is>
      </c>
    </row>
    <row r="2832">
      <c r="A2832" s="192" t="inlineStr">
        <is>
          <t>passiva.12.texto</t>
        </is>
      </c>
      <c r="B2832" s="192">
        <f>IF(ISBLANK('FICHA AMALDIÇOADA'!$E$418),"",'FICHA AMALDIÇOADA'!$E$418&amp;"")</f>
        <v/>
      </c>
      <c r="C2832" s="192">
        <f>"'FICHA AMALDIÇOADA'!E418"</f>
        <v/>
      </c>
      <c r="D2832" s="192" t="inlineStr">
        <is>
          <t>entrada</t>
        </is>
      </c>
    </row>
    <row r="2833">
      <c r="A2833" s="192" t="inlineStr">
        <is>
          <t>aptidao.1.categoria</t>
        </is>
      </c>
      <c r="B2833" s="192">
        <f>IF(ISBLANK('FICHA AMALDIÇOADA'!$G$430),"",'FICHA AMALDIÇOADA'!$G$430&amp;"")</f>
        <v/>
      </c>
      <c r="C2833" s="192">
        <f>"'FICHA AMALDIÇOADA'!G430"</f>
        <v/>
      </c>
      <c r="D2833" s="192" t="inlineStr">
        <is>
          <t>entrada</t>
        </is>
      </c>
    </row>
    <row r="2834">
      <c r="A2834" s="192" t="inlineStr">
        <is>
          <t>aptidao.1.texto</t>
        </is>
      </c>
      <c r="B2834" s="192">
        <f>IF(ISBLANK('FICHA AMALDIÇOADA'!$E$447),"",'FICHA AMALDIÇOADA'!$E$447&amp;"")</f>
        <v/>
      </c>
      <c r="C2834" s="192">
        <f>"'FICHA AMALDIÇOADA'!E447"</f>
        <v/>
      </c>
      <c r="D2834" s="192" t="inlineStr">
        <is>
          <t>entrada</t>
        </is>
      </c>
    </row>
    <row r="2835">
      <c r="A2835" s="192" t="inlineStr">
        <is>
          <t>aptidao.2.categoria</t>
        </is>
      </c>
      <c r="B2835" s="192">
        <f>IF(ISBLANK('FICHA AMALDIÇOADA'!$M$430),"",'FICHA AMALDIÇOADA'!$M$430&amp;"")</f>
        <v/>
      </c>
      <c r="C2835" s="192">
        <f>"'FICHA AMALDIÇOADA'!M430"</f>
        <v/>
      </c>
      <c r="D2835" s="192" t="inlineStr">
        <is>
          <t>entrada</t>
        </is>
      </c>
    </row>
    <row r="2836">
      <c r="A2836" s="192" t="inlineStr">
        <is>
          <t>aptidao.2.texto</t>
        </is>
      </c>
      <c r="B2836" s="192">
        <f>IF(ISBLANK('FICHA AMALDIÇOADA'!$K$447),"",'FICHA AMALDIÇOADA'!$K$447&amp;"")</f>
        <v/>
      </c>
      <c r="C2836" s="192">
        <f>"'FICHA AMALDIÇOADA'!K447"</f>
        <v/>
      </c>
      <c r="D2836" s="192" t="inlineStr">
        <is>
          <t>entrada</t>
        </is>
      </c>
    </row>
    <row r="2837">
      <c r="A2837" s="192" t="inlineStr">
        <is>
          <t>aptidao.3.categoria</t>
        </is>
      </c>
      <c r="B2837" s="192">
        <f>IF(ISBLANK('FICHA AMALDIÇOADA'!$S$430),"",'FICHA AMALDIÇOADA'!$S$430&amp;"")</f>
        <v/>
      </c>
      <c r="C2837" s="192">
        <f>"'FICHA AMALDIÇOADA'!S430"</f>
        <v/>
      </c>
      <c r="D2837" s="192" t="inlineStr">
        <is>
          <t>entrada</t>
        </is>
      </c>
    </row>
    <row r="2838">
      <c r="A2838" s="192" t="inlineStr">
        <is>
          <t>aptidao.3.texto</t>
        </is>
      </c>
      <c r="B2838" s="192">
        <f>IF(ISBLANK('FICHA AMALDIÇOADA'!$Q$447),"",'FICHA AMALDIÇOADA'!$Q$447&amp;"")</f>
        <v/>
      </c>
      <c r="C2838" s="192">
        <f>"'FICHA AMALDIÇOADA'!Q447"</f>
        <v/>
      </c>
      <c r="D2838" s="192" t="inlineStr">
        <is>
          <t>entrada</t>
        </is>
      </c>
    </row>
    <row r="2839">
      <c r="A2839" s="192" t="inlineStr">
        <is>
          <t>aptidao.4.categoria</t>
        </is>
      </c>
      <c r="B2839" s="192">
        <f>IF(ISBLANK('FICHA AMALDIÇOADA'!$G$450),"",'FICHA AMALDIÇOADA'!$G$450&amp;"")</f>
        <v/>
      </c>
      <c r="C2839" s="192">
        <f>"'FICHA AMALDIÇOADA'!G450"</f>
        <v/>
      </c>
      <c r="D2839" s="192" t="inlineStr">
        <is>
          <t>entrada</t>
        </is>
      </c>
    </row>
    <row r="2840">
      <c r="A2840" s="192" t="inlineStr">
        <is>
          <t>aptidao.4.texto</t>
        </is>
      </c>
      <c r="B2840" s="192">
        <f>IF(ISBLANK('FICHA AMALDIÇOADA'!$E$467),"",'FICHA AMALDIÇOADA'!$E$467&amp;"")</f>
        <v/>
      </c>
      <c r="C2840" s="192">
        <f>"'FICHA AMALDIÇOADA'!E467"</f>
        <v/>
      </c>
      <c r="D2840" s="192" t="inlineStr">
        <is>
          <t>entrada</t>
        </is>
      </c>
    </row>
    <row r="2841">
      <c r="A2841" s="192" t="inlineStr">
        <is>
          <t>aptidao.5.categoria</t>
        </is>
      </c>
      <c r="B2841" s="192">
        <f>IF(ISBLANK('FICHA AMALDIÇOADA'!$M$450),"",'FICHA AMALDIÇOADA'!$M$450&amp;"")</f>
        <v/>
      </c>
      <c r="C2841" s="192">
        <f>"'FICHA AMALDIÇOADA'!M450"</f>
        <v/>
      </c>
      <c r="D2841" s="192" t="inlineStr">
        <is>
          <t>entrada</t>
        </is>
      </c>
    </row>
    <row r="2842">
      <c r="A2842" s="192" t="inlineStr">
        <is>
          <t>aptidao.5.texto</t>
        </is>
      </c>
      <c r="B2842" s="192">
        <f>IF(ISBLANK('FICHA AMALDIÇOADA'!$K$467),"",'FICHA AMALDIÇOADA'!$K$467&amp;"")</f>
        <v/>
      </c>
      <c r="C2842" s="192">
        <f>"'FICHA AMALDIÇOADA'!K467"</f>
        <v/>
      </c>
      <c r="D2842" s="192" t="inlineStr">
        <is>
          <t>entrada</t>
        </is>
      </c>
    </row>
    <row r="2843">
      <c r="A2843" s="192" t="inlineStr">
        <is>
          <t>aptidao.6.categoria</t>
        </is>
      </c>
      <c r="B2843" s="192">
        <f>IF(ISBLANK('FICHA AMALDIÇOADA'!$S$450),"",'FICHA AMALDIÇOADA'!$S$450&amp;"")</f>
        <v/>
      </c>
      <c r="C2843" s="192">
        <f>"'FICHA AMALDIÇOADA'!S450"</f>
        <v/>
      </c>
      <c r="D2843" s="192" t="inlineStr">
        <is>
          <t>entrada</t>
        </is>
      </c>
    </row>
    <row r="2844">
      <c r="A2844" s="192" t="inlineStr">
        <is>
          <t>aptidao.6.texto</t>
        </is>
      </c>
      <c r="B2844" s="192">
        <f>IF(ISBLANK('FICHA AMALDIÇOADA'!$Q$467),"",'FICHA AMALDIÇOADA'!$Q$467&amp;"")</f>
        <v/>
      </c>
      <c r="C2844" s="192">
        <f>"'FICHA AMALDIÇOADA'!Q467"</f>
        <v/>
      </c>
      <c r="D2844" s="192" t="inlineStr">
        <is>
          <t>entrada</t>
        </is>
      </c>
    </row>
    <row r="2845">
      <c r="A2845" s="192" t="inlineStr">
        <is>
          <t>aptidao.7.categoria</t>
        </is>
      </c>
      <c r="B2845" s="192">
        <f>IF(ISBLANK('FICHA AMALDIÇOADA'!$G$472),"",'FICHA AMALDIÇOADA'!$G$472&amp;"")</f>
        <v/>
      </c>
      <c r="C2845" s="192">
        <f>"'FICHA AMALDIÇOADA'!G472"</f>
        <v/>
      </c>
      <c r="D2845" s="192" t="inlineStr">
        <is>
          <t>entrada</t>
        </is>
      </c>
    </row>
    <row r="2846">
      <c r="A2846" s="192" t="inlineStr">
        <is>
          <t>aptidao.7.texto</t>
        </is>
      </c>
      <c r="B2846" s="192">
        <f>IF(ISBLANK('FICHA AMALDIÇOADA'!$E$489),"",'FICHA AMALDIÇOADA'!$E$489&amp;"")</f>
        <v/>
      </c>
      <c r="C2846" s="192">
        <f>"'FICHA AMALDIÇOADA'!E489"</f>
        <v/>
      </c>
      <c r="D2846" s="192" t="inlineStr">
        <is>
          <t>entrada</t>
        </is>
      </c>
    </row>
    <row r="2847">
      <c r="A2847" s="192" t="inlineStr">
        <is>
          <t>aptidao.8.categoria</t>
        </is>
      </c>
      <c r="B2847" s="192">
        <f>IF(ISBLANK('FICHA AMALDIÇOADA'!$M$472),"",'FICHA AMALDIÇOADA'!$M$472&amp;"")</f>
        <v/>
      </c>
      <c r="C2847" s="192">
        <f>"'FICHA AMALDIÇOADA'!M472"</f>
        <v/>
      </c>
      <c r="D2847" s="192" t="inlineStr">
        <is>
          <t>entrada</t>
        </is>
      </c>
    </row>
    <row r="2848">
      <c r="A2848" s="192" t="inlineStr">
        <is>
          <t>aptidao.8.texto</t>
        </is>
      </c>
      <c r="B2848" s="192">
        <f>IF(ISBLANK('FICHA AMALDIÇOADA'!$K$489),"",'FICHA AMALDIÇOADA'!$K$489&amp;"")</f>
        <v/>
      </c>
      <c r="C2848" s="192">
        <f>"'FICHA AMALDIÇOADA'!K489"</f>
        <v/>
      </c>
      <c r="D2848" s="192" t="inlineStr">
        <is>
          <t>entrada</t>
        </is>
      </c>
    </row>
    <row r="2849">
      <c r="A2849" s="192" t="inlineStr">
        <is>
          <t>aptidao.9.categoria</t>
        </is>
      </c>
      <c r="B2849" s="192">
        <f>IF(ISBLANK('FICHA AMALDIÇOADA'!$S$472),"",'FICHA AMALDIÇOADA'!$S$472&amp;"")</f>
        <v/>
      </c>
      <c r="C2849" s="192">
        <f>"'FICHA AMALDIÇOADA'!S472"</f>
        <v/>
      </c>
      <c r="D2849" s="192" t="inlineStr">
        <is>
          <t>entrada</t>
        </is>
      </c>
    </row>
    <row r="2850">
      <c r="A2850" s="192" t="inlineStr">
        <is>
          <t>aptidao.9.texto</t>
        </is>
      </c>
      <c r="B2850" s="192">
        <f>IF(ISBLANK('FICHA AMALDIÇOADA'!$Q$489),"",'FICHA AMALDIÇOADA'!$Q$489&amp;"")</f>
        <v/>
      </c>
      <c r="C2850" s="192">
        <f>"'FICHA AMALDIÇOADA'!Q489"</f>
        <v/>
      </c>
      <c r="D2850" s="192" t="inlineStr">
        <is>
          <t>entrada</t>
        </is>
      </c>
    </row>
    <row r="2851">
      <c r="A2851" s="192" t="inlineStr">
        <is>
          <t>aptidao.10.categoria</t>
        </is>
      </c>
      <c r="B2851" s="192">
        <f>IF(ISBLANK('FICHA AMALDIÇOADA'!$G$492),"",'FICHA AMALDIÇOADA'!$G$492&amp;"")</f>
        <v/>
      </c>
      <c r="C2851" s="192">
        <f>"'FICHA AMALDIÇOADA'!G492"</f>
        <v/>
      </c>
      <c r="D2851" s="192" t="inlineStr">
        <is>
          <t>entrada</t>
        </is>
      </c>
    </row>
    <row r="2852">
      <c r="A2852" s="192" t="inlineStr">
        <is>
          <t>aptidao.10.texto</t>
        </is>
      </c>
      <c r="B2852" s="192">
        <f>IF(ISBLANK('FICHA AMALDIÇOADA'!$E$509),"",'FICHA AMALDIÇOADA'!$E$509&amp;"")</f>
        <v/>
      </c>
      <c r="C2852" s="192">
        <f>"'FICHA AMALDIÇOADA'!E509"</f>
        <v/>
      </c>
      <c r="D2852" s="192" t="inlineStr">
        <is>
          <t>entrada</t>
        </is>
      </c>
    </row>
    <row r="2853">
      <c r="A2853" s="192" t="inlineStr">
        <is>
          <t>aptidao.11.categoria</t>
        </is>
      </c>
      <c r="B2853" s="192">
        <f>IF(ISBLANK('FICHA AMALDIÇOADA'!$M$492),"",'FICHA AMALDIÇOADA'!$M$492&amp;"")</f>
        <v/>
      </c>
      <c r="C2853" s="192">
        <f>"'FICHA AMALDIÇOADA'!M492"</f>
        <v/>
      </c>
      <c r="D2853" s="192" t="inlineStr">
        <is>
          <t>entrada</t>
        </is>
      </c>
    </row>
    <row r="2854">
      <c r="A2854" s="192" t="inlineStr">
        <is>
          <t>aptidao.11.texto</t>
        </is>
      </c>
      <c r="B2854" s="192">
        <f>IF(ISBLANK('FICHA AMALDIÇOADA'!$K$509),"",'FICHA AMALDIÇOADA'!$K$509&amp;"")</f>
        <v/>
      </c>
      <c r="C2854" s="192">
        <f>"'FICHA AMALDIÇOADA'!K509"</f>
        <v/>
      </c>
      <c r="D2854" s="192" t="inlineStr">
        <is>
          <t>entrada</t>
        </is>
      </c>
    </row>
    <row r="2855">
      <c r="A2855" s="192" t="inlineStr">
        <is>
          <t>aptidao.12.categoria</t>
        </is>
      </c>
      <c r="B2855" s="192">
        <f>IF(ISBLANK('FICHA AMALDIÇOADA'!$S$492),"",'FICHA AMALDIÇOADA'!$S$492&amp;"")</f>
        <v/>
      </c>
      <c r="C2855" s="192">
        <f>"'FICHA AMALDIÇOADA'!S492"</f>
        <v/>
      </c>
      <c r="D2855" s="192" t="inlineStr">
        <is>
          <t>entrada</t>
        </is>
      </c>
    </row>
    <row r="2856">
      <c r="A2856" s="192" t="inlineStr">
        <is>
          <t>aptidao.12.texto</t>
        </is>
      </c>
      <c r="B2856" s="192">
        <f>IF(ISBLANK('FICHA AMALDIÇOADA'!$Q$509),"",'FICHA AMALDIÇOADA'!$Q$509&amp;"")</f>
        <v/>
      </c>
      <c r="C2856" s="192">
        <f>"'FICHA AMALDIÇOADA'!Q509"</f>
        <v/>
      </c>
      <c r="D2856" s="192" t="inlineStr">
        <is>
          <t>entrada</t>
        </is>
      </c>
    </row>
    <row r="2857">
      <c r="A2857" s="192" t="inlineStr">
        <is>
          <t>invocacoes.defesa_atributo</t>
        </is>
      </c>
      <c r="B2857" s="192">
        <f>IF(ISBLANK('INVOCAÇÕES'!$D$17),"",'INVOCAÇÕES'!$D$17&amp;"")</f>
        <v/>
      </c>
      <c r="C2857" s="192">
        <f>"'INVOCAÇÕES'!D17"</f>
        <v/>
      </c>
      <c r="D2857" s="192" t="inlineStr">
        <is>
          <t>entrada</t>
        </is>
      </c>
    </row>
    <row r="2858">
      <c r="A2858" s="192" t="inlineStr">
        <is>
          <t>invocacao.1.atributo.forca.base</t>
        </is>
      </c>
      <c r="B2858" s="192">
        <f>IF(ISBLANK('INVOCAÇÕES'!$O$20),"",'INVOCAÇÕES'!$O$20&amp;"")</f>
        <v/>
      </c>
      <c r="C2858" s="192">
        <f>"'INVOCAÇÕES'!O20"</f>
        <v/>
      </c>
      <c r="D2858" s="192" t="inlineStr">
        <is>
          <t>entrada</t>
        </is>
      </c>
    </row>
    <row r="2859">
      <c r="A2859" s="192" t="inlineStr">
        <is>
          <t>invocacao.1.atributo.forca.buff</t>
        </is>
      </c>
      <c r="B2859" s="192">
        <f>IF(ISBLANK('INVOCAÇÕES'!$O$21),"",'INVOCAÇÕES'!$O$21&amp;"")</f>
        <v/>
      </c>
      <c r="C2859" s="192">
        <f>"'INVOCAÇÕES'!O21"</f>
        <v/>
      </c>
      <c r="D2859" s="192" t="inlineStr">
        <is>
          <t>entrada</t>
        </is>
      </c>
    </row>
    <row r="2860">
      <c r="A2860" s="192" t="inlineStr">
        <is>
          <t>invocacao.1.atributo.forca.total</t>
        </is>
      </c>
      <c r="B2860" s="192">
        <f>IF(ISBLANK('INVOCAÇÕES'!$O$18),"",'INVOCAÇÕES'!$O$18&amp;"")</f>
        <v/>
      </c>
      <c r="C2860" s="192">
        <f>"'INVOCAÇÕES'!O18"</f>
        <v/>
      </c>
      <c r="D2860" s="192" t="inlineStr">
        <is>
          <t>resultado</t>
        </is>
      </c>
    </row>
    <row r="2861">
      <c r="A2861" s="192" t="inlineStr">
        <is>
          <t>invocacao.1.atributo.destreza.base</t>
        </is>
      </c>
      <c r="B2861" s="192">
        <f>IF(ISBLANK('INVOCAÇÕES'!$P$20),"",'INVOCAÇÕES'!$P$20&amp;"")</f>
        <v/>
      </c>
      <c r="C2861" s="192">
        <f>"'INVOCAÇÕES'!P20"</f>
        <v/>
      </c>
      <c r="D2861" s="192" t="inlineStr">
        <is>
          <t>entrada</t>
        </is>
      </c>
    </row>
    <row r="2862">
      <c r="A2862" s="192" t="inlineStr">
        <is>
          <t>invocacao.1.atributo.destreza.buff</t>
        </is>
      </c>
      <c r="B2862" s="192">
        <f>IF(ISBLANK('INVOCAÇÕES'!$P$21),"",'INVOCAÇÕES'!$P$21&amp;"")</f>
        <v/>
      </c>
      <c r="C2862" s="192">
        <f>"'INVOCAÇÕES'!P21"</f>
        <v/>
      </c>
      <c r="D2862" s="192" t="inlineStr">
        <is>
          <t>entrada</t>
        </is>
      </c>
    </row>
    <row r="2863">
      <c r="A2863" s="192" t="inlineStr">
        <is>
          <t>invocacao.1.atributo.destreza.total</t>
        </is>
      </c>
      <c r="B2863" s="192">
        <f>IF(ISBLANK('INVOCAÇÕES'!$P$18),"",'INVOCAÇÕES'!$P$18&amp;"")</f>
        <v/>
      </c>
      <c r="C2863" s="192">
        <f>"'INVOCAÇÕES'!P18"</f>
        <v/>
      </c>
      <c r="D2863" s="192" t="inlineStr">
        <is>
          <t>resultado</t>
        </is>
      </c>
    </row>
    <row r="2864">
      <c r="A2864" s="192" t="inlineStr">
        <is>
          <t>invocacao.1.atributo.constituicao.base</t>
        </is>
      </c>
      <c r="B2864" s="192">
        <f>IF(ISBLANK('INVOCAÇÕES'!$Q$20),"",'INVOCAÇÕES'!$Q$20&amp;"")</f>
        <v/>
      </c>
      <c r="C2864" s="192">
        <f>"'INVOCAÇÕES'!Q20"</f>
        <v/>
      </c>
      <c r="D2864" s="192" t="inlineStr">
        <is>
          <t>entrada</t>
        </is>
      </c>
    </row>
    <row r="2865">
      <c r="A2865" s="192" t="inlineStr">
        <is>
          <t>invocacao.1.atributo.constituicao.buff</t>
        </is>
      </c>
      <c r="B2865" s="192">
        <f>IF(ISBLANK('INVOCAÇÕES'!$Q$21),"",'INVOCAÇÕES'!$Q$21&amp;"")</f>
        <v/>
      </c>
      <c r="C2865" s="192">
        <f>"'INVOCAÇÕES'!Q21"</f>
        <v/>
      </c>
      <c r="D2865" s="192" t="inlineStr">
        <is>
          <t>entrada</t>
        </is>
      </c>
    </row>
    <row r="2866">
      <c r="A2866" s="192" t="inlineStr">
        <is>
          <t>invocacao.1.atributo.constituicao.total</t>
        </is>
      </c>
      <c r="B2866" s="192">
        <f>IF(ISBLANK('INVOCAÇÕES'!$Q$18),"",'INVOCAÇÕES'!$Q$18&amp;"")</f>
        <v/>
      </c>
      <c r="C2866" s="192">
        <f>"'INVOCAÇÕES'!Q18"</f>
        <v/>
      </c>
      <c r="D2866" s="192" t="inlineStr">
        <is>
          <t>resultado</t>
        </is>
      </c>
    </row>
    <row r="2867">
      <c r="A2867" s="192" t="inlineStr">
        <is>
          <t>invocacao.1.atributo.inteligencia.base</t>
        </is>
      </c>
      <c r="B2867" s="192">
        <f>IF(ISBLANK('INVOCAÇÕES'!$R$20),"",'INVOCAÇÕES'!$R$20&amp;"")</f>
        <v/>
      </c>
      <c r="C2867" s="192">
        <f>"'INVOCAÇÕES'!R20"</f>
        <v/>
      </c>
      <c r="D2867" s="192" t="inlineStr">
        <is>
          <t>entrada</t>
        </is>
      </c>
    </row>
    <row r="2868">
      <c r="A2868" s="192" t="inlineStr">
        <is>
          <t>invocacao.1.atributo.inteligencia.buff</t>
        </is>
      </c>
      <c r="B2868" s="192">
        <f>IF(ISBLANK('INVOCAÇÕES'!$R$21),"",'INVOCAÇÕES'!$R$21&amp;"")</f>
        <v/>
      </c>
      <c r="C2868" s="192">
        <f>"'INVOCAÇÕES'!R21"</f>
        <v/>
      </c>
      <c r="D2868" s="192" t="inlineStr">
        <is>
          <t>entrada</t>
        </is>
      </c>
    </row>
    <row r="2869">
      <c r="A2869" s="192" t="inlineStr">
        <is>
          <t>invocacao.1.atributo.inteligencia.total</t>
        </is>
      </c>
      <c r="B2869" s="192">
        <f>IF(ISBLANK('INVOCAÇÕES'!$R$18),"",'INVOCAÇÕES'!$R$18&amp;"")</f>
        <v/>
      </c>
      <c r="C2869" s="192">
        <f>"'INVOCAÇÕES'!R18"</f>
        <v/>
      </c>
      <c r="D2869" s="192" t="inlineStr">
        <is>
          <t>resultado</t>
        </is>
      </c>
    </row>
    <row r="2870">
      <c r="A2870" s="192" t="inlineStr">
        <is>
          <t>invocacao.1.atributo.essencia.base</t>
        </is>
      </c>
      <c r="B2870" s="192">
        <f>IF(ISBLANK('INVOCAÇÕES'!$S$20),"",'INVOCAÇÕES'!$S$20&amp;"")</f>
        <v/>
      </c>
      <c r="C2870" s="192">
        <f>"'INVOCAÇÕES'!S20"</f>
        <v/>
      </c>
      <c r="D2870" s="192" t="inlineStr">
        <is>
          <t>entrada</t>
        </is>
      </c>
    </row>
    <row r="2871">
      <c r="A2871" s="192" t="inlineStr">
        <is>
          <t>invocacao.1.atributo.essencia.buff</t>
        </is>
      </c>
      <c r="B2871" s="192">
        <f>IF(ISBLANK('INVOCAÇÕES'!$S$21),"",'INVOCAÇÕES'!$S$21&amp;"")</f>
        <v/>
      </c>
      <c r="C2871" s="192">
        <f>"'INVOCAÇÕES'!S21"</f>
        <v/>
      </c>
      <c r="D2871" s="192" t="inlineStr">
        <is>
          <t>entrada</t>
        </is>
      </c>
    </row>
    <row r="2872">
      <c r="A2872" s="192" t="inlineStr">
        <is>
          <t>invocacao.1.atributo.essencia.total</t>
        </is>
      </c>
      <c r="B2872" s="192">
        <f>IF(ISBLANK('INVOCAÇÕES'!$S$18),"",'INVOCAÇÕES'!$S$18&amp;"")</f>
        <v/>
      </c>
      <c r="C2872" s="192">
        <f>"'INVOCAÇÕES'!S18"</f>
        <v/>
      </c>
      <c r="D2872" s="192" t="inlineStr">
        <is>
          <t>resultado</t>
        </is>
      </c>
    </row>
    <row r="2873">
      <c r="A2873" s="192" t="inlineStr">
        <is>
          <t>invocacao.1.buff.acerto</t>
        </is>
      </c>
      <c r="B2873" s="192">
        <f>IF(ISBLANK('INVOCAÇÕES'!$O$26),"",'INVOCAÇÕES'!$O$26&amp;"")</f>
        <v/>
      </c>
      <c r="C2873" s="192">
        <f>"'INVOCAÇÕES'!O26"</f>
        <v/>
      </c>
      <c r="D2873" s="192" t="inlineStr">
        <is>
          <t>entrada</t>
        </is>
      </c>
    </row>
    <row r="2874">
      <c r="A2874" s="192" t="inlineStr">
        <is>
          <t>invocacao.1.buff.cd</t>
        </is>
      </c>
      <c r="B2874" s="192">
        <f>IF(ISBLANK('INVOCAÇÕES'!$P$26),"",'INVOCAÇÕES'!$P$26&amp;"")</f>
        <v/>
      </c>
      <c r="C2874" s="192">
        <f>"'INVOCAÇÕES'!P26"</f>
        <v/>
      </c>
      <c r="D2874" s="192" t="inlineStr">
        <is>
          <t>entrada</t>
        </is>
      </c>
    </row>
    <row r="2875">
      <c r="A2875" s="192" t="inlineStr">
        <is>
          <t>invocacao.1.buff.defesa</t>
        </is>
      </c>
      <c r="B2875" s="192">
        <f>IF(ISBLANK('INVOCAÇÕES'!$Q$26),"",'INVOCAÇÕES'!$Q$26&amp;"")</f>
        <v/>
      </c>
      <c r="C2875" s="192">
        <f>"'INVOCAÇÕES'!Q26"</f>
        <v/>
      </c>
      <c r="D2875" s="192" t="inlineStr">
        <is>
          <t>entrada</t>
        </is>
      </c>
    </row>
    <row r="2876">
      <c r="A2876" s="192" t="inlineStr">
        <is>
          <t>invocacao.1.buff.vida</t>
        </is>
      </c>
      <c r="B2876" s="192">
        <f>IF(ISBLANK('INVOCAÇÕES'!$R$26),"",'INVOCAÇÕES'!$R$26&amp;"")</f>
        <v/>
      </c>
      <c r="C2876" s="192">
        <f>"'INVOCAÇÕES'!R26"</f>
        <v/>
      </c>
      <c r="D2876" s="192" t="inlineStr">
        <is>
          <t>entrada</t>
        </is>
      </c>
    </row>
    <row r="2877">
      <c r="A2877" s="192" t="inlineStr">
        <is>
          <t>invocacao.1.buff.deslocamento</t>
        </is>
      </c>
      <c r="B2877" s="192">
        <f>IF(ISBLANK('INVOCAÇÕES'!$S$26),"",'INVOCAÇÕES'!$S$26&amp;"")</f>
        <v/>
      </c>
      <c r="C2877" s="192">
        <f>"'INVOCAÇÕES'!S26"</f>
        <v/>
      </c>
      <c r="D2877" s="192" t="inlineStr">
        <is>
          <t>entrada</t>
        </is>
      </c>
    </row>
    <row r="2878">
      <c r="A2878" s="192" t="inlineStr">
        <is>
          <t>invocacao.1.buff.tr.fisico</t>
        </is>
      </c>
      <c r="B2878" s="192">
        <f>IF(ISBLANK('INVOCAÇÕES'!$O$31),"",'INVOCAÇÕES'!$O$31&amp;"")</f>
        <v/>
      </c>
      <c r="C2878" s="192">
        <f>"'INVOCAÇÕES'!O31"</f>
        <v/>
      </c>
      <c r="D2878" s="192" t="inlineStr">
        <is>
          <t>entrada</t>
        </is>
      </c>
    </row>
    <row r="2879">
      <c r="A2879" s="192" t="inlineStr">
        <is>
          <t>invocacao.1.buff.tr.vigor</t>
        </is>
      </c>
      <c r="B2879" s="192">
        <f>IF(ISBLANK('INVOCAÇÕES'!$P$31),"",'INVOCAÇÕES'!$P$31&amp;"")</f>
        <v/>
      </c>
      <c r="C2879" s="192">
        <f>"'INVOCAÇÕES'!P31"</f>
        <v/>
      </c>
      <c r="D2879" s="192" t="inlineStr">
        <is>
          <t>entrada</t>
        </is>
      </c>
    </row>
    <row r="2880">
      <c r="A2880" s="192" t="inlineStr">
        <is>
          <t>invocacao.1.buff.tr.intelecto</t>
        </is>
      </c>
      <c r="B2880" s="192">
        <f>IF(ISBLANK('INVOCAÇÕES'!$Q$31),"",'INVOCAÇÕES'!$Q$31&amp;"")</f>
        <v/>
      </c>
      <c r="C2880" s="192">
        <f>"'INVOCAÇÕES'!Q31"</f>
        <v/>
      </c>
      <c r="D2880" s="192" t="inlineStr">
        <is>
          <t>entrada</t>
        </is>
      </c>
    </row>
    <row r="2881">
      <c r="A2881" s="192" t="inlineStr">
        <is>
          <t>invocacao.1.buff.tr.espirito</t>
        </is>
      </c>
      <c r="B2881" s="192">
        <f>IF(ISBLANK('INVOCAÇÕES'!$R$31),"",'INVOCAÇÕES'!$R$31&amp;"")</f>
        <v/>
      </c>
      <c r="C2881" s="192">
        <f>"'INVOCAÇÕES'!R31"</f>
        <v/>
      </c>
      <c r="D2881" s="192" t="inlineStr">
        <is>
          <t>entrada</t>
        </is>
      </c>
    </row>
    <row r="2882">
      <c r="A2882" s="192" t="inlineStr">
        <is>
          <t>invocacao.1.atributo_acerto</t>
        </is>
      </c>
      <c r="B2882" s="192">
        <f>IF(ISBLANK('INVOCAÇÕES'!$O$34),"",'INVOCAÇÕES'!$O$34&amp;"")</f>
        <v/>
      </c>
      <c r="C2882" s="192">
        <f>"'INVOCAÇÕES'!O34"</f>
        <v/>
      </c>
      <c r="D2882" s="192" t="inlineStr">
        <is>
          <t>entrada</t>
        </is>
      </c>
    </row>
    <row r="2883">
      <c r="A2883" s="192" t="inlineStr">
        <is>
          <t>invocacao.1.atributo_fisico</t>
        </is>
      </c>
      <c r="B2883" s="192">
        <f>IF(ISBLANK('INVOCAÇÕES'!$R$34),"",'INVOCAÇÕES'!$R$34&amp;"")</f>
        <v/>
      </c>
      <c r="C2883" s="192">
        <f>"'INVOCAÇÕES'!R34"</f>
        <v/>
      </c>
      <c r="D2883" s="192" t="inlineStr">
        <is>
          <t>entrada</t>
        </is>
      </c>
    </row>
    <row r="2884">
      <c r="A2884" s="192" t="inlineStr">
        <is>
          <t>invocacao.1.tr_treinado</t>
        </is>
      </c>
      <c r="B2884" s="192">
        <f>IF(ISBLANK('INVOCAÇÕES'!$S$29),"",'INVOCAÇÕES'!$S$29&amp;"")</f>
        <v/>
      </c>
      <c r="C2884" s="192">
        <f>"'INVOCAÇÕES'!S29"</f>
        <v/>
      </c>
      <c r="D2884" s="192" t="inlineStr">
        <is>
          <t>entrada</t>
        </is>
      </c>
    </row>
    <row r="2885">
      <c r="A2885" s="192" t="inlineStr">
        <is>
          <t>invocacao.1.alma</t>
        </is>
      </c>
      <c r="B2885" s="192">
        <f>IF(ISBLANK('INVOCAÇÕES'!$U$18),"",'INVOCAÇÕES'!$U$18&amp;"")</f>
        <v/>
      </c>
      <c r="C2885" s="192">
        <f>"'INVOCAÇÕES'!U18"</f>
        <v/>
      </c>
      <c r="D2885" s="192" t="inlineStr">
        <is>
          <t>entrada</t>
        </is>
      </c>
    </row>
    <row r="2886">
      <c r="A2886" s="192" t="inlineStr">
        <is>
          <t>invocacao.1.notas</t>
        </is>
      </c>
      <c r="B2886" s="192">
        <f>IF(ISBLANK('INVOCAÇÕES'!$U$27),"",'INVOCAÇÕES'!$U$27&amp;"")</f>
        <v/>
      </c>
      <c r="C2886" s="192">
        <f>"'INVOCAÇÕES'!U27"</f>
        <v/>
      </c>
      <c r="D2886" s="192" t="inlineStr">
        <is>
          <t>entrada</t>
        </is>
      </c>
    </row>
    <row r="2887">
      <c r="A2887" s="192" t="inlineStr">
        <is>
          <t>invocacao.1.definicao</t>
        </is>
      </c>
      <c r="B2887" s="192">
        <f>IF(ISBLANK('INVOCAÇÕES'!$I$52),"",'INVOCAÇÕES'!$I$52&amp;"")</f>
        <v/>
      </c>
      <c r="C2887" s="192">
        <f>"'INVOCAÇÕES'!I52"</f>
        <v/>
      </c>
      <c r="D2887" s="192" t="inlineStr">
        <is>
          <t>entrada</t>
        </is>
      </c>
    </row>
    <row r="2888">
      <c r="A2888" s="192" t="inlineStr">
        <is>
          <t>invocacao.1.familia.1</t>
        </is>
      </c>
      <c r="B2888" s="192">
        <f>IF(ISBLANK('INVOCAÇÕES'!$O$48),"",'INVOCAÇÕES'!$O$48&amp;"")</f>
        <v/>
      </c>
      <c r="C2888" s="192">
        <f>"'INVOCAÇÕES'!O48"</f>
        <v/>
      </c>
      <c r="D2888" s="192" t="inlineStr">
        <is>
          <t>entrada</t>
        </is>
      </c>
    </row>
    <row r="2889">
      <c r="A2889" s="192" t="inlineStr">
        <is>
          <t>invocacao.1.familia.2</t>
        </is>
      </c>
      <c r="B2889" s="192">
        <f>IF(ISBLANK('INVOCAÇÕES'!$P$48),"",'INVOCAÇÕES'!$P$48&amp;"")</f>
        <v/>
      </c>
      <c r="C2889" s="192">
        <f>"'INVOCAÇÕES'!P48"</f>
        <v/>
      </c>
      <c r="D2889" s="192" t="inlineStr">
        <is>
          <t>entrada</t>
        </is>
      </c>
    </row>
    <row r="2890">
      <c r="A2890" s="192" t="inlineStr">
        <is>
          <t>invocacao.1.familia.3</t>
        </is>
      </c>
      <c r="B2890" s="192">
        <f>IF(ISBLANK('INVOCAÇÕES'!$Q$48),"",'INVOCAÇÕES'!$Q$48&amp;"")</f>
        <v/>
      </c>
      <c r="C2890" s="192">
        <f>"'INVOCAÇÕES'!Q48"</f>
        <v/>
      </c>
      <c r="D2890" s="192" t="inlineStr">
        <is>
          <t>entrada</t>
        </is>
      </c>
    </row>
    <row r="2891">
      <c r="A2891" s="192" t="inlineStr">
        <is>
          <t>invocacao.1.familia.4</t>
        </is>
      </c>
      <c r="B2891" s="192">
        <f>IF(ISBLANK('INVOCAÇÕES'!$R$48),"",'INVOCAÇÕES'!$R$48&amp;"")</f>
        <v/>
      </c>
      <c r="C2891" s="192">
        <f>"'INVOCAÇÕES'!R48"</f>
        <v/>
      </c>
      <c r="D2891" s="192" t="inlineStr">
        <is>
          <t>entrada</t>
        </is>
      </c>
    </row>
    <row r="2892">
      <c r="A2892" s="192" t="inlineStr">
        <is>
          <t>invocacao.1.familia.5</t>
        </is>
      </c>
      <c r="B2892" s="192">
        <f>IF(ISBLANK('INVOCAÇÕES'!$S$48),"",'INVOCAÇÕES'!$S$48&amp;"")</f>
        <v/>
      </c>
      <c r="C2892" s="192">
        <f>"'INVOCAÇÕES'!S48"</f>
        <v/>
      </c>
      <c r="D2892" s="192" t="inlineStr">
        <is>
          <t>entrada</t>
        </is>
      </c>
    </row>
    <row r="2893">
      <c r="A2893" s="192" t="inlineStr">
        <is>
          <t>invocacao.1.pericia.1</t>
        </is>
      </c>
      <c r="B2893" s="192">
        <f>IF(ISBLANK('INVOCAÇÕES'!$O$38),"",'INVOCAÇÕES'!$O$38&amp;"")</f>
        <v/>
      </c>
      <c r="C2893" s="192">
        <f>"'INVOCAÇÕES'!O38"</f>
        <v/>
      </c>
      <c r="D2893" s="192" t="inlineStr">
        <is>
          <t>entrada</t>
        </is>
      </c>
    </row>
    <row r="2894">
      <c r="A2894" s="192" t="inlineStr">
        <is>
          <t>invocacao.1.pericia.2</t>
        </is>
      </c>
      <c r="B2894" s="192">
        <f>IF(ISBLANK('INVOCAÇÕES'!$O$39),"",'INVOCAÇÕES'!$O$39&amp;"")</f>
        <v/>
      </c>
      <c r="C2894" s="192">
        <f>"'INVOCAÇÕES'!O39"</f>
        <v/>
      </c>
      <c r="D2894" s="192" t="inlineStr">
        <is>
          <t>entrada</t>
        </is>
      </c>
    </row>
    <row r="2895">
      <c r="A2895" s="192" t="inlineStr">
        <is>
          <t>invocacao.1.pericia.3</t>
        </is>
      </c>
      <c r="B2895" s="192">
        <f>IF(ISBLANK('INVOCAÇÕES'!$O$40),"",'INVOCAÇÕES'!$O$40&amp;"")</f>
        <v/>
      </c>
      <c r="C2895" s="192">
        <f>"'INVOCAÇÕES'!O40"</f>
        <v/>
      </c>
      <c r="D2895" s="192" t="inlineStr">
        <is>
          <t>entrada</t>
        </is>
      </c>
    </row>
    <row r="2896">
      <c r="A2896" s="192" t="inlineStr">
        <is>
          <t>invocacao.1.pericia.4</t>
        </is>
      </c>
      <c r="B2896" s="192">
        <f>IF(ISBLANK('INVOCAÇÕES'!$O$41),"",'INVOCAÇÕES'!$O$41&amp;"")</f>
        <v/>
      </c>
      <c r="C2896" s="192">
        <f>"'INVOCAÇÕES'!O41"</f>
        <v/>
      </c>
      <c r="D2896" s="192" t="inlineStr">
        <is>
          <t>entrada</t>
        </is>
      </c>
    </row>
    <row r="2897">
      <c r="A2897" s="192" t="inlineStr">
        <is>
          <t>invocacao.1.pericia.5</t>
        </is>
      </c>
      <c r="B2897" s="192">
        <f>IF(ISBLANK('INVOCAÇÕES'!$O$42),"",'INVOCAÇÕES'!$O$42&amp;"")</f>
        <v/>
      </c>
      <c r="C2897" s="192">
        <f>"'INVOCAÇÕES'!O42"</f>
        <v/>
      </c>
      <c r="D2897" s="192" t="inlineStr">
        <is>
          <t>entrada</t>
        </is>
      </c>
    </row>
    <row r="2898">
      <c r="A2898" s="192" t="inlineStr">
        <is>
          <t>invocacao.1.pericia.6</t>
        </is>
      </c>
      <c r="B2898" s="192">
        <f>IF(ISBLANK('INVOCAÇÕES'!$O$43),"",'INVOCAÇÕES'!$O$43&amp;"")</f>
        <v/>
      </c>
      <c r="C2898" s="192">
        <f>"'INVOCAÇÕES'!O43"</f>
        <v/>
      </c>
      <c r="D2898" s="192" t="inlineStr">
        <is>
          <t>entrada</t>
        </is>
      </c>
    </row>
    <row r="2899">
      <c r="A2899" s="192" t="inlineStr">
        <is>
          <t>invocacao.1.pericia.7</t>
        </is>
      </c>
      <c r="B2899" s="192">
        <f>IF(ISBLANK('INVOCAÇÕES'!$O$44),"",'INVOCAÇÕES'!$O$44&amp;"")</f>
        <v/>
      </c>
      <c r="C2899" s="192">
        <f>"'INVOCAÇÕES'!O44"</f>
        <v/>
      </c>
      <c r="D2899" s="192" t="inlineStr">
        <is>
          <t>entrada</t>
        </is>
      </c>
    </row>
    <row r="2900">
      <c r="A2900" s="192" t="inlineStr">
        <is>
          <t>invocacao.1.buff.pericia.1</t>
        </is>
      </c>
      <c r="B2900" s="192">
        <f>IF(ISBLANK('INVOCAÇÕES'!$R$38),"",'INVOCAÇÕES'!$R$38&amp;"")</f>
        <v/>
      </c>
      <c r="C2900" s="192">
        <f>"'INVOCAÇÕES'!R38"</f>
        <v/>
      </c>
      <c r="D2900" s="192" t="inlineStr">
        <is>
          <t>entrada</t>
        </is>
      </c>
    </row>
    <row r="2901">
      <c r="A2901" s="192" t="inlineStr">
        <is>
          <t>invocacao.1.buff.pericia.2</t>
        </is>
      </c>
      <c r="B2901" s="192">
        <f>IF(ISBLANK('INVOCAÇÕES'!$R$39),"",'INVOCAÇÕES'!$R$39&amp;"")</f>
        <v/>
      </c>
      <c r="C2901" s="192">
        <f>"'INVOCAÇÕES'!R39"</f>
        <v/>
      </c>
      <c r="D2901" s="192" t="inlineStr">
        <is>
          <t>entrada</t>
        </is>
      </c>
    </row>
    <row r="2902">
      <c r="A2902" s="192" t="inlineStr">
        <is>
          <t>invocacao.1.buff.pericia.3</t>
        </is>
      </c>
      <c r="B2902" s="192">
        <f>IF(ISBLANK('INVOCAÇÕES'!$R$40),"",'INVOCAÇÕES'!$R$40&amp;"")</f>
        <v/>
      </c>
      <c r="C2902" s="192">
        <f>"'INVOCAÇÕES'!R40"</f>
        <v/>
      </c>
      <c r="D2902" s="192" t="inlineStr">
        <is>
          <t>entrada</t>
        </is>
      </c>
    </row>
    <row r="2903">
      <c r="A2903" s="192" t="inlineStr">
        <is>
          <t>invocacao.1.buff.pericia.4</t>
        </is>
      </c>
      <c r="B2903" s="192">
        <f>IF(ISBLANK('INVOCAÇÕES'!$R$41),"",'INVOCAÇÕES'!$R$41&amp;"")</f>
        <v/>
      </c>
      <c r="C2903" s="192">
        <f>"'INVOCAÇÕES'!R41"</f>
        <v/>
      </c>
      <c r="D2903" s="192" t="inlineStr">
        <is>
          <t>entrada</t>
        </is>
      </c>
    </row>
    <row r="2904">
      <c r="A2904" s="192" t="inlineStr">
        <is>
          <t>invocacao.1.buff.pericia.5</t>
        </is>
      </c>
      <c r="B2904" s="192">
        <f>IF(ISBLANK('INVOCAÇÕES'!$R$42),"",'INVOCAÇÕES'!$R$42&amp;"")</f>
        <v/>
      </c>
      <c r="C2904" s="192">
        <f>"'INVOCAÇÕES'!R42"</f>
        <v/>
      </c>
      <c r="D2904" s="192" t="inlineStr">
        <is>
          <t>entrada</t>
        </is>
      </c>
    </row>
    <row r="2905">
      <c r="A2905" s="192" t="inlineStr">
        <is>
          <t>invocacao.1.buff.pericia.6</t>
        </is>
      </c>
      <c r="B2905" s="192">
        <f>IF(ISBLANK('INVOCAÇÕES'!$R$43),"",'INVOCAÇÕES'!$R$43&amp;"")</f>
        <v/>
      </c>
      <c r="C2905" s="192">
        <f>"'INVOCAÇÕES'!R43"</f>
        <v/>
      </c>
      <c r="D2905" s="192" t="inlineStr">
        <is>
          <t>entrada</t>
        </is>
      </c>
    </row>
    <row r="2906">
      <c r="A2906" s="192" t="inlineStr">
        <is>
          <t>invocacao.1.buff.pericia.7</t>
        </is>
      </c>
      <c r="B2906" s="192">
        <f>IF(ISBLANK('INVOCAÇÕES'!$R$44),"",'INVOCAÇÕES'!$R$44&amp;"")</f>
        <v/>
      </c>
      <c r="C2906" s="192">
        <f>"'INVOCAÇÕES'!R44"</f>
        <v/>
      </c>
      <c r="D2906" s="192" t="inlineStr">
        <is>
          <t>entrada</t>
        </is>
      </c>
    </row>
    <row r="2907">
      <c r="A2907" s="192" t="inlineStr">
        <is>
          <t>invocacao.1.talento.1</t>
        </is>
      </c>
      <c r="B2907" s="192">
        <f>IF(ISBLANK('INVOCAÇÕES'!$J$80),"",'INVOCAÇÕES'!$J$80&amp;"")</f>
        <v/>
      </c>
      <c r="C2907" s="192">
        <f>"'INVOCAÇÕES'!J80"</f>
        <v/>
      </c>
      <c r="D2907" s="192" t="inlineStr">
        <is>
          <t>entrada</t>
        </is>
      </c>
    </row>
    <row r="2908">
      <c r="A2908" s="192" t="inlineStr">
        <is>
          <t>invocacao.1.talento.2</t>
        </is>
      </c>
      <c r="B2908" s="192">
        <f>IF(ISBLANK('INVOCAÇÕES'!$J$81),"",'INVOCAÇÕES'!$J$81&amp;"")</f>
        <v/>
      </c>
      <c r="C2908" s="192">
        <f>"'INVOCAÇÕES'!J81"</f>
        <v/>
      </c>
      <c r="D2908" s="192" t="inlineStr">
        <is>
          <t>entrada</t>
        </is>
      </c>
    </row>
    <row r="2909">
      <c r="A2909" s="192" t="inlineStr">
        <is>
          <t>invocacao.1.talento.3</t>
        </is>
      </c>
      <c r="B2909" s="192">
        <f>IF(ISBLANK('INVOCAÇÕES'!$J$82),"",'INVOCAÇÕES'!$J$82&amp;"")</f>
        <v/>
      </c>
      <c r="C2909" s="192">
        <f>"'INVOCAÇÕES'!J82"</f>
        <v/>
      </c>
      <c r="D2909" s="192" t="inlineStr">
        <is>
          <t>entrada</t>
        </is>
      </c>
    </row>
    <row r="2910">
      <c r="A2910" s="192" t="inlineStr">
        <is>
          <t>invocacao.1.talento.4</t>
        </is>
      </c>
      <c r="B2910" s="192">
        <f>IF(ISBLANK('INVOCAÇÕES'!$J$83),"",'INVOCAÇÕES'!$J$83&amp;"")</f>
        <v/>
      </c>
      <c r="C2910" s="192">
        <f>"'INVOCAÇÕES'!J83"</f>
        <v/>
      </c>
      <c r="D2910" s="192" t="inlineStr">
        <is>
          <t>entrada</t>
        </is>
      </c>
    </row>
    <row r="2911">
      <c r="A2911" s="192" t="inlineStr">
        <is>
          <t>invocacao.1.talento.5</t>
        </is>
      </c>
      <c r="B2911" s="192">
        <f>IF(ISBLANK('INVOCAÇÕES'!$J$84),"",'INVOCAÇÕES'!$J$84&amp;"")</f>
        <v/>
      </c>
      <c r="C2911" s="192">
        <f>"'INVOCAÇÕES'!J84"</f>
        <v/>
      </c>
      <c r="D2911" s="192" t="inlineStr">
        <is>
          <t>entrada</t>
        </is>
      </c>
    </row>
    <row r="2912">
      <c r="A2912" s="192" t="inlineStr">
        <is>
          <t>invocacao.1.talento.6</t>
        </is>
      </c>
      <c r="B2912" s="192">
        <f>IF(ISBLANK('INVOCAÇÕES'!$J$85),"",'INVOCAÇÕES'!$J$85&amp;"")</f>
        <v/>
      </c>
      <c r="C2912" s="192">
        <f>"'INVOCAÇÕES'!J85"</f>
        <v/>
      </c>
      <c r="D2912" s="192" t="inlineStr">
        <is>
          <t>entrada</t>
        </is>
      </c>
    </row>
    <row r="2913">
      <c r="A2913" s="192" t="inlineStr">
        <is>
          <t>invocacao.1.talento.7</t>
        </is>
      </c>
      <c r="B2913" s="192">
        <f>IF(ISBLANK('INVOCAÇÕES'!$J$86),"",'INVOCAÇÕES'!$J$86&amp;"")</f>
        <v/>
      </c>
      <c r="C2913" s="192">
        <f>"'INVOCAÇÕES'!J86"</f>
        <v/>
      </c>
      <c r="D2913" s="192" t="inlineStr">
        <is>
          <t>entrada</t>
        </is>
      </c>
    </row>
    <row r="2914">
      <c r="A2914" s="192" t="inlineStr">
        <is>
          <t>invocacao.1.talento.8</t>
        </is>
      </c>
      <c r="B2914" s="192">
        <f>IF(ISBLANK('INVOCAÇÕES'!$J$87),"",'INVOCAÇÕES'!$J$87&amp;"")</f>
        <v/>
      </c>
      <c r="C2914" s="192">
        <f>"'INVOCAÇÕES'!J87"</f>
        <v/>
      </c>
      <c r="D2914" s="192" t="inlineStr">
        <is>
          <t>entrada</t>
        </is>
      </c>
    </row>
    <row r="2915">
      <c r="A2915" s="192" t="inlineStr">
        <is>
          <t>invocacao.1.talento_extra.1</t>
        </is>
      </c>
      <c r="B2915" s="192">
        <f>IF(ISBLANK('INVOCAÇÕES'!$J$182),"",'INVOCAÇÕES'!$J$182&amp;"")</f>
        <v/>
      </c>
      <c r="C2915" s="192">
        <f>"'INVOCAÇÕES'!J182"</f>
        <v/>
      </c>
      <c r="D2915" s="192" t="inlineStr">
        <is>
          <t>entrada</t>
        </is>
      </c>
    </row>
    <row r="2916">
      <c r="A2916" s="192" t="inlineStr">
        <is>
          <t>invocacao.1.talento_extra.2</t>
        </is>
      </c>
      <c r="B2916" s="192">
        <f>IF(ISBLANK('INVOCAÇÕES'!$J$183),"",'INVOCAÇÕES'!$J$183&amp;"")</f>
        <v/>
      </c>
      <c r="C2916" s="192">
        <f>"'INVOCAÇÕES'!J183"</f>
        <v/>
      </c>
      <c r="D2916" s="192" t="inlineStr">
        <is>
          <t>entrada</t>
        </is>
      </c>
    </row>
    <row r="2917">
      <c r="A2917" s="192" t="inlineStr">
        <is>
          <t>invocacao.1.talento_extra.3</t>
        </is>
      </c>
      <c r="B2917" s="192">
        <f>IF(ISBLANK('INVOCAÇÕES'!$J$184),"",'INVOCAÇÕES'!$J$184&amp;"")</f>
        <v/>
      </c>
      <c r="C2917" s="192">
        <f>"'INVOCAÇÕES'!J184"</f>
        <v/>
      </c>
      <c r="D2917" s="192" t="inlineStr">
        <is>
          <t>entrada</t>
        </is>
      </c>
    </row>
    <row r="2918">
      <c r="A2918" s="192" t="inlineStr">
        <is>
          <t>invocacao.1.equipamento.1</t>
        </is>
      </c>
      <c r="B2918" s="192">
        <f>IF(ISBLANK('INVOCAÇÕES'!$V$33),"",'INVOCAÇÕES'!$V$33&amp;"")</f>
        <v/>
      </c>
      <c r="C2918" s="192">
        <f>"'INVOCAÇÕES'!V33"</f>
        <v/>
      </c>
      <c r="D2918" s="192" t="inlineStr">
        <is>
          <t>entrada</t>
        </is>
      </c>
    </row>
    <row r="2919">
      <c r="A2919" s="192" t="inlineStr">
        <is>
          <t>invocacao.1.equipamento.2</t>
        </is>
      </c>
      <c r="B2919" s="192">
        <f>IF(ISBLANK('INVOCAÇÕES'!$V$34),"",'INVOCAÇÕES'!$V$34&amp;"")</f>
        <v/>
      </c>
      <c r="C2919" s="192">
        <f>"'INVOCAÇÕES'!V34"</f>
        <v/>
      </c>
      <c r="D2919" s="192" t="inlineStr">
        <is>
          <t>entrada</t>
        </is>
      </c>
    </row>
    <row r="2920">
      <c r="A2920" s="192" t="inlineStr">
        <is>
          <t>invocacao.1.equipamento.3</t>
        </is>
      </c>
      <c r="B2920" s="192">
        <f>IF(ISBLANK('INVOCAÇÕES'!$V$35),"",'INVOCAÇÕES'!$V$35&amp;"")</f>
        <v/>
      </c>
      <c r="C2920" s="192">
        <f>"'INVOCAÇÕES'!V35"</f>
        <v/>
      </c>
      <c r="D2920" s="192" t="inlineStr">
        <is>
          <t>entrada</t>
        </is>
      </c>
    </row>
    <row r="2921">
      <c r="A2921" s="192" t="inlineStr">
        <is>
          <t>invocacao.1.liberacao.1.classe</t>
        </is>
      </c>
      <c r="B2921" s="192">
        <f>IF(ISBLANK('INVOCAÇÕES'!$I$189),"",'INVOCAÇÕES'!$I$189&amp;"")</f>
        <v/>
      </c>
      <c r="C2921" s="192">
        <f>"'INVOCAÇÕES'!I189"</f>
        <v/>
      </c>
      <c r="D2921" s="192" t="inlineStr">
        <is>
          <t>entrada</t>
        </is>
      </c>
    </row>
    <row r="2922">
      <c r="A2922" s="192" t="inlineStr">
        <is>
          <t>invocacao.1.liberacao.1.nome</t>
        </is>
      </c>
      <c r="B2922" s="192">
        <f>IF(ISBLANK('INVOCAÇÕES'!$J$189),"",'INVOCAÇÕES'!$J$189&amp;"")</f>
        <v/>
      </c>
      <c r="C2922" s="192">
        <f>"'INVOCAÇÕES'!J189"</f>
        <v/>
      </c>
      <c r="D2922" s="192" t="inlineStr">
        <is>
          <t>entrada</t>
        </is>
      </c>
    </row>
    <row r="2923">
      <c r="A2923" s="192" t="inlineStr">
        <is>
          <t>invocacao.1.liberacao.1.pe</t>
        </is>
      </c>
      <c r="B2923" s="192">
        <f>IF(ISBLANK('INVOCAÇÕES'!$M$189),"",'INVOCAÇÕES'!$M$189&amp;"")</f>
        <v/>
      </c>
      <c r="C2923" s="192">
        <f>"'INVOCAÇÕES'!M189"</f>
        <v/>
      </c>
      <c r="D2923" s="192" t="inlineStr">
        <is>
          <t>resultado</t>
        </is>
      </c>
    </row>
    <row r="2924">
      <c r="A2924" s="192" t="inlineStr">
        <is>
          <t>invocacao.1.liberacao.1.como</t>
        </is>
      </c>
      <c r="B2924" s="192">
        <f>IF(ISBLANK('INVOCAÇÕES'!$I$190),"",'INVOCAÇÕES'!$I$190&amp;"")</f>
        <v/>
      </c>
      <c r="C2924" s="192">
        <f>"'INVOCAÇÕES'!I190"</f>
        <v/>
      </c>
      <c r="D2924" s="192" t="inlineStr">
        <is>
          <t>entrada</t>
        </is>
      </c>
    </row>
    <row r="2925">
      <c r="A2925" s="192" t="inlineStr">
        <is>
          <t>invocacao.1.liberacao.1.pontos</t>
        </is>
      </c>
      <c r="B2925" s="192">
        <f>IF(ISBLANK('INVOCAÇÕES'!$I$194),"",'INVOCAÇÕES'!$I$194&amp;"")</f>
        <v/>
      </c>
      <c r="C2925" s="192">
        <f>"'INVOCAÇÕES'!I194"</f>
        <v/>
      </c>
      <c r="D2925" s="192" t="inlineStr">
        <is>
          <t>resultado</t>
        </is>
      </c>
    </row>
    <row r="2926">
      <c r="A2926" s="192" t="inlineStr">
        <is>
          <t>invocacao.1.liberacao.1.acao</t>
        </is>
      </c>
      <c r="B2926" s="192">
        <f>IF(ISBLANK('INVOCAÇÕES'!$I$195),"",'INVOCAÇÕES'!$I$195&amp;"")</f>
        <v/>
      </c>
      <c r="C2926" s="192">
        <f>"'INVOCAÇÕES'!I195"</f>
        <v/>
      </c>
      <c r="D2926" s="192" t="inlineStr">
        <is>
          <t>resultado</t>
        </is>
      </c>
    </row>
    <row r="2927">
      <c r="A2927" s="192" t="inlineStr">
        <is>
          <t>invocacao.1.liberacao.2.classe</t>
        </is>
      </c>
      <c r="B2927" s="192">
        <f>IF(ISBLANK('INVOCAÇÕES'!$O$189),"",'INVOCAÇÕES'!$O$189&amp;"")</f>
        <v/>
      </c>
      <c r="C2927" s="192">
        <f>"'INVOCAÇÕES'!O189"</f>
        <v/>
      </c>
      <c r="D2927" s="192" t="inlineStr">
        <is>
          <t>entrada</t>
        </is>
      </c>
    </row>
    <row r="2928">
      <c r="A2928" s="192" t="inlineStr">
        <is>
          <t>invocacao.1.liberacao.2.nome</t>
        </is>
      </c>
      <c r="B2928" s="192">
        <f>IF(ISBLANK('INVOCAÇÕES'!$P$189),"",'INVOCAÇÕES'!$P$189&amp;"")</f>
        <v/>
      </c>
      <c r="C2928" s="192">
        <f>"'INVOCAÇÕES'!P189"</f>
        <v/>
      </c>
      <c r="D2928" s="192" t="inlineStr">
        <is>
          <t>entrada</t>
        </is>
      </c>
    </row>
    <row r="2929">
      <c r="A2929" s="192" t="inlineStr">
        <is>
          <t>invocacao.1.liberacao.2.pe</t>
        </is>
      </c>
      <c r="B2929" s="192">
        <f>IF(ISBLANK('INVOCAÇÕES'!$S$189),"",'INVOCAÇÕES'!$S$189&amp;"")</f>
        <v/>
      </c>
      <c r="C2929" s="192">
        <f>"'INVOCAÇÕES'!S189"</f>
        <v/>
      </c>
      <c r="D2929" s="192" t="inlineStr">
        <is>
          <t>resultado</t>
        </is>
      </c>
    </row>
    <row r="2930">
      <c r="A2930" s="192" t="inlineStr">
        <is>
          <t>invocacao.1.liberacao.2.como</t>
        </is>
      </c>
      <c r="B2930" s="192">
        <f>IF(ISBLANK('INVOCAÇÕES'!$O$190),"",'INVOCAÇÕES'!$O$190&amp;"")</f>
        <v/>
      </c>
      <c r="C2930" s="192">
        <f>"'INVOCAÇÕES'!O190"</f>
        <v/>
      </c>
      <c r="D2930" s="192" t="inlineStr">
        <is>
          <t>entrada</t>
        </is>
      </c>
    </row>
    <row r="2931">
      <c r="A2931" s="192" t="inlineStr">
        <is>
          <t>invocacao.1.liberacao.2.pontos</t>
        </is>
      </c>
      <c r="B2931" s="192">
        <f>IF(ISBLANK('INVOCAÇÕES'!$O$194),"",'INVOCAÇÕES'!$O$194&amp;"")</f>
        <v/>
      </c>
      <c r="C2931" s="192">
        <f>"'INVOCAÇÕES'!O194"</f>
        <v/>
      </c>
      <c r="D2931" s="192" t="inlineStr">
        <is>
          <t>resultado</t>
        </is>
      </c>
    </row>
    <row r="2932">
      <c r="A2932" s="192" t="inlineStr">
        <is>
          <t>invocacao.1.liberacao.2.acao</t>
        </is>
      </c>
      <c r="B2932" s="192">
        <f>IF(ISBLANK('INVOCAÇÕES'!$O$195),"",'INVOCAÇÕES'!$O$195&amp;"")</f>
        <v/>
      </c>
      <c r="C2932" s="192">
        <f>"'INVOCAÇÕES'!O195"</f>
        <v/>
      </c>
      <c r="D2932" s="192" t="inlineStr">
        <is>
          <t>resultado</t>
        </is>
      </c>
    </row>
    <row r="2933">
      <c r="A2933" s="192" t="inlineStr">
        <is>
          <t>invocacao.1.liberacao.3.classe</t>
        </is>
      </c>
      <c r="B2933" s="192">
        <f>IF(ISBLANK('INVOCAÇÕES'!$U$189),"",'INVOCAÇÕES'!$U$189&amp;"")</f>
        <v/>
      </c>
      <c r="C2933" s="192">
        <f>"'INVOCAÇÕES'!U189"</f>
        <v/>
      </c>
      <c r="D2933" s="192" t="inlineStr">
        <is>
          <t>entrada</t>
        </is>
      </c>
    </row>
    <row r="2934">
      <c r="A2934" s="192" t="inlineStr">
        <is>
          <t>invocacao.1.liberacao.3.nome</t>
        </is>
      </c>
      <c r="B2934" s="192">
        <f>IF(ISBLANK('INVOCAÇÕES'!$V$189),"",'INVOCAÇÕES'!$V$189&amp;"")</f>
        <v/>
      </c>
      <c r="C2934" s="192">
        <f>"'INVOCAÇÕES'!V189"</f>
        <v/>
      </c>
      <c r="D2934" s="192" t="inlineStr">
        <is>
          <t>entrada</t>
        </is>
      </c>
    </row>
    <row r="2935">
      <c r="A2935" s="192" t="inlineStr">
        <is>
          <t>invocacao.1.liberacao.3.pe</t>
        </is>
      </c>
      <c r="B2935" s="192">
        <f>IF(ISBLANK('INVOCAÇÕES'!$Y$189),"",'INVOCAÇÕES'!$Y$189&amp;"")</f>
        <v/>
      </c>
      <c r="C2935" s="192">
        <f>"'INVOCAÇÕES'!Y189"</f>
        <v/>
      </c>
      <c r="D2935" s="192" t="inlineStr">
        <is>
          <t>resultado</t>
        </is>
      </c>
    </row>
    <row r="2936">
      <c r="A2936" s="192" t="inlineStr">
        <is>
          <t>invocacao.1.liberacao.3.como</t>
        </is>
      </c>
      <c r="B2936" s="192">
        <f>IF(ISBLANK('INVOCAÇÕES'!$U$190),"",'INVOCAÇÕES'!$U$190&amp;"")</f>
        <v/>
      </c>
      <c r="C2936" s="192">
        <f>"'INVOCAÇÕES'!U190"</f>
        <v/>
      </c>
      <c r="D2936" s="192" t="inlineStr">
        <is>
          <t>entrada</t>
        </is>
      </c>
    </row>
    <row r="2937">
      <c r="A2937" s="192" t="inlineStr">
        <is>
          <t>invocacao.1.liberacao.3.pontos</t>
        </is>
      </c>
      <c r="B2937" s="192">
        <f>IF(ISBLANK('INVOCAÇÕES'!$U$194),"",'INVOCAÇÕES'!$U$194&amp;"")</f>
        <v/>
      </c>
      <c r="C2937" s="192">
        <f>"'INVOCAÇÕES'!U194"</f>
        <v/>
      </c>
      <c r="D2937" s="192" t="inlineStr">
        <is>
          <t>resultado</t>
        </is>
      </c>
    </row>
    <row r="2938">
      <c r="A2938" s="192" t="inlineStr">
        <is>
          <t>invocacao.1.liberacao.3.acao</t>
        </is>
      </c>
      <c r="B2938" s="192">
        <f>IF(ISBLANK('INVOCAÇÕES'!$U$195),"",'INVOCAÇÕES'!$U$195&amp;"")</f>
        <v/>
      </c>
      <c r="C2938" s="192">
        <f>"'INVOCAÇÕES'!U195"</f>
        <v/>
      </c>
      <c r="D2938" s="192" t="inlineStr">
        <is>
          <t>resultado</t>
        </is>
      </c>
    </row>
    <row r="2939">
      <c r="A2939" s="192" t="inlineStr">
        <is>
          <t>invocacao.1.tm.nome</t>
        </is>
      </c>
      <c r="B2939" s="192">
        <f>IF(ISBLANK('INVOCAÇÕES'!$I$198),"",'INVOCAÇÕES'!$I$198&amp;"")</f>
        <v/>
      </c>
      <c r="C2939" s="192">
        <f>"'INVOCAÇÕES'!I198"</f>
        <v/>
      </c>
      <c r="D2939" s="192" t="inlineStr">
        <is>
          <t>entrada</t>
        </is>
      </c>
    </row>
    <row r="2940">
      <c r="A2940" s="192" t="inlineStr">
        <is>
          <t>invocacao.1.tm.pe</t>
        </is>
      </c>
      <c r="B2940" s="192">
        <f>IF(ISBLANK('INVOCAÇÕES'!$M$198),"",'INVOCAÇÕES'!$M$198&amp;"")</f>
        <v/>
      </c>
      <c r="C2940" s="192">
        <f>"'INVOCAÇÕES'!M198"</f>
        <v/>
      </c>
      <c r="D2940" s="192" t="inlineStr">
        <is>
          <t>resultado</t>
        </is>
      </c>
    </row>
    <row r="2941">
      <c r="A2941" s="192" t="inlineStr">
        <is>
          <t>invocacao.1.tm.como</t>
        </is>
      </c>
      <c r="B2941" s="192">
        <f>IF(ISBLANK('INVOCAÇÕES'!$I$199),"",'INVOCAÇÕES'!$I$199&amp;"")</f>
        <v/>
      </c>
      <c r="C2941" s="192">
        <f>"'INVOCAÇÕES'!I199"</f>
        <v/>
      </c>
      <c r="D2941" s="192" t="inlineStr">
        <is>
          <t>entrada</t>
        </is>
      </c>
    </row>
    <row r="2942">
      <c r="A2942" s="192" t="inlineStr">
        <is>
          <t>invocacao.1.tm.dados</t>
        </is>
      </c>
      <c r="B2942" s="192">
        <f>IF(ISBLANK('INVOCAÇÕES'!$I$203),"",'INVOCAÇÕES'!$I$203&amp;"")</f>
        <v/>
      </c>
      <c r="C2942" s="192">
        <f>"'INVOCAÇÕES'!I203"</f>
        <v/>
      </c>
      <c r="D2942" s="192" t="inlineStr">
        <is>
          <t>resultado</t>
        </is>
      </c>
    </row>
    <row r="2943">
      <c r="A2943" s="192" t="inlineStr">
        <is>
          <t>invocacao.1.tm.acao</t>
        </is>
      </c>
      <c r="B2943" s="192">
        <f>IF(ISBLANK('INVOCAÇÕES'!$I$204),"",'INVOCAÇÕES'!$I$204&amp;"")</f>
        <v/>
      </c>
      <c r="C2943" s="192">
        <f>"'INVOCAÇÕES'!I204"</f>
        <v/>
      </c>
      <c r="D2943" s="192" t="inlineStr">
        <is>
          <t>resultado</t>
        </is>
      </c>
    </row>
    <row r="2944">
      <c r="A2944" s="192" t="inlineStr">
        <is>
          <t>invocacao.1.exp.nome</t>
        </is>
      </c>
      <c r="B2944" s="192">
        <f>IF(ISBLANK('INVOCAÇÕES'!$O$198),"",'INVOCAÇÕES'!$O$198&amp;"")</f>
        <v/>
      </c>
      <c r="C2944" s="192">
        <f>"'INVOCAÇÕES'!O198"</f>
        <v/>
      </c>
      <c r="D2944" s="192" t="inlineStr">
        <is>
          <t>entrada</t>
        </is>
      </c>
    </row>
    <row r="2945">
      <c r="A2945" s="192" t="inlineStr">
        <is>
          <t>invocacao.1.exp.pe</t>
        </is>
      </c>
      <c r="B2945" s="192">
        <f>IF(ISBLANK('INVOCAÇÕES'!$S$198),"",'INVOCAÇÕES'!$S$198&amp;"")</f>
        <v/>
      </c>
      <c r="C2945" s="192">
        <f>"'INVOCAÇÕES'!S198"</f>
        <v/>
      </c>
      <c r="D2945" s="192" t="inlineStr">
        <is>
          <t>resultado</t>
        </is>
      </c>
    </row>
    <row r="2946">
      <c r="A2946" s="192" t="inlineStr">
        <is>
          <t>invocacao.1.exp.como</t>
        </is>
      </c>
      <c r="B2946" s="192">
        <f>IF(ISBLANK('INVOCAÇÕES'!$O$199),"",'INVOCAÇÕES'!$O$199&amp;"")</f>
        <v/>
      </c>
      <c r="C2946" s="192">
        <f>"'INVOCAÇÕES'!O199"</f>
        <v/>
      </c>
      <c r="D2946" s="192" t="inlineStr">
        <is>
          <t>entrada</t>
        </is>
      </c>
    </row>
    <row r="2947">
      <c r="A2947" s="192" t="inlineStr">
        <is>
          <t>invocacao.1.exp.degrau</t>
        </is>
      </c>
      <c r="B2947" s="192">
        <f>IF(ISBLANK('INVOCAÇÕES'!$O$203),"",'INVOCAÇÕES'!$O$203&amp;"")</f>
        <v/>
      </c>
      <c r="C2947" s="192">
        <f>"'INVOCAÇÕES'!O203"</f>
        <v/>
      </c>
      <c r="D2947" s="192" t="inlineStr">
        <is>
          <t>entrada</t>
        </is>
      </c>
    </row>
    <row r="2948">
      <c r="A2948" s="192" t="inlineStr">
        <is>
          <t>invocacao.1.exp.acerto</t>
        </is>
      </c>
      <c r="B2948" s="192">
        <f>IF(ISBLANK('INVOCAÇÕES'!$Q$203),"",'INVOCAÇÕES'!$Q$203&amp;"")</f>
        <v/>
      </c>
      <c r="C2948" s="192">
        <f>"'INVOCAÇÕES'!Q203"</f>
        <v/>
      </c>
      <c r="D2948" s="192" t="inlineStr">
        <is>
          <t>entrada</t>
        </is>
      </c>
    </row>
    <row r="2949">
      <c r="A2949" s="192" t="inlineStr">
        <is>
          <t>invocacao.1.exp.pede</t>
        </is>
      </c>
      <c r="B2949" s="192">
        <f>IF(ISBLANK('INVOCAÇÕES'!$O$204),"",'INVOCAÇÕES'!$O$204&amp;"")</f>
        <v/>
      </c>
      <c r="C2949" s="192">
        <f>"'INVOCAÇÕES'!O204"</f>
        <v/>
      </c>
      <c r="D2949" s="192" t="inlineStr">
        <is>
          <t>resultado</t>
        </is>
      </c>
    </row>
    <row r="2950">
      <c r="A2950" s="192" t="inlineStr">
        <is>
          <t>invocacao.2.atributo.forca.base</t>
        </is>
      </c>
      <c r="B2950" s="192">
        <f>IF(ISBLANK('INVOCAÇÕES'!$O$218),"",'INVOCAÇÕES'!$O$218&amp;"")</f>
        <v/>
      </c>
      <c r="C2950" s="192">
        <f>"'INVOCAÇÕES'!O218"</f>
        <v/>
      </c>
      <c r="D2950" s="192" t="inlineStr">
        <is>
          <t>entrada</t>
        </is>
      </c>
    </row>
    <row r="2951">
      <c r="A2951" s="192" t="inlineStr">
        <is>
          <t>invocacao.2.atributo.forca.buff</t>
        </is>
      </c>
      <c r="B2951" s="192">
        <f>IF(ISBLANK('INVOCAÇÕES'!$O$219),"",'INVOCAÇÕES'!$O$219&amp;"")</f>
        <v/>
      </c>
      <c r="C2951" s="192">
        <f>"'INVOCAÇÕES'!O219"</f>
        <v/>
      </c>
      <c r="D2951" s="192" t="inlineStr">
        <is>
          <t>entrada</t>
        </is>
      </c>
    </row>
    <row r="2952">
      <c r="A2952" s="192" t="inlineStr">
        <is>
          <t>invocacao.2.atributo.forca.total</t>
        </is>
      </c>
      <c r="B2952" s="192">
        <f>IF(ISBLANK('INVOCAÇÕES'!$O$216),"",'INVOCAÇÕES'!$O$216&amp;"")</f>
        <v/>
      </c>
      <c r="C2952" s="192">
        <f>"'INVOCAÇÕES'!O216"</f>
        <v/>
      </c>
      <c r="D2952" s="192" t="inlineStr">
        <is>
          <t>resultado</t>
        </is>
      </c>
    </row>
    <row r="2953">
      <c r="A2953" s="192" t="inlineStr">
        <is>
          <t>invocacao.2.atributo.destreza.base</t>
        </is>
      </c>
      <c r="B2953" s="192">
        <f>IF(ISBLANK('INVOCAÇÕES'!$P$218),"",'INVOCAÇÕES'!$P$218&amp;"")</f>
        <v/>
      </c>
      <c r="C2953" s="192">
        <f>"'INVOCAÇÕES'!P218"</f>
        <v/>
      </c>
      <c r="D2953" s="192" t="inlineStr">
        <is>
          <t>entrada</t>
        </is>
      </c>
    </row>
    <row r="2954">
      <c r="A2954" s="192" t="inlineStr">
        <is>
          <t>invocacao.2.atributo.destreza.buff</t>
        </is>
      </c>
      <c r="B2954" s="192">
        <f>IF(ISBLANK('INVOCAÇÕES'!$P$219),"",'INVOCAÇÕES'!$P$219&amp;"")</f>
        <v/>
      </c>
      <c r="C2954" s="192">
        <f>"'INVOCAÇÕES'!P219"</f>
        <v/>
      </c>
      <c r="D2954" s="192" t="inlineStr">
        <is>
          <t>entrada</t>
        </is>
      </c>
    </row>
    <row r="2955">
      <c r="A2955" s="192" t="inlineStr">
        <is>
          <t>invocacao.2.atributo.destreza.total</t>
        </is>
      </c>
      <c r="B2955" s="192">
        <f>IF(ISBLANK('INVOCAÇÕES'!$P$216),"",'INVOCAÇÕES'!$P$216&amp;"")</f>
        <v/>
      </c>
      <c r="C2955" s="192">
        <f>"'INVOCAÇÕES'!P216"</f>
        <v/>
      </c>
      <c r="D2955" s="192" t="inlineStr">
        <is>
          <t>resultado</t>
        </is>
      </c>
    </row>
    <row r="2956">
      <c r="A2956" s="192" t="inlineStr">
        <is>
          <t>invocacao.2.atributo.constituicao.base</t>
        </is>
      </c>
      <c r="B2956" s="192">
        <f>IF(ISBLANK('INVOCAÇÕES'!$Q$218),"",'INVOCAÇÕES'!$Q$218&amp;"")</f>
        <v/>
      </c>
      <c r="C2956" s="192">
        <f>"'INVOCAÇÕES'!Q218"</f>
        <v/>
      </c>
      <c r="D2956" s="192" t="inlineStr">
        <is>
          <t>entrada</t>
        </is>
      </c>
    </row>
    <row r="2957">
      <c r="A2957" s="192" t="inlineStr">
        <is>
          <t>invocacao.2.atributo.constituicao.buff</t>
        </is>
      </c>
      <c r="B2957" s="192">
        <f>IF(ISBLANK('INVOCAÇÕES'!$Q$219),"",'INVOCAÇÕES'!$Q$219&amp;"")</f>
        <v/>
      </c>
      <c r="C2957" s="192">
        <f>"'INVOCAÇÕES'!Q219"</f>
        <v/>
      </c>
      <c r="D2957" s="192" t="inlineStr">
        <is>
          <t>entrada</t>
        </is>
      </c>
    </row>
    <row r="2958">
      <c r="A2958" s="192" t="inlineStr">
        <is>
          <t>invocacao.2.atributo.constituicao.total</t>
        </is>
      </c>
      <c r="B2958" s="192">
        <f>IF(ISBLANK('INVOCAÇÕES'!$Q$216),"",'INVOCAÇÕES'!$Q$216&amp;"")</f>
        <v/>
      </c>
      <c r="C2958" s="192">
        <f>"'INVOCAÇÕES'!Q216"</f>
        <v/>
      </c>
      <c r="D2958" s="192" t="inlineStr">
        <is>
          <t>resultado</t>
        </is>
      </c>
    </row>
    <row r="2959">
      <c r="A2959" s="192" t="inlineStr">
        <is>
          <t>invocacao.2.atributo.inteligencia.base</t>
        </is>
      </c>
      <c r="B2959" s="192">
        <f>IF(ISBLANK('INVOCAÇÕES'!$R$218),"",'INVOCAÇÕES'!$R$218&amp;"")</f>
        <v/>
      </c>
      <c r="C2959" s="192">
        <f>"'INVOCAÇÕES'!R218"</f>
        <v/>
      </c>
      <c r="D2959" s="192" t="inlineStr">
        <is>
          <t>entrada</t>
        </is>
      </c>
    </row>
    <row r="2960">
      <c r="A2960" s="192" t="inlineStr">
        <is>
          <t>invocacao.2.atributo.inteligencia.buff</t>
        </is>
      </c>
      <c r="B2960" s="192">
        <f>IF(ISBLANK('INVOCAÇÕES'!$R$219),"",'INVOCAÇÕES'!$R$219&amp;"")</f>
        <v/>
      </c>
      <c r="C2960" s="192">
        <f>"'INVOCAÇÕES'!R219"</f>
        <v/>
      </c>
      <c r="D2960" s="192" t="inlineStr">
        <is>
          <t>entrada</t>
        </is>
      </c>
    </row>
    <row r="2961">
      <c r="A2961" s="192" t="inlineStr">
        <is>
          <t>invocacao.2.atributo.inteligencia.total</t>
        </is>
      </c>
      <c r="B2961" s="192">
        <f>IF(ISBLANK('INVOCAÇÕES'!$R$216),"",'INVOCAÇÕES'!$R$216&amp;"")</f>
        <v/>
      </c>
      <c r="C2961" s="192">
        <f>"'INVOCAÇÕES'!R216"</f>
        <v/>
      </c>
      <c r="D2961" s="192" t="inlineStr">
        <is>
          <t>resultado</t>
        </is>
      </c>
    </row>
    <row r="2962">
      <c r="A2962" s="192" t="inlineStr">
        <is>
          <t>invocacao.2.atributo.essencia.base</t>
        </is>
      </c>
      <c r="B2962" s="192">
        <f>IF(ISBLANK('INVOCAÇÕES'!$S$218),"",'INVOCAÇÕES'!$S$218&amp;"")</f>
        <v/>
      </c>
      <c r="C2962" s="192">
        <f>"'INVOCAÇÕES'!S218"</f>
        <v/>
      </c>
      <c r="D2962" s="192" t="inlineStr">
        <is>
          <t>entrada</t>
        </is>
      </c>
    </row>
    <row r="2963">
      <c r="A2963" s="192" t="inlineStr">
        <is>
          <t>invocacao.2.atributo.essencia.buff</t>
        </is>
      </c>
      <c r="B2963" s="192">
        <f>IF(ISBLANK('INVOCAÇÕES'!$S$219),"",'INVOCAÇÕES'!$S$219&amp;"")</f>
        <v/>
      </c>
      <c r="C2963" s="192">
        <f>"'INVOCAÇÕES'!S219"</f>
        <v/>
      </c>
      <c r="D2963" s="192" t="inlineStr">
        <is>
          <t>entrada</t>
        </is>
      </c>
    </row>
    <row r="2964">
      <c r="A2964" s="192" t="inlineStr">
        <is>
          <t>invocacao.2.atributo.essencia.total</t>
        </is>
      </c>
      <c r="B2964" s="192">
        <f>IF(ISBLANK('INVOCAÇÕES'!$S$216),"",'INVOCAÇÕES'!$S$216&amp;"")</f>
        <v/>
      </c>
      <c r="C2964" s="192">
        <f>"'INVOCAÇÕES'!S216"</f>
        <v/>
      </c>
      <c r="D2964" s="192" t="inlineStr">
        <is>
          <t>resultado</t>
        </is>
      </c>
    </row>
    <row r="2965">
      <c r="A2965" s="192" t="inlineStr">
        <is>
          <t>invocacao.2.buff.acerto</t>
        </is>
      </c>
      <c r="B2965" s="192">
        <f>IF(ISBLANK('INVOCAÇÕES'!$O$224),"",'INVOCAÇÕES'!$O$224&amp;"")</f>
        <v/>
      </c>
      <c r="C2965" s="192">
        <f>"'INVOCAÇÕES'!O224"</f>
        <v/>
      </c>
      <c r="D2965" s="192" t="inlineStr">
        <is>
          <t>entrada</t>
        </is>
      </c>
    </row>
    <row r="2966">
      <c r="A2966" s="192" t="inlineStr">
        <is>
          <t>invocacao.2.buff.cd</t>
        </is>
      </c>
      <c r="B2966" s="192">
        <f>IF(ISBLANK('INVOCAÇÕES'!$P$224),"",'INVOCAÇÕES'!$P$224&amp;"")</f>
        <v/>
      </c>
      <c r="C2966" s="192">
        <f>"'INVOCAÇÕES'!P224"</f>
        <v/>
      </c>
      <c r="D2966" s="192" t="inlineStr">
        <is>
          <t>entrada</t>
        </is>
      </c>
    </row>
    <row r="2967">
      <c r="A2967" s="192" t="inlineStr">
        <is>
          <t>invocacao.2.buff.defesa</t>
        </is>
      </c>
      <c r="B2967" s="192">
        <f>IF(ISBLANK('INVOCAÇÕES'!$Q$224),"",'INVOCAÇÕES'!$Q$224&amp;"")</f>
        <v/>
      </c>
      <c r="C2967" s="192">
        <f>"'INVOCAÇÕES'!Q224"</f>
        <v/>
      </c>
      <c r="D2967" s="192" t="inlineStr">
        <is>
          <t>entrada</t>
        </is>
      </c>
    </row>
    <row r="2968">
      <c r="A2968" s="192" t="inlineStr">
        <is>
          <t>invocacao.2.buff.vida</t>
        </is>
      </c>
      <c r="B2968" s="192">
        <f>IF(ISBLANK('INVOCAÇÕES'!$R$224),"",'INVOCAÇÕES'!$R$224&amp;"")</f>
        <v/>
      </c>
      <c r="C2968" s="192">
        <f>"'INVOCAÇÕES'!R224"</f>
        <v/>
      </c>
      <c r="D2968" s="192" t="inlineStr">
        <is>
          <t>entrada</t>
        </is>
      </c>
    </row>
    <row r="2969">
      <c r="A2969" s="192" t="inlineStr">
        <is>
          <t>invocacao.2.buff.deslocamento</t>
        </is>
      </c>
      <c r="B2969" s="192">
        <f>IF(ISBLANK('INVOCAÇÕES'!$S$224),"",'INVOCAÇÕES'!$S$224&amp;"")</f>
        <v/>
      </c>
      <c r="C2969" s="192">
        <f>"'INVOCAÇÕES'!S224"</f>
        <v/>
      </c>
      <c r="D2969" s="192" t="inlineStr">
        <is>
          <t>entrada</t>
        </is>
      </c>
    </row>
    <row r="2970">
      <c r="A2970" s="192" t="inlineStr">
        <is>
          <t>invocacao.2.buff.tr.fisico</t>
        </is>
      </c>
      <c r="B2970" s="192">
        <f>IF(ISBLANK('INVOCAÇÕES'!$O$229),"",'INVOCAÇÕES'!$O$229&amp;"")</f>
        <v/>
      </c>
      <c r="C2970" s="192">
        <f>"'INVOCAÇÕES'!O229"</f>
        <v/>
      </c>
      <c r="D2970" s="192" t="inlineStr">
        <is>
          <t>entrada</t>
        </is>
      </c>
    </row>
    <row r="2971">
      <c r="A2971" s="192" t="inlineStr">
        <is>
          <t>invocacao.2.buff.tr.vigor</t>
        </is>
      </c>
      <c r="B2971" s="192">
        <f>IF(ISBLANK('INVOCAÇÕES'!$P$229),"",'INVOCAÇÕES'!$P$229&amp;"")</f>
        <v/>
      </c>
      <c r="C2971" s="192">
        <f>"'INVOCAÇÕES'!P229"</f>
        <v/>
      </c>
      <c r="D2971" s="192" t="inlineStr">
        <is>
          <t>entrada</t>
        </is>
      </c>
    </row>
    <row r="2972">
      <c r="A2972" s="192" t="inlineStr">
        <is>
          <t>invocacao.2.buff.tr.intelecto</t>
        </is>
      </c>
      <c r="B2972" s="192">
        <f>IF(ISBLANK('INVOCAÇÕES'!$Q$229),"",'INVOCAÇÕES'!$Q$229&amp;"")</f>
        <v/>
      </c>
      <c r="C2972" s="192">
        <f>"'INVOCAÇÕES'!Q229"</f>
        <v/>
      </c>
      <c r="D2972" s="192" t="inlineStr">
        <is>
          <t>entrada</t>
        </is>
      </c>
    </row>
    <row r="2973">
      <c r="A2973" s="192" t="inlineStr">
        <is>
          <t>invocacao.2.buff.tr.espirito</t>
        </is>
      </c>
      <c r="B2973" s="192">
        <f>IF(ISBLANK('INVOCAÇÕES'!$R$229),"",'INVOCAÇÕES'!$R$229&amp;"")</f>
        <v/>
      </c>
      <c r="C2973" s="192">
        <f>"'INVOCAÇÕES'!R229"</f>
        <v/>
      </c>
      <c r="D2973" s="192" t="inlineStr">
        <is>
          <t>entrada</t>
        </is>
      </c>
    </row>
    <row r="2974">
      <c r="A2974" s="192" t="inlineStr">
        <is>
          <t>invocacao.2.atributo_acerto</t>
        </is>
      </c>
      <c r="B2974" s="192">
        <f>IF(ISBLANK('INVOCAÇÕES'!$O$232),"",'INVOCAÇÕES'!$O$232&amp;"")</f>
        <v/>
      </c>
      <c r="C2974" s="192">
        <f>"'INVOCAÇÕES'!O232"</f>
        <v/>
      </c>
      <c r="D2974" s="192" t="inlineStr">
        <is>
          <t>entrada</t>
        </is>
      </c>
    </row>
    <row r="2975">
      <c r="A2975" s="192" t="inlineStr">
        <is>
          <t>invocacao.2.atributo_fisico</t>
        </is>
      </c>
      <c r="B2975" s="192">
        <f>IF(ISBLANK('INVOCAÇÕES'!$R$232),"",'INVOCAÇÕES'!$R$232&amp;"")</f>
        <v/>
      </c>
      <c r="C2975" s="192">
        <f>"'INVOCAÇÕES'!R232"</f>
        <v/>
      </c>
      <c r="D2975" s="192" t="inlineStr">
        <is>
          <t>entrada</t>
        </is>
      </c>
    </row>
    <row r="2976">
      <c r="A2976" s="192" t="inlineStr">
        <is>
          <t>invocacao.2.tr_treinado</t>
        </is>
      </c>
      <c r="B2976" s="192">
        <f>IF(ISBLANK('INVOCAÇÕES'!$S$227),"",'INVOCAÇÕES'!$S$227&amp;"")</f>
        <v/>
      </c>
      <c r="C2976" s="192">
        <f>"'INVOCAÇÕES'!S227"</f>
        <v/>
      </c>
      <c r="D2976" s="192" t="inlineStr">
        <is>
          <t>entrada</t>
        </is>
      </c>
    </row>
    <row r="2977">
      <c r="A2977" s="192" t="inlineStr">
        <is>
          <t>invocacao.2.alma</t>
        </is>
      </c>
      <c r="B2977" s="192">
        <f>IF(ISBLANK('INVOCAÇÕES'!$U$216),"",'INVOCAÇÕES'!$U$216&amp;"")</f>
        <v/>
      </c>
      <c r="C2977" s="192">
        <f>"'INVOCAÇÕES'!U216"</f>
        <v/>
      </c>
      <c r="D2977" s="192" t="inlineStr">
        <is>
          <t>entrada</t>
        </is>
      </c>
    </row>
    <row r="2978">
      <c r="A2978" s="192" t="inlineStr">
        <is>
          <t>invocacao.2.notas</t>
        </is>
      </c>
      <c r="B2978" s="192">
        <f>IF(ISBLANK('INVOCAÇÕES'!$U$225),"",'INVOCAÇÕES'!$U$225&amp;"")</f>
        <v/>
      </c>
      <c r="C2978" s="192">
        <f>"'INVOCAÇÕES'!U225"</f>
        <v/>
      </c>
      <c r="D2978" s="192" t="inlineStr">
        <is>
          <t>entrada</t>
        </is>
      </c>
    </row>
    <row r="2979">
      <c r="A2979" s="192" t="inlineStr">
        <is>
          <t>invocacao.2.definicao</t>
        </is>
      </c>
      <c r="B2979" s="192">
        <f>IF(ISBLANK('INVOCAÇÕES'!$I$250),"",'INVOCAÇÕES'!$I$250&amp;"")</f>
        <v/>
      </c>
      <c r="C2979" s="192">
        <f>"'INVOCAÇÕES'!I250"</f>
        <v/>
      </c>
      <c r="D2979" s="192" t="inlineStr">
        <is>
          <t>entrada</t>
        </is>
      </c>
    </row>
    <row r="2980">
      <c r="A2980" s="192" t="inlineStr">
        <is>
          <t>invocacao.2.familia.1</t>
        </is>
      </c>
      <c r="B2980" s="192">
        <f>IF(ISBLANK('INVOCAÇÕES'!$O$246),"",'INVOCAÇÕES'!$O$246&amp;"")</f>
        <v/>
      </c>
      <c r="C2980" s="192">
        <f>"'INVOCAÇÕES'!O246"</f>
        <v/>
      </c>
      <c r="D2980" s="192" t="inlineStr">
        <is>
          <t>entrada</t>
        </is>
      </c>
    </row>
    <row r="2981">
      <c r="A2981" s="192" t="inlineStr">
        <is>
          <t>invocacao.2.familia.2</t>
        </is>
      </c>
      <c r="B2981" s="192">
        <f>IF(ISBLANK('INVOCAÇÕES'!$P$246),"",'INVOCAÇÕES'!$P$246&amp;"")</f>
        <v/>
      </c>
      <c r="C2981" s="192">
        <f>"'INVOCAÇÕES'!P246"</f>
        <v/>
      </c>
      <c r="D2981" s="192" t="inlineStr">
        <is>
          <t>entrada</t>
        </is>
      </c>
    </row>
    <row r="2982">
      <c r="A2982" s="192" t="inlineStr">
        <is>
          <t>invocacao.2.familia.3</t>
        </is>
      </c>
      <c r="B2982" s="192">
        <f>IF(ISBLANK('INVOCAÇÕES'!$Q$246),"",'INVOCAÇÕES'!$Q$246&amp;"")</f>
        <v/>
      </c>
      <c r="C2982" s="192">
        <f>"'INVOCAÇÕES'!Q246"</f>
        <v/>
      </c>
      <c r="D2982" s="192" t="inlineStr">
        <is>
          <t>entrada</t>
        </is>
      </c>
    </row>
    <row r="2983">
      <c r="A2983" s="192" t="inlineStr">
        <is>
          <t>invocacao.2.familia.4</t>
        </is>
      </c>
      <c r="B2983" s="192">
        <f>IF(ISBLANK('INVOCAÇÕES'!$R$246),"",'INVOCAÇÕES'!$R$246&amp;"")</f>
        <v/>
      </c>
      <c r="C2983" s="192">
        <f>"'INVOCAÇÕES'!R246"</f>
        <v/>
      </c>
      <c r="D2983" s="192" t="inlineStr">
        <is>
          <t>entrada</t>
        </is>
      </c>
    </row>
    <row r="2984">
      <c r="A2984" s="192" t="inlineStr">
        <is>
          <t>invocacao.2.familia.5</t>
        </is>
      </c>
      <c r="B2984" s="192">
        <f>IF(ISBLANK('INVOCAÇÕES'!$S$246),"",'INVOCAÇÕES'!$S$246&amp;"")</f>
        <v/>
      </c>
      <c r="C2984" s="192">
        <f>"'INVOCAÇÕES'!S246"</f>
        <v/>
      </c>
      <c r="D2984" s="192" t="inlineStr">
        <is>
          <t>entrada</t>
        </is>
      </c>
    </row>
    <row r="2985">
      <c r="A2985" s="192" t="inlineStr">
        <is>
          <t>invocacao.2.pericia.1</t>
        </is>
      </c>
      <c r="B2985" s="192">
        <f>IF(ISBLANK('INVOCAÇÕES'!$O$236),"",'INVOCAÇÕES'!$O$236&amp;"")</f>
        <v/>
      </c>
      <c r="C2985" s="192">
        <f>"'INVOCAÇÕES'!O236"</f>
        <v/>
      </c>
      <c r="D2985" s="192" t="inlineStr">
        <is>
          <t>entrada</t>
        </is>
      </c>
    </row>
    <row r="2986">
      <c r="A2986" s="192" t="inlineStr">
        <is>
          <t>invocacao.2.pericia.2</t>
        </is>
      </c>
      <c r="B2986" s="192">
        <f>IF(ISBLANK('INVOCAÇÕES'!$O$237),"",'INVOCAÇÕES'!$O$237&amp;"")</f>
        <v/>
      </c>
      <c r="C2986" s="192">
        <f>"'INVOCAÇÕES'!O237"</f>
        <v/>
      </c>
      <c r="D2986" s="192" t="inlineStr">
        <is>
          <t>entrada</t>
        </is>
      </c>
    </row>
    <row r="2987">
      <c r="A2987" s="192" t="inlineStr">
        <is>
          <t>invocacao.2.pericia.3</t>
        </is>
      </c>
      <c r="B2987" s="192">
        <f>IF(ISBLANK('INVOCAÇÕES'!$O$238),"",'INVOCAÇÕES'!$O$238&amp;"")</f>
        <v/>
      </c>
      <c r="C2987" s="192">
        <f>"'INVOCAÇÕES'!O238"</f>
        <v/>
      </c>
      <c r="D2987" s="192" t="inlineStr">
        <is>
          <t>entrada</t>
        </is>
      </c>
    </row>
    <row r="2988">
      <c r="A2988" s="192" t="inlineStr">
        <is>
          <t>invocacao.2.pericia.4</t>
        </is>
      </c>
      <c r="B2988" s="192">
        <f>IF(ISBLANK('INVOCAÇÕES'!$O$239),"",'INVOCAÇÕES'!$O$239&amp;"")</f>
        <v/>
      </c>
      <c r="C2988" s="192">
        <f>"'INVOCAÇÕES'!O239"</f>
        <v/>
      </c>
      <c r="D2988" s="192" t="inlineStr">
        <is>
          <t>entrada</t>
        </is>
      </c>
    </row>
    <row r="2989">
      <c r="A2989" s="192" t="inlineStr">
        <is>
          <t>invocacao.2.pericia.5</t>
        </is>
      </c>
      <c r="B2989" s="192">
        <f>IF(ISBLANK('INVOCAÇÕES'!$O$240),"",'INVOCAÇÕES'!$O$240&amp;"")</f>
        <v/>
      </c>
      <c r="C2989" s="192">
        <f>"'INVOCAÇÕES'!O240"</f>
        <v/>
      </c>
      <c r="D2989" s="192" t="inlineStr">
        <is>
          <t>entrada</t>
        </is>
      </c>
    </row>
    <row r="2990">
      <c r="A2990" s="192" t="inlineStr">
        <is>
          <t>invocacao.2.pericia.6</t>
        </is>
      </c>
      <c r="B2990" s="192">
        <f>IF(ISBLANK('INVOCAÇÕES'!$O$241),"",'INVOCAÇÕES'!$O$241&amp;"")</f>
        <v/>
      </c>
      <c r="C2990" s="192">
        <f>"'INVOCAÇÕES'!O241"</f>
        <v/>
      </c>
      <c r="D2990" s="192" t="inlineStr">
        <is>
          <t>entrada</t>
        </is>
      </c>
    </row>
    <row r="2991">
      <c r="A2991" s="192" t="inlineStr">
        <is>
          <t>invocacao.2.pericia.7</t>
        </is>
      </c>
      <c r="B2991" s="192">
        <f>IF(ISBLANK('INVOCAÇÕES'!$O$242),"",'INVOCAÇÕES'!$O$242&amp;"")</f>
        <v/>
      </c>
      <c r="C2991" s="192">
        <f>"'INVOCAÇÕES'!O242"</f>
        <v/>
      </c>
      <c r="D2991" s="192" t="inlineStr">
        <is>
          <t>entrada</t>
        </is>
      </c>
    </row>
    <row r="2992">
      <c r="A2992" s="192" t="inlineStr">
        <is>
          <t>invocacao.2.buff.pericia.1</t>
        </is>
      </c>
      <c r="B2992" s="192">
        <f>IF(ISBLANK('INVOCAÇÕES'!$R$236),"",'INVOCAÇÕES'!$R$236&amp;"")</f>
        <v/>
      </c>
      <c r="C2992" s="192">
        <f>"'INVOCAÇÕES'!R236"</f>
        <v/>
      </c>
      <c r="D2992" s="192" t="inlineStr">
        <is>
          <t>entrada</t>
        </is>
      </c>
    </row>
    <row r="2993">
      <c r="A2993" s="192" t="inlineStr">
        <is>
          <t>invocacao.2.buff.pericia.2</t>
        </is>
      </c>
      <c r="B2993" s="192">
        <f>IF(ISBLANK('INVOCAÇÕES'!$R$237),"",'INVOCAÇÕES'!$R$237&amp;"")</f>
        <v/>
      </c>
      <c r="C2993" s="192">
        <f>"'INVOCAÇÕES'!R237"</f>
        <v/>
      </c>
      <c r="D2993" s="192" t="inlineStr">
        <is>
          <t>entrada</t>
        </is>
      </c>
    </row>
    <row r="2994">
      <c r="A2994" s="192" t="inlineStr">
        <is>
          <t>invocacao.2.buff.pericia.3</t>
        </is>
      </c>
      <c r="B2994" s="192">
        <f>IF(ISBLANK('INVOCAÇÕES'!$R$238),"",'INVOCAÇÕES'!$R$238&amp;"")</f>
        <v/>
      </c>
      <c r="C2994" s="192">
        <f>"'INVOCAÇÕES'!R238"</f>
        <v/>
      </c>
      <c r="D2994" s="192" t="inlineStr">
        <is>
          <t>entrada</t>
        </is>
      </c>
    </row>
    <row r="2995">
      <c r="A2995" s="192" t="inlineStr">
        <is>
          <t>invocacao.2.buff.pericia.4</t>
        </is>
      </c>
      <c r="B2995" s="192">
        <f>IF(ISBLANK('INVOCAÇÕES'!$R$239),"",'INVOCAÇÕES'!$R$239&amp;"")</f>
        <v/>
      </c>
      <c r="C2995" s="192">
        <f>"'INVOCAÇÕES'!R239"</f>
        <v/>
      </c>
      <c r="D2995" s="192" t="inlineStr">
        <is>
          <t>entrada</t>
        </is>
      </c>
    </row>
    <row r="2996">
      <c r="A2996" s="192" t="inlineStr">
        <is>
          <t>invocacao.2.buff.pericia.5</t>
        </is>
      </c>
      <c r="B2996" s="192">
        <f>IF(ISBLANK('INVOCAÇÕES'!$R$240),"",'INVOCAÇÕES'!$R$240&amp;"")</f>
        <v/>
      </c>
      <c r="C2996" s="192">
        <f>"'INVOCAÇÕES'!R240"</f>
        <v/>
      </c>
      <c r="D2996" s="192" t="inlineStr">
        <is>
          <t>entrada</t>
        </is>
      </c>
    </row>
    <row r="2997">
      <c r="A2997" s="192" t="inlineStr">
        <is>
          <t>invocacao.2.buff.pericia.6</t>
        </is>
      </c>
      <c r="B2997" s="192">
        <f>IF(ISBLANK('INVOCAÇÕES'!$R$241),"",'INVOCAÇÕES'!$R$241&amp;"")</f>
        <v/>
      </c>
      <c r="C2997" s="192">
        <f>"'INVOCAÇÕES'!R241"</f>
        <v/>
      </c>
      <c r="D2997" s="192" t="inlineStr">
        <is>
          <t>entrada</t>
        </is>
      </c>
    </row>
    <row r="2998">
      <c r="A2998" s="192" t="inlineStr">
        <is>
          <t>invocacao.2.buff.pericia.7</t>
        </is>
      </c>
      <c r="B2998" s="192">
        <f>IF(ISBLANK('INVOCAÇÕES'!$R$242),"",'INVOCAÇÕES'!$R$242&amp;"")</f>
        <v/>
      </c>
      <c r="C2998" s="192">
        <f>"'INVOCAÇÕES'!R242"</f>
        <v/>
      </c>
      <c r="D2998" s="192" t="inlineStr">
        <is>
          <t>entrada</t>
        </is>
      </c>
    </row>
    <row r="2999">
      <c r="A2999" s="192" t="inlineStr">
        <is>
          <t>invocacao.2.talento.1</t>
        </is>
      </c>
      <c r="B2999" s="192">
        <f>IF(ISBLANK('INVOCAÇÕES'!$J$278),"",'INVOCAÇÕES'!$J$278&amp;"")</f>
        <v/>
      </c>
      <c r="C2999" s="192">
        <f>"'INVOCAÇÕES'!J278"</f>
        <v/>
      </c>
      <c r="D2999" s="192" t="inlineStr">
        <is>
          <t>entrada</t>
        </is>
      </c>
    </row>
    <row r="3000">
      <c r="A3000" s="192" t="inlineStr">
        <is>
          <t>invocacao.2.talento.2</t>
        </is>
      </c>
      <c r="B3000" s="192">
        <f>IF(ISBLANK('INVOCAÇÕES'!$J$279),"",'INVOCAÇÕES'!$J$279&amp;"")</f>
        <v/>
      </c>
      <c r="C3000" s="192">
        <f>"'INVOCAÇÕES'!J279"</f>
        <v/>
      </c>
      <c r="D3000" s="192" t="inlineStr">
        <is>
          <t>entrada</t>
        </is>
      </c>
    </row>
    <row r="3001">
      <c r="A3001" s="192" t="inlineStr">
        <is>
          <t>invocacao.2.talento.3</t>
        </is>
      </c>
      <c r="B3001" s="192">
        <f>IF(ISBLANK('INVOCAÇÕES'!$J$280),"",'INVOCAÇÕES'!$J$280&amp;"")</f>
        <v/>
      </c>
      <c r="C3001" s="192">
        <f>"'INVOCAÇÕES'!J280"</f>
        <v/>
      </c>
      <c r="D3001" s="192" t="inlineStr">
        <is>
          <t>entrada</t>
        </is>
      </c>
    </row>
    <row r="3002">
      <c r="A3002" s="192" t="inlineStr">
        <is>
          <t>invocacao.2.talento.4</t>
        </is>
      </c>
      <c r="B3002" s="192">
        <f>IF(ISBLANK('INVOCAÇÕES'!$J$281),"",'INVOCAÇÕES'!$J$281&amp;"")</f>
        <v/>
      </c>
      <c r="C3002" s="192">
        <f>"'INVOCAÇÕES'!J281"</f>
        <v/>
      </c>
      <c r="D3002" s="192" t="inlineStr">
        <is>
          <t>entrada</t>
        </is>
      </c>
    </row>
    <row r="3003">
      <c r="A3003" s="192" t="inlineStr">
        <is>
          <t>invocacao.2.talento.5</t>
        </is>
      </c>
      <c r="B3003" s="192">
        <f>IF(ISBLANK('INVOCAÇÕES'!$J$282),"",'INVOCAÇÕES'!$J$282&amp;"")</f>
        <v/>
      </c>
      <c r="C3003" s="192">
        <f>"'INVOCAÇÕES'!J282"</f>
        <v/>
      </c>
      <c r="D3003" s="192" t="inlineStr">
        <is>
          <t>entrada</t>
        </is>
      </c>
    </row>
    <row r="3004">
      <c r="A3004" s="192" t="inlineStr">
        <is>
          <t>invocacao.2.talento.6</t>
        </is>
      </c>
      <c r="B3004" s="192">
        <f>IF(ISBLANK('INVOCAÇÕES'!$J$283),"",'INVOCAÇÕES'!$J$283&amp;"")</f>
        <v/>
      </c>
      <c r="C3004" s="192">
        <f>"'INVOCAÇÕES'!J283"</f>
        <v/>
      </c>
      <c r="D3004" s="192" t="inlineStr">
        <is>
          <t>entrada</t>
        </is>
      </c>
    </row>
    <row r="3005">
      <c r="A3005" s="192" t="inlineStr">
        <is>
          <t>invocacao.2.talento.7</t>
        </is>
      </c>
      <c r="B3005" s="192">
        <f>IF(ISBLANK('INVOCAÇÕES'!$J$284),"",'INVOCAÇÕES'!$J$284&amp;"")</f>
        <v/>
      </c>
      <c r="C3005" s="192">
        <f>"'INVOCAÇÕES'!J284"</f>
        <v/>
      </c>
      <c r="D3005" s="192" t="inlineStr">
        <is>
          <t>entrada</t>
        </is>
      </c>
    </row>
    <row r="3006">
      <c r="A3006" s="192" t="inlineStr">
        <is>
          <t>invocacao.2.talento.8</t>
        </is>
      </c>
      <c r="B3006" s="192">
        <f>IF(ISBLANK('INVOCAÇÕES'!$J$285),"",'INVOCAÇÕES'!$J$285&amp;"")</f>
        <v/>
      </c>
      <c r="C3006" s="192">
        <f>"'INVOCAÇÕES'!J285"</f>
        <v/>
      </c>
      <c r="D3006" s="192" t="inlineStr">
        <is>
          <t>entrada</t>
        </is>
      </c>
    </row>
    <row r="3007">
      <c r="A3007" s="192" t="inlineStr">
        <is>
          <t>invocacao.2.talento_extra.1</t>
        </is>
      </c>
      <c r="B3007" s="192">
        <f>IF(ISBLANK('INVOCAÇÕES'!$J$380),"",'INVOCAÇÕES'!$J$380&amp;"")</f>
        <v/>
      </c>
      <c r="C3007" s="192">
        <f>"'INVOCAÇÕES'!J380"</f>
        <v/>
      </c>
      <c r="D3007" s="192" t="inlineStr">
        <is>
          <t>entrada</t>
        </is>
      </c>
    </row>
    <row r="3008">
      <c r="A3008" s="192" t="inlineStr">
        <is>
          <t>invocacao.2.talento_extra.2</t>
        </is>
      </c>
      <c r="B3008" s="192">
        <f>IF(ISBLANK('INVOCAÇÕES'!$J$381),"",'INVOCAÇÕES'!$J$381&amp;"")</f>
        <v/>
      </c>
      <c r="C3008" s="192">
        <f>"'INVOCAÇÕES'!J381"</f>
        <v/>
      </c>
      <c r="D3008" s="192" t="inlineStr">
        <is>
          <t>entrada</t>
        </is>
      </c>
    </row>
    <row r="3009">
      <c r="A3009" s="192" t="inlineStr">
        <is>
          <t>invocacao.2.talento_extra.3</t>
        </is>
      </c>
      <c r="B3009" s="192">
        <f>IF(ISBLANK('INVOCAÇÕES'!$J$382),"",'INVOCAÇÕES'!$J$382&amp;"")</f>
        <v/>
      </c>
      <c r="C3009" s="192">
        <f>"'INVOCAÇÕES'!J382"</f>
        <v/>
      </c>
      <c r="D3009" s="192" t="inlineStr">
        <is>
          <t>entrada</t>
        </is>
      </c>
    </row>
    <row r="3010">
      <c r="A3010" s="192" t="inlineStr">
        <is>
          <t>invocacao.2.equipamento.1</t>
        </is>
      </c>
      <c r="B3010" s="192">
        <f>IF(ISBLANK('INVOCAÇÕES'!$V$231),"",'INVOCAÇÕES'!$V$231&amp;"")</f>
        <v/>
      </c>
      <c r="C3010" s="192">
        <f>"'INVOCAÇÕES'!V231"</f>
        <v/>
      </c>
      <c r="D3010" s="192" t="inlineStr">
        <is>
          <t>entrada</t>
        </is>
      </c>
    </row>
    <row r="3011">
      <c r="A3011" s="192" t="inlineStr">
        <is>
          <t>invocacao.2.equipamento.2</t>
        </is>
      </c>
      <c r="B3011" s="192">
        <f>IF(ISBLANK('INVOCAÇÕES'!$V$232),"",'INVOCAÇÕES'!$V$232&amp;"")</f>
        <v/>
      </c>
      <c r="C3011" s="192">
        <f>"'INVOCAÇÕES'!V232"</f>
        <v/>
      </c>
      <c r="D3011" s="192" t="inlineStr">
        <is>
          <t>entrada</t>
        </is>
      </c>
    </row>
    <row r="3012">
      <c r="A3012" s="192" t="inlineStr">
        <is>
          <t>invocacao.2.equipamento.3</t>
        </is>
      </c>
      <c r="B3012" s="192">
        <f>IF(ISBLANK('INVOCAÇÕES'!$V$233),"",'INVOCAÇÕES'!$V$233&amp;"")</f>
        <v/>
      </c>
      <c r="C3012" s="192">
        <f>"'INVOCAÇÕES'!V233"</f>
        <v/>
      </c>
      <c r="D3012" s="192" t="inlineStr">
        <is>
          <t>entrada</t>
        </is>
      </c>
    </row>
    <row r="3013">
      <c r="A3013" s="192" t="inlineStr">
        <is>
          <t>invocacao.2.liberacao.1.classe</t>
        </is>
      </c>
      <c r="B3013" s="192">
        <f>IF(ISBLANK('INVOCAÇÕES'!$I$387),"",'INVOCAÇÕES'!$I$387&amp;"")</f>
        <v/>
      </c>
      <c r="C3013" s="192">
        <f>"'INVOCAÇÕES'!I387"</f>
        <v/>
      </c>
      <c r="D3013" s="192" t="inlineStr">
        <is>
          <t>entrada</t>
        </is>
      </c>
    </row>
    <row r="3014">
      <c r="A3014" s="192" t="inlineStr">
        <is>
          <t>invocacao.2.liberacao.1.nome</t>
        </is>
      </c>
      <c r="B3014" s="192">
        <f>IF(ISBLANK('INVOCAÇÕES'!$J$387),"",'INVOCAÇÕES'!$J$387&amp;"")</f>
        <v/>
      </c>
      <c r="C3014" s="192">
        <f>"'INVOCAÇÕES'!J387"</f>
        <v/>
      </c>
      <c r="D3014" s="192" t="inlineStr">
        <is>
          <t>entrada</t>
        </is>
      </c>
    </row>
    <row r="3015">
      <c r="A3015" s="192" t="inlineStr">
        <is>
          <t>invocacao.2.liberacao.1.pe</t>
        </is>
      </c>
      <c r="B3015" s="192">
        <f>IF(ISBLANK('INVOCAÇÕES'!$M$387),"",'INVOCAÇÕES'!$M$387&amp;"")</f>
        <v/>
      </c>
      <c r="C3015" s="192">
        <f>"'INVOCAÇÕES'!M387"</f>
        <v/>
      </c>
      <c r="D3015" s="192" t="inlineStr">
        <is>
          <t>resultado</t>
        </is>
      </c>
    </row>
    <row r="3016">
      <c r="A3016" s="192" t="inlineStr">
        <is>
          <t>invocacao.2.liberacao.1.como</t>
        </is>
      </c>
      <c r="B3016" s="192">
        <f>IF(ISBLANK('INVOCAÇÕES'!$I$388),"",'INVOCAÇÕES'!$I$388&amp;"")</f>
        <v/>
      </c>
      <c r="C3016" s="192">
        <f>"'INVOCAÇÕES'!I388"</f>
        <v/>
      </c>
      <c r="D3016" s="192" t="inlineStr">
        <is>
          <t>entrada</t>
        </is>
      </c>
    </row>
    <row r="3017">
      <c r="A3017" s="192" t="inlineStr">
        <is>
          <t>invocacao.2.liberacao.1.pontos</t>
        </is>
      </c>
      <c r="B3017" s="192">
        <f>IF(ISBLANK('INVOCAÇÕES'!$I$392),"",'INVOCAÇÕES'!$I$392&amp;"")</f>
        <v/>
      </c>
      <c r="C3017" s="192">
        <f>"'INVOCAÇÕES'!I392"</f>
        <v/>
      </c>
      <c r="D3017" s="192" t="inlineStr">
        <is>
          <t>resultado</t>
        </is>
      </c>
    </row>
    <row r="3018">
      <c r="A3018" s="192" t="inlineStr">
        <is>
          <t>invocacao.2.liberacao.1.acao</t>
        </is>
      </c>
      <c r="B3018" s="192">
        <f>IF(ISBLANK('INVOCAÇÕES'!$I$393),"",'INVOCAÇÕES'!$I$393&amp;"")</f>
        <v/>
      </c>
      <c r="C3018" s="192">
        <f>"'INVOCAÇÕES'!I393"</f>
        <v/>
      </c>
      <c r="D3018" s="192" t="inlineStr">
        <is>
          <t>resultado</t>
        </is>
      </c>
    </row>
    <row r="3019">
      <c r="A3019" s="192" t="inlineStr">
        <is>
          <t>invocacao.2.liberacao.2.classe</t>
        </is>
      </c>
      <c r="B3019" s="192">
        <f>IF(ISBLANK('INVOCAÇÕES'!$O$387),"",'INVOCAÇÕES'!$O$387&amp;"")</f>
        <v/>
      </c>
      <c r="C3019" s="192">
        <f>"'INVOCAÇÕES'!O387"</f>
        <v/>
      </c>
      <c r="D3019" s="192" t="inlineStr">
        <is>
          <t>entrada</t>
        </is>
      </c>
    </row>
    <row r="3020">
      <c r="A3020" s="192" t="inlineStr">
        <is>
          <t>invocacao.2.liberacao.2.nome</t>
        </is>
      </c>
      <c r="B3020" s="192">
        <f>IF(ISBLANK('INVOCAÇÕES'!$P$387),"",'INVOCAÇÕES'!$P$387&amp;"")</f>
        <v/>
      </c>
      <c r="C3020" s="192">
        <f>"'INVOCAÇÕES'!P387"</f>
        <v/>
      </c>
      <c r="D3020" s="192" t="inlineStr">
        <is>
          <t>entrada</t>
        </is>
      </c>
    </row>
    <row r="3021">
      <c r="A3021" s="192" t="inlineStr">
        <is>
          <t>invocacao.2.liberacao.2.pe</t>
        </is>
      </c>
      <c r="B3021" s="192">
        <f>IF(ISBLANK('INVOCAÇÕES'!$S$387),"",'INVOCAÇÕES'!$S$387&amp;"")</f>
        <v/>
      </c>
      <c r="C3021" s="192">
        <f>"'INVOCAÇÕES'!S387"</f>
        <v/>
      </c>
      <c r="D3021" s="192" t="inlineStr">
        <is>
          <t>resultado</t>
        </is>
      </c>
    </row>
    <row r="3022">
      <c r="A3022" s="192" t="inlineStr">
        <is>
          <t>invocacao.2.liberacao.2.como</t>
        </is>
      </c>
      <c r="B3022" s="192">
        <f>IF(ISBLANK('INVOCAÇÕES'!$O$388),"",'INVOCAÇÕES'!$O$388&amp;"")</f>
        <v/>
      </c>
      <c r="C3022" s="192">
        <f>"'INVOCAÇÕES'!O388"</f>
        <v/>
      </c>
      <c r="D3022" s="192" t="inlineStr">
        <is>
          <t>entrada</t>
        </is>
      </c>
    </row>
    <row r="3023">
      <c r="A3023" s="192" t="inlineStr">
        <is>
          <t>invocacao.2.liberacao.2.pontos</t>
        </is>
      </c>
      <c r="B3023" s="192">
        <f>IF(ISBLANK('INVOCAÇÕES'!$O$392),"",'INVOCAÇÕES'!$O$392&amp;"")</f>
        <v/>
      </c>
      <c r="C3023" s="192">
        <f>"'INVOCAÇÕES'!O392"</f>
        <v/>
      </c>
      <c r="D3023" s="192" t="inlineStr">
        <is>
          <t>resultado</t>
        </is>
      </c>
    </row>
    <row r="3024">
      <c r="A3024" s="192" t="inlineStr">
        <is>
          <t>invocacao.2.liberacao.2.acao</t>
        </is>
      </c>
      <c r="B3024" s="192">
        <f>IF(ISBLANK('INVOCAÇÕES'!$O$393),"",'INVOCAÇÕES'!$O$393&amp;"")</f>
        <v/>
      </c>
      <c r="C3024" s="192">
        <f>"'INVOCAÇÕES'!O393"</f>
        <v/>
      </c>
      <c r="D3024" s="192" t="inlineStr">
        <is>
          <t>resultado</t>
        </is>
      </c>
    </row>
    <row r="3025">
      <c r="A3025" s="192" t="inlineStr">
        <is>
          <t>invocacao.2.liberacao.3.classe</t>
        </is>
      </c>
      <c r="B3025" s="192">
        <f>IF(ISBLANK('INVOCAÇÕES'!$U$387),"",'INVOCAÇÕES'!$U$387&amp;"")</f>
        <v/>
      </c>
      <c r="C3025" s="192">
        <f>"'INVOCAÇÕES'!U387"</f>
        <v/>
      </c>
      <c r="D3025" s="192" t="inlineStr">
        <is>
          <t>entrada</t>
        </is>
      </c>
    </row>
    <row r="3026">
      <c r="A3026" s="192" t="inlineStr">
        <is>
          <t>invocacao.2.liberacao.3.nome</t>
        </is>
      </c>
      <c r="B3026" s="192">
        <f>IF(ISBLANK('INVOCAÇÕES'!$V$387),"",'INVOCAÇÕES'!$V$387&amp;"")</f>
        <v/>
      </c>
      <c r="C3026" s="192">
        <f>"'INVOCAÇÕES'!V387"</f>
        <v/>
      </c>
      <c r="D3026" s="192" t="inlineStr">
        <is>
          <t>entrada</t>
        </is>
      </c>
    </row>
    <row r="3027">
      <c r="A3027" s="192" t="inlineStr">
        <is>
          <t>invocacao.2.liberacao.3.pe</t>
        </is>
      </c>
      <c r="B3027" s="192">
        <f>IF(ISBLANK('INVOCAÇÕES'!$Y$387),"",'INVOCAÇÕES'!$Y$387&amp;"")</f>
        <v/>
      </c>
      <c r="C3027" s="192">
        <f>"'INVOCAÇÕES'!Y387"</f>
        <v/>
      </c>
      <c r="D3027" s="192" t="inlineStr">
        <is>
          <t>resultado</t>
        </is>
      </c>
    </row>
    <row r="3028">
      <c r="A3028" s="192" t="inlineStr">
        <is>
          <t>invocacao.2.liberacao.3.como</t>
        </is>
      </c>
      <c r="B3028" s="192">
        <f>IF(ISBLANK('INVOCAÇÕES'!$U$388),"",'INVOCAÇÕES'!$U$388&amp;"")</f>
        <v/>
      </c>
      <c r="C3028" s="192">
        <f>"'INVOCAÇÕES'!U388"</f>
        <v/>
      </c>
      <c r="D3028" s="192" t="inlineStr">
        <is>
          <t>entrada</t>
        </is>
      </c>
    </row>
    <row r="3029">
      <c r="A3029" s="192" t="inlineStr">
        <is>
          <t>invocacao.2.liberacao.3.pontos</t>
        </is>
      </c>
      <c r="B3029" s="192">
        <f>IF(ISBLANK('INVOCAÇÕES'!$U$392),"",'INVOCAÇÕES'!$U$392&amp;"")</f>
        <v/>
      </c>
      <c r="C3029" s="192">
        <f>"'INVOCAÇÕES'!U392"</f>
        <v/>
      </c>
      <c r="D3029" s="192" t="inlineStr">
        <is>
          <t>resultado</t>
        </is>
      </c>
    </row>
    <row r="3030">
      <c r="A3030" s="192" t="inlineStr">
        <is>
          <t>invocacao.2.liberacao.3.acao</t>
        </is>
      </c>
      <c r="B3030" s="192">
        <f>IF(ISBLANK('INVOCAÇÕES'!$U$393),"",'INVOCAÇÕES'!$U$393&amp;"")</f>
        <v/>
      </c>
      <c r="C3030" s="192">
        <f>"'INVOCAÇÕES'!U393"</f>
        <v/>
      </c>
      <c r="D3030" s="192" t="inlineStr">
        <is>
          <t>resultado</t>
        </is>
      </c>
    </row>
    <row r="3031">
      <c r="A3031" s="192" t="inlineStr">
        <is>
          <t>invocacao.2.tm.nome</t>
        </is>
      </c>
      <c r="B3031" s="192">
        <f>IF(ISBLANK('INVOCAÇÕES'!$I$396),"",'INVOCAÇÕES'!$I$396&amp;"")</f>
        <v/>
      </c>
      <c r="C3031" s="192">
        <f>"'INVOCAÇÕES'!I396"</f>
        <v/>
      </c>
      <c r="D3031" s="192" t="inlineStr">
        <is>
          <t>entrada</t>
        </is>
      </c>
    </row>
    <row r="3032">
      <c r="A3032" s="192" t="inlineStr">
        <is>
          <t>invocacao.2.tm.pe</t>
        </is>
      </c>
      <c r="B3032" s="192">
        <f>IF(ISBLANK('INVOCAÇÕES'!$M$396),"",'INVOCAÇÕES'!$M$396&amp;"")</f>
        <v/>
      </c>
      <c r="C3032" s="192">
        <f>"'INVOCAÇÕES'!M396"</f>
        <v/>
      </c>
      <c r="D3032" s="192" t="inlineStr">
        <is>
          <t>resultado</t>
        </is>
      </c>
    </row>
    <row r="3033">
      <c r="A3033" s="192" t="inlineStr">
        <is>
          <t>invocacao.2.tm.como</t>
        </is>
      </c>
      <c r="B3033" s="192">
        <f>IF(ISBLANK('INVOCAÇÕES'!$I$397),"",'INVOCAÇÕES'!$I$397&amp;"")</f>
        <v/>
      </c>
      <c r="C3033" s="192">
        <f>"'INVOCAÇÕES'!I397"</f>
        <v/>
      </c>
      <c r="D3033" s="192" t="inlineStr">
        <is>
          <t>entrada</t>
        </is>
      </c>
    </row>
    <row r="3034">
      <c r="A3034" s="192" t="inlineStr">
        <is>
          <t>invocacao.2.tm.dados</t>
        </is>
      </c>
      <c r="B3034" s="192">
        <f>IF(ISBLANK('INVOCAÇÕES'!$I$401),"",'INVOCAÇÕES'!$I$401&amp;"")</f>
        <v/>
      </c>
      <c r="C3034" s="192">
        <f>"'INVOCAÇÕES'!I401"</f>
        <v/>
      </c>
      <c r="D3034" s="192" t="inlineStr">
        <is>
          <t>resultado</t>
        </is>
      </c>
    </row>
    <row r="3035">
      <c r="A3035" s="192" t="inlineStr">
        <is>
          <t>invocacao.2.tm.acao</t>
        </is>
      </c>
      <c r="B3035" s="192">
        <f>IF(ISBLANK('INVOCAÇÕES'!$I$402),"",'INVOCAÇÕES'!$I$402&amp;"")</f>
        <v/>
      </c>
      <c r="C3035" s="192">
        <f>"'INVOCAÇÕES'!I402"</f>
        <v/>
      </c>
      <c r="D3035" s="192" t="inlineStr">
        <is>
          <t>resultado</t>
        </is>
      </c>
    </row>
    <row r="3036">
      <c r="A3036" s="192" t="inlineStr">
        <is>
          <t>invocacao.2.exp.nome</t>
        </is>
      </c>
      <c r="B3036" s="192">
        <f>IF(ISBLANK('INVOCAÇÕES'!$O$396),"",'INVOCAÇÕES'!$O$396&amp;"")</f>
        <v/>
      </c>
      <c r="C3036" s="192">
        <f>"'INVOCAÇÕES'!O396"</f>
        <v/>
      </c>
      <c r="D3036" s="192" t="inlineStr">
        <is>
          <t>entrada</t>
        </is>
      </c>
    </row>
    <row r="3037">
      <c r="A3037" s="192" t="inlineStr">
        <is>
          <t>invocacao.2.exp.pe</t>
        </is>
      </c>
      <c r="B3037" s="192">
        <f>IF(ISBLANK('INVOCAÇÕES'!$S$396),"",'INVOCAÇÕES'!$S$396&amp;"")</f>
        <v/>
      </c>
      <c r="C3037" s="192">
        <f>"'INVOCAÇÕES'!S396"</f>
        <v/>
      </c>
      <c r="D3037" s="192" t="inlineStr">
        <is>
          <t>resultado</t>
        </is>
      </c>
    </row>
    <row r="3038">
      <c r="A3038" s="192" t="inlineStr">
        <is>
          <t>invocacao.2.exp.como</t>
        </is>
      </c>
      <c r="B3038" s="192">
        <f>IF(ISBLANK('INVOCAÇÕES'!$O$397),"",'INVOCAÇÕES'!$O$397&amp;"")</f>
        <v/>
      </c>
      <c r="C3038" s="192">
        <f>"'INVOCAÇÕES'!O397"</f>
        <v/>
      </c>
      <c r="D3038" s="192" t="inlineStr">
        <is>
          <t>entrada</t>
        </is>
      </c>
    </row>
    <row r="3039">
      <c r="A3039" s="192" t="inlineStr">
        <is>
          <t>invocacao.2.exp.degrau</t>
        </is>
      </c>
      <c r="B3039" s="192">
        <f>IF(ISBLANK('INVOCAÇÕES'!$O$401),"",'INVOCAÇÕES'!$O$401&amp;"")</f>
        <v/>
      </c>
      <c r="C3039" s="192">
        <f>"'INVOCAÇÕES'!O401"</f>
        <v/>
      </c>
      <c r="D3039" s="192" t="inlineStr">
        <is>
          <t>entrada</t>
        </is>
      </c>
    </row>
    <row r="3040">
      <c r="A3040" s="192" t="inlineStr">
        <is>
          <t>invocacao.2.exp.acerto</t>
        </is>
      </c>
      <c r="B3040" s="192">
        <f>IF(ISBLANK('INVOCAÇÕES'!$Q$401),"",'INVOCAÇÕES'!$Q$401&amp;"")</f>
        <v/>
      </c>
      <c r="C3040" s="192">
        <f>"'INVOCAÇÕES'!Q401"</f>
        <v/>
      </c>
      <c r="D3040" s="192" t="inlineStr">
        <is>
          <t>entrada</t>
        </is>
      </c>
    </row>
    <row r="3041">
      <c r="A3041" s="192" t="inlineStr">
        <is>
          <t>invocacao.2.exp.pede</t>
        </is>
      </c>
      <c r="B3041" s="192">
        <f>IF(ISBLANK('INVOCAÇÕES'!$O$402),"",'INVOCAÇÕES'!$O$402&amp;"")</f>
        <v/>
      </c>
      <c r="C3041" s="192">
        <f>"'INVOCAÇÕES'!O402"</f>
        <v/>
      </c>
      <c r="D3041" s="192" t="inlineStr">
        <is>
          <t>resultado</t>
        </is>
      </c>
    </row>
    <row r="3042">
      <c r="A3042" s="192" t="inlineStr">
        <is>
          <t>invocacao.3.atributo.forca.base</t>
        </is>
      </c>
      <c r="B3042" s="192">
        <f>IF(ISBLANK('INVOCAÇÕES'!$O$416),"",'INVOCAÇÕES'!$O$416&amp;"")</f>
        <v/>
      </c>
      <c r="C3042" s="192">
        <f>"'INVOCAÇÕES'!O416"</f>
        <v/>
      </c>
      <c r="D3042" s="192" t="inlineStr">
        <is>
          <t>entrada</t>
        </is>
      </c>
    </row>
    <row r="3043">
      <c r="A3043" s="192" t="inlineStr">
        <is>
          <t>invocacao.3.atributo.forca.buff</t>
        </is>
      </c>
      <c r="B3043" s="192">
        <f>IF(ISBLANK('INVOCAÇÕES'!$O$417),"",'INVOCAÇÕES'!$O$417&amp;"")</f>
        <v/>
      </c>
      <c r="C3043" s="192">
        <f>"'INVOCAÇÕES'!O417"</f>
        <v/>
      </c>
      <c r="D3043" s="192" t="inlineStr">
        <is>
          <t>entrada</t>
        </is>
      </c>
    </row>
    <row r="3044">
      <c r="A3044" s="192" t="inlineStr">
        <is>
          <t>invocacao.3.atributo.forca.total</t>
        </is>
      </c>
      <c r="B3044" s="192">
        <f>IF(ISBLANK('INVOCAÇÕES'!$O$414),"",'INVOCAÇÕES'!$O$414&amp;"")</f>
        <v/>
      </c>
      <c r="C3044" s="192">
        <f>"'INVOCAÇÕES'!O414"</f>
        <v/>
      </c>
      <c r="D3044" s="192" t="inlineStr">
        <is>
          <t>resultado</t>
        </is>
      </c>
    </row>
    <row r="3045">
      <c r="A3045" s="192" t="inlineStr">
        <is>
          <t>invocacao.3.atributo.destreza.base</t>
        </is>
      </c>
      <c r="B3045" s="192">
        <f>IF(ISBLANK('INVOCAÇÕES'!$P$416),"",'INVOCAÇÕES'!$P$416&amp;"")</f>
        <v/>
      </c>
      <c r="C3045" s="192">
        <f>"'INVOCAÇÕES'!P416"</f>
        <v/>
      </c>
      <c r="D3045" s="192" t="inlineStr">
        <is>
          <t>entrada</t>
        </is>
      </c>
    </row>
    <row r="3046">
      <c r="A3046" s="192" t="inlineStr">
        <is>
          <t>invocacao.3.atributo.destreza.buff</t>
        </is>
      </c>
      <c r="B3046" s="192">
        <f>IF(ISBLANK('INVOCAÇÕES'!$P$417),"",'INVOCAÇÕES'!$P$417&amp;"")</f>
        <v/>
      </c>
      <c r="C3046" s="192">
        <f>"'INVOCAÇÕES'!P417"</f>
        <v/>
      </c>
      <c r="D3046" s="192" t="inlineStr">
        <is>
          <t>entrada</t>
        </is>
      </c>
    </row>
    <row r="3047">
      <c r="A3047" s="192" t="inlineStr">
        <is>
          <t>invocacao.3.atributo.destreza.total</t>
        </is>
      </c>
      <c r="B3047" s="192">
        <f>IF(ISBLANK('INVOCAÇÕES'!$P$414),"",'INVOCAÇÕES'!$P$414&amp;"")</f>
        <v/>
      </c>
      <c r="C3047" s="192">
        <f>"'INVOCAÇÕES'!P414"</f>
        <v/>
      </c>
      <c r="D3047" s="192" t="inlineStr">
        <is>
          <t>resultado</t>
        </is>
      </c>
    </row>
    <row r="3048">
      <c r="A3048" s="192" t="inlineStr">
        <is>
          <t>invocacao.3.atributo.constituicao.base</t>
        </is>
      </c>
      <c r="B3048" s="192">
        <f>IF(ISBLANK('INVOCAÇÕES'!$Q$416),"",'INVOCAÇÕES'!$Q$416&amp;"")</f>
        <v/>
      </c>
      <c r="C3048" s="192">
        <f>"'INVOCAÇÕES'!Q416"</f>
        <v/>
      </c>
      <c r="D3048" s="192" t="inlineStr">
        <is>
          <t>entrada</t>
        </is>
      </c>
    </row>
    <row r="3049">
      <c r="A3049" s="192" t="inlineStr">
        <is>
          <t>invocacao.3.atributo.constituicao.buff</t>
        </is>
      </c>
      <c r="B3049" s="192">
        <f>IF(ISBLANK('INVOCAÇÕES'!$Q$417),"",'INVOCAÇÕES'!$Q$417&amp;"")</f>
        <v/>
      </c>
      <c r="C3049" s="192">
        <f>"'INVOCAÇÕES'!Q417"</f>
        <v/>
      </c>
      <c r="D3049" s="192" t="inlineStr">
        <is>
          <t>entrada</t>
        </is>
      </c>
    </row>
    <row r="3050">
      <c r="A3050" s="192" t="inlineStr">
        <is>
          <t>invocacao.3.atributo.constituicao.total</t>
        </is>
      </c>
      <c r="B3050" s="192">
        <f>IF(ISBLANK('INVOCAÇÕES'!$Q$414),"",'INVOCAÇÕES'!$Q$414&amp;"")</f>
        <v/>
      </c>
      <c r="C3050" s="192">
        <f>"'INVOCAÇÕES'!Q414"</f>
        <v/>
      </c>
      <c r="D3050" s="192" t="inlineStr">
        <is>
          <t>resultado</t>
        </is>
      </c>
    </row>
    <row r="3051">
      <c r="A3051" s="192" t="inlineStr">
        <is>
          <t>invocacao.3.atributo.inteligencia.base</t>
        </is>
      </c>
      <c r="B3051" s="192">
        <f>IF(ISBLANK('INVOCAÇÕES'!$R$416),"",'INVOCAÇÕES'!$R$416&amp;"")</f>
        <v/>
      </c>
      <c r="C3051" s="192">
        <f>"'INVOCAÇÕES'!R416"</f>
        <v/>
      </c>
      <c r="D3051" s="192" t="inlineStr">
        <is>
          <t>entrada</t>
        </is>
      </c>
    </row>
    <row r="3052">
      <c r="A3052" s="192" t="inlineStr">
        <is>
          <t>invocacao.3.atributo.inteligencia.buff</t>
        </is>
      </c>
      <c r="B3052" s="192">
        <f>IF(ISBLANK('INVOCAÇÕES'!$R$417),"",'INVOCAÇÕES'!$R$417&amp;"")</f>
        <v/>
      </c>
      <c r="C3052" s="192">
        <f>"'INVOCAÇÕES'!R417"</f>
        <v/>
      </c>
      <c r="D3052" s="192" t="inlineStr">
        <is>
          <t>entrada</t>
        </is>
      </c>
    </row>
    <row r="3053">
      <c r="A3053" s="192" t="inlineStr">
        <is>
          <t>invocacao.3.atributo.inteligencia.total</t>
        </is>
      </c>
      <c r="B3053" s="192">
        <f>IF(ISBLANK('INVOCAÇÕES'!$R$414),"",'INVOCAÇÕES'!$R$414&amp;"")</f>
        <v/>
      </c>
      <c r="C3053" s="192">
        <f>"'INVOCAÇÕES'!R414"</f>
        <v/>
      </c>
      <c r="D3053" s="192" t="inlineStr">
        <is>
          <t>resultado</t>
        </is>
      </c>
    </row>
    <row r="3054">
      <c r="A3054" s="192" t="inlineStr">
        <is>
          <t>invocacao.3.atributo.essencia.base</t>
        </is>
      </c>
      <c r="B3054" s="192">
        <f>IF(ISBLANK('INVOCAÇÕES'!$S$416),"",'INVOCAÇÕES'!$S$416&amp;"")</f>
        <v/>
      </c>
      <c r="C3054" s="192">
        <f>"'INVOCAÇÕES'!S416"</f>
        <v/>
      </c>
      <c r="D3054" s="192" t="inlineStr">
        <is>
          <t>entrada</t>
        </is>
      </c>
    </row>
    <row r="3055">
      <c r="A3055" s="192" t="inlineStr">
        <is>
          <t>invocacao.3.atributo.essencia.buff</t>
        </is>
      </c>
      <c r="B3055" s="192">
        <f>IF(ISBLANK('INVOCAÇÕES'!$S$417),"",'INVOCAÇÕES'!$S$417&amp;"")</f>
        <v/>
      </c>
      <c r="C3055" s="192">
        <f>"'INVOCAÇÕES'!S417"</f>
        <v/>
      </c>
      <c r="D3055" s="192" t="inlineStr">
        <is>
          <t>entrada</t>
        </is>
      </c>
    </row>
    <row r="3056">
      <c r="A3056" s="192" t="inlineStr">
        <is>
          <t>invocacao.3.atributo.essencia.total</t>
        </is>
      </c>
      <c r="B3056" s="192">
        <f>IF(ISBLANK('INVOCAÇÕES'!$S$414),"",'INVOCAÇÕES'!$S$414&amp;"")</f>
        <v/>
      </c>
      <c r="C3056" s="192">
        <f>"'INVOCAÇÕES'!S414"</f>
        <v/>
      </c>
      <c r="D3056" s="192" t="inlineStr">
        <is>
          <t>resultado</t>
        </is>
      </c>
    </row>
    <row r="3057">
      <c r="A3057" s="192" t="inlineStr">
        <is>
          <t>invocacao.3.buff.acerto</t>
        </is>
      </c>
      <c r="B3057" s="192">
        <f>IF(ISBLANK('INVOCAÇÕES'!$O$422),"",'INVOCAÇÕES'!$O$422&amp;"")</f>
        <v/>
      </c>
      <c r="C3057" s="192">
        <f>"'INVOCAÇÕES'!O422"</f>
        <v/>
      </c>
      <c r="D3057" s="192" t="inlineStr">
        <is>
          <t>entrada</t>
        </is>
      </c>
    </row>
    <row r="3058">
      <c r="A3058" s="192" t="inlineStr">
        <is>
          <t>invocacao.3.buff.cd</t>
        </is>
      </c>
      <c r="B3058" s="192">
        <f>IF(ISBLANK('INVOCAÇÕES'!$P$422),"",'INVOCAÇÕES'!$P$422&amp;"")</f>
        <v/>
      </c>
      <c r="C3058" s="192">
        <f>"'INVOCAÇÕES'!P422"</f>
        <v/>
      </c>
      <c r="D3058" s="192" t="inlineStr">
        <is>
          <t>entrada</t>
        </is>
      </c>
    </row>
    <row r="3059">
      <c r="A3059" s="192" t="inlineStr">
        <is>
          <t>invocacao.3.buff.defesa</t>
        </is>
      </c>
      <c r="B3059" s="192">
        <f>IF(ISBLANK('INVOCAÇÕES'!$Q$422),"",'INVOCAÇÕES'!$Q$422&amp;"")</f>
        <v/>
      </c>
      <c r="C3059" s="192">
        <f>"'INVOCAÇÕES'!Q422"</f>
        <v/>
      </c>
      <c r="D3059" s="192" t="inlineStr">
        <is>
          <t>entrada</t>
        </is>
      </c>
    </row>
    <row r="3060">
      <c r="A3060" s="192" t="inlineStr">
        <is>
          <t>invocacao.3.buff.vida</t>
        </is>
      </c>
      <c r="B3060" s="192">
        <f>IF(ISBLANK('INVOCAÇÕES'!$R$422),"",'INVOCAÇÕES'!$R$422&amp;"")</f>
        <v/>
      </c>
      <c r="C3060" s="192">
        <f>"'INVOCAÇÕES'!R422"</f>
        <v/>
      </c>
      <c r="D3060" s="192" t="inlineStr">
        <is>
          <t>entrada</t>
        </is>
      </c>
    </row>
    <row r="3061">
      <c r="A3061" s="192" t="inlineStr">
        <is>
          <t>invocacao.3.buff.deslocamento</t>
        </is>
      </c>
      <c r="B3061" s="192">
        <f>IF(ISBLANK('INVOCAÇÕES'!$S$422),"",'INVOCAÇÕES'!$S$422&amp;"")</f>
        <v/>
      </c>
      <c r="C3061" s="192">
        <f>"'INVOCAÇÕES'!S422"</f>
        <v/>
      </c>
      <c r="D3061" s="192" t="inlineStr">
        <is>
          <t>entrada</t>
        </is>
      </c>
    </row>
    <row r="3062">
      <c r="A3062" s="192" t="inlineStr">
        <is>
          <t>invocacao.3.buff.tr.fisico</t>
        </is>
      </c>
      <c r="B3062" s="192">
        <f>IF(ISBLANK('INVOCAÇÕES'!$O$427),"",'INVOCAÇÕES'!$O$427&amp;"")</f>
        <v/>
      </c>
      <c r="C3062" s="192">
        <f>"'INVOCAÇÕES'!O427"</f>
        <v/>
      </c>
      <c r="D3062" s="192" t="inlineStr">
        <is>
          <t>entrada</t>
        </is>
      </c>
    </row>
    <row r="3063">
      <c r="A3063" s="192" t="inlineStr">
        <is>
          <t>invocacao.3.buff.tr.vigor</t>
        </is>
      </c>
      <c r="B3063" s="192">
        <f>IF(ISBLANK('INVOCAÇÕES'!$P$427),"",'INVOCAÇÕES'!$P$427&amp;"")</f>
        <v/>
      </c>
      <c r="C3063" s="192">
        <f>"'INVOCAÇÕES'!P427"</f>
        <v/>
      </c>
      <c r="D3063" s="192" t="inlineStr">
        <is>
          <t>entrada</t>
        </is>
      </c>
    </row>
    <row r="3064">
      <c r="A3064" s="192" t="inlineStr">
        <is>
          <t>invocacao.3.buff.tr.intelecto</t>
        </is>
      </c>
      <c r="B3064" s="192">
        <f>IF(ISBLANK('INVOCAÇÕES'!$Q$427),"",'INVOCAÇÕES'!$Q$427&amp;"")</f>
        <v/>
      </c>
      <c r="C3064" s="192">
        <f>"'INVOCAÇÕES'!Q427"</f>
        <v/>
      </c>
      <c r="D3064" s="192" t="inlineStr">
        <is>
          <t>entrada</t>
        </is>
      </c>
    </row>
    <row r="3065">
      <c r="A3065" s="192" t="inlineStr">
        <is>
          <t>invocacao.3.buff.tr.espirito</t>
        </is>
      </c>
      <c r="B3065" s="192">
        <f>IF(ISBLANK('INVOCAÇÕES'!$R$427),"",'INVOCAÇÕES'!$R$427&amp;"")</f>
        <v/>
      </c>
      <c r="C3065" s="192">
        <f>"'INVOCAÇÕES'!R427"</f>
        <v/>
      </c>
      <c r="D3065" s="192" t="inlineStr">
        <is>
          <t>entrada</t>
        </is>
      </c>
    </row>
    <row r="3066">
      <c r="A3066" s="192" t="inlineStr">
        <is>
          <t>invocacao.3.atributo_acerto</t>
        </is>
      </c>
      <c r="B3066" s="192">
        <f>IF(ISBLANK('INVOCAÇÕES'!$O$430),"",'INVOCAÇÕES'!$O$430&amp;"")</f>
        <v/>
      </c>
      <c r="C3066" s="192">
        <f>"'INVOCAÇÕES'!O430"</f>
        <v/>
      </c>
      <c r="D3066" s="192" t="inlineStr">
        <is>
          <t>entrada</t>
        </is>
      </c>
    </row>
    <row r="3067">
      <c r="A3067" s="192" t="inlineStr">
        <is>
          <t>invocacao.3.atributo_fisico</t>
        </is>
      </c>
      <c r="B3067" s="192">
        <f>IF(ISBLANK('INVOCAÇÕES'!$R$430),"",'INVOCAÇÕES'!$R$430&amp;"")</f>
        <v/>
      </c>
      <c r="C3067" s="192">
        <f>"'INVOCAÇÕES'!R430"</f>
        <v/>
      </c>
      <c r="D3067" s="192" t="inlineStr">
        <is>
          <t>entrada</t>
        </is>
      </c>
    </row>
    <row r="3068">
      <c r="A3068" s="192" t="inlineStr">
        <is>
          <t>invocacao.3.tr_treinado</t>
        </is>
      </c>
      <c r="B3068" s="192">
        <f>IF(ISBLANK('INVOCAÇÕES'!$S$425),"",'INVOCAÇÕES'!$S$425&amp;"")</f>
        <v/>
      </c>
      <c r="C3068" s="192">
        <f>"'INVOCAÇÕES'!S425"</f>
        <v/>
      </c>
      <c r="D3068" s="192" t="inlineStr">
        <is>
          <t>entrada</t>
        </is>
      </c>
    </row>
    <row r="3069">
      <c r="A3069" s="192" t="inlineStr">
        <is>
          <t>invocacao.3.alma</t>
        </is>
      </c>
      <c r="B3069" s="192">
        <f>IF(ISBLANK('INVOCAÇÕES'!$U$414),"",'INVOCAÇÕES'!$U$414&amp;"")</f>
        <v/>
      </c>
      <c r="C3069" s="192">
        <f>"'INVOCAÇÕES'!U414"</f>
        <v/>
      </c>
      <c r="D3069" s="192" t="inlineStr">
        <is>
          <t>entrada</t>
        </is>
      </c>
    </row>
    <row r="3070">
      <c r="A3070" s="192" t="inlineStr">
        <is>
          <t>invocacao.3.notas</t>
        </is>
      </c>
      <c r="B3070" s="192">
        <f>IF(ISBLANK('INVOCAÇÕES'!$U$423),"",'INVOCAÇÕES'!$U$423&amp;"")</f>
        <v/>
      </c>
      <c r="C3070" s="192">
        <f>"'INVOCAÇÕES'!U423"</f>
        <v/>
      </c>
      <c r="D3070" s="192" t="inlineStr">
        <is>
          <t>entrada</t>
        </is>
      </c>
    </row>
    <row r="3071">
      <c r="A3071" s="192" t="inlineStr">
        <is>
          <t>invocacao.3.definicao</t>
        </is>
      </c>
      <c r="B3071" s="192">
        <f>IF(ISBLANK('INVOCAÇÕES'!$I$448),"",'INVOCAÇÕES'!$I$448&amp;"")</f>
        <v/>
      </c>
      <c r="C3071" s="192">
        <f>"'INVOCAÇÕES'!I448"</f>
        <v/>
      </c>
      <c r="D3071" s="192" t="inlineStr">
        <is>
          <t>entrada</t>
        </is>
      </c>
    </row>
    <row r="3072">
      <c r="A3072" s="192" t="inlineStr">
        <is>
          <t>invocacao.3.familia.1</t>
        </is>
      </c>
      <c r="B3072" s="192">
        <f>IF(ISBLANK('INVOCAÇÕES'!$O$444),"",'INVOCAÇÕES'!$O$444&amp;"")</f>
        <v/>
      </c>
      <c r="C3072" s="192">
        <f>"'INVOCAÇÕES'!O444"</f>
        <v/>
      </c>
      <c r="D3072" s="192" t="inlineStr">
        <is>
          <t>entrada</t>
        </is>
      </c>
    </row>
    <row r="3073">
      <c r="A3073" s="192" t="inlineStr">
        <is>
          <t>invocacao.3.familia.2</t>
        </is>
      </c>
      <c r="B3073" s="192">
        <f>IF(ISBLANK('INVOCAÇÕES'!$P$444),"",'INVOCAÇÕES'!$P$444&amp;"")</f>
        <v/>
      </c>
      <c r="C3073" s="192">
        <f>"'INVOCAÇÕES'!P444"</f>
        <v/>
      </c>
      <c r="D3073" s="192" t="inlineStr">
        <is>
          <t>entrada</t>
        </is>
      </c>
    </row>
    <row r="3074">
      <c r="A3074" s="192" t="inlineStr">
        <is>
          <t>invocacao.3.familia.3</t>
        </is>
      </c>
      <c r="B3074" s="192">
        <f>IF(ISBLANK('INVOCAÇÕES'!$Q$444),"",'INVOCAÇÕES'!$Q$444&amp;"")</f>
        <v/>
      </c>
      <c r="C3074" s="192">
        <f>"'INVOCAÇÕES'!Q444"</f>
        <v/>
      </c>
      <c r="D3074" s="192" t="inlineStr">
        <is>
          <t>entrada</t>
        </is>
      </c>
    </row>
    <row r="3075">
      <c r="A3075" s="192" t="inlineStr">
        <is>
          <t>invocacao.3.familia.4</t>
        </is>
      </c>
      <c r="B3075" s="192">
        <f>IF(ISBLANK('INVOCAÇÕES'!$R$444),"",'INVOCAÇÕES'!$R$444&amp;"")</f>
        <v/>
      </c>
      <c r="C3075" s="192">
        <f>"'INVOCAÇÕES'!R444"</f>
        <v/>
      </c>
      <c r="D3075" s="192" t="inlineStr">
        <is>
          <t>entrada</t>
        </is>
      </c>
    </row>
    <row r="3076">
      <c r="A3076" s="192" t="inlineStr">
        <is>
          <t>invocacao.3.familia.5</t>
        </is>
      </c>
      <c r="B3076" s="192">
        <f>IF(ISBLANK('INVOCAÇÕES'!$S$444),"",'INVOCAÇÕES'!$S$444&amp;"")</f>
        <v/>
      </c>
      <c r="C3076" s="192">
        <f>"'INVOCAÇÕES'!S444"</f>
        <v/>
      </c>
      <c r="D3076" s="192" t="inlineStr">
        <is>
          <t>entrada</t>
        </is>
      </c>
    </row>
    <row r="3077">
      <c r="A3077" s="192" t="inlineStr">
        <is>
          <t>invocacao.3.pericia.1</t>
        </is>
      </c>
      <c r="B3077" s="192">
        <f>IF(ISBLANK('INVOCAÇÕES'!$O$434),"",'INVOCAÇÕES'!$O$434&amp;"")</f>
        <v/>
      </c>
      <c r="C3077" s="192">
        <f>"'INVOCAÇÕES'!O434"</f>
        <v/>
      </c>
      <c r="D3077" s="192" t="inlineStr">
        <is>
          <t>entrada</t>
        </is>
      </c>
    </row>
    <row r="3078">
      <c r="A3078" s="192" t="inlineStr">
        <is>
          <t>invocacao.3.pericia.2</t>
        </is>
      </c>
      <c r="B3078" s="192">
        <f>IF(ISBLANK('INVOCAÇÕES'!$O$435),"",'INVOCAÇÕES'!$O$435&amp;"")</f>
        <v/>
      </c>
      <c r="C3078" s="192">
        <f>"'INVOCAÇÕES'!O435"</f>
        <v/>
      </c>
      <c r="D3078" s="192" t="inlineStr">
        <is>
          <t>entrada</t>
        </is>
      </c>
    </row>
    <row r="3079">
      <c r="A3079" s="192" t="inlineStr">
        <is>
          <t>invocacao.3.pericia.3</t>
        </is>
      </c>
      <c r="B3079" s="192">
        <f>IF(ISBLANK('INVOCAÇÕES'!$O$436),"",'INVOCAÇÕES'!$O$436&amp;"")</f>
        <v/>
      </c>
      <c r="C3079" s="192">
        <f>"'INVOCAÇÕES'!O436"</f>
        <v/>
      </c>
      <c r="D3079" s="192" t="inlineStr">
        <is>
          <t>entrada</t>
        </is>
      </c>
    </row>
    <row r="3080">
      <c r="A3080" s="192" t="inlineStr">
        <is>
          <t>invocacao.3.pericia.4</t>
        </is>
      </c>
      <c r="B3080" s="192">
        <f>IF(ISBLANK('INVOCAÇÕES'!$O$437),"",'INVOCAÇÕES'!$O$437&amp;"")</f>
        <v/>
      </c>
      <c r="C3080" s="192">
        <f>"'INVOCAÇÕES'!O437"</f>
        <v/>
      </c>
      <c r="D3080" s="192" t="inlineStr">
        <is>
          <t>entrada</t>
        </is>
      </c>
    </row>
    <row r="3081">
      <c r="A3081" s="192" t="inlineStr">
        <is>
          <t>invocacao.3.pericia.5</t>
        </is>
      </c>
      <c r="B3081" s="192">
        <f>IF(ISBLANK('INVOCAÇÕES'!$O$438),"",'INVOCAÇÕES'!$O$438&amp;"")</f>
        <v/>
      </c>
      <c r="C3081" s="192">
        <f>"'INVOCAÇÕES'!O438"</f>
        <v/>
      </c>
      <c r="D3081" s="192" t="inlineStr">
        <is>
          <t>entrada</t>
        </is>
      </c>
    </row>
    <row r="3082">
      <c r="A3082" s="192" t="inlineStr">
        <is>
          <t>invocacao.3.pericia.6</t>
        </is>
      </c>
      <c r="B3082" s="192">
        <f>IF(ISBLANK('INVOCAÇÕES'!$O$439),"",'INVOCAÇÕES'!$O$439&amp;"")</f>
        <v/>
      </c>
      <c r="C3082" s="192">
        <f>"'INVOCAÇÕES'!O439"</f>
        <v/>
      </c>
      <c r="D3082" s="192" t="inlineStr">
        <is>
          <t>entrada</t>
        </is>
      </c>
    </row>
    <row r="3083">
      <c r="A3083" s="192" t="inlineStr">
        <is>
          <t>invocacao.3.pericia.7</t>
        </is>
      </c>
      <c r="B3083" s="192">
        <f>IF(ISBLANK('INVOCAÇÕES'!$O$440),"",'INVOCAÇÕES'!$O$440&amp;"")</f>
        <v/>
      </c>
      <c r="C3083" s="192">
        <f>"'INVOCAÇÕES'!O440"</f>
        <v/>
      </c>
      <c r="D3083" s="192" t="inlineStr">
        <is>
          <t>entrada</t>
        </is>
      </c>
    </row>
    <row r="3084">
      <c r="A3084" s="192" t="inlineStr">
        <is>
          <t>invocacao.3.buff.pericia.1</t>
        </is>
      </c>
      <c r="B3084" s="192">
        <f>IF(ISBLANK('INVOCAÇÕES'!$R$434),"",'INVOCAÇÕES'!$R$434&amp;"")</f>
        <v/>
      </c>
      <c r="C3084" s="192">
        <f>"'INVOCAÇÕES'!R434"</f>
        <v/>
      </c>
      <c r="D3084" s="192" t="inlineStr">
        <is>
          <t>entrada</t>
        </is>
      </c>
    </row>
    <row r="3085">
      <c r="A3085" s="192" t="inlineStr">
        <is>
          <t>invocacao.3.buff.pericia.2</t>
        </is>
      </c>
      <c r="B3085" s="192">
        <f>IF(ISBLANK('INVOCAÇÕES'!$R$435),"",'INVOCAÇÕES'!$R$435&amp;"")</f>
        <v/>
      </c>
      <c r="C3085" s="192">
        <f>"'INVOCAÇÕES'!R435"</f>
        <v/>
      </c>
      <c r="D3085" s="192" t="inlineStr">
        <is>
          <t>entrada</t>
        </is>
      </c>
    </row>
    <row r="3086">
      <c r="A3086" s="192" t="inlineStr">
        <is>
          <t>invocacao.3.buff.pericia.3</t>
        </is>
      </c>
      <c r="B3086" s="192">
        <f>IF(ISBLANK('INVOCAÇÕES'!$R$436),"",'INVOCAÇÕES'!$R$436&amp;"")</f>
        <v/>
      </c>
      <c r="C3086" s="192">
        <f>"'INVOCAÇÕES'!R436"</f>
        <v/>
      </c>
      <c r="D3086" s="192" t="inlineStr">
        <is>
          <t>entrada</t>
        </is>
      </c>
    </row>
    <row r="3087">
      <c r="A3087" s="192" t="inlineStr">
        <is>
          <t>invocacao.3.buff.pericia.4</t>
        </is>
      </c>
      <c r="B3087" s="192">
        <f>IF(ISBLANK('INVOCAÇÕES'!$R$437),"",'INVOCAÇÕES'!$R$437&amp;"")</f>
        <v/>
      </c>
      <c r="C3087" s="192">
        <f>"'INVOCAÇÕES'!R437"</f>
        <v/>
      </c>
      <c r="D3087" s="192" t="inlineStr">
        <is>
          <t>entrada</t>
        </is>
      </c>
    </row>
    <row r="3088">
      <c r="A3088" s="192" t="inlineStr">
        <is>
          <t>invocacao.3.buff.pericia.5</t>
        </is>
      </c>
      <c r="B3088" s="192">
        <f>IF(ISBLANK('INVOCAÇÕES'!$R$438),"",'INVOCAÇÕES'!$R$438&amp;"")</f>
        <v/>
      </c>
      <c r="C3088" s="192">
        <f>"'INVOCAÇÕES'!R438"</f>
        <v/>
      </c>
      <c r="D3088" s="192" t="inlineStr">
        <is>
          <t>entrada</t>
        </is>
      </c>
    </row>
    <row r="3089">
      <c r="A3089" s="192" t="inlineStr">
        <is>
          <t>invocacao.3.buff.pericia.6</t>
        </is>
      </c>
      <c r="B3089" s="192">
        <f>IF(ISBLANK('INVOCAÇÕES'!$R$439),"",'INVOCAÇÕES'!$R$439&amp;"")</f>
        <v/>
      </c>
      <c r="C3089" s="192">
        <f>"'INVOCAÇÕES'!R439"</f>
        <v/>
      </c>
      <c r="D3089" s="192" t="inlineStr">
        <is>
          <t>entrada</t>
        </is>
      </c>
    </row>
    <row r="3090">
      <c r="A3090" s="192" t="inlineStr">
        <is>
          <t>invocacao.3.buff.pericia.7</t>
        </is>
      </c>
      <c r="B3090" s="192">
        <f>IF(ISBLANK('INVOCAÇÕES'!$R$440),"",'INVOCAÇÕES'!$R$440&amp;"")</f>
        <v/>
      </c>
      <c r="C3090" s="192">
        <f>"'INVOCAÇÕES'!R440"</f>
        <v/>
      </c>
      <c r="D3090" s="192" t="inlineStr">
        <is>
          <t>entrada</t>
        </is>
      </c>
    </row>
    <row r="3091">
      <c r="A3091" s="192" t="inlineStr">
        <is>
          <t>invocacao.3.talento.1</t>
        </is>
      </c>
      <c r="B3091" s="192">
        <f>IF(ISBLANK('INVOCAÇÕES'!$J$476),"",'INVOCAÇÕES'!$J$476&amp;"")</f>
        <v/>
      </c>
      <c r="C3091" s="192">
        <f>"'INVOCAÇÕES'!J476"</f>
        <v/>
      </c>
      <c r="D3091" s="192" t="inlineStr">
        <is>
          <t>entrada</t>
        </is>
      </c>
    </row>
    <row r="3092">
      <c r="A3092" s="192" t="inlineStr">
        <is>
          <t>invocacao.3.talento.2</t>
        </is>
      </c>
      <c r="B3092" s="192">
        <f>IF(ISBLANK('INVOCAÇÕES'!$J$477),"",'INVOCAÇÕES'!$J$477&amp;"")</f>
        <v/>
      </c>
      <c r="C3092" s="192">
        <f>"'INVOCAÇÕES'!J477"</f>
        <v/>
      </c>
      <c r="D3092" s="192" t="inlineStr">
        <is>
          <t>entrada</t>
        </is>
      </c>
    </row>
    <row r="3093">
      <c r="A3093" s="192" t="inlineStr">
        <is>
          <t>invocacao.3.talento.3</t>
        </is>
      </c>
      <c r="B3093" s="192">
        <f>IF(ISBLANK('INVOCAÇÕES'!$J$478),"",'INVOCAÇÕES'!$J$478&amp;"")</f>
        <v/>
      </c>
      <c r="C3093" s="192">
        <f>"'INVOCAÇÕES'!J478"</f>
        <v/>
      </c>
      <c r="D3093" s="192" t="inlineStr">
        <is>
          <t>entrada</t>
        </is>
      </c>
    </row>
    <row r="3094">
      <c r="A3094" s="192" t="inlineStr">
        <is>
          <t>invocacao.3.talento.4</t>
        </is>
      </c>
      <c r="B3094" s="192">
        <f>IF(ISBLANK('INVOCAÇÕES'!$J$479),"",'INVOCAÇÕES'!$J$479&amp;"")</f>
        <v/>
      </c>
      <c r="C3094" s="192">
        <f>"'INVOCAÇÕES'!J479"</f>
        <v/>
      </c>
      <c r="D3094" s="192" t="inlineStr">
        <is>
          <t>entrada</t>
        </is>
      </c>
    </row>
    <row r="3095">
      <c r="A3095" s="192" t="inlineStr">
        <is>
          <t>invocacao.3.talento.5</t>
        </is>
      </c>
      <c r="B3095" s="192">
        <f>IF(ISBLANK('INVOCAÇÕES'!$J$480),"",'INVOCAÇÕES'!$J$480&amp;"")</f>
        <v/>
      </c>
      <c r="C3095" s="192">
        <f>"'INVOCAÇÕES'!J480"</f>
        <v/>
      </c>
      <c r="D3095" s="192" t="inlineStr">
        <is>
          <t>entrada</t>
        </is>
      </c>
    </row>
    <row r="3096">
      <c r="A3096" s="192" t="inlineStr">
        <is>
          <t>invocacao.3.talento.6</t>
        </is>
      </c>
      <c r="B3096" s="192">
        <f>IF(ISBLANK('INVOCAÇÕES'!$J$481),"",'INVOCAÇÕES'!$J$481&amp;"")</f>
        <v/>
      </c>
      <c r="C3096" s="192">
        <f>"'INVOCAÇÕES'!J481"</f>
        <v/>
      </c>
      <c r="D3096" s="192" t="inlineStr">
        <is>
          <t>entrada</t>
        </is>
      </c>
    </row>
    <row r="3097">
      <c r="A3097" s="192" t="inlineStr">
        <is>
          <t>invocacao.3.talento.7</t>
        </is>
      </c>
      <c r="B3097" s="192">
        <f>IF(ISBLANK('INVOCAÇÕES'!$J$482),"",'INVOCAÇÕES'!$J$482&amp;"")</f>
        <v/>
      </c>
      <c r="C3097" s="192">
        <f>"'INVOCAÇÕES'!J482"</f>
        <v/>
      </c>
      <c r="D3097" s="192" t="inlineStr">
        <is>
          <t>entrada</t>
        </is>
      </c>
    </row>
    <row r="3098">
      <c r="A3098" s="192" t="inlineStr">
        <is>
          <t>invocacao.3.talento.8</t>
        </is>
      </c>
      <c r="B3098" s="192">
        <f>IF(ISBLANK('INVOCAÇÕES'!$J$483),"",'INVOCAÇÕES'!$J$483&amp;"")</f>
        <v/>
      </c>
      <c r="C3098" s="192">
        <f>"'INVOCAÇÕES'!J483"</f>
        <v/>
      </c>
      <c r="D3098" s="192" t="inlineStr">
        <is>
          <t>entrada</t>
        </is>
      </c>
    </row>
    <row r="3099">
      <c r="A3099" s="192" t="inlineStr">
        <is>
          <t>invocacao.3.talento_extra.1</t>
        </is>
      </c>
      <c r="B3099" s="192">
        <f>IF(ISBLANK('INVOCAÇÕES'!$J$578),"",'INVOCAÇÕES'!$J$578&amp;"")</f>
        <v/>
      </c>
      <c r="C3099" s="192">
        <f>"'INVOCAÇÕES'!J578"</f>
        <v/>
      </c>
      <c r="D3099" s="192" t="inlineStr">
        <is>
          <t>entrada</t>
        </is>
      </c>
    </row>
    <row r="3100">
      <c r="A3100" s="192" t="inlineStr">
        <is>
          <t>invocacao.3.talento_extra.2</t>
        </is>
      </c>
      <c r="B3100" s="192">
        <f>IF(ISBLANK('INVOCAÇÕES'!$J$579),"",'INVOCAÇÕES'!$J$579&amp;"")</f>
        <v/>
      </c>
      <c r="C3100" s="192">
        <f>"'INVOCAÇÕES'!J579"</f>
        <v/>
      </c>
      <c r="D3100" s="192" t="inlineStr">
        <is>
          <t>entrada</t>
        </is>
      </c>
    </row>
    <row r="3101">
      <c r="A3101" s="192" t="inlineStr">
        <is>
          <t>invocacao.3.talento_extra.3</t>
        </is>
      </c>
      <c r="B3101" s="192">
        <f>IF(ISBLANK('INVOCAÇÕES'!$J$580),"",'INVOCAÇÕES'!$J$580&amp;"")</f>
        <v/>
      </c>
      <c r="C3101" s="192">
        <f>"'INVOCAÇÕES'!J580"</f>
        <v/>
      </c>
      <c r="D3101" s="192" t="inlineStr">
        <is>
          <t>entrada</t>
        </is>
      </c>
    </row>
    <row r="3102">
      <c r="A3102" s="192" t="inlineStr">
        <is>
          <t>invocacao.3.equipamento.1</t>
        </is>
      </c>
      <c r="B3102" s="192">
        <f>IF(ISBLANK('INVOCAÇÕES'!$V$429),"",'INVOCAÇÕES'!$V$429&amp;"")</f>
        <v/>
      </c>
      <c r="C3102" s="192">
        <f>"'INVOCAÇÕES'!V429"</f>
        <v/>
      </c>
      <c r="D3102" s="192" t="inlineStr">
        <is>
          <t>entrada</t>
        </is>
      </c>
    </row>
    <row r="3103">
      <c r="A3103" s="192" t="inlineStr">
        <is>
          <t>invocacao.3.equipamento.2</t>
        </is>
      </c>
      <c r="B3103" s="192">
        <f>IF(ISBLANK('INVOCAÇÕES'!$V$430),"",'INVOCAÇÕES'!$V$430&amp;"")</f>
        <v/>
      </c>
      <c r="C3103" s="192">
        <f>"'INVOCAÇÕES'!V430"</f>
        <v/>
      </c>
      <c r="D3103" s="192" t="inlineStr">
        <is>
          <t>entrada</t>
        </is>
      </c>
    </row>
    <row r="3104">
      <c r="A3104" s="192" t="inlineStr">
        <is>
          <t>invocacao.3.equipamento.3</t>
        </is>
      </c>
      <c r="B3104" s="192">
        <f>IF(ISBLANK('INVOCAÇÕES'!$V$431),"",'INVOCAÇÕES'!$V$431&amp;"")</f>
        <v/>
      </c>
      <c r="C3104" s="192">
        <f>"'INVOCAÇÕES'!V431"</f>
        <v/>
      </c>
      <c r="D3104" s="192" t="inlineStr">
        <is>
          <t>entrada</t>
        </is>
      </c>
    </row>
    <row r="3105">
      <c r="A3105" s="192" t="inlineStr">
        <is>
          <t>invocacao.3.liberacao.1.classe</t>
        </is>
      </c>
      <c r="B3105" s="192">
        <f>IF(ISBLANK('INVOCAÇÕES'!$I$585),"",'INVOCAÇÕES'!$I$585&amp;"")</f>
        <v/>
      </c>
      <c r="C3105" s="192">
        <f>"'INVOCAÇÕES'!I585"</f>
        <v/>
      </c>
      <c r="D3105" s="192" t="inlineStr">
        <is>
          <t>entrada</t>
        </is>
      </c>
    </row>
    <row r="3106">
      <c r="A3106" s="192" t="inlineStr">
        <is>
          <t>invocacao.3.liberacao.1.nome</t>
        </is>
      </c>
      <c r="B3106" s="192">
        <f>IF(ISBLANK('INVOCAÇÕES'!$J$585),"",'INVOCAÇÕES'!$J$585&amp;"")</f>
        <v/>
      </c>
      <c r="C3106" s="192">
        <f>"'INVOCAÇÕES'!J585"</f>
        <v/>
      </c>
      <c r="D3106" s="192" t="inlineStr">
        <is>
          <t>entrada</t>
        </is>
      </c>
    </row>
    <row r="3107">
      <c r="A3107" s="192" t="inlineStr">
        <is>
          <t>invocacao.3.liberacao.1.pe</t>
        </is>
      </c>
      <c r="B3107" s="192">
        <f>IF(ISBLANK('INVOCAÇÕES'!$M$585),"",'INVOCAÇÕES'!$M$585&amp;"")</f>
        <v/>
      </c>
      <c r="C3107" s="192">
        <f>"'INVOCAÇÕES'!M585"</f>
        <v/>
      </c>
      <c r="D3107" s="192" t="inlineStr">
        <is>
          <t>resultado</t>
        </is>
      </c>
    </row>
    <row r="3108">
      <c r="A3108" s="192" t="inlineStr">
        <is>
          <t>invocacao.3.liberacao.1.como</t>
        </is>
      </c>
      <c r="B3108" s="192">
        <f>IF(ISBLANK('INVOCAÇÕES'!$I$586),"",'INVOCAÇÕES'!$I$586&amp;"")</f>
        <v/>
      </c>
      <c r="C3108" s="192">
        <f>"'INVOCAÇÕES'!I586"</f>
        <v/>
      </c>
      <c r="D3108" s="192" t="inlineStr">
        <is>
          <t>entrada</t>
        </is>
      </c>
    </row>
    <row r="3109">
      <c r="A3109" s="192" t="inlineStr">
        <is>
          <t>invocacao.3.liberacao.1.pontos</t>
        </is>
      </c>
      <c r="B3109" s="192">
        <f>IF(ISBLANK('INVOCAÇÕES'!$I$590),"",'INVOCAÇÕES'!$I$590&amp;"")</f>
        <v/>
      </c>
      <c r="C3109" s="192">
        <f>"'INVOCAÇÕES'!I590"</f>
        <v/>
      </c>
      <c r="D3109" s="192" t="inlineStr">
        <is>
          <t>resultado</t>
        </is>
      </c>
    </row>
    <row r="3110">
      <c r="A3110" s="192" t="inlineStr">
        <is>
          <t>invocacao.3.liberacao.1.acao</t>
        </is>
      </c>
      <c r="B3110" s="192">
        <f>IF(ISBLANK('INVOCAÇÕES'!$I$591),"",'INVOCAÇÕES'!$I$591&amp;"")</f>
        <v/>
      </c>
      <c r="C3110" s="192">
        <f>"'INVOCAÇÕES'!I591"</f>
        <v/>
      </c>
      <c r="D3110" s="192" t="inlineStr">
        <is>
          <t>resultado</t>
        </is>
      </c>
    </row>
    <row r="3111">
      <c r="A3111" s="192" t="inlineStr">
        <is>
          <t>invocacao.3.liberacao.2.classe</t>
        </is>
      </c>
      <c r="B3111" s="192">
        <f>IF(ISBLANK('INVOCAÇÕES'!$O$585),"",'INVOCAÇÕES'!$O$585&amp;"")</f>
        <v/>
      </c>
      <c r="C3111" s="192">
        <f>"'INVOCAÇÕES'!O585"</f>
        <v/>
      </c>
      <c r="D3111" s="192" t="inlineStr">
        <is>
          <t>entrada</t>
        </is>
      </c>
    </row>
    <row r="3112">
      <c r="A3112" s="192" t="inlineStr">
        <is>
          <t>invocacao.3.liberacao.2.nome</t>
        </is>
      </c>
      <c r="B3112" s="192">
        <f>IF(ISBLANK('INVOCAÇÕES'!$P$585),"",'INVOCAÇÕES'!$P$585&amp;"")</f>
        <v/>
      </c>
      <c r="C3112" s="192">
        <f>"'INVOCAÇÕES'!P585"</f>
        <v/>
      </c>
      <c r="D3112" s="192" t="inlineStr">
        <is>
          <t>entrada</t>
        </is>
      </c>
    </row>
    <row r="3113">
      <c r="A3113" s="192" t="inlineStr">
        <is>
          <t>invocacao.3.liberacao.2.pe</t>
        </is>
      </c>
      <c r="B3113" s="192">
        <f>IF(ISBLANK('INVOCAÇÕES'!$S$585),"",'INVOCAÇÕES'!$S$585&amp;"")</f>
        <v/>
      </c>
      <c r="C3113" s="192">
        <f>"'INVOCAÇÕES'!S585"</f>
        <v/>
      </c>
      <c r="D3113" s="192" t="inlineStr">
        <is>
          <t>resultado</t>
        </is>
      </c>
    </row>
    <row r="3114">
      <c r="A3114" s="192" t="inlineStr">
        <is>
          <t>invocacao.3.liberacao.2.como</t>
        </is>
      </c>
      <c r="B3114" s="192">
        <f>IF(ISBLANK('INVOCAÇÕES'!$O$586),"",'INVOCAÇÕES'!$O$586&amp;"")</f>
        <v/>
      </c>
      <c r="C3114" s="192">
        <f>"'INVOCAÇÕES'!O586"</f>
        <v/>
      </c>
      <c r="D3114" s="192" t="inlineStr">
        <is>
          <t>entrada</t>
        </is>
      </c>
    </row>
    <row r="3115">
      <c r="A3115" s="192" t="inlineStr">
        <is>
          <t>invocacao.3.liberacao.2.pontos</t>
        </is>
      </c>
      <c r="B3115" s="192">
        <f>IF(ISBLANK('INVOCAÇÕES'!$O$590),"",'INVOCAÇÕES'!$O$590&amp;"")</f>
        <v/>
      </c>
      <c r="C3115" s="192">
        <f>"'INVOCAÇÕES'!O590"</f>
        <v/>
      </c>
      <c r="D3115" s="192" t="inlineStr">
        <is>
          <t>resultado</t>
        </is>
      </c>
    </row>
    <row r="3116">
      <c r="A3116" s="192" t="inlineStr">
        <is>
          <t>invocacao.3.liberacao.2.acao</t>
        </is>
      </c>
      <c r="B3116" s="192">
        <f>IF(ISBLANK('INVOCAÇÕES'!$O$591),"",'INVOCAÇÕES'!$O$591&amp;"")</f>
        <v/>
      </c>
      <c r="C3116" s="192">
        <f>"'INVOCAÇÕES'!O591"</f>
        <v/>
      </c>
      <c r="D3116" s="192" t="inlineStr">
        <is>
          <t>resultado</t>
        </is>
      </c>
    </row>
    <row r="3117">
      <c r="A3117" s="192" t="inlineStr">
        <is>
          <t>invocacao.3.liberacao.3.classe</t>
        </is>
      </c>
      <c r="B3117" s="192">
        <f>IF(ISBLANK('INVOCAÇÕES'!$U$585),"",'INVOCAÇÕES'!$U$585&amp;"")</f>
        <v/>
      </c>
      <c r="C3117" s="192">
        <f>"'INVOCAÇÕES'!U585"</f>
        <v/>
      </c>
      <c r="D3117" s="192" t="inlineStr">
        <is>
          <t>entrada</t>
        </is>
      </c>
    </row>
    <row r="3118">
      <c r="A3118" s="192" t="inlineStr">
        <is>
          <t>invocacao.3.liberacao.3.nome</t>
        </is>
      </c>
      <c r="B3118" s="192">
        <f>IF(ISBLANK('INVOCAÇÕES'!$V$585),"",'INVOCAÇÕES'!$V$585&amp;"")</f>
        <v/>
      </c>
      <c r="C3118" s="192">
        <f>"'INVOCAÇÕES'!V585"</f>
        <v/>
      </c>
      <c r="D3118" s="192" t="inlineStr">
        <is>
          <t>entrada</t>
        </is>
      </c>
    </row>
    <row r="3119">
      <c r="A3119" s="192" t="inlineStr">
        <is>
          <t>invocacao.3.liberacao.3.pe</t>
        </is>
      </c>
      <c r="B3119" s="192">
        <f>IF(ISBLANK('INVOCAÇÕES'!$Y$585),"",'INVOCAÇÕES'!$Y$585&amp;"")</f>
        <v/>
      </c>
      <c r="C3119" s="192">
        <f>"'INVOCAÇÕES'!Y585"</f>
        <v/>
      </c>
      <c r="D3119" s="192" t="inlineStr">
        <is>
          <t>resultado</t>
        </is>
      </c>
    </row>
    <row r="3120">
      <c r="A3120" s="192" t="inlineStr">
        <is>
          <t>invocacao.3.liberacao.3.como</t>
        </is>
      </c>
      <c r="B3120" s="192">
        <f>IF(ISBLANK('INVOCAÇÕES'!$U$586),"",'INVOCAÇÕES'!$U$586&amp;"")</f>
        <v/>
      </c>
      <c r="C3120" s="192">
        <f>"'INVOCAÇÕES'!U586"</f>
        <v/>
      </c>
      <c r="D3120" s="192" t="inlineStr">
        <is>
          <t>entrada</t>
        </is>
      </c>
    </row>
    <row r="3121">
      <c r="A3121" s="192" t="inlineStr">
        <is>
          <t>invocacao.3.liberacao.3.pontos</t>
        </is>
      </c>
      <c r="B3121" s="192">
        <f>IF(ISBLANK('INVOCAÇÕES'!$U$590),"",'INVOCAÇÕES'!$U$590&amp;"")</f>
        <v/>
      </c>
      <c r="C3121" s="192">
        <f>"'INVOCAÇÕES'!U590"</f>
        <v/>
      </c>
      <c r="D3121" s="192" t="inlineStr">
        <is>
          <t>resultado</t>
        </is>
      </c>
    </row>
    <row r="3122">
      <c r="A3122" s="192" t="inlineStr">
        <is>
          <t>invocacao.3.liberacao.3.acao</t>
        </is>
      </c>
      <c r="B3122" s="192">
        <f>IF(ISBLANK('INVOCAÇÕES'!$U$591),"",'INVOCAÇÕES'!$U$591&amp;"")</f>
        <v/>
      </c>
      <c r="C3122" s="192">
        <f>"'INVOCAÇÕES'!U591"</f>
        <v/>
      </c>
      <c r="D3122" s="192" t="inlineStr">
        <is>
          <t>resultado</t>
        </is>
      </c>
    </row>
    <row r="3123">
      <c r="A3123" s="192" t="inlineStr">
        <is>
          <t>invocacao.3.tm.nome</t>
        </is>
      </c>
      <c r="B3123" s="192">
        <f>IF(ISBLANK('INVOCAÇÕES'!$I$594),"",'INVOCAÇÕES'!$I$594&amp;"")</f>
        <v/>
      </c>
      <c r="C3123" s="192">
        <f>"'INVOCAÇÕES'!I594"</f>
        <v/>
      </c>
      <c r="D3123" s="192" t="inlineStr">
        <is>
          <t>entrada</t>
        </is>
      </c>
    </row>
    <row r="3124">
      <c r="A3124" s="192" t="inlineStr">
        <is>
          <t>invocacao.3.tm.pe</t>
        </is>
      </c>
      <c r="B3124" s="192">
        <f>IF(ISBLANK('INVOCAÇÕES'!$M$594),"",'INVOCAÇÕES'!$M$594&amp;"")</f>
        <v/>
      </c>
      <c r="C3124" s="192">
        <f>"'INVOCAÇÕES'!M594"</f>
        <v/>
      </c>
      <c r="D3124" s="192" t="inlineStr">
        <is>
          <t>resultado</t>
        </is>
      </c>
    </row>
    <row r="3125">
      <c r="A3125" s="192" t="inlineStr">
        <is>
          <t>invocacao.3.tm.como</t>
        </is>
      </c>
      <c r="B3125" s="192">
        <f>IF(ISBLANK('INVOCAÇÕES'!$I$595),"",'INVOCAÇÕES'!$I$595&amp;"")</f>
        <v/>
      </c>
      <c r="C3125" s="192">
        <f>"'INVOCAÇÕES'!I595"</f>
        <v/>
      </c>
      <c r="D3125" s="192" t="inlineStr">
        <is>
          <t>entrada</t>
        </is>
      </c>
    </row>
    <row r="3126">
      <c r="A3126" s="192" t="inlineStr">
        <is>
          <t>invocacao.3.tm.dados</t>
        </is>
      </c>
      <c r="B3126" s="192">
        <f>IF(ISBLANK('INVOCAÇÕES'!$I$599),"",'INVOCAÇÕES'!$I$599&amp;"")</f>
        <v/>
      </c>
      <c r="C3126" s="192">
        <f>"'INVOCAÇÕES'!I599"</f>
        <v/>
      </c>
      <c r="D3126" s="192" t="inlineStr">
        <is>
          <t>resultado</t>
        </is>
      </c>
    </row>
    <row r="3127">
      <c r="A3127" s="192" t="inlineStr">
        <is>
          <t>invocacao.3.tm.acao</t>
        </is>
      </c>
      <c r="B3127" s="192">
        <f>IF(ISBLANK('INVOCAÇÕES'!$I$600),"",'INVOCAÇÕES'!$I$600&amp;"")</f>
        <v/>
      </c>
      <c r="C3127" s="192">
        <f>"'INVOCAÇÕES'!I600"</f>
        <v/>
      </c>
      <c r="D3127" s="192" t="inlineStr">
        <is>
          <t>resultado</t>
        </is>
      </c>
    </row>
    <row r="3128">
      <c r="A3128" s="192" t="inlineStr">
        <is>
          <t>invocacao.3.exp.nome</t>
        </is>
      </c>
      <c r="B3128" s="192">
        <f>IF(ISBLANK('INVOCAÇÕES'!$O$594),"",'INVOCAÇÕES'!$O$594&amp;"")</f>
        <v/>
      </c>
      <c r="C3128" s="192">
        <f>"'INVOCAÇÕES'!O594"</f>
        <v/>
      </c>
      <c r="D3128" s="192" t="inlineStr">
        <is>
          <t>entrada</t>
        </is>
      </c>
    </row>
    <row r="3129">
      <c r="A3129" s="192" t="inlineStr">
        <is>
          <t>invocacao.3.exp.pe</t>
        </is>
      </c>
      <c r="B3129" s="192">
        <f>IF(ISBLANK('INVOCAÇÕES'!$S$594),"",'INVOCAÇÕES'!$S$594&amp;"")</f>
        <v/>
      </c>
      <c r="C3129" s="192">
        <f>"'INVOCAÇÕES'!S594"</f>
        <v/>
      </c>
      <c r="D3129" s="192" t="inlineStr">
        <is>
          <t>resultado</t>
        </is>
      </c>
    </row>
    <row r="3130">
      <c r="A3130" s="192" t="inlineStr">
        <is>
          <t>invocacao.3.exp.como</t>
        </is>
      </c>
      <c r="B3130" s="192">
        <f>IF(ISBLANK('INVOCAÇÕES'!$O$595),"",'INVOCAÇÕES'!$O$595&amp;"")</f>
        <v/>
      </c>
      <c r="C3130" s="192">
        <f>"'INVOCAÇÕES'!O595"</f>
        <v/>
      </c>
      <c r="D3130" s="192" t="inlineStr">
        <is>
          <t>entrada</t>
        </is>
      </c>
    </row>
    <row r="3131">
      <c r="A3131" s="192" t="inlineStr">
        <is>
          <t>invocacao.3.exp.degrau</t>
        </is>
      </c>
      <c r="B3131" s="192">
        <f>IF(ISBLANK('INVOCAÇÕES'!$O$599),"",'INVOCAÇÕES'!$O$599&amp;"")</f>
        <v/>
      </c>
      <c r="C3131" s="192">
        <f>"'INVOCAÇÕES'!O599"</f>
        <v/>
      </c>
      <c r="D3131" s="192" t="inlineStr">
        <is>
          <t>entrada</t>
        </is>
      </c>
    </row>
    <row r="3132">
      <c r="A3132" s="192" t="inlineStr">
        <is>
          <t>invocacao.3.exp.acerto</t>
        </is>
      </c>
      <c r="B3132" s="192">
        <f>IF(ISBLANK('INVOCAÇÕES'!$Q$599),"",'INVOCAÇÕES'!$Q$599&amp;"")</f>
        <v/>
      </c>
      <c r="C3132" s="192">
        <f>"'INVOCAÇÕES'!Q599"</f>
        <v/>
      </c>
      <c r="D3132" s="192" t="inlineStr">
        <is>
          <t>entrada</t>
        </is>
      </c>
    </row>
    <row r="3133">
      <c r="A3133" s="192" t="inlineStr">
        <is>
          <t>invocacao.3.exp.pede</t>
        </is>
      </c>
      <c r="B3133" s="192">
        <f>IF(ISBLANK('INVOCAÇÕES'!$O$600),"",'INVOCAÇÕES'!$O$600&amp;"")</f>
        <v/>
      </c>
      <c r="C3133" s="192">
        <f>"'INVOCAÇÕES'!O600"</f>
        <v/>
      </c>
      <c r="D3133" s="192" t="inlineStr">
        <is>
          <t>resultado</t>
        </is>
      </c>
    </row>
    <row r="3134">
      <c r="A3134" s="192" t="inlineStr">
        <is>
          <t>invocacao.4.atributo.forca.base</t>
        </is>
      </c>
      <c r="B3134" s="192">
        <f>IF(ISBLANK('INVOCAÇÕES'!$O$614),"",'INVOCAÇÕES'!$O$614&amp;"")</f>
        <v/>
      </c>
      <c r="C3134" s="192">
        <f>"'INVOCAÇÕES'!O614"</f>
        <v/>
      </c>
      <c r="D3134" s="192" t="inlineStr">
        <is>
          <t>entrada</t>
        </is>
      </c>
    </row>
    <row r="3135">
      <c r="A3135" s="192" t="inlineStr">
        <is>
          <t>invocacao.4.atributo.forca.buff</t>
        </is>
      </c>
      <c r="B3135" s="192">
        <f>IF(ISBLANK('INVOCAÇÕES'!$O$615),"",'INVOCAÇÕES'!$O$615&amp;"")</f>
        <v/>
      </c>
      <c r="C3135" s="192">
        <f>"'INVOCAÇÕES'!O615"</f>
        <v/>
      </c>
      <c r="D3135" s="192" t="inlineStr">
        <is>
          <t>entrada</t>
        </is>
      </c>
    </row>
    <row r="3136">
      <c r="A3136" s="192" t="inlineStr">
        <is>
          <t>invocacao.4.atributo.forca.total</t>
        </is>
      </c>
      <c r="B3136" s="192">
        <f>IF(ISBLANK('INVOCAÇÕES'!$O$612),"",'INVOCAÇÕES'!$O$612&amp;"")</f>
        <v/>
      </c>
      <c r="C3136" s="192">
        <f>"'INVOCAÇÕES'!O612"</f>
        <v/>
      </c>
      <c r="D3136" s="192" t="inlineStr">
        <is>
          <t>resultado</t>
        </is>
      </c>
    </row>
    <row r="3137">
      <c r="A3137" s="192" t="inlineStr">
        <is>
          <t>invocacao.4.atributo.destreza.base</t>
        </is>
      </c>
      <c r="B3137" s="192">
        <f>IF(ISBLANK('INVOCAÇÕES'!$P$614),"",'INVOCAÇÕES'!$P$614&amp;"")</f>
        <v/>
      </c>
      <c r="C3137" s="192">
        <f>"'INVOCAÇÕES'!P614"</f>
        <v/>
      </c>
      <c r="D3137" s="192" t="inlineStr">
        <is>
          <t>entrada</t>
        </is>
      </c>
    </row>
    <row r="3138">
      <c r="A3138" s="192" t="inlineStr">
        <is>
          <t>invocacao.4.atributo.destreza.buff</t>
        </is>
      </c>
      <c r="B3138" s="192">
        <f>IF(ISBLANK('INVOCAÇÕES'!$P$615),"",'INVOCAÇÕES'!$P$615&amp;"")</f>
        <v/>
      </c>
      <c r="C3138" s="192">
        <f>"'INVOCAÇÕES'!P615"</f>
        <v/>
      </c>
      <c r="D3138" s="192" t="inlineStr">
        <is>
          <t>entrada</t>
        </is>
      </c>
    </row>
    <row r="3139">
      <c r="A3139" s="192" t="inlineStr">
        <is>
          <t>invocacao.4.atributo.destreza.total</t>
        </is>
      </c>
      <c r="B3139" s="192">
        <f>IF(ISBLANK('INVOCAÇÕES'!$P$612),"",'INVOCAÇÕES'!$P$612&amp;"")</f>
        <v/>
      </c>
      <c r="C3139" s="192">
        <f>"'INVOCAÇÕES'!P612"</f>
        <v/>
      </c>
      <c r="D3139" s="192" t="inlineStr">
        <is>
          <t>resultado</t>
        </is>
      </c>
    </row>
    <row r="3140">
      <c r="A3140" s="192" t="inlineStr">
        <is>
          <t>invocacao.4.atributo.constituicao.base</t>
        </is>
      </c>
      <c r="B3140" s="192">
        <f>IF(ISBLANK('INVOCAÇÕES'!$Q$614),"",'INVOCAÇÕES'!$Q$614&amp;"")</f>
        <v/>
      </c>
      <c r="C3140" s="192">
        <f>"'INVOCAÇÕES'!Q614"</f>
        <v/>
      </c>
      <c r="D3140" s="192" t="inlineStr">
        <is>
          <t>entrada</t>
        </is>
      </c>
    </row>
    <row r="3141">
      <c r="A3141" s="192" t="inlineStr">
        <is>
          <t>invocacao.4.atributo.constituicao.buff</t>
        </is>
      </c>
      <c r="B3141" s="192">
        <f>IF(ISBLANK('INVOCAÇÕES'!$Q$615),"",'INVOCAÇÕES'!$Q$615&amp;"")</f>
        <v/>
      </c>
      <c r="C3141" s="192">
        <f>"'INVOCAÇÕES'!Q615"</f>
        <v/>
      </c>
      <c r="D3141" s="192" t="inlineStr">
        <is>
          <t>entrada</t>
        </is>
      </c>
    </row>
    <row r="3142">
      <c r="A3142" s="192" t="inlineStr">
        <is>
          <t>invocacao.4.atributo.constituicao.total</t>
        </is>
      </c>
      <c r="B3142" s="192">
        <f>IF(ISBLANK('INVOCAÇÕES'!$Q$612),"",'INVOCAÇÕES'!$Q$612&amp;"")</f>
        <v/>
      </c>
      <c r="C3142" s="192">
        <f>"'INVOCAÇÕES'!Q612"</f>
        <v/>
      </c>
      <c r="D3142" s="192" t="inlineStr">
        <is>
          <t>resultado</t>
        </is>
      </c>
    </row>
    <row r="3143">
      <c r="A3143" s="192" t="inlineStr">
        <is>
          <t>invocacao.4.atributo.inteligencia.base</t>
        </is>
      </c>
      <c r="B3143" s="192">
        <f>IF(ISBLANK('INVOCAÇÕES'!$R$614),"",'INVOCAÇÕES'!$R$614&amp;"")</f>
        <v/>
      </c>
      <c r="C3143" s="192">
        <f>"'INVOCAÇÕES'!R614"</f>
        <v/>
      </c>
      <c r="D3143" s="192" t="inlineStr">
        <is>
          <t>entrada</t>
        </is>
      </c>
    </row>
    <row r="3144">
      <c r="A3144" s="192" t="inlineStr">
        <is>
          <t>invocacao.4.atributo.inteligencia.buff</t>
        </is>
      </c>
      <c r="B3144" s="192">
        <f>IF(ISBLANK('INVOCAÇÕES'!$R$615),"",'INVOCAÇÕES'!$R$615&amp;"")</f>
        <v/>
      </c>
      <c r="C3144" s="192">
        <f>"'INVOCAÇÕES'!R615"</f>
        <v/>
      </c>
      <c r="D3144" s="192" t="inlineStr">
        <is>
          <t>entrada</t>
        </is>
      </c>
    </row>
    <row r="3145">
      <c r="A3145" s="192" t="inlineStr">
        <is>
          <t>invocacao.4.atributo.inteligencia.total</t>
        </is>
      </c>
      <c r="B3145" s="192">
        <f>IF(ISBLANK('INVOCAÇÕES'!$R$612),"",'INVOCAÇÕES'!$R$612&amp;"")</f>
        <v/>
      </c>
      <c r="C3145" s="192">
        <f>"'INVOCAÇÕES'!R612"</f>
        <v/>
      </c>
      <c r="D3145" s="192" t="inlineStr">
        <is>
          <t>resultado</t>
        </is>
      </c>
    </row>
    <row r="3146">
      <c r="A3146" s="192" t="inlineStr">
        <is>
          <t>invocacao.4.atributo.essencia.base</t>
        </is>
      </c>
      <c r="B3146" s="192">
        <f>IF(ISBLANK('INVOCAÇÕES'!$S$614),"",'INVOCAÇÕES'!$S$614&amp;"")</f>
        <v/>
      </c>
      <c r="C3146" s="192">
        <f>"'INVOCAÇÕES'!S614"</f>
        <v/>
      </c>
      <c r="D3146" s="192" t="inlineStr">
        <is>
          <t>entrada</t>
        </is>
      </c>
    </row>
    <row r="3147">
      <c r="A3147" s="192" t="inlineStr">
        <is>
          <t>invocacao.4.atributo.essencia.buff</t>
        </is>
      </c>
      <c r="B3147" s="192">
        <f>IF(ISBLANK('INVOCAÇÕES'!$S$615),"",'INVOCAÇÕES'!$S$615&amp;"")</f>
        <v/>
      </c>
      <c r="C3147" s="192">
        <f>"'INVOCAÇÕES'!S615"</f>
        <v/>
      </c>
      <c r="D3147" s="192" t="inlineStr">
        <is>
          <t>entrada</t>
        </is>
      </c>
    </row>
    <row r="3148">
      <c r="A3148" s="192" t="inlineStr">
        <is>
          <t>invocacao.4.atributo.essencia.total</t>
        </is>
      </c>
      <c r="B3148" s="192">
        <f>IF(ISBLANK('INVOCAÇÕES'!$S$612),"",'INVOCAÇÕES'!$S$612&amp;"")</f>
        <v/>
      </c>
      <c r="C3148" s="192">
        <f>"'INVOCAÇÕES'!S612"</f>
        <v/>
      </c>
      <c r="D3148" s="192" t="inlineStr">
        <is>
          <t>resultado</t>
        </is>
      </c>
    </row>
    <row r="3149">
      <c r="A3149" s="192" t="inlineStr">
        <is>
          <t>invocacao.4.buff.acerto</t>
        </is>
      </c>
      <c r="B3149" s="192">
        <f>IF(ISBLANK('INVOCAÇÕES'!$O$620),"",'INVOCAÇÕES'!$O$620&amp;"")</f>
        <v/>
      </c>
      <c r="C3149" s="192">
        <f>"'INVOCAÇÕES'!O620"</f>
        <v/>
      </c>
      <c r="D3149" s="192" t="inlineStr">
        <is>
          <t>entrada</t>
        </is>
      </c>
    </row>
    <row r="3150">
      <c r="A3150" s="192" t="inlineStr">
        <is>
          <t>invocacao.4.buff.cd</t>
        </is>
      </c>
      <c r="B3150" s="192">
        <f>IF(ISBLANK('INVOCAÇÕES'!$P$620),"",'INVOCAÇÕES'!$P$620&amp;"")</f>
        <v/>
      </c>
      <c r="C3150" s="192">
        <f>"'INVOCAÇÕES'!P620"</f>
        <v/>
      </c>
      <c r="D3150" s="192" t="inlineStr">
        <is>
          <t>entrada</t>
        </is>
      </c>
    </row>
    <row r="3151">
      <c r="A3151" s="192" t="inlineStr">
        <is>
          <t>invocacao.4.buff.defesa</t>
        </is>
      </c>
      <c r="B3151" s="192">
        <f>IF(ISBLANK('INVOCAÇÕES'!$Q$620),"",'INVOCAÇÕES'!$Q$620&amp;"")</f>
        <v/>
      </c>
      <c r="C3151" s="192">
        <f>"'INVOCAÇÕES'!Q620"</f>
        <v/>
      </c>
      <c r="D3151" s="192" t="inlineStr">
        <is>
          <t>entrada</t>
        </is>
      </c>
    </row>
    <row r="3152">
      <c r="A3152" s="192" t="inlineStr">
        <is>
          <t>invocacao.4.buff.vida</t>
        </is>
      </c>
      <c r="B3152" s="192">
        <f>IF(ISBLANK('INVOCAÇÕES'!$R$620),"",'INVOCAÇÕES'!$R$620&amp;"")</f>
        <v/>
      </c>
      <c r="C3152" s="192">
        <f>"'INVOCAÇÕES'!R620"</f>
        <v/>
      </c>
      <c r="D3152" s="192" t="inlineStr">
        <is>
          <t>entrada</t>
        </is>
      </c>
    </row>
    <row r="3153">
      <c r="A3153" s="192" t="inlineStr">
        <is>
          <t>invocacao.4.buff.deslocamento</t>
        </is>
      </c>
      <c r="B3153" s="192">
        <f>IF(ISBLANK('INVOCAÇÕES'!$S$620),"",'INVOCAÇÕES'!$S$620&amp;"")</f>
        <v/>
      </c>
      <c r="C3153" s="192">
        <f>"'INVOCAÇÕES'!S620"</f>
        <v/>
      </c>
      <c r="D3153" s="192" t="inlineStr">
        <is>
          <t>entrada</t>
        </is>
      </c>
    </row>
    <row r="3154">
      <c r="A3154" s="192" t="inlineStr">
        <is>
          <t>invocacao.4.buff.tr.fisico</t>
        </is>
      </c>
      <c r="B3154" s="192">
        <f>IF(ISBLANK('INVOCAÇÕES'!$O$625),"",'INVOCAÇÕES'!$O$625&amp;"")</f>
        <v/>
      </c>
      <c r="C3154" s="192">
        <f>"'INVOCAÇÕES'!O625"</f>
        <v/>
      </c>
      <c r="D3154" s="192" t="inlineStr">
        <is>
          <t>entrada</t>
        </is>
      </c>
    </row>
    <row r="3155">
      <c r="A3155" s="192" t="inlineStr">
        <is>
          <t>invocacao.4.buff.tr.vigor</t>
        </is>
      </c>
      <c r="B3155" s="192">
        <f>IF(ISBLANK('INVOCAÇÕES'!$P$625),"",'INVOCAÇÕES'!$P$625&amp;"")</f>
        <v/>
      </c>
      <c r="C3155" s="192">
        <f>"'INVOCAÇÕES'!P625"</f>
        <v/>
      </c>
      <c r="D3155" s="192" t="inlineStr">
        <is>
          <t>entrada</t>
        </is>
      </c>
    </row>
    <row r="3156">
      <c r="A3156" s="192" t="inlineStr">
        <is>
          <t>invocacao.4.buff.tr.intelecto</t>
        </is>
      </c>
      <c r="B3156" s="192">
        <f>IF(ISBLANK('INVOCAÇÕES'!$Q$625),"",'INVOCAÇÕES'!$Q$625&amp;"")</f>
        <v/>
      </c>
      <c r="C3156" s="192">
        <f>"'INVOCAÇÕES'!Q625"</f>
        <v/>
      </c>
      <c r="D3156" s="192" t="inlineStr">
        <is>
          <t>entrada</t>
        </is>
      </c>
    </row>
    <row r="3157">
      <c r="A3157" s="192" t="inlineStr">
        <is>
          <t>invocacao.4.buff.tr.espirito</t>
        </is>
      </c>
      <c r="B3157" s="192">
        <f>IF(ISBLANK('INVOCAÇÕES'!$R$625),"",'INVOCAÇÕES'!$R$625&amp;"")</f>
        <v/>
      </c>
      <c r="C3157" s="192">
        <f>"'INVOCAÇÕES'!R625"</f>
        <v/>
      </c>
      <c r="D3157" s="192" t="inlineStr">
        <is>
          <t>entrada</t>
        </is>
      </c>
    </row>
    <row r="3158">
      <c r="A3158" s="192" t="inlineStr">
        <is>
          <t>invocacao.4.atributo_acerto</t>
        </is>
      </c>
      <c r="B3158" s="192">
        <f>IF(ISBLANK('INVOCAÇÕES'!$O$628),"",'INVOCAÇÕES'!$O$628&amp;"")</f>
        <v/>
      </c>
      <c r="C3158" s="192">
        <f>"'INVOCAÇÕES'!O628"</f>
        <v/>
      </c>
      <c r="D3158" s="192" t="inlineStr">
        <is>
          <t>entrada</t>
        </is>
      </c>
    </row>
    <row r="3159">
      <c r="A3159" s="192" t="inlineStr">
        <is>
          <t>invocacao.4.atributo_fisico</t>
        </is>
      </c>
      <c r="B3159" s="192">
        <f>IF(ISBLANK('INVOCAÇÕES'!$R$628),"",'INVOCAÇÕES'!$R$628&amp;"")</f>
        <v/>
      </c>
      <c r="C3159" s="192">
        <f>"'INVOCAÇÕES'!R628"</f>
        <v/>
      </c>
      <c r="D3159" s="192" t="inlineStr">
        <is>
          <t>entrada</t>
        </is>
      </c>
    </row>
    <row r="3160">
      <c r="A3160" s="192" t="inlineStr">
        <is>
          <t>invocacao.4.tr_treinado</t>
        </is>
      </c>
      <c r="B3160" s="192">
        <f>IF(ISBLANK('INVOCAÇÕES'!$S$623),"",'INVOCAÇÕES'!$S$623&amp;"")</f>
        <v/>
      </c>
      <c r="C3160" s="192">
        <f>"'INVOCAÇÕES'!S623"</f>
        <v/>
      </c>
      <c r="D3160" s="192" t="inlineStr">
        <is>
          <t>entrada</t>
        </is>
      </c>
    </row>
    <row r="3161">
      <c r="A3161" s="192" t="inlineStr">
        <is>
          <t>invocacao.4.alma</t>
        </is>
      </c>
      <c r="B3161" s="192">
        <f>IF(ISBLANK('INVOCAÇÕES'!$U$612),"",'INVOCAÇÕES'!$U$612&amp;"")</f>
        <v/>
      </c>
      <c r="C3161" s="192">
        <f>"'INVOCAÇÕES'!U612"</f>
        <v/>
      </c>
      <c r="D3161" s="192" t="inlineStr">
        <is>
          <t>entrada</t>
        </is>
      </c>
    </row>
    <row r="3162">
      <c r="A3162" s="192" t="inlineStr">
        <is>
          <t>invocacao.4.notas</t>
        </is>
      </c>
      <c r="B3162" s="192">
        <f>IF(ISBLANK('INVOCAÇÕES'!$U$621),"",'INVOCAÇÕES'!$U$621&amp;"")</f>
        <v/>
      </c>
      <c r="C3162" s="192">
        <f>"'INVOCAÇÕES'!U621"</f>
        <v/>
      </c>
      <c r="D3162" s="192" t="inlineStr">
        <is>
          <t>entrada</t>
        </is>
      </c>
    </row>
    <row r="3163">
      <c r="A3163" s="192" t="inlineStr">
        <is>
          <t>invocacao.4.definicao</t>
        </is>
      </c>
      <c r="B3163" s="192">
        <f>IF(ISBLANK('INVOCAÇÕES'!$I$646),"",'INVOCAÇÕES'!$I$646&amp;"")</f>
        <v/>
      </c>
      <c r="C3163" s="192">
        <f>"'INVOCAÇÕES'!I646"</f>
        <v/>
      </c>
      <c r="D3163" s="192" t="inlineStr">
        <is>
          <t>entrada</t>
        </is>
      </c>
    </row>
    <row r="3164">
      <c r="A3164" s="192" t="inlineStr">
        <is>
          <t>invocacao.4.familia.1</t>
        </is>
      </c>
      <c r="B3164" s="192">
        <f>IF(ISBLANK('INVOCAÇÕES'!$O$642),"",'INVOCAÇÕES'!$O$642&amp;"")</f>
        <v/>
      </c>
      <c r="C3164" s="192">
        <f>"'INVOCAÇÕES'!O642"</f>
        <v/>
      </c>
      <c r="D3164" s="192" t="inlineStr">
        <is>
          <t>entrada</t>
        </is>
      </c>
    </row>
    <row r="3165">
      <c r="A3165" s="192" t="inlineStr">
        <is>
          <t>invocacao.4.familia.2</t>
        </is>
      </c>
      <c r="B3165" s="192">
        <f>IF(ISBLANK('INVOCAÇÕES'!$P$642),"",'INVOCAÇÕES'!$P$642&amp;"")</f>
        <v/>
      </c>
      <c r="C3165" s="192">
        <f>"'INVOCAÇÕES'!P642"</f>
        <v/>
      </c>
      <c r="D3165" s="192" t="inlineStr">
        <is>
          <t>entrada</t>
        </is>
      </c>
    </row>
    <row r="3166">
      <c r="A3166" s="192" t="inlineStr">
        <is>
          <t>invocacao.4.familia.3</t>
        </is>
      </c>
      <c r="B3166" s="192">
        <f>IF(ISBLANK('INVOCAÇÕES'!$Q$642),"",'INVOCAÇÕES'!$Q$642&amp;"")</f>
        <v/>
      </c>
      <c r="C3166" s="192">
        <f>"'INVOCAÇÕES'!Q642"</f>
        <v/>
      </c>
      <c r="D3166" s="192" t="inlineStr">
        <is>
          <t>entrada</t>
        </is>
      </c>
    </row>
    <row r="3167">
      <c r="A3167" s="192" t="inlineStr">
        <is>
          <t>invocacao.4.familia.4</t>
        </is>
      </c>
      <c r="B3167" s="192">
        <f>IF(ISBLANK('INVOCAÇÕES'!$R$642),"",'INVOCAÇÕES'!$R$642&amp;"")</f>
        <v/>
      </c>
      <c r="C3167" s="192">
        <f>"'INVOCAÇÕES'!R642"</f>
        <v/>
      </c>
      <c r="D3167" s="192" t="inlineStr">
        <is>
          <t>entrada</t>
        </is>
      </c>
    </row>
    <row r="3168">
      <c r="A3168" s="192" t="inlineStr">
        <is>
          <t>invocacao.4.familia.5</t>
        </is>
      </c>
      <c r="B3168" s="192">
        <f>IF(ISBLANK('INVOCAÇÕES'!$S$642),"",'INVOCAÇÕES'!$S$642&amp;"")</f>
        <v/>
      </c>
      <c r="C3168" s="192">
        <f>"'INVOCAÇÕES'!S642"</f>
        <v/>
      </c>
      <c r="D3168" s="192" t="inlineStr">
        <is>
          <t>entrada</t>
        </is>
      </c>
    </row>
    <row r="3169">
      <c r="A3169" s="192" t="inlineStr">
        <is>
          <t>invocacao.4.pericia.1</t>
        </is>
      </c>
      <c r="B3169" s="192">
        <f>IF(ISBLANK('INVOCAÇÕES'!$O$632),"",'INVOCAÇÕES'!$O$632&amp;"")</f>
        <v/>
      </c>
      <c r="C3169" s="192">
        <f>"'INVOCAÇÕES'!O632"</f>
        <v/>
      </c>
      <c r="D3169" s="192" t="inlineStr">
        <is>
          <t>entrada</t>
        </is>
      </c>
    </row>
    <row r="3170">
      <c r="A3170" s="192" t="inlineStr">
        <is>
          <t>invocacao.4.pericia.2</t>
        </is>
      </c>
      <c r="B3170" s="192">
        <f>IF(ISBLANK('INVOCAÇÕES'!$O$633),"",'INVOCAÇÕES'!$O$633&amp;"")</f>
        <v/>
      </c>
      <c r="C3170" s="192">
        <f>"'INVOCAÇÕES'!O633"</f>
        <v/>
      </c>
      <c r="D3170" s="192" t="inlineStr">
        <is>
          <t>entrada</t>
        </is>
      </c>
    </row>
    <row r="3171">
      <c r="A3171" s="192" t="inlineStr">
        <is>
          <t>invocacao.4.pericia.3</t>
        </is>
      </c>
      <c r="B3171" s="192">
        <f>IF(ISBLANK('INVOCAÇÕES'!$O$634),"",'INVOCAÇÕES'!$O$634&amp;"")</f>
        <v/>
      </c>
      <c r="C3171" s="192">
        <f>"'INVOCAÇÕES'!O634"</f>
        <v/>
      </c>
      <c r="D3171" s="192" t="inlineStr">
        <is>
          <t>entrada</t>
        </is>
      </c>
    </row>
    <row r="3172">
      <c r="A3172" s="192" t="inlineStr">
        <is>
          <t>invocacao.4.pericia.4</t>
        </is>
      </c>
      <c r="B3172" s="192">
        <f>IF(ISBLANK('INVOCAÇÕES'!$O$635),"",'INVOCAÇÕES'!$O$635&amp;"")</f>
        <v/>
      </c>
      <c r="C3172" s="192">
        <f>"'INVOCAÇÕES'!O635"</f>
        <v/>
      </c>
      <c r="D3172" s="192" t="inlineStr">
        <is>
          <t>entrada</t>
        </is>
      </c>
    </row>
    <row r="3173">
      <c r="A3173" s="192" t="inlineStr">
        <is>
          <t>invocacao.4.pericia.5</t>
        </is>
      </c>
      <c r="B3173" s="192">
        <f>IF(ISBLANK('INVOCAÇÕES'!$O$636),"",'INVOCAÇÕES'!$O$636&amp;"")</f>
        <v/>
      </c>
      <c r="C3173" s="192">
        <f>"'INVOCAÇÕES'!O636"</f>
        <v/>
      </c>
      <c r="D3173" s="192" t="inlineStr">
        <is>
          <t>entrada</t>
        </is>
      </c>
    </row>
    <row r="3174">
      <c r="A3174" s="192" t="inlineStr">
        <is>
          <t>invocacao.4.pericia.6</t>
        </is>
      </c>
      <c r="B3174" s="192">
        <f>IF(ISBLANK('INVOCAÇÕES'!$O$637),"",'INVOCAÇÕES'!$O$637&amp;"")</f>
        <v/>
      </c>
      <c r="C3174" s="192">
        <f>"'INVOCAÇÕES'!O637"</f>
        <v/>
      </c>
      <c r="D3174" s="192" t="inlineStr">
        <is>
          <t>entrada</t>
        </is>
      </c>
    </row>
    <row r="3175">
      <c r="A3175" s="192" t="inlineStr">
        <is>
          <t>invocacao.4.pericia.7</t>
        </is>
      </c>
      <c r="B3175" s="192">
        <f>IF(ISBLANK('INVOCAÇÕES'!$O$638),"",'INVOCAÇÕES'!$O$638&amp;"")</f>
        <v/>
      </c>
      <c r="C3175" s="192">
        <f>"'INVOCAÇÕES'!O638"</f>
        <v/>
      </c>
      <c r="D3175" s="192" t="inlineStr">
        <is>
          <t>entrada</t>
        </is>
      </c>
    </row>
    <row r="3176">
      <c r="A3176" s="192" t="inlineStr">
        <is>
          <t>invocacao.4.buff.pericia.1</t>
        </is>
      </c>
      <c r="B3176" s="192">
        <f>IF(ISBLANK('INVOCAÇÕES'!$R$632),"",'INVOCAÇÕES'!$R$632&amp;"")</f>
        <v/>
      </c>
      <c r="C3176" s="192">
        <f>"'INVOCAÇÕES'!R632"</f>
        <v/>
      </c>
      <c r="D3176" s="192" t="inlineStr">
        <is>
          <t>entrada</t>
        </is>
      </c>
    </row>
    <row r="3177">
      <c r="A3177" s="192" t="inlineStr">
        <is>
          <t>invocacao.4.buff.pericia.2</t>
        </is>
      </c>
      <c r="B3177" s="192">
        <f>IF(ISBLANK('INVOCAÇÕES'!$R$633),"",'INVOCAÇÕES'!$R$633&amp;"")</f>
        <v/>
      </c>
      <c r="C3177" s="192">
        <f>"'INVOCAÇÕES'!R633"</f>
        <v/>
      </c>
      <c r="D3177" s="192" t="inlineStr">
        <is>
          <t>entrada</t>
        </is>
      </c>
    </row>
    <row r="3178">
      <c r="A3178" s="192" t="inlineStr">
        <is>
          <t>invocacao.4.buff.pericia.3</t>
        </is>
      </c>
      <c r="B3178" s="192">
        <f>IF(ISBLANK('INVOCAÇÕES'!$R$634),"",'INVOCAÇÕES'!$R$634&amp;"")</f>
        <v/>
      </c>
      <c r="C3178" s="192">
        <f>"'INVOCAÇÕES'!R634"</f>
        <v/>
      </c>
      <c r="D3178" s="192" t="inlineStr">
        <is>
          <t>entrada</t>
        </is>
      </c>
    </row>
    <row r="3179">
      <c r="A3179" s="192" t="inlineStr">
        <is>
          <t>invocacao.4.buff.pericia.4</t>
        </is>
      </c>
      <c r="B3179" s="192">
        <f>IF(ISBLANK('INVOCAÇÕES'!$R$635),"",'INVOCAÇÕES'!$R$635&amp;"")</f>
        <v/>
      </c>
      <c r="C3179" s="192">
        <f>"'INVOCAÇÕES'!R635"</f>
        <v/>
      </c>
      <c r="D3179" s="192" t="inlineStr">
        <is>
          <t>entrada</t>
        </is>
      </c>
    </row>
    <row r="3180">
      <c r="A3180" s="192" t="inlineStr">
        <is>
          <t>invocacao.4.buff.pericia.5</t>
        </is>
      </c>
      <c r="B3180" s="192">
        <f>IF(ISBLANK('INVOCAÇÕES'!$R$636),"",'INVOCAÇÕES'!$R$636&amp;"")</f>
        <v/>
      </c>
      <c r="C3180" s="192">
        <f>"'INVOCAÇÕES'!R636"</f>
        <v/>
      </c>
      <c r="D3180" s="192" t="inlineStr">
        <is>
          <t>entrada</t>
        </is>
      </c>
    </row>
    <row r="3181">
      <c r="A3181" s="192" t="inlineStr">
        <is>
          <t>invocacao.4.buff.pericia.6</t>
        </is>
      </c>
      <c r="B3181" s="192">
        <f>IF(ISBLANK('INVOCAÇÕES'!$R$637),"",'INVOCAÇÕES'!$R$637&amp;"")</f>
        <v/>
      </c>
      <c r="C3181" s="192">
        <f>"'INVOCAÇÕES'!R637"</f>
        <v/>
      </c>
      <c r="D3181" s="192" t="inlineStr">
        <is>
          <t>entrada</t>
        </is>
      </c>
    </row>
    <row r="3182">
      <c r="A3182" s="192" t="inlineStr">
        <is>
          <t>invocacao.4.buff.pericia.7</t>
        </is>
      </c>
      <c r="B3182" s="192">
        <f>IF(ISBLANK('INVOCAÇÕES'!$R$638),"",'INVOCAÇÕES'!$R$638&amp;"")</f>
        <v/>
      </c>
      <c r="C3182" s="192">
        <f>"'INVOCAÇÕES'!R638"</f>
        <v/>
      </c>
      <c r="D3182" s="192" t="inlineStr">
        <is>
          <t>entrada</t>
        </is>
      </c>
    </row>
    <row r="3183">
      <c r="A3183" s="192" t="inlineStr">
        <is>
          <t>invocacao.4.talento.1</t>
        </is>
      </c>
      <c r="B3183" s="192">
        <f>IF(ISBLANK('INVOCAÇÕES'!$J$674),"",'INVOCAÇÕES'!$J$674&amp;"")</f>
        <v/>
      </c>
      <c r="C3183" s="192">
        <f>"'INVOCAÇÕES'!J674"</f>
        <v/>
      </c>
      <c r="D3183" s="192" t="inlineStr">
        <is>
          <t>entrada</t>
        </is>
      </c>
    </row>
    <row r="3184">
      <c r="A3184" s="192" t="inlineStr">
        <is>
          <t>invocacao.4.talento.2</t>
        </is>
      </c>
      <c r="B3184" s="192">
        <f>IF(ISBLANK('INVOCAÇÕES'!$J$675),"",'INVOCAÇÕES'!$J$675&amp;"")</f>
        <v/>
      </c>
      <c r="C3184" s="192">
        <f>"'INVOCAÇÕES'!J675"</f>
        <v/>
      </c>
      <c r="D3184" s="192" t="inlineStr">
        <is>
          <t>entrada</t>
        </is>
      </c>
    </row>
    <row r="3185">
      <c r="A3185" s="192" t="inlineStr">
        <is>
          <t>invocacao.4.talento.3</t>
        </is>
      </c>
      <c r="B3185" s="192">
        <f>IF(ISBLANK('INVOCAÇÕES'!$J$676),"",'INVOCAÇÕES'!$J$676&amp;"")</f>
        <v/>
      </c>
      <c r="C3185" s="192">
        <f>"'INVOCAÇÕES'!J676"</f>
        <v/>
      </c>
      <c r="D3185" s="192" t="inlineStr">
        <is>
          <t>entrada</t>
        </is>
      </c>
    </row>
    <row r="3186">
      <c r="A3186" s="192" t="inlineStr">
        <is>
          <t>invocacao.4.talento.4</t>
        </is>
      </c>
      <c r="B3186" s="192">
        <f>IF(ISBLANK('INVOCAÇÕES'!$J$677),"",'INVOCAÇÕES'!$J$677&amp;"")</f>
        <v/>
      </c>
      <c r="C3186" s="192">
        <f>"'INVOCAÇÕES'!J677"</f>
        <v/>
      </c>
      <c r="D3186" s="192" t="inlineStr">
        <is>
          <t>entrada</t>
        </is>
      </c>
    </row>
    <row r="3187">
      <c r="A3187" s="192" t="inlineStr">
        <is>
          <t>invocacao.4.talento.5</t>
        </is>
      </c>
      <c r="B3187" s="192">
        <f>IF(ISBLANK('INVOCAÇÕES'!$J$678),"",'INVOCAÇÕES'!$J$678&amp;"")</f>
        <v/>
      </c>
      <c r="C3187" s="192">
        <f>"'INVOCAÇÕES'!J678"</f>
        <v/>
      </c>
      <c r="D3187" s="192" t="inlineStr">
        <is>
          <t>entrada</t>
        </is>
      </c>
    </row>
    <row r="3188">
      <c r="A3188" s="192" t="inlineStr">
        <is>
          <t>invocacao.4.talento.6</t>
        </is>
      </c>
      <c r="B3188" s="192">
        <f>IF(ISBLANK('INVOCAÇÕES'!$J$679),"",'INVOCAÇÕES'!$J$679&amp;"")</f>
        <v/>
      </c>
      <c r="C3188" s="192">
        <f>"'INVOCAÇÕES'!J679"</f>
        <v/>
      </c>
      <c r="D3188" s="192" t="inlineStr">
        <is>
          <t>entrada</t>
        </is>
      </c>
    </row>
    <row r="3189">
      <c r="A3189" s="192" t="inlineStr">
        <is>
          <t>invocacao.4.talento.7</t>
        </is>
      </c>
      <c r="B3189" s="192">
        <f>IF(ISBLANK('INVOCAÇÕES'!$J$680),"",'INVOCAÇÕES'!$J$680&amp;"")</f>
        <v/>
      </c>
      <c r="C3189" s="192">
        <f>"'INVOCAÇÕES'!J680"</f>
        <v/>
      </c>
      <c r="D3189" s="192" t="inlineStr">
        <is>
          <t>entrada</t>
        </is>
      </c>
    </row>
    <row r="3190">
      <c r="A3190" s="192" t="inlineStr">
        <is>
          <t>invocacao.4.talento.8</t>
        </is>
      </c>
      <c r="B3190" s="192">
        <f>IF(ISBLANK('INVOCAÇÕES'!$J$681),"",'INVOCAÇÕES'!$J$681&amp;"")</f>
        <v/>
      </c>
      <c r="C3190" s="192">
        <f>"'INVOCAÇÕES'!J681"</f>
        <v/>
      </c>
      <c r="D3190" s="192" t="inlineStr">
        <is>
          <t>entrada</t>
        </is>
      </c>
    </row>
    <row r="3191">
      <c r="A3191" s="192" t="inlineStr">
        <is>
          <t>invocacao.4.talento_extra.1</t>
        </is>
      </c>
      <c r="B3191" s="192">
        <f>IF(ISBLANK('INVOCAÇÕES'!$J$776),"",'INVOCAÇÕES'!$J$776&amp;"")</f>
        <v/>
      </c>
      <c r="C3191" s="192">
        <f>"'INVOCAÇÕES'!J776"</f>
        <v/>
      </c>
      <c r="D3191" s="192" t="inlineStr">
        <is>
          <t>entrada</t>
        </is>
      </c>
    </row>
    <row r="3192">
      <c r="A3192" s="192" t="inlineStr">
        <is>
          <t>invocacao.4.talento_extra.2</t>
        </is>
      </c>
      <c r="B3192" s="192">
        <f>IF(ISBLANK('INVOCAÇÕES'!$J$777),"",'INVOCAÇÕES'!$J$777&amp;"")</f>
        <v/>
      </c>
      <c r="C3192" s="192">
        <f>"'INVOCAÇÕES'!J777"</f>
        <v/>
      </c>
      <c r="D3192" s="192" t="inlineStr">
        <is>
          <t>entrada</t>
        </is>
      </c>
    </row>
    <row r="3193">
      <c r="A3193" s="192" t="inlineStr">
        <is>
          <t>invocacao.4.talento_extra.3</t>
        </is>
      </c>
      <c r="B3193" s="192">
        <f>IF(ISBLANK('INVOCAÇÕES'!$J$778),"",'INVOCAÇÕES'!$J$778&amp;"")</f>
        <v/>
      </c>
      <c r="C3193" s="192">
        <f>"'INVOCAÇÕES'!J778"</f>
        <v/>
      </c>
      <c r="D3193" s="192" t="inlineStr">
        <is>
          <t>entrada</t>
        </is>
      </c>
    </row>
    <row r="3194">
      <c r="A3194" s="192" t="inlineStr">
        <is>
          <t>invocacao.4.equipamento.1</t>
        </is>
      </c>
      <c r="B3194" s="192">
        <f>IF(ISBLANK('INVOCAÇÕES'!$V$627),"",'INVOCAÇÕES'!$V$627&amp;"")</f>
        <v/>
      </c>
      <c r="C3194" s="192">
        <f>"'INVOCAÇÕES'!V627"</f>
        <v/>
      </c>
      <c r="D3194" s="192" t="inlineStr">
        <is>
          <t>entrada</t>
        </is>
      </c>
    </row>
    <row r="3195">
      <c r="A3195" s="192" t="inlineStr">
        <is>
          <t>invocacao.4.equipamento.2</t>
        </is>
      </c>
      <c r="B3195" s="192">
        <f>IF(ISBLANK('INVOCAÇÕES'!$V$628),"",'INVOCAÇÕES'!$V$628&amp;"")</f>
        <v/>
      </c>
      <c r="C3195" s="192">
        <f>"'INVOCAÇÕES'!V628"</f>
        <v/>
      </c>
      <c r="D3195" s="192" t="inlineStr">
        <is>
          <t>entrada</t>
        </is>
      </c>
    </row>
    <row r="3196">
      <c r="A3196" s="192" t="inlineStr">
        <is>
          <t>invocacao.4.equipamento.3</t>
        </is>
      </c>
      <c r="B3196" s="192">
        <f>IF(ISBLANK('INVOCAÇÕES'!$V$629),"",'INVOCAÇÕES'!$V$629&amp;"")</f>
        <v/>
      </c>
      <c r="C3196" s="192">
        <f>"'INVOCAÇÕES'!V629"</f>
        <v/>
      </c>
      <c r="D3196" s="192" t="inlineStr">
        <is>
          <t>entrada</t>
        </is>
      </c>
    </row>
    <row r="3197">
      <c r="A3197" s="192" t="inlineStr">
        <is>
          <t>invocacao.4.liberacao.1.classe</t>
        </is>
      </c>
      <c r="B3197" s="192">
        <f>IF(ISBLANK('INVOCAÇÕES'!$I$783),"",'INVOCAÇÕES'!$I$783&amp;"")</f>
        <v/>
      </c>
      <c r="C3197" s="192">
        <f>"'INVOCAÇÕES'!I783"</f>
        <v/>
      </c>
      <c r="D3197" s="192" t="inlineStr">
        <is>
          <t>entrada</t>
        </is>
      </c>
    </row>
    <row r="3198">
      <c r="A3198" s="192" t="inlineStr">
        <is>
          <t>invocacao.4.liberacao.1.nome</t>
        </is>
      </c>
      <c r="B3198" s="192">
        <f>IF(ISBLANK('INVOCAÇÕES'!$J$783),"",'INVOCAÇÕES'!$J$783&amp;"")</f>
        <v/>
      </c>
      <c r="C3198" s="192">
        <f>"'INVOCAÇÕES'!J783"</f>
        <v/>
      </c>
      <c r="D3198" s="192" t="inlineStr">
        <is>
          <t>entrada</t>
        </is>
      </c>
    </row>
    <row r="3199">
      <c r="A3199" s="192" t="inlineStr">
        <is>
          <t>invocacao.4.liberacao.1.pe</t>
        </is>
      </c>
      <c r="B3199" s="192">
        <f>IF(ISBLANK('INVOCAÇÕES'!$M$783),"",'INVOCAÇÕES'!$M$783&amp;"")</f>
        <v/>
      </c>
      <c r="C3199" s="192">
        <f>"'INVOCAÇÕES'!M783"</f>
        <v/>
      </c>
      <c r="D3199" s="192" t="inlineStr">
        <is>
          <t>resultado</t>
        </is>
      </c>
    </row>
    <row r="3200">
      <c r="A3200" s="192" t="inlineStr">
        <is>
          <t>invocacao.4.liberacao.1.como</t>
        </is>
      </c>
      <c r="B3200" s="192">
        <f>IF(ISBLANK('INVOCAÇÕES'!$I$784),"",'INVOCAÇÕES'!$I$784&amp;"")</f>
        <v/>
      </c>
      <c r="C3200" s="192">
        <f>"'INVOCAÇÕES'!I784"</f>
        <v/>
      </c>
      <c r="D3200" s="192" t="inlineStr">
        <is>
          <t>entrada</t>
        </is>
      </c>
    </row>
    <row r="3201">
      <c r="A3201" s="192" t="inlineStr">
        <is>
          <t>invocacao.4.liberacao.1.pontos</t>
        </is>
      </c>
      <c r="B3201" s="192">
        <f>IF(ISBLANK('INVOCAÇÕES'!$I$788),"",'INVOCAÇÕES'!$I$788&amp;"")</f>
        <v/>
      </c>
      <c r="C3201" s="192">
        <f>"'INVOCAÇÕES'!I788"</f>
        <v/>
      </c>
      <c r="D3201" s="192" t="inlineStr">
        <is>
          <t>resultado</t>
        </is>
      </c>
    </row>
    <row r="3202">
      <c r="A3202" s="192" t="inlineStr">
        <is>
          <t>invocacao.4.liberacao.1.acao</t>
        </is>
      </c>
      <c r="B3202" s="192">
        <f>IF(ISBLANK('INVOCAÇÕES'!$I$789),"",'INVOCAÇÕES'!$I$789&amp;"")</f>
        <v/>
      </c>
      <c r="C3202" s="192">
        <f>"'INVOCAÇÕES'!I789"</f>
        <v/>
      </c>
      <c r="D3202" s="192" t="inlineStr">
        <is>
          <t>resultado</t>
        </is>
      </c>
    </row>
    <row r="3203">
      <c r="A3203" s="192" t="inlineStr">
        <is>
          <t>invocacao.4.liberacao.2.classe</t>
        </is>
      </c>
      <c r="B3203" s="192">
        <f>IF(ISBLANK('INVOCAÇÕES'!$O$783),"",'INVOCAÇÕES'!$O$783&amp;"")</f>
        <v/>
      </c>
      <c r="C3203" s="192">
        <f>"'INVOCAÇÕES'!O783"</f>
        <v/>
      </c>
      <c r="D3203" s="192" t="inlineStr">
        <is>
          <t>entrada</t>
        </is>
      </c>
    </row>
    <row r="3204">
      <c r="A3204" s="192" t="inlineStr">
        <is>
          <t>invocacao.4.liberacao.2.nome</t>
        </is>
      </c>
      <c r="B3204" s="192">
        <f>IF(ISBLANK('INVOCAÇÕES'!$P$783),"",'INVOCAÇÕES'!$P$783&amp;"")</f>
        <v/>
      </c>
      <c r="C3204" s="192">
        <f>"'INVOCAÇÕES'!P783"</f>
        <v/>
      </c>
      <c r="D3204" s="192" t="inlineStr">
        <is>
          <t>entrada</t>
        </is>
      </c>
    </row>
    <row r="3205">
      <c r="A3205" s="192" t="inlineStr">
        <is>
          <t>invocacao.4.liberacao.2.pe</t>
        </is>
      </c>
      <c r="B3205" s="192">
        <f>IF(ISBLANK('INVOCAÇÕES'!$S$783),"",'INVOCAÇÕES'!$S$783&amp;"")</f>
        <v/>
      </c>
      <c r="C3205" s="192">
        <f>"'INVOCAÇÕES'!S783"</f>
        <v/>
      </c>
      <c r="D3205" s="192" t="inlineStr">
        <is>
          <t>resultado</t>
        </is>
      </c>
    </row>
    <row r="3206">
      <c r="A3206" s="192" t="inlineStr">
        <is>
          <t>invocacao.4.liberacao.2.como</t>
        </is>
      </c>
      <c r="B3206" s="192">
        <f>IF(ISBLANK('INVOCAÇÕES'!$O$784),"",'INVOCAÇÕES'!$O$784&amp;"")</f>
        <v/>
      </c>
      <c r="C3206" s="192">
        <f>"'INVOCAÇÕES'!O784"</f>
        <v/>
      </c>
      <c r="D3206" s="192" t="inlineStr">
        <is>
          <t>entrada</t>
        </is>
      </c>
    </row>
    <row r="3207">
      <c r="A3207" s="192" t="inlineStr">
        <is>
          <t>invocacao.4.liberacao.2.pontos</t>
        </is>
      </c>
      <c r="B3207" s="192">
        <f>IF(ISBLANK('INVOCAÇÕES'!$O$788),"",'INVOCAÇÕES'!$O$788&amp;"")</f>
        <v/>
      </c>
      <c r="C3207" s="192">
        <f>"'INVOCAÇÕES'!O788"</f>
        <v/>
      </c>
      <c r="D3207" s="192" t="inlineStr">
        <is>
          <t>resultado</t>
        </is>
      </c>
    </row>
    <row r="3208">
      <c r="A3208" s="192" t="inlineStr">
        <is>
          <t>invocacao.4.liberacao.2.acao</t>
        </is>
      </c>
      <c r="B3208" s="192">
        <f>IF(ISBLANK('INVOCAÇÕES'!$O$789),"",'INVOCAÇÕES'!$O$789&amp;"")</f>
        <v/>
      </c>
      <c r="C3208" s="192">
        <f>"'INVOCAÇÕES'!O789"</f>
        <v/>
      </c>
      <c r="D3208" s="192" t="inlineStr">
        <is>
          <t>resultado</t>
        </is>
      </c>
    </row>
    <row r="3209">
      <c r="A3209" s="192" t="inlineStr">
        <is>
          <t>invocacao.4.liberacao.3.classe</t>
        </is>
      </c>
      <c r="B3209" s="192">
        <f>IF(ISBLANK('INVOCAÇÕES'!$U$783),"",'INVOCAÇÕES'!$U$783&amp;"")</f>
        <v/>
      </c>
      <c r="C3209" s="192">
        <f>"'INVOCAÇÕES'!U783"</f>
        <v/>
      </c>
      <c r="D3209" s="192" t="inlineStr">
        <is>
          <t>entrada</t>
        </is>
      </c>
    </row>
    <row r="3210">
      <c r="A3210" s="192" t="inlineStr">
        <is>
          <t>invocacao.4.liberacao.3.nome</t>
        </is>
      </c>
      <c r="B3210" s="192">
        <f>IF(ISBLANK('INVOCAÇÕES'!$V$783),"",'INVOCAÇÕES'!$V$783&amp;"")</f>
        <v/>
      </c>
      <c r="C3210" s="192">
        <f>"'INVOCAÇÕES'!V783"</f>
        <v/>
      </c>
      <c r="D3210" s="192" t="inlineStr">
        <is>
          <t>entrada</t>
        </is>
      </c>
    </row>
    <row r="3211">
      <c r="A3211" s="192" t="inlineStr">
        <is>
          <t>invocacao.4.liberacao.3.pe</t>
        </is>
      </c>
      <c r="B3211" s="192">
        <f>IF(ISBLANK('INVOCAÇÕES'!$Y$783),"",'INVOCAÇÕES'!$Y$783&amp;"")</f>
        <v/>
      </c>
      <c r="C3211" s="192">
        <f>"'INVOCAÇÕES'!Y783"</f>
        <v/>
      </c>
      <c r="D3211" s="192" t="inlineStr">
        <is>
          <t>resultado</t>
        </is>
      </c>
    </row>
    <row r="3212">
      <c r="A3212" s="192" t="inlineStr">
        <is>
          <t>invocacao.4.liberacao.3.como</t>
        </is>
      </c>
      <c r="B3212" s="192">
        <f>IF(ISBLANK('INVOCAÇÕES'!$U$784),"",'INVOCAÇÕES'!$U$784&amp;"")</f>
        <v/>
      </c>
      <c r="C3212" s="192">
        <f>"'INVOCAÇÕES'!U784"</f>
        <v/>
      </c>
      <c r="D3212" s="192" t="inlineStr">
        <is>
          <t>entrada</t>
        </is>
      </c>
    </row>
    <row r="3213">
      <c r="A3213" s="192" t="inlineStr">
        <is>
          <t>invocacao.4.liberacao.3.pontos</t>
        </is>
      </c>
      <c r="B3213" s="192">
        <f>IF(ISBLANK('INVOCAÇÕES'!$U$788),"",'INVOCAÇÕES'!$U$788&amp;"")</f>
        <v/>
      </c>
      <c r="C3213" s="192">
        <f>"'INVOCAÇÕES'!U788"</f>
        <v/>
      </c>
      <c r="D3213" s="192" t="inlineStr">
        <is>
          <t>resultado</t>
        </is>
      </c>
    </row>
    <row r="3214">
      <c r="A3214" s="192" t="inlineStr">
        <is>
          <t>invocacao.4.liberacao.3.acao</t>
        </is>
      </c>
      <c r="B3214" s="192">
        <f>IF(ISBLANK('INVOCAÇÕES'!$U$789),"",'INVOCAÇÕES'!$U$789&amp;"")</f>
        <v/>
      </c>
      <c r="C3214" s="192">
        <f>"'INVOCAÇÕES'!U789"</f>
        <v/>
      </c>
      <c r="D3214" s="192" t="inlineStr">
        <is>
          <t>resultado</t>
        </is>
      </c>
    </row>
    <row r="3215">
      <c r="A3215" s="192" t="inlineStr">
        <is>
          <t>invocacao.4.tm.nome</t>
        </is>
      </c>
      <c r="B3215" s="192">
        <f>IF(ISBLANK('INVOCAÇÕES'!$I$792),"",'INVOCAÇÕES'!$I$792&amp;"")</f>
        <v/>
      </c>
      <c r="C3215" s="192">
        <f>"'INVOCAÇÕES'!I792"</f>
        <v/>
      </c>
      <c r="D3215" s="192" t="inlineStr">
        <is>
          <t>entrada</t>
        </is>
      </c>
    </row>
    <row r="3216">
      <c r="A3216" s="192" t="inlineStr">
        <is>
          <t>invocacao.4.tm.pe</t>
        </is>
      </c>
      <c r="B3216" s="192">
        <f>IF(ISBLANK('INVOCAÇÕES'!$M$792),"",'INVOCAÇÕES'!$M$792&amp;"")</f>
        <v/>
      </c>
      <c r="C3216" s="192">
        <f>"'INVOCAÇÕES'!M792"</f>
        <v/>
      </c>
      <c r="D3216" s="192" t="inlineStr">
        <is>
          <t>resultado</t>
        </is>
      </c>
    </row>
    <row r="3217">
      <c r="A3217" s="192" t="inlineStr">
        <is>
          <t>invocacao.4.tm.como</t>
        </is>
      </c>
      <c r="B3217" s="192">
        <f>IF(ISBLANK('INVOCAÇÕES'!$I$793),"",'INVOCAÇÕES'!$I$793&amp;"")</f>
        <v/>
      </c>
      <c r="C3217" s="192">
        <f>"'INVOCAÇÕES'!I793"</f>
        <v/>
      </c>
      <c r="D3217" s="192" t="inlineStr">
        <is>
          <t>entrada</t>
        </is>
      </c>
    </row>
    <row r="3218">
      <c r="A3218" s="192" t="inlineStr">
        <is>
          <t>invocacao.4.tm.dados</t>
        </is>
      </c>
      <c r="B3218" s="192">
        <f>IF(ISBLANK('INVOCAÇÕES'!$I$797),"",'INVOCAÇÕES'!$I$797&amp;"")</f>
        <v/>
      </c>
      <c r="C3218" s="192">
        <f>"'INVOCAÇÕES'!I797"</f>
        <v/>
      </c>
      <c r="D3218" s="192" t="inlineStr">
        <is>
          <t>resultado</t>
        </is>
      </c>
    </row>
    <row r="3219">
      <c r="A3219" s="192" t="inlineStr">
        <is>
          <t>invocacao.4.tm.acao</t>
        </is>
      </c>
      <c r="B3219" s="192">
        <f>IF(ISBLANK('INVOCAÇÕES'!$I$798),"",'INVOCAÇÕES'!$I$798&amp;"")</f>
        <v/>
      </c>
      <c r="C3219" s="192">
        <f>"'INVOCAÇÕES'!I798"</f>
        <v/>
      </c>
      <c r="D3219" s="192" t="inlineStr">
        <is>
          <t>resultado</t>
        </is>
      </c>
    </row>
    <row r="3220">
      <c r="A3220" s="192" t="inlineStr">
        <is>
          <t>invocacao.4.exp.nome</t>
        </is>
      </c>
      <c r="B3220" s="192">
        <f>IF(ISBLANK('INVOCAÇÕES'!$O$792),"",'INVOCAÇÕES'!$O$792&amp;"")</f>
        <v/>
      </c>
      <c r="C3220" s="192">
        <f>"'INVOCAÇÕES'!O792"</f>
        <v/>
      </c>
      <c r="D3220" s="192" t="inlineStr">
        <is>
          <t>entrada</t>
        </is>
      </c>
    </row>
    <row r="3221">
      <c r="A3221" s="192" t="inlineStr">
        <is>
          <t>invocacao.4.exp.pe</t>
        </is>
      </c>
      <c r="B3221" s="192">
        <f>IF(ISBLANK('INVOCAÇÕES'!$S$792),"",'INVOCAÇÕES'!$S$792&amp;"")</f>
        <v/>
      </c>
      <c r="C3221" s="192">
        <f>"'INVOCAÇÕES'!S792"</f>
        <v/>
      </c>
      <c r="D3221" s="192" t="inlineStr">
        <is>
          <t>resultado</t>
        </is>
      </c>
    </row>
    <row r="3222">
      <c r="A3222" s="192" t="inlineStr">
        <is>
          <t>invocacao.4.exp.como</t>
        </is>
      </c>
      <c r="B3222" s="192">
        <f>IF(ISBLANK('INVOCAÇÕES'!$O$793),"",'INVOCAÇÕES'!$O$793&amp;"")</f>
        <v/>
      </c>
      <c r="C3222" s="192">
        <f>"'INVOCAÇÕES'!O793"</f>
        <v/>
      </c>
      <c r="D3222" s="192" t="inlineStr">
        <is>
          <t>entrada</t>
        </is>
      </c>
    </row>
    <row r="3223">
      <c r="A3223" s="192" t="inlineStr">
        <is>
          <t>invocacao.4.exp.degrau</t>
        </is>
      </c>
      <c r="B3223" s="192">
        <f>IF(ISBLANK('INVOCAÇÕES'!$O$797),"",'INVOCAÇÕES'!$O$797&amp;"")</f>
        <v/>
      </c>
      <c r="C3223" s="192">
        <f>"'INVOCAÇÕES'!O797"</f>
        <v/>
      </c>
      <c r="D3223" s="192" t="inlineStr">
        <is>
          <t>entrada</t>
        </is>
      </c>
    </row>
    <row r="3224">
      <c r="A3224" s="192" t="inlineStr">
        <is>
          <t>invocacao.4.exp.acerto</t>
        </is>
      </c>
      <c r="B3224" s="192">
        <f>IF(ISBLANK('INVOCAÇÕES'!$Q$797),"",'INVOCAÇÕES'!$Q$797&amp;"")</f>
        <v/>
      </c>
      <c r="C3224" s="192">
        <f>"'INVOCAÇÕES'!Q797"</f>
        <v/>
      </c>
      <c r="D3224" s="192" t="inlineStr">
        <is>
          <t>entrada</t>
        </is>
      </c>
    </row>
    <row r="3225">
      <c r="A3225" s="192" t="inlineStr">
        <is>
          <t>invocacao.4.exp.pede</t>
        </is>
      </c>
      <c r="B3225" s="192">
        <f>IF(ISBLANK('INVOCAÇÕES'!$O$798),"",'INVOCAÇÕES'!$O$798&amp;"")</f>
        <v/>
      </c>
      <c r="C3225" s="192">
        <f>"'INVOCAÇÕES'!O798"</f>
        <v/>
      </c>
      <c r="D3225" s="192" t="inlineStr">
        <is>
          <t>resultado</t>
        </is>
      </c>
    </row>
    <row r="3226">
      <c r="A3226" s="192" t="inlineStr">
        <is>
          <t>invocacao.5.atributo.forca.base</t>
        </is>
      </c>
      <c r="B3226" s="192">
        <f>IF(ISBLANK('INVOCAÇÕES'!$O$812),"",'INVOCAÇÕES'!$O$812&amp;"")</f>
        <v/>
      </c>
      <c r="C3226" s="192">
        <f>"'INVOCAÇÕES'!O812"</f>
        <v/>
      </c>
      <c r="D3226" s="192" t="inlineStr">
        <is>
          <t>entrada</t>
        </is>
      </c>
    </row>
    <row r="3227">
      <c r="A3227" s="192" t="inlineStr">
        <is>
          <t>invocacao.5.atributo.forca.buff</t>
        </is>
      </c>
      <c r="B3227" s="192">
        <f>IF(ISBLANK('INVOCAÇÕES'!$O$813),"",'INVOCAÇÕES'!$O$813&amp;"")</f>
        <v/>
      </c>
      <c r="C3227" s="192">
        <f>"'INVOCAÇÕES'!O813"</f>
        <v/>
      </c>
      <c r="D3227" s="192" t="inlineStr">
        <is>
          <t>entrada</t>
        </is>
      </c>
    </row>
    <row r="3228">
      <c r="A3228" s="192" t="inlineStr">
        <is>
          <t>invocacao.5.atributo.forca.total</t>
        </is>
      </c>
      <c r="B3228" s="192">
        <f>IF(ISBLANK('INVOCAÇÕES'!$O$810),"",'INVOCAÇÕES'!$O$810&amp;"")</f>
        <v/>
      </c>
      <c r="C3228" s="192">
        <f>"'INVOCAÇÕES'!O810"</f>
        <v/>
      </c>
      <c r="D3228" s="192" t="inlineStr">
        <is>
          <t>resultado</t>
        </is>
      </c>
    </row>
    <row r="3229">
      <c r="A3229" s="192" t="inlineStr">
        <is>
          <t>invocacao.5.atributo.destreza.base</t>
        </is>
      </c>
      <c r="B3229" s="192">
        <f>IF(ISBLANK('INVOCAÇÕES'!$P$812),"",'INVOCAÇÕES'!$P$812&amp;"")</f>
        <v/>
      </c>
      <c r="C3229" s="192">
        <f>"'INVOCAÇÕES'!P812"</f>
        <v/>
      </c>
      <c r="D3229" s="192" t="inlineStr">
        <is>
          <t>entrada</t>
        </is>
      </c>
    </row>
    <row r="3230">
      <c r="A3230" s="192" t="inlineStr">
        <is>
          <t>invocacao.5.atributo.destreza.buff</t>
        </is>
      </c>
      <c r="B3230" s="192">
        <f>IF(ISBLANK('INVOCAÇÕES'!$P$813),"",'INVOCAÇÕES'!$P$813&amp;"")</f>
        <v/>
      </c>
      <c r="C3230" s="192">
        <f>"'INVOCAÇÕES'!P813"</f>
        <v/>
      </c>
      <c r="D3230" s="192" t="inlineStr">
        <is>
          <t>entrada</t>
        </is>
      </c>
    </row>
    <row r="3231">
      <c r="A3231" s="192" t="inlineStr">
        <is>
          <t>invocacao.5.atributo.destreza.total</t>
        </is>
      </c>
      <c r="B3231" s="192">
        <f>IF(ISBLANK('INVOCAÇÕES'!$P$810),"",'INVOCAÇÕES'!$P$810&amp;"")</f>
        <v/>
      </c>
      <c r="C3231" s="192">
        <f>"'INVOCAÇÕES'!P810"</f>
        <v/>
      </c>
      <c r="D3231" s="192" t="inlineStr">
        <is>
          <t>resultado</t>
        </is>
      </c>
    </row>
    <row r="3232">
      <c r="A3232" s="192" t="inlineStr">
        <is>
          <t>invocacao.5.atributo.constituicao.base</t>
        </is>
      </c>
      <c r="B3232" s="192">
        <f>IF(ISBLANK('INVOCAÇÕES'!$Q$812),"",'INVOCAÇÕES'!$Q$812&amp;"")</f>
        <v/>
      </c>
      <c r="C3232" s="192">
        <f>"'INVOCAÇÕES'!Q812"</f>
        <v/>
      </c>
      <c r="D3232" s="192" t="inlineStr">
        <is>
          <t>entrada</t>
        </is>
      </c>
    </row>
    <row r="3233">
      <c r="A3233" s="192" t="inlineStr">
        <is>
          <t>invocacao.5.atributo.constituicao.buff</t>
        </is>
      </c>
      <c r="B3233" s="192">
        <f>IF(ISBLANK('INVOCAÇÕES'!$Q$813),"",'INVOCAÇÕES'!$Q$813&amp;"")</f>
        <v/>
      </c>
      <c r="C3233" s="192">
        <f>"'INVOCAÇÕES'!Q813"</f>
        <v/>
      </c>
      <c r="D3233" s="192" t="inlineStr">
        <is>
          <t>entrada</t>
        </is>
      </c>
    </row>
    <row r="3234">
      <c r="A3234" s="192" t="inlineStr">
        <is>
          <t>invocacao.5.atributo.constituicao.total</t>
        </is>
      </c>
      <c r="B3234" s="192">
        <f>IF(ISBLANK('INVOCAÇÕES'!$Q$810),"",'INVOCAÇÕES'!$Q$810&amp;"")</f>
        <v/>
      </c>
      <c r="C3234" s="192">
        <f>"'INVOCAÇÕES'!Q810"</f>
        <v/>
      </c>
      <c r="D3234" s="192" t="inlineStr">
        <is>
          <t>resultado</t>
        </is>
      </c>
    </row>
    <row r="3235">
      <c r="A3235" s="192" t="inlineStr">
        <is>
          <t>invocacao.5.atributo.inteligencia.base</t>
        </is>
      </c>
      <c r="B3235" s="192">
        <f>IF(ISBLANK('INVOCAÇÕES'!$R$812),"",'INVOCAÇÕES'!$R$812&amp;"")</f>
        <v/>
      </c>
      <c r="C3235" s="192">
        <f>"'INVOCAÇÕES'!R812"</f>
        <v/>
      </c>
      <c r="D3235" s="192" t="inlineStr">
        <is>
          <t>entrada</t>
        </is>
      </c>
    </row>
    <row r="3236">
      <c r="A3236" s="192" t="inlineStr">
        <is>
          <t>invocacao.5.atributo.inteligencia.buff</t>
        </is>
      </c>
      <c r="B3236" s="192">
        <f>IF(ISBLANK('INVOCAÇÕES'!$R$813),"",'INVOCAÇÕES'!$R$813&amp;"")</f>
        <v/>
      </c>
      <c r="C3236" s="192">
        <f>"'INVOCAÇÕES'!R813"</f>
        <v/>
      </c>
      <c r="D3236" s="192" t="inlineStr">
        <is>
          <t>entrada</t>
        </is>
      </c>
    </row>
    <row r="3237">
      <c r="A3237" s="192" t="inlineStr">
        <is>
          <t>invocacao.5.atributo.inteligencia.total</t>
        </is>
      </c>
      <c r="B3237" s="192">
        <f>IF(ISBLANK('INVOCAÇÕES'!$R$810),"",'INVOCAÇÕES'!$R$810&amp;"")</f>
        <v/>
      </c>
      <c r="C3237" s="192">
        <f>"'INVOCAÇÕES'!R810"</f>
        <v/>
      </c>
      <c r="D3237" s="192" t="inlineStr">
        <is>
          <t>resultado</t>
        </is>
      </c>
    </row>
    <row r="3238">
      <c r="A3238" s="192" t="inlineStr">
        <is>
          <t>invocacao.5.atributo.essencia.base</t>
        </is>
      </c>
      <c r="B3238" s="192">
        <f>IF(ISBLANK('INVOCAÇÕES'!$S$812),"",'INVOCAÇÕES'!$S$812&amp;"")</f>
        <v/>
      </c>
      <c r="C3238" s="192">
        <f>"'INVOCAÇÕES'!S812"</f>
        <v/>
      </c>
      <c r="D3238" s="192" t="inlineStr">
        <is>
          <t>entrada</t>
        </is>
      </c>
    </row>
    <row r="3239">
      <c r="A3239" s="192" t="inlineStr">
        <is>
          <t>invocacao.5.atributo.essencia.buff</t>
        </is>
      </c>
      <c r="B3239" s="192">
        <f>IF(ISBLANK('INVOCAÇÕES'!$S$813),"",'INVOCAÇÕES'!$S$813&amp;"")</f>
        <v/>
      </c>
      <c r="C3239" s="192">
        <f>"'INVOCAÇÕES'!S813"</f>
        <v/>
      </c>
      <c r="D3239" s="192" t="inlineStr">
        <is>
          <t>entrada</t>
        </is>
      </c>
    </row>
    <row r="3240">
      <c r="A3240" s="192" t="inlineStr">
        <is>
          <t>invocacao.5.atributo.essencia.total</t>
        </is>
      </c>
      <c r="B3240" s="192">
        <f>IF(ISBLANK('INVOCAÇÕES'!$S$810),"",'INVOCAÇÕES'!$S$810&amp;"")</f>
        <v/>
      </c>
      <c r="C3240" s="192">
        <f>"'INVOCAÇÕES'!S810"</f>
        <v/>
      </c>
      <c r="D3240" s="192" t="inlineStr">
        <is>
          <t>resultado</t>
        </is>
      </c>
    </row>
    <row r="3241">
      <c r="A3241" s="192" t="inlineStr">
        <is>
          <t>invocacao.5.buff.acerto</t>
        </is>
      </c>
      <c r="B3241" s="192">
        <f>IF(ISBLANK('INVOCAÇÕES'!$O$818),"",'INVOCAÇÕES'!$O$818&amp;"")</f>
        <v/>
      </c>
      <c r="C3241" s="192">
        <f>"'INVOCAÇÕES'!O818"</f>
        <v/>
      </c>
      <c r="D3241" s="192" t="inlineStr">
        <is>
          <t>entrada</t>
        </is>
      </c>
    </row>
    <row r="3242">
      <c r="A3242" s="192" t="inlineStr">
        <is>
          <t>invocacao.5.buff.cd</t>
        </is>
      </c>
      <c r="B3242" s="192">
        <f>IF(ISBLANK('INVOCAÇÕES'!$P$818),"",'INVOCAÇÕES'!$P$818&amp;"")</f>
        <v/>
      </c>
      <c r="C3242" s="192">
        <f>"'INVOCAÇÕES'!P818"</f>
        <v/>
      </c>
      <c r="D3242" s="192" t="inlineStr">
        <is>
          <t>entrada</t>
        </is>
      </c>
    </row>
    <row r="3243">
      <c r="A3243" s="192" t="inlineStr">
        <is>
          <t>invocacao.5.buff.defesa</t>
        </is>
      </c>
      <c r="B3243" s="192">
        <f>IF(ISBLANK('INVOCAÇÕES'!$Q$818),"",'INVOCAÇÕES'!$Q$818&amp;"")</f>
        <v/>
      </c>
      <c r="C3243" s="192">
        <f>"'INVOCAÇÕES'!Q818"</f>
        <v/>
      </c>
      <c r="D3243" s="192" t="inlineStr">
        <is>
          <t>entrada</t>
        </is>
      </c>
    </row>
    <row r="3244">
      <c r="A3244" s="192" t="inlineStr">
        <is>
          <t>invocacao.5.buff.vida</t>
        </is>
      </c>
      <c r="B3244" s="192">
        <f>IF(ISBLANK('INVOCAÇÕES'!$R$818),"",'INVOCAÇÕES'!$R$818&amp;"")</f>
        <v/>
      </c>
      <c r="C3244" s="192">
        <f>"'INVOCAÇÕES'!R818"</f>
        <v/>
      </c>
      <c r="D3244" s="192" t="inlineStr">
        <is>
          <t>entrada</t>
        </is>
      </c>
    </row>
    <row r="3245">
      <c r="A3245" s="192" t="inlineStr">
        <is>
          <t>invocacao.5.buff.deslocamento</t>
        </is>
      </c>
      <c r="B3245" s="192">
        <f>IF(ISBLANK('INVOCAÇÕES'!$S$818),"",'INVOCAÇÕES'!$S$818&amp;"")</f>
        <v/>
      </c>
      <c r="C3245" s="192">
        <f>"'INVOCAÇÕES'!S818"</f>
        <v/>
      </c>
      <c r="D3245" s="192" t="inlineStr">
        <is>
          <t>entrada</t>
        </is>
      </c>
    </row>
    <row r="3246">
      <c r="A3246" s="192" t="inlineStr">
        <is>
          <t>invocacao.5.buff.tr.fisico</t>
        </is>
      </c>
      <c r="B3246" s="192">
        <f>IF(ISBLANK('INVOCAÇÕES'!$O$823),"",'INVOCAÇÕES'!$O$823&amp;"")</f>
        <v/>
      </c>
      <c r="C3246" s="192">
        <f>"'INVOCAÇÕES'!O823"</f>
        <v/>
      </c>
      <c r="D3246" s="192" t="inlineStr">
        <is>
          <t>entrada</t>
        </is>
      </c>
    </row>
    <row r="3247">
      <c r="A3247" s="192" t="inlineStr">
        <is>
          <t>invocacao.5.buff.tr.vigor</t>
        </is>
      </c>
      <c r="B3247" s="192">
        <f>IF(ISBLANK('INVOCAÇÕES'!$P$823),"",'INVOCAÇÕES'!$P$823&amp;"")</f>
        <v/>
      </c>
      <c r="C3247" s="192">
        <f>"'INVOCAÇÕES'!P823"</f>
        <v/>
      </c>
      <c r="D3247" s="192" t="inlineStr">
        <is>
          <t>entrada</t>
        </is>
      </c>
    </row>
    <row r="3248">
      <c r="A3248" s="192" t="inlineStr">
        <is>
          <t>invocacao.5.buff.tr.intelecto</t>
        </is>
      </c>
      <c r="B3248" s="192">
        <f>IF(ISBLANK('INVOCAÇÕES'!$Q$823),"",'INVOCAÇÕES'!$Q$823&amp;"")</f>
        <v/>
      </c>
      <c r="C3248" s="192">
        <f>"'INVOCAÇÕES'!Q823"</f>
        <v/>
      </c>
      <c r="D3248" s="192" t="inlineStr">
        <is>
          <t>entrada</t>
        </is>
      </c>
    </row>
    <row r="3249">
      <c r="A3249" s="192" t="inlineStr">
        <is>
          <t>invocacao.5.buff.tr.espirito</t>
        </is>
      </c>
      <c r="B3249" s="192">
        <f>IF(ISBLANK('INVOCAÇÕES'!$R$823),"",'INVOCAÇÕES'!$R$823&amp;"")</f>
        <v/>
      </c>
      <c r="C3249" s="192">
        <f>"'INVOCAÇÕES'!R823"</f>
        <v/>
      </c>
      <c r="D3249" s="192" t="inlineStr">
        <is>
          <t>entrada</t>
        </is>
      </c>
    </row>
    <row r="3250">
      <c r="A3250" s="192" t="inlineStr">
        <is>
          <t>invocacao.5.atributo_acerto</t>
        </is>
      </c>
      <c r="B3250" s="192">
        <f>IF(ISBLANK('INVOCAÇÕES'!$O$826),"",'INVOCAÇÕES'!$O$826&amp;"")</f>
        <v/>
      </c>
      <c r="C3250" s="192">
        <f>"'INVOCAÇÕES'!O826"</f>
        <v/>
      </c>
      <c r="D3250" s="192" t="inlineStr">
        <is>
          <t>entrada</t>
        </is>
      </c>
    </row>
    <row r="3251">
      <c r="A3251" s="192" t="inlineStr">
        <is>
          <t>invocacao.5.atributo_fisico</t>
        </is>
      </c>
      <c r="B3251" s="192">
        <f>IF(ISBLANK('INVOCAÇÕES'!$R$826),"",'INVOCAÇÕES'!$R$826&amp;"")</f>
        <v/>
      </c>
      <c r="C3251" s="192">
        <f>"'INVOCAÇÕES'!R826"</f>
        <v/>
      </c>
      <c r="D3251" s="192" t="inlineStr">
        <is>
          <t>entrada</t>
        </is>
      </c>
    </row>
    <row r="3252">
      <c r="A3252" s="192" t="inlineStr">
        <is>
          <t>invocacao.5.tr_treinado</t>
        </is>
      </c>
      <c r="B3252" s="192">
        <f>IF(ISBLANK('INVOCAÇÕES'!$S$821),"",'INVOCAÇÕES'!$S$821&amp;"")</f>
        <v/>
      </c>
      <c r="C3252" s="192">
        <f>"'INVOCAÇÕES'!S821"</f>
        <v/>
      </c>
      <c r="D3252" s="192" t="inlineStr">
        <is>
          <t>entrada</t>
        </is>
      </c>
    </row>
    <row r="3253">
      <c r="A3253" s="192" t="inlineStr">
        <is>
          <t>invocacao.5.alma</t>
        </is>
      </c>
      <c r="B3253" s="192">
        <f>IF(ISBLANK('INVOCAÇÕES'!$U$810),"",'INVOCAÇÕES'!$U$810&amp;"")</f>
        <v/>
      </c>
      <c r="C3253" s="192">
        <f>"'INVOCAÇÕES'!U810"</f>
        <v/>
      </c>
      <c r="D3253" s="192" t="inlineStr">
        <is>
          <t>entrada</t>
        </is>
      </c>
    </row>
    <row r="3254">
      <c r="A3254" s="192" t="inlineStr">
        <is>
          <t>invocacao.5.notas</t>
        </is>
      </c>
      <c r="B3254" s="192">
        <f>IF(ISBLANK('INVOCAÇÕES'!$U$819),"",'INVOCAÇÕES'!$U$819&amp;"")</f>
        <v/>
      </c>
      <c r="C3254" s="192">
        <f>"'INVOCAÇÕES'!U819"</f>
        <v/>
      </c>
      <c r="D3254" s="192" t="inlineStr">
        <is>
          <t>entrada</t>
        </is>
      </c>
    </row>
    <row r="3255">
      <c r="A3255" s="192" t="inlineStr">
        <is>
          <t>invocacao.5.definicao</t>
        </is>
      </c>
      <c r="B3255" s="192">
        <f>IF(ISBLANK('INVOCAÇÕES'!$I$844),"",'INVOCAÇÕES'!$I$844&amp;"")</f>
        <v/>
      </c>
      <c r="C3255" s="192">
        <f>"'INVOCAÇÕES'!I844"</f>
        <v/>
      </c>
      <c r="D3255" s="192" t="inlineStr">
        <is>
          <t>entrada</t>
        </is>
      </c>
    </row>
    <row r="3256">
      <c r="A3256" s="192" t="inlineStr">
        <is>
          <t>invocacao.5.familia.1</t>
        </is>
      </c>
      <c r="B3256" s="192">
        <f>IF(ISBLANK('INVOCAÇÕES'!$O$840),"",'INVOCAÇÕES'!$O$840&amp;"")</f>
        <v/>
      </c>
      <c r="C3256" s="192">
        <f>"'INVOCAÇÕES'!O840"</f>
        <v/>
      </c>
      <c r="D3256" s="192" t="inlineStr">
        <is>
          <t>entrada</t>
        </is>
      </c>
    </row>
    <row r="3257">
      <c r="A3257" s="192" t="inlineStr">
        <is>
          <t>invocacao.5.familia.2</t>
        </is>
      </c>
      <c r="B3257" s="192">
        <f>IF(ISBLANK('INVOCAÇÕES'!$P$840),"",'INVOCAÇÕES'!$P$840&amp;"")</f>
        <v/>
      </c>
      <c r="C3257" s="192">
        <f>"'INVOCAÇÕES'!P840"</f>
        <v/>
      </c>
      <c r="D3257" s="192" t="inlineStr">
        <is>
          <t>entrada</t>
        </is>
      </c>
    </row>
    <row r="3258">
      <c r="A3258" s="192" t="inlineStr">
        <is>
          <t>invocacao.5.familia.3</t>
        </is>
      </c>
      <c r="B3258" s="192">
        <f>IF(ISBLANK('INVOCAÇÕES'!$Q$840),"",'INVOCAÇÕES'!$Q$840&amp;"")</f>
        <v/>
      </c>
      <c r="C3258" s="192">
        <f>"'INVOCAÇÕES'!Q840"</f>
        <v/>
      </c>
      <c r="D3258" s="192" t="inlineStr">
        <is>
          <t>entrada</t>
        </is>
      </c>
    </row>
    <row r="3259">
      <c r="A3259" s="192" t="inlineStr">
        <is>
          <t>invocacao.5.familia.4</t>
        </is>
      </c>
      <c r="B3259" s="192">
        <f>IF(ISBLANK('INVOCAÇÕES'!$R$840),"",'INVOCAÇÕES'!$R$840&amp;"")</f>
        <v/>
      </c>
      <c r="C3259" s="192">
        <f>"'INVOCAÇÕES'!R840"</f>
        <v/>
      </c>
      <c r="D3259" s="192" t="inlineStr">
        <is>
          <t>entrada</t>
        </is>
      </c>
    </row>
    <row r="3260">
      <c r="A3260" s="192" t="inlineStr">
        <is>
          <t>invocacao.5.familia.5</t>
        </is>
      </c>
      <c r="B3260" s="192">
        <f>IF(ISBLANK('INVOCAÇÕES'!$S$840),"",'INVOCAÇÕES'!$S$840&amp;"")</f>
        <v/>
      </c>
      <c r="C3260" s="192">
        <f>"'INVOCAÇÕES'!S840"</f>
        <v/>
      </c>
      <c r="D3260" s="192" t="inlineStr">
        <is>
          <t>entrada</t>
        </is>
      </c>
    </row>
    <row r="3261">
      <c r="A3261" s="192" t="inlineStr">
        <is>
          <t>invocacao.5.pericia.1</t>
        </is>
      </c>
      <c r="B3261" s="192">
        <f>IF(ISBLANK('INVOCAÇÕES'!$O$830),"",'INVOCAÇÕES'!$O$830&amp;"")</f>
        <v/>
      </c>
      <c r="C3261" s="192">
        <f>"'INVOCAÇÕES'!O830"</f>
        <v/>
      </c>
      <c r="D3261" s="192" t="inlineStr">
        <is>
          <t>entrada</t>
        </is>
      </c>
    </row>
    <row r="3262">
      <c r="A3262" s="192" t="inlineStr">
        <is>
          <t>invocacao.5.pericia.2</t>
        </is>
      </c>
      <c r="B3262" s="192">
        <f>IF(ISBLANK('INVOCAÇÕES'!$O$831),"",'INVOCAÇÕES'!$O$831&amp;"")</f>
        <v/>
      </c>
      <c r="C3262" s="192">
        <f>"'INVOCAÇÕES'!O831"</f>
        <v/>
      </c>
      <c r="D3262" s="192" t="inlineStr">
        <is>
          <t>entrada</t>
        </is>
      </c>
    </row>
    <row r="3263">
      <c r="A3263" s="192" t="inlineStr">
        <is>
          <t>invocacao.5.pericia.3</t>
        </is>
      </c>
      <c r="B3263" s="192">
        <f>IF(ISBLANK('INVOCAÇÕES'!$O$832),"",'INVOCAÇÕES'!$O$832&amp;"")</f>
        <v/>
      </c>
      <c r="C3263" s="192">
        <f>"'INVOCAÇÕES'!O832"</f>
        <v/>
      </c>
      <c r="D3263" s="192" t="inlineStr">
        <is>
          <t>entrada</t>
        </is>
      </c>
    </row>
    <row r="3264">
      <c r="A3264" s="192" t="inlineStr">
        <is>
          <t>invocacao.5.pericia.4</t>
        </is>
      </c>
      <c r="B3264" s="192">
        <f>IF(ISBLANK('INVOCAÇÕES'!$O$833),"",'INVOCAÇÕES'!$O$833&amp;"")</f>
        <v/>
      </c>
      <c r="C3264" s="192">
        <f>"'INVOCAÇÕES'!O833"</f>
        <v/>
      </c>
      <c r="D3264" s="192" t="inlineStr">
        <is>
          <t>entrada</t>
        </is>
      </c>
    </row>
    <row r="3265">
      <c r="A3265" s="192" t="inlineStr">
        <is>
          <t>invocacao.5.pericia.5</t>
        </is>
      </c>
      <c r="B3265" s="192">
        <f>IF(ISBLANK('INVOCAÇÕES'!$O$834),"",'INVOCAÇÕES'!$O$834&amp;"")</f>
        <v/>
      </c>
      <c r="C3265" s="192">
        <f>"'INVOCAÇÕES'!O834"</f>
        <v/>
      </c>
      <c r="D3265" s="192" t="inlineStr">
        <is>
          <t>entrada</t>
        </is>
      </c>
    </row>
    <row r="3266">
      <c r="A3266" s="192" t="inlineStr">
        <is>
          <t>invocacao.5.pericia.6</t>
        </is>
      </c>
      <c r="B3266" s="192">
        <f>IF(ISBLANK('INVOCAÇÕES'!$O$835),"",'INVOCAÇÕES'!$O$835&amp;"")</f>
        <v/>
      </c>
      <c r="C3266" s="192">
        <f>"'INVOCAÇÕES'!O835"</f>
        <v/>
      </c>
      <c r="D3266" s="192" t="inlineStr">
        <is>
          <t>entrada</t>
        </is>
      </c>
    </row>
    <row r="3267">
      <c r="A3267" s="192" t="inlineStr">
        <is>
          <t>invocacao.5.pericia.7</t>
        </is>
      </c>
      <c r="B3267" s="192">
        <f>IF(ISBLANK('INVOCAÇÕES'!$O$836),"",'INVOCAÇÕES'!$O$836&amp;"")</f>
        <v/>
      </c>
      <c r="C3267" s="192">
        <f>"'INVOCAÇÕES'!O836"</f>
        <v/>
      </c>
      <c r="D3267" s="192" t="inlineStr">
        <is>
          <t>entrada</t>
        </is>
      </c>
    </row>
    <row r="3268">
      <c r="A3268" s="192" t="inlineStr">
        <is>
          <t>invocacao.5.buff.pericia.1</t>
        </is>
      </c>
      <c r="B3268" s="192">
        <f>IF(ISBLANK('INVOCAÇÕES'!$R$830),"",'INVOCAÇÕES'!$R$830&amp;"")</f>
        <v/>
      </c>
      <c r="C3268" s="192">
        <f>"'INVOCAÇÕES'!R830"</f>
        <v/>
      </c>
      <c r="D3268" s="192" t="inlineStr">
        <is>
          <t>entrada</t>
        </is>
      </c>
    </row>
    <row r="3269">
      <c r="A3269" s="192" t="inlineStr">
        <is>
          <t>invocacao.5.buff.pericia.2</t>
        </is>
      </c>
      <c r="B3269" s="192">
        <f>IF(ISBLANK('INVOCAÇÕES'!$R$831),"",'INVOCAÇÕES'!$R$831&amp;"")</f>
        <v/>
      </c>
      <c r="C3269" s="192">
        <f>"'INVOCAÇÕES'!R831"</f>
        <v/>
      </c>
      <c r="D3269" s="192" t="inlineStr">
        <is>
          <t>entrada</t>
        </is>
      </c>
    </row>
    <row r="3270">
      <c r="A3270" s="192" t="inlineStr">
        <is>
          <t>invocacao.5.buff.pericia.3</t>
        </is>
      </c>
      <c r="B3270" s="192">
        <f>IF(ISBLANK('INVOCAÇÕES'!$R$832),"",'INVOCAÇÕES'!$R$832&amp;"")</f>
        <v/>
      </c>
      <c r="C3270" s="192">
        <f>"'INVOCAÇÕES'!R832"</f>
        <v/>
      </c>
      <c r="D3270" s="192" t="inlineStr">
        <is>
          <t>entrada</t>
        </is>
      </c>
    </row>
    <row r="3271">
      <c r="A3271" s="192" t="inlineStr">
        <is>
          <t>invocacao.5.buff.pericia.4</t>
        </is>
      </c>
      <c r="B3271" s="192">
        <f>IF(ISBLANK('INVOCAÇÕES'!$R$833),"",'INVOCAÇÕES'!$R$833&amp;"")</f>
        <v/>
      </c>
      <c r="C3271" s="192">
        <f>"'INVOCAÇÕES'!R833"</f>
        <v/>
      </c>
      <c r="D3271" s="192" t="inlineStr">
        <is>
          <t>entrada</t>
        </is>
      </c>
    </row>
    <row r="3272">
      <c r="A3272" s="192" t="inlineStr">
        <is>
          <t>invocacao.5.buff.pericia.5</t>
        </is>
      </c>
      <c r="B3272" s="192">
        <f>IF(ISBLANK('INVOCAÇÕES'!$R$834),"",'INVOCAÇÕES'!$R$834&amp;"")</f>
        <v/>
      </c>
      <c r="C3272" s="192">
        <f>"'INVOCAÇÕES'!R834"</f>
        <v/>
      </c>
      <c r="D3272" s="192" t="inlineStr">
        <is>
          <t>entrada</t>
        </is>
      </c>
    </row>
    <row r="3273">
      <c r="A3273" s="192" t="inlineStr">
        <is>
          <t>invocacao.5.buff.pericia.6</t>
        </is>
      </c>
      <c r="B3273" s="192">
        <f>IF(ISBLANK('INVOCAÇÕES'!$R$835),"",'INVOCAÇÕES'!$R$835&amp;"")</f>
        <v/>
      </c>
      <c r="C3273" s="192">
        <f>"'INVOCAÇÕES'!R835"</f>
        <v/>
      </c>
      <c r="D3273" s="192" t="inlineStr">
        <is>
          <t>entrada</t>
        </is>
      </c>
    </row>
    <row r="3274">
      <c r="A3274" s="192" t="inlineStr">
        <is>
          <t>invocacao.5.buff.pericia.7</t>
        </is>
      </c>
      <c r="B3274" s="192">
        <f>IF(ISBLANK('INVOCAÇÕES'!$R$836),"",'INVOCAÇÕES'!$R$836&amp;"")</f>
        <v/>
      </c>
      <c r="C3274" s="192">
        <f>"'INVOCAÇÕES'!R836"</f>
        <v/>
      </c>
      <c r="D3274" s="192" t="inlineStr">
        <is>
          <t>entrada</t>
        </is>
      </c>
    </row>
    <row r="3275">
      <c r="A3275" s="192" t="inlineStr">
        <is>
          <t>invocacao.5.talento.1</t>
        </is>
      </c>
      <c r="B3275" s="192">
        <f>IF(ISBLANK('INVOCAÇÕES'!$J$872),"",'INVOCAÇÕES'!$J$872&amp;"")</f>
        <v/>
      </c>
      <c r="C3275" s="192">
        <f>"'INVOCAÇÕES'!J872"</f>
        <v/>
      </c>
      <c r="D3275" s="192" t="inlineStr">
        <is>
          <t>entrada</t>
        </is>
      </c>
    </row>
    <row r="3276">
      <c r="A3276" s="192" t="inlineStr">
        <is>
          <t>invocacao.5.talento.2</t>
        </is>
      </c>
      <c r="B3276" s="192">
        <f>IF(ISBLANK('INVOCAÇÕES'!$J$873),"",'INVOCAÇÕES'!$J$873&amp;"")</f>
        <v/>
      </c>
      <c r="C3276" s="192">
        <f>"'INVOCAÇÕES'!J873"</f>
        <v/>
      </c>
      <c r="D3276" s="192" t="inlineStr">
        <is>
          <t>entrada</t>
        </is>
      </c>
    </row>
    <row r="3277">
      <c r="A3277" s="192" t="inlineStr">
        <is>
          <t>invocacao.5.talento.3</t>
        </is>
      </c>
      <c r="B3277" s="192">
        <f>IF(ISBLANK('INVOCAÇÕES'!$J$874),"",'INVOCAÇÕES'!$J$874&amp;"")</f>
        <v/>
      </c>
      <c r="C3277" s="192">
        <f>"'INVOCAÇÕES'!J874"</f>
        <v/>
      </c>
      <c r="D3277" s="192" t="inlineStr">
        <is>
          <t>entrada</t>
        </is>
      </c>
    </row>
    <row r="3278">
      <c r="A3278" s="192" t="inlineStr">
        <is>
          <t>invocacao.5.talento.4</t>
        </is>
      </c>
      <c r="B3278" s="192">
        <f>IF(ISBLANK('INVOCAÇÕES'!$J$875),"",'INVOCAÇÕES'!$J$875&amp;"")</f>
        <v/>
      </c>
      <c r="C3278" s="192">
        <f>"'INVOCAÇÕES'!J875"</f>
        <v/>
      </c>
      <c r="D3278" s="192" t="inlineStr">
        <is>
          <t>entrada</t>
        </is>
      </c>
    </row>
    <row r="3279">
      <c r="A3279" s="192" t="inlineStr">
        <is>
          <t>invocacao.5.talento.5</t>
        </is>
      </c>
      <c r="B3279" s="192">
        <f>IF(ISBLANK('INVOCAÇÕES'!$J$876),"",'INVOCAÇÕES'!$J$876&amp;"")</f>
        <v/>
      </c>
      <c r="C3279" s="192">
        <f>"'INVOCAÇÕES'!J876"</f>
        <v/>
      </c>
      <c r="D3279" s="192" t="inlineStr">
        <is>
          <t>entrada</t>
        </is>
      </c>
    </row>
    <row r="3280">
      <c r="A3280" s="192" t="inlineStr">
        <is>
          <t>invocacao.5.talento.6</t>
        </is>
      </c>
      <c r="B3280" s="192">
        <f>IF(ISBLANK('INVOCAÇÕES'!$J$877),"",'INVOCAÇÕES'!$J$877&amp;"")</f>
        <v/>
      </c>
      <c r="C3280" s="192">
        <f>"'INVOCAÇÕES'!J877"</f>
        <v/>
      </c>
      <c r="D3280" s="192" t="inlineStr">
        <is>
          <t>entrada</t>
        </is>
      </c>
    </row>
    <row r="3281">
      <c r="A3281" s="192" t="inlineStr">
        <is>
          <t>invocacao.5.talento.7</t>
        </is>
      </c>
      <c r="B3281" s="192">
        <f>IF(ISBLANK('INVOCAÇÕES'!$J$878),"",'INVOCAÇÕES'!$J$878&amp;"")</f>
        <v/>
      </c>
      <c r="C3281" s="192">
        <f>"'INVOCAÇÕES'!J878"</f>
        <v/>
      </c>
      <c r="D3281" s="192" t="inlineStr">
        <is>
          <t>entrada</t>
        </is>
      </c>
    </row>
    <row r="3282">
      <c r="A3282" s="192" t="inlineStr">
        <is>
          <t>invocacao.5.talento.8</t>
        </is>
      </c>
      <c r="B3282" s="192">
        <f>IF(ISBLANK('INVOCAÇÕES'!$J$879),"",'INVOCAÇÕES'!$J$879&amp;"")</f>
        <v/>
      </c>
      <c r="C3282" s="192">
        <f>"'INVOCAÇÕES'!J879"</f>
        <v/>
      </c>
      <c r="D3282" s="192" t="inlineStr">
        <is>
          <t>entrada</t>
        </is>
      </c>
    </row>
    <row r="3283">
      <c r="A3283" s="192" t="inlineStr">
        <is>
          <t>invocacao.5.talento_extra.1</t>
        </is>
      </c>
      <c r="B3283" s="192">
        <f>IF(ISBLANK('INVOCAÇÕES'!$J$974),"",'INVOCAÇÕES'!$J$974&amp;"")</f>
        <v/>
      </c>
      <c r="C3283" s="192">
        <f>"'INVOCAÇÕES'!J974"</f>
        <v/>
      </c>
      <c r="D3283" s="192" t="inlineStr">
        <is>
          <t>entrada</t>
        </is>
      </c>
    </row>
    <row r="3284">
      <c r="A3284" s="192" t="inlineStr">
        <is>
          <t>invocacao.5.talento_extra.2</t>
        </is>
      </c>
      <c r="B3284" s="192">
        <f>IF(ISBLANK('INVOCAÇÕES'!$J$975),"",'INVOCAÇÕES'!$J$975&amp;"")</f>
        <v/>
      </c>
      <c r="C3284" s="192">
        <f>"'INVOCAÇÕES'!J975"</f>
        <v/>
      </c>
      <c r="D3284" s="192" t="inlineStr">
        <is>
          <t>entrada</t>
        </is>
      </c>
    </row>
    <row r="3285">
      <c r="A3285" s="192" t="inlineStr">
        <is>
          <t>invocacao.5.talento_extra.3</t>
        </is>
      </c>
      <c r="B3285" s="192">
        <f>IF(ISBLANK('INVOCAÇÕES'!$J$976),"",'INVOCAÇÕES'!$J$976&amp;"")</f>
        <v/>
      </c>
      <c r="C3285" s="192">
        <f>"'INVOCAÇÕES'!J976"</f>
        <v/>
      </c>
      <c r="D3285" s="192" t="inlineStr">
        <is>
          <t>entrada</t>
        </is>
      </c>
    </row>
    <row r="3286">
      <c r="A3286" s="192" t="inlineStr">
        <is>
          <t>invocacao.5.equipamento.1</t>
        </is>
      </c>
      <c r="B3286" s="192">
        <f>IF(ISBLANK('INVOCAÇÕES'!$V$825),"",'INVOCAÇÕES'!$V$825&amp;"")</f>
        <v/>
      </c>
      <c r="C3286" s="192">
        <f>"'INVOCAÇÕES'!V825"</f>
        <v/>
      </c>
      <c r="D3286" s="192" t="inlineStr">
        <is>
          <t>entrada</t>
        </is>
      </c>
    </row>
    <row r="3287">
      <c r="A3287" s="192" t="inlineStr">
        <is>
          <t>invocacao.5.equipamento.2</t>
        </is>
      </c>
      <c r="B3287" s="192">
        <f>IF(ISBLANK('INVOCAÇÕES'!$V$826),"",'INVOCAÇÕES'!$V$826&amp;"")</f>
        <v/>
      </c>
      <c r="C3287" s="192">
        <f>"'INVOCAÇÕES'!V826"</f>
        <v/>
      </c>
      <c r="D3287" s="192" t="inlineStr">
        <is>
          <t>entrada</t>
        </is>
      </c>
    </row>
    <row r="3288">
      <c r="A3288" s="192" t="inlineStr">
        <is>
          <t>invocacao.5.equipamento.3</t>
        </is>
      </c>
      <c r="B3288" s="192">
        <f>IF(ISBLANK('INVOCAÇÕES'!$V$827),"",'INVOCAÇÕES'!$V$827&amp;"")</f>
        <v/>
      </c>
      <c r="C3288" s="192">
        <f>"'INVOCAÇÕES'!V827"</f>
        <v/>
      </c>
      <c r="D3288" s="192" t="inlineStr">
        <is>
          <t>entrada</t>
        </is>
      </c>
    </row>
    <row r="3289">
      <c r="A3289" s="192" t="inlineStr">
        <is>
          <t>invocacao.5.liberacao.1.classe</t>
        </is>
      </c>
      <c r="B3289" s="192">
        <f>IF(ISBLANK('INVOCAÇÕES'!$I$981),"",'INVOCAÇÕES'!$I$981&amp;"")</f>
        <v/>
      </c>
      <c r="C3289" s="192">
        <f>"'INVOCAÇÕES'!I981"</f>
        <v/>
      </c>
      <c r="D3289" s="192" t="inlineStr">
        <is>
          <t>entrada</t>
        </is>
      </c>
    </row>
    <row r="3290">
      <c r="A3290" s="192" t="inlineStr">
        <is>
          <t>invocacao.5.liberacao.1.nome</t>
        </is>
      </c>
      <c r="B3290" s="192">
        <f>IF(ISBLANK('INVOCAÇÕES'!$J$981),"",'INVOCAÇÕES'!$J$981&amp;"")</f>
        <v/>
      </c>
      <c r="C3290" s="192">
        <f>"'INVOCAÇÕES'!J981"</f>
        <v/>
      </c>
      <c r="D3290" s="192" t="inlineStr">
        <is>
          <t>entrada</t>
        </is>
      </c>
    </row>
    <row r="3291">
      <c r="A3291" s="192" t="inlineStr">
        <is>
          <t>invocacao.5.liberacao.1.pe</t>
        </is>
      </c>
      <c r="B3291" s="192">
        <f>IF(ISBLANK('INVOCAÇÕES'!$M$981),"",'INVOCAÇÕES'!$M$981&amp;"")</f>
        <v/>
      </c>
      <c r="C3291" s="192">
        <f>"'INVOCAÇÕES'!M981"</f>
        <v/>
      </c>
      <c r="D3291" s="192" t="inlineStr">
        <is>
          <t>resultado</t>
        </is>
      </c>
    </row>
    <row r="3292">
      <c r="A3292" s="192" t="inlineStr">
        <is>
          <t>invocacao.5.liberacao.1.como</t>
        </is>
      </c>
      <c r="B3292" s="192">
        <f>IF(ISBLANK('INVOCAÇÕES'!$I$982),"",'INVOCAÇÕES'!$I$982&amp;"")</f>
        <v/>
      </c>
      <c r="C3292" s="192">
        <f>"'INVOCAÇÕES'!I982"</f>
        <v/>
      </c>
      <c r="D3292" s="192" t="inlineStr">
        <is>
          <t>entrada</t>
        </is>
      </c>
    </row>
    <row r="3293">
      <c r="A3293" s="192" t="inlineStr">
        <is>
          <t>invocacao.5.liberacao.1.pontos</t>
        </is>
      </c>
      <c r="B3293" s="192">
        <f>IF(ISBLANK('INVOCAÇÕES'!$I$986),"",'INVOCAÇÕES'!$I$986&amp;"")</f>
        <v/>
      </c>
      <c r="C3293" s="192">
        <f>"'INVOCAÇÕES'!I986"</f>
        <v/>
      </c>
      <c r="D3293" s="192" t="inlineStr">
        <is>
          <t>resultado</t>
        </is>
      </c>
    </row>
    <row r="3294">
      <c r="A3294" s="192" t="inlineStr">
        <is>
          <t>invocacao.5.liberacao.1.acao</t>
        </is>
      </c>
      <c r="B3294" s="192">
        <f>IF(ISBLANK('INVOCAÇÕES'!$I$987),"",'INVOCAÇÕES'!$I$987&amp;"")</f>
        <v/>
      </c>
      <c r="C3294" s="192">
        <f>"'INVOCAÇÕES'!I987"</f>
        <v/>
      </c>
      <c r="D3294" s="192" t="inlineStr">
        <is>
          <t>resultado</t>
        </is>
      </c>
    </row>
    <row r="3295">
      <c r="A3295" s="192" t="inlineStr">
        <is>
          <t>invocacao.5.liberacao.2.classe</t>
        </is>
      </c>
      <c r="B3295" s="192">
        <f>IF(ISBLANK('INVOCAÇÕES'!$O$981),"",'INVOCAÇÕES'!$O$981&amp;"")</f>
        <v/>
      </c>
      <c r="C3295" s="192">
        <f>"'INVOCAÇÕES'!O981"</f>
        <v/>
      </c>
      <c r="D3295" s="192" t="inlineStr">
        <is>
          <t>entrada</t>
        </is>
      </c>
    </row>
    <row r="3296">
      <c r="A3296" s="192" t="inlineStr">
        <is>
          <t>invocacao.5.liberacao.2.nome</t>
        </is>
      </c>
      <c r="B3296" s="192">
        <f>IF(ISBLANK('INVOCAÇÕES'!$P$981),"",'INVOCAÇÕES'!$P$981&amp;"")</f>
        <v/>
      </c>
      <c r="C3296" s="192">
        <f>"'INVOCAÇÕES'!P981"</f>
        <v/>
      </c>
      <c r="D3296" s="192" t="inlineStr">
        <is>
          <t>entrada</t>
        </is>
      </c>
    </row>
    <row r="3297">
      <c r="A3297" s="192" t="inlineStr">
        <is>
          <t>invocacao.5.liberacao.2.pe</t>
        </is>
      </c>
      <c r="B3297" s="192">
        <f>IF(ISBLANK('INVOCAÇÕES'!$S$981),"",'INVOCAÇÕES'!$S$981&amp;"")</f>
        <v/>
      </c>
      <c r="C3297" s="192">
        <f>"'INVOCAÇÕES'!S981"</f>
        <v/>
      </c>
      <c r="D3297" s="192" t="inlineStr">
        <is>
          <t>resultado</t>
        </is>
      </c>
    </row>
    <row r="3298">
      <c r="A3298" s="192" t="inlineStr">
        <is>
          <t>invocacao.5.liberacao.2.como</t>
        </is>
      </c>
      <c r="B3298" s="192">
        <f>IF(ISBLANK('INVOCAÇÕES'!$O$982),"",'INVOCAÇÕES'!$O$982&amp;"")</f>
        <v/>
      </c>
      <c r="C3298" s="192">
        <f>"'INVOCAÇÕES'!O982"</f>
        <v/>
      </c>
      <c r="D3298" s="192" t="inlineStr">
        <is>
          <t>entrada</t>
        </is>
      </c>
    </row>
    <row r="3299">
      <c r="A3299" s="192" t="inlineStr">
        <is>
          <t>invocacao.5.liberacao.2.pontos</t>
        </is>
      </c>
      <c r="B3299" s="192">
        <f>IF(ISBLANK('INVOCAÇÕES'!$O$986),"",'INVOCAÇÕES'!$O$986&amp;"")</f>
        <v/>
      </c>
      <c r="C3299" s="192">
        <f>"'INVOCAÇÕES'!O986"</f>
        <v/>
      </c>
      <c r="D3299" s="192" t="inlineStr">
        <is>
          <t>resultado</t>
        </is>
      </c>
    </row>
    <row r="3300">
      <c r="A3300" s="192" t="inlineStr">
        <is>
          <t>invocacao.5.liberacao.2.acao</t>
        </is>
      </c>
      <c r="B3300" s="192">
        <f>IF(ISBLANK('INVOCAÇÕES'!$O$987),"",'INVOCAÇÕES'!$O$987&amp;"")</f>
        <v/>
      </c>
      <c r="C3300" s="192">
        <f>"'INVOCAÇÕES'!O987"</f>
        <v/>
      </c>
      <c r="D3300" s="192" t="inlineStr">
        <is>
          <t>resultado</t>
        </is>
      </c>
    </row>
    <row r="3301">
      <c r="A3301" s="192" t="inlineStr">
        <is>
          <t>invocacao.5.liberacao.3.classe</t>
        </is>
      </c>
      <c r="B3301" s="192">
        <f>IF(ISBLANK('INVOCAÇÕES'!$U$981),"",'INVOCAÇÕES'!$U$981&amp;"")</f>
        <v/>
      </c>
      <c r="C3301" s="192">
        <f>"'INVOCAÇÕES'!U981"</f>
        <v/>
      </c>
      <c r="D3301" s="192" t="inlineStr">
        <is>
          <t>entrada</t>
        </is>
      </c>
    </row>
    <row r="3302">
      <c r="A3302" s="192" t="inlineStr">
        <is>
          <t>invocacao.5.liberacao.3.nome</t>
        </is>
      </c>
      <c r="B3302" s="192">
        <f>IF(ISBLANK('INVOCAÇÕES'!$V$981),"",'INVOCAÇÕES'!$V$981&amp;"")</f>
        <v/>
      </c>
      <c r="C3302" s="192">
        <f>"'INVOCAÇÕES'!V981"</f>
        <v/>
      </c>
      <c r="D3302" s="192" t="inlineStr">
        <is>
          <t>entrada</t>
        </is>
      </c>
    </row>
    <row r="3303">
      <c r="A3303" s="192" t="inlineStr">
        <is>
          <t>invocacao.5.liberacao.3.pe</t>
        </is>
      </c>
      <c r="B3303" s="192">
        <f>IF(ISBLANK('INVOCAÇÕES'!$Y$981),"",'INVOCAÇÕES'!$Y$981&amp;"")</f>
        <v/>
      </c>
      <c r="C3303" s="192">
        <f>"'INVOCAÇÕES'!Y981"</f>
        <v/>
      </c>
      <c r="D3303" s="192" t="inlineStr">
        <is>
          <t>resultado</t>
        </is>
      </c>
    </row>
    <row r="3304">
      <c r="A3304" s="192" t="inlineStr">
        <is>
          <t>invocacao.5.liberacao.3.como</t>
        </is>
      </c>
      <c r="B3304" s="192">
        <f>IF(ISBLANK('INVOCAÇÕES'!$U$982),"",'INVOCAÇÕES'!$U$982&amp;"")</f>
        <v/>
      </c>
      <c r="C3304" s="192">
        <f>"'INVOCAÇÕES'!U982"</f>
        <v/>
      </c>
      <c r="D3304" s="192" t="inlineStr">
        <is>
          <t>entrada</t>
        </is>
      </c>
    </row>
    <row r="3305">
      <c r="A3305" s="192" t="inlineStr">
        <is>
          <t>invocacao.5.liberacao.3.pontos</t>
        </is>
      </c>
      <c r="B3305" s="192">
        <f>IF(ISBLANK('INVOCAÇÕES'!$U$986),"",'INVOCAÇÕES'!$U$986&amp;"")</f>
        <v/>
      </c>
      <c r="C3305" s="192">
        <f>"'INVOCAÇÕES'!U986"</f>
        <v/>
      </c>
      <c r="D3305" s="192" t="inlineStr">
        <is>
          <t>resultado</t>
        </is>
      </c>
    </row>
    <row r="3306">
      <c r="A3306" s="192" t="inlineStr">
        <is>
          <t>invocacao.5.liberacao.3.acao</t>
        </is>
      </c>
      <c r="B3306" s="192">
        <f>IF(ISBLANK('INVOCAÇÕES'!$U$987),"",'INVOCAÇÕES'!$U$987&amp;"")</f>
        <v/>
      </c>
      <c r="C3306" s="192">
        <f>"'INVOCAÇÕES'!U987"</f>
        <v/>
      </c>
      <c r="D3306" s="192" t="inlineStr">
        <is>
          <t>resultado</t>
        </is>
      </c>
    </row>
    <row r="3307">
      <c r="A3307" s="192" t="inlineStr">
        <is>
          <t>invocacao.5.tm.nome</t>
        </is>
      </c>
      <c r="B3307" s="192">
        <f>IF(ISBLANK('INVOCAÇÕES'!$I$990),"",'INVOCAÇÕES'!$I$990&amp;"")</f>
        <v/>
      </c>
      <c r="C3307" s="192">
        <f>"'INVOCAÇÕES'!I990"</f>
        <v/>
      </c>
      <c r="D3307" s="192" t="inlineStr">
        <is>
          <t>entrada</t>
        </is>
      </c>
    </row>
    <row r="3308">
      <c r="A3308" s="192" t="inlineStr">
        <is>
          <t>invocacao.5.tm.pe</t>
        </is>
      </c>
      <c r="B3308" s="192">
        <f>IF(ISBLANK('INVOCAÇÕES'!$M$990),"",'INVOCAÇÕES'!$M$990&amp;"")</f>
        <v/>
      </c>
      <c r="C3308" s="192">
        <f>"'INVOCAÇÕES'!M990"</f>
        <v/>
      </c>
      <c r="D3308" s="192" t="inlineStr">
        <is>
          <t>resultado</t>
        </is>
      </c>
    </row>
    <row r="3309">
      <c r="A3309" s="192" t="inlineStr">
        <is>
          <t>invocacao.5.tm.como</t>
        </is>
      </c>
      <c r="B3309" s="192">
        <f>IF(ISBLANK('INVOCAÇÕES'!$I$991),"",'INVOCAÇÕES'!$I$991&amp;"")</f>
        <v/>
      </c>
      <c r="C3309" s="192">
        <f>"'INVOCAÇÕES'!I991"</f>
        <v/>
      </c>
      <c r="D3309" s="192" t="inlineStr">
        <is>
          <t>entrada</t>
        </is>
      </c>
    </row>
    <row r="3310">
      <c r="A3310" s="192" t="inlineStr">
        <is>
          <t>invocacao.5.tm.dados</t>
        </is>
      </c>
      <c r="B3310" s="192">
        <f>IF(ISBLANK('INVOCAÇÕES'!$I$995),"",'INVOCAÇÕES'!$I$995&amp;"")</f>
        <v/>
      </c>
      <c r="C3310" s="192">
        <f>"'INVOCAÇÕES'!I995"</f>
        <v/>
      </c>
      <c r="D3310" s="192" t="inlineStr">
        <is>
          <t>resultado</t>
        </is>
      </c>
    </row>
    <row r="3311">
      <c r="A3311" s="192" t="inlineStr">
        <is>
          <t>invocacao.5.tm.acao</t>
        </is>
      </c>
      <c r="B3311" s="192">
        <f>IF(ISBLANK('INVOCAÇÕES'!$I$996),"",'INVOCAÇÕES'!$I$996&amp;"")</f>
        <v/>
      </c>
      <c r="C3311" s="192">
        <f>"'INVOCAÇÕES'!I996"</f>
        <v/>
      </c>
      <c r="D3311" s="192" t="inlineStr">
        <is>
          <t>resultado</t>
        </is>
      </c>
    </row>
    <row r="3312">
      <c r="A3312" s="192" t="inlineStr">
        <is>
          <t>invocacao.5.exp.nome</t>
        </is>
      </c>
      <c r="B3312" s="192">
        <f>IF(ISBLANK('INVOCAÇÕES'!$O$990),"",'INVOCAÇÕES'!$O$990&amp;"")</f>
        <v/>
      </c>
      <c r="C3312" s="192">
        <f>"'INVOCAÇÕES'!O990"</f>
        <v/>
      </c>
      <c r="D3312" s="192" t="inlineStr">
        <is>
          <t>entrada</t>
        </is>
      </c>
    </row>
    <row r="3313">
      <c r="A3313" s="192" t="inlineStr">
        <is>
          <t>invocacao.5.exp.pe</t>
        </is>
      </c>
      <c r="B3313" s="192">
        <f>IF(ISBLANK('INVOCAÇÕES'!$S$990),"",'INVOCAÇÕES'!$S$990&amp;"")</f>
        <v/>
      </c>
      <c r="C3313" s="192">
        <f>"'INVOCAÇÕES'!S990"</f>
        <v/>
      </c>
      <c r="D3313" s="192" t="inlineStr">
        <is>
          <t>resultado</t>
        </is>
      </c>
    </row>
    <row r="3314">
      <c r="A3314" s="192" t="inlineStr">
        <is>
          <t>invocacao.5.exp.como</t>
        </is>
      </c>
      <c r="B3314" s="192">
        <f>IF(ISBLANK('INVOCAÇÕES'!$O$991),"",'INVOCAÇÕES'!$O$991&amp;"")</f>
        <v/>
      </c>
      <c r="C3314" s="192">
        <f>"'INVOCAÇÕES'!O991"</f>
        <v/>
      </c>
      <c r="D3314" s="192" t="inlineStr">
        <is>
          <t>entrada</t>
        </is>
      </c>
    </row>
    <row r="3315">
      <c r="A3315" s="192" t="inlineStr">
        <is>
          <t>invocacao.5.exp.degrau</t>
        </is>
      </c>
      <c r="B3315" s="192">
        <f>IF(ISBLANK('INVOCAÇÕES'!$O$995),"",'INVOCAÇÕES'!$O$995&amp;"")</f>
        <v/>
      </c>
      <c r="C3315" s="192">
        <f>"'INVOCAÇÕES'!O995"</f>
        <v/>
      </c>
      <c r="D3315" s="192" t="inlineStr">
        <is>
          <t>entrada</t>
        </is>
      </c>
    </row>
    <row r="3316">
      <c r="A3316" s="192" t="inlineStr">
        <is>
          <t>invocacao.5.exp.acerto</t>
        </is>
      </c>
      <c r="B3316" s="192">
        <f>IF(ISBLANK('INVOCAÇÕES'!$Q$995),"",'INVOCAÇÕES'!$Q$995&amp;"")</f>
        <v/>
      </c>
      <c r="C3316" s="192">
        <f>"'INVOCAÇÕES'!Q995"</f>
        <v/>
      </c>
      <c r="D3316" s="192" t="inlineStr">
        <is>
          <t>entrada</t>
        </is>
      </c>
    </row>
    <row r="3317">
      <c r="A3317" s="192" t="inlineStr">
        <is>
          <t>invocacao.5.exp.pede</t>
        </is>
      </c>
      <c r="B3317" s="192">
        <f>IF(ISBLANK('INVOCAÇÕES'!$O$996),"",'INVOCAÇÕES'!$O$996&amp;"")</f>
        <v/>
      </c>
      <c r="C3317" s="192">
        <f>"'INVOCAÇÕES'!O996"</f>
        <v/>
      </c>
      <c r="D3317" s="192" t="inlineStr">
        <is>
          <t>resultado</t>
        </is>
      </c>
    </row>
    <row r="3318">
      <c r="A3318" s="192" t="inlineStr">
        <is>
          <t>invocacao.6.atributo.forca.base</t>
        </is>
      </c>
      <c r="B3318" s="192">
        <f>IF(ISBLANK('INVOCAÇÕES'!$O$1010),"",'INVOCAÇÕES'!$O$1010&amp;"")</f>
        <v/>
      </c>
      <c r="C3318" s="192">
        <f>"'INVOCAÇÕES'!O1010"</f>
        <v/>
      </c>
      <c r="D3318" s="192" t="inlineStr">
        <is>
          <t>entrada</t>
        </is>
      </c>
    </row>
    <row r="3319">
      <c r="A3319" s="192" t="inlineStr">
        <is>
          <t>invocacao.6.atributo.forca.buff</t>
        </is>
      </c>
      <c r="B3319" s="192">
        <f>IF(ISBLANK('INVOCAÇÕES'!$O$1011),"",'INVOCAÇÕES'!$O$1011&amp;"")</f>
        <v/>
      </c>
      <c r="C3319" s="192">
        <f>"'INVOCAÇÕES'!O1011"</f>
        <v/>
      </c>
      <c r="D3319" s="192" t="inlineStr">
        <is>
          <t>entrada</t>
        </is>
      </c>
    </row>
    <row r="3320">
      <c r="A3320" s="192" t="inlineStr">
        <is>
          <t>invocacao.6.atributo.forca.total</t>
        </is>
      </c>
      <c r="B3320" s="192">
        <f>IF(ISBLANK('INVOCAÇÕES'!$O$1008),"",'INVOCAÇÕES'!$O$1008&amp;"")</f>
        <v/>
      </c>
      <c r="C3320" s="192">
        <f>"'INVOCAÇÕES'!O1008"</f>
        <v/>
      </c>
      <c r="D3320" s="192" t="inlineStr">
        <is>
          <t>resultado</t>
        </is>
      </c>
    </row>
    <row r="3321">
      <c r="A3321" s="192" t="inlineStr">
        <is>
          <t>invocacao.6.atributo.destreza.base</t>
        </is>
      </c>
      <c r="B3321" s="192">
        <f>IF(ISBLANK('INVOCAÇÕES'!$P$1010),"",'INVOCAÇÕES'!$P$1010&amp;"")</f>
        <v/>
      </c>
      <c r="C3321" s="192">
        <f>"'INVOCAÇÕES'!P1010"</f>
        <v/>
      </c>
      <c r="D3321" s="192" t="inlineStr">
        <is>
          <t>entrada</t>
        </is>
      </c>
    </row>
    <row r="3322">
      <c r="A3322" s="192" t="inlineStr">
        <is>
          <t>invocacao.6.atributo.destreza.buff</t>
        </is>
      </c>
      <c r="B3322" s="192">
        <f>IF(ISBLANK('INVOCAÇÕES'!$P$1011),"",'INVOCAÇÕES'!$P$1011&amp;"")</f>
        <v/>
      </c>
      <c r="C3322" s="192">
        <f>"'INVOCAÇÕES'!P1011"</f>
        <v/>
      </c>
      <c r="D3322" s="192" t="inlineStr">
        <is>
          <t>entrada</t>
        </is>
      </c>
    </row>
    <row r="3323">
      <c r="A3323" s="192" t="inlineStr">
        <is>
          <t>invocacao.6.atributo.destreza.total</t>
        </is>
      </c>
      <c r="B3323" s="192">
        <f>IF(ISBLANK('INVOCAÇÕES'!$P$1008),"",'INVOCAÇÕES'!$P$1008&amp;"")</f>
        <v/>
      </c>
      <c r="C3323" s="192">
        <f>"'INVOCAÇÕES'!P1008"</f>
        <v/>
      </c>
      <c r="D3323" s="192" t="inlineStr">
        <is>
          <t>resultado</t>
        </is>
      </c>
    </row>
    <row r="3324">
      <c r="A3324" s="192" t="inlineStr">
        <is>
          <t>invocacao.6.atributo.constituicao.base</t>
        </is>
      </c>
      <c r="B3324" s="192">
        <f>IF(ISBLANK('INVOCAÇÕES'!$Q$1010),"",'INVOCAÇÕES'!$Q$1010&amp;"")</f>
        <v/>
      </c>
      <c r="C3324" s="192">
        <f>"'INVOCAÇÕES'!Q1010"</f>
        <v/>
      </c>
      <c r="D3324" s="192" t="inlineStr">
        <is>
          <t>entrada</t>
        </is>
      </c>
    </row>
    <row r="3325">
      <c r="A3325" s="192" t="inlineStr">
        <is>
          <t>invocacao.6.atributo.constituicao.buff</t>
        </is>
      </c>
      <c r="B3325" s="192">
        <f>IF(ISBLANK('INVOCAÇÕES'!$Q$1011),"",'INVOCAÇÕES'!$Q$1011&amp;"")</f>
        <v/>
      </c>
      <c r="C3325" s="192">
        <f>"'INVOCAÇÕES'!Q1011"</f>
        <v/>
      </c>
      <c r="D3325" s="192" t="inlineStr">
        <is>
          <t>entrada</t>
        </is>
      </c>
    </row>
    <row r="3326">
      <c r="A3326" s="192" t="inlineStr">
        <is>
          <t>invocacao.6.atributo.constituicao.total</t>
        </is>
      </c>
      <c r="B3326" s="192">
        <f>IF(ISBLANK('INVOCAÇÕES'!$Q$1008),"",'INVOCAÇÕES'!$Q$1008&amp;"")</f>
        <v/>
      </c>
      <c r="C3326" s="192">
        <f>"'INVOCAÇÕES'!Q1008"</f>
        <v/>
      </c>
      <c r="D3326" s="192" t="inlineStr">
        <is>
          <t>resultado</t>
        </is>
      </c>
    </row>
    <row r="3327">
      <c r="A3327" s="192" t="inlineStr">
        <is>
          <t>invocacao.6.atributo.inteligencia.base</t>
        </is>
      </c>
      <c r="B3327" s="192">
        <f>IF(ISBLANK('INVOCAÇÕES'!$R$1010),"",'INVOCAÇÕES'!$R$1010&amp;"")</f>
        <v/>
      </c>
      <c r="C3327" s="192">
        <f>"'INVOCAÇÕES'!R1010"</f>
        <v/>
      </c>
      <c r="D3327" s="192" t="inlineStr">
        <is>
          <t>entrada</t>
        </is>
      </c>
    </row>
    <row r="3328">
      <c r="A3328" s="192" t="inlineStr">
        <is>
          <t>invocacao.6.atributo.inteligencia.buff</t>
        </is>
      </c>
      <c r="B3328" s="192">
        <f>IF(ISBLANK('INVOCAÇÕES'!$R$1011),"",'INVOCAÇÕES'!$R$1011&amp;"")</f>
        <v/>
      </c>
      <c r="C3328" s="192">
        <f>"'INVOCAÇÕES'!R1011"</f>
        <v/>
      </c>
      <c r="D3328" s="192" t="inlineStr">
        <is>
          <t>entrada</t>
        </is>
      </c>
    </row>
    <row r="3329">
      <c r="A3329" s="192" t="inlineStr">
        <is>
          <t>invocacao.6.atributo.inteligencia.total</t>
        </is>
      </c>
      <c r="B3329" s="192">
        <f>IF(ISBLANK('INVOCAÇÕES'!$R$1008),"",'INVOCAÇÕES'!$R$1008&amp;"")</f>
        <v/>
      </c>
      <c r="C3329" s="192">
        <f>"'INVOCAÇÕES'!R1008"</f>
        <v/>
      </c>
      <c r="D3329" s="192" t="inlineStr">
        <is>
          <t>resultado</t>
        </is>
      </c>
    </row>
    <row r="3330">
      <c r="A3330" s="192" t="inlineStr">
        <is>
          <t>invocacao.6.atributo.essencia.base</t>
        </is>
      </c>
      <c r="B3330" s="192">
        <f>IF(ISBLANK('INVOCAÇÕES'!$S$1010),"",'INVOCAÇÕES'!$S$1010&amp;"")</f>
        <v/>
      </c>
      <c r="C3330" s="192">
        <f>"'INVOCAÇÕES'!S1010"</f>
        <v/>
      </c>
      <c r="D3330" s="192" t="inlineStr">
        <is>
          <t>entrada</t>
        </is>
      </c>
    </row>
    <row r="3331">
      <c r="A3331" s="192" t="inlineStr">
        <is>
          <t>invocacao.6.atributo.essencia.buff</t>
        </is>
      </c>
      <c r="B3331" s="192">
        <f>IF(ISBLANK('INVOCAÇÕES'!$S$1011),"",'INVOCAÇÕES'!$S$1011&amp;"")</f>
        <v/>
      </c>
      <c r="C3331" s="192">
        <f>"'INVOCAÇÕES'!S1011"</f>
        <v/>
      </c>
      <c r="D3331" s="192" t="inlineStr">
        <is>
          <t>entrada</t>
        </is>
      </c>
    </row>
    <row r="3332">
      <c r="A3332" s="192" t="inlineStr">
        <is>
          <t>invocacao.6.atributo.essencia.total</t>
        </is>
      </c>
      <c r="B3332" s="192">
        <f>IF(ISBLANK('INVOCAÇÕES'!$S$1008),"",'INVOCAÇÕES'!$S$1008&amp;"")</f>
        <v/>
      </c>
      <c r="C3332" s="192">
        <f>"'INVOCAÇÕES'!S1008"</f>
        <v/>
      </c>
      <c r="D3332" s="192" t="inlineStr">
        <is>
          <t>resultado</t>
        </is>
      </c>
    </row>
    <row r="3333">
      <c r="A3333" s="192" t="inlineStr">
        <is>
          <t>invocacao.6.buff.acerto</t>
        </is>
      </c>
      <c r="B3333" s="192">
        <f>IF(ISBLANK('INVOCAÇÕES'!$O$1016),"",'INVOCAÇÕES'!$O$1016&amp;"")</f>
        <v/>
      </c>
      <c r="C3333" s="192">
        <f>"'INVOCAÇÕES'!O1016"</f>
        <v/>
      </c>
      <c r="D3333" s="192" t="inlineStr">
        <is>
          <t>entrada</t>
        </is>
      </c>
    </row>
    <row r="3334">
      <c r="A3334" s="192" t="inlineStr">
        <is>
          <t>invocacao.6.buff.cd</t>
        </is>
      </c>
      <c r="B3334" s="192">
        <f>IF(ISBLANK('INVOCAÇÕES'!$P$1016),"",'INVOCAÇÕES'!$P$1016&amp;"")</f>
        <v/>
      </c>
      <c r="C3334" s="192">
        <f>"'INVOCAÇÕES'!P1016"</f>
        <v/>
      </c>
      <c r="D3334" s="192" t="inlineStr">
        <is>
          <t>entrada</t>
        </is>
      </c>
    </row>
    <row r="3335">
      <c r="A3335" s="192" t="inlineStr">
        <is>
          <t>invocacao.6.buff.defesa</t>
        </is>
      </c>
      <c r="B3335" s="192">
        <f>IF(ISBLANK('INVOCAÇÕES'!$Q$1016),"",'INVOCAÇÕES'!$Q$1016&amp;"")</f>
        <v/>
      </c>
      <c r="C3335" s="192">
        <f>"'INVOCAÇÕES'!Q1016"</f>
        <v/>
      </c>
      <c r="D3335" s="192" t="inlineStr">
        <is>
          <t>entrada</t>
        </is>
      </c>
    </row>
    <row r="3336">
      <c r="A3336" s="192" t="inlineStr">
        <is>
          <t>invocacao.6.buff.vida</t>
        </is>
      </c>
      <c r="B3336" s="192">
        <f>IF(ISBLANK('INVOCAÇÕES'!$R$1016),"",'INVOCAÇÕES'!$R$1016&amp;"")</f>
        <v/>
      </c>
      <c r="C3336" s="192">
        <f>"'INVOCAÇÕES'!R1016"</f>
        <v/>
      </c>
      <c r="D3336" s="192" t="inlineStr">
        <is>
          <t>entrada</t>
        </is>
      </c>
    </row>
    <row r="3337">
      <c r="A3337" s="192" t="inlineStr">
        <is>
          <t>invocacao.6.buff.deslocamento</t>
        </is>
      </c>
      <c r="B3337" s="192">
        <f>IF(ISBLANK('INVOCAÇÕES'!$S$1016),"",'INVOCAÇÕES'!$S$1016&amp;"")</f>
        <v/>
      </c>
      <c r="C3337" s="192">
        <f>"'INVOCAÇÕES'!S1016"</f>
        <v/>
      </c>
      <c r="D3337" s="192" t="inlineStr">
        <is>
          <t>entrada</t>
        </is>
      </c>
    </row>
    <row r="3338">
      <c r="A3338" s="192" t="inlineStr">
        <is>
          <t>invocacao.6.buff.tr.fisico</t>
        </is>
      </c>
      <c r="B3338" s="192">
        <f>IF(ISBLANK('INVOCAÇÕES'!$O$1021),"",'INVOCAÇÕES'!$O$1021&amp;"")</f>
        <v/>
      </c>
      <c r="C3338" s="192">
        <f>"'INVOCAÇÕES'!O1021"</f>
        <v/>
      </c>
      <c r="D3338" s="192" t="inlineStr">
        <is>
          <t>entrada</t>
        </is>
      </c>
    </row>
    <row r="3339">
      <c r="A3339" s="192" t="inlineStr">
        <is>
          <t>invocacao.6.buff.tr.vigor</t>
        </is>
      </c>
      <c r="B3339" s="192">
        <f>IF(ISBLANK('INVOCAÇÕES'!$P$1021),"",'INVOCAÇÕES'!$P$1021&amp;"")</f>
        <v/>
      </c>
      <c r="C3339" s="192">
        <f>"'INVOCAÇÕES'!P1021"</f>
        <v/>
      </c>
      <c r="D3339" s="192" t="inlineStr">
        <is>
          <t>entrada</t>
        </is>
      </c>
    </row>
    <row r="3340">
      <c r="A3340" s="192" t="inlineStr">
        <is>
          <t>invocacao.6.buff.tr.intelecto</t>
        </is>
      </c>
      <c r="B3340" s="192">
        <f>IF(ISBLANK('INVOCAÇÕES'!$Q$1021),"",'INVOCAÇÕES'!$Q$1021&amp;"")</f>
        <v/>
      </c>
      <c r="C3340" s="192">
        <f>"'INVOCAÇÕES'!Q1021"</f>
        <v/>
      </c>
      <c r="D3340" s="192" t="inlineStr">
        <is>
          <t>entrada</t>
        </is>
      </c>
    </row>
    <row r="3341">
      <c r="A3341" s="192" t="inlineStr">
        <is>
          <t>invocacao.6.buff.tr.espirito</t>
        </is>
      </c>
      <c r="B3341" s="192">
        <f>IF(ISBLANK('INVOCAÇÕES'!$R$1021),"",'INVOCAÇÕES'!$R$1021&amp;"")</f>
        <v/>
      </c>
      <c r="C3341" s="192">
        <f>"'INVOCAÇÕES'!R1021"</f>
        <v/>
      </c>
      <c r="D3341" s="192" t="inlineStr">
        <is>
          <t>entrada</t>
        </is>
      </c>
    </row>
    <row r="3342">
      <c r="A3342" s="192" t="inlineStr">
        <is>
          <t>invocacao.6.atributo_acerto</t>
        </is>
      </c>
      <c r="B3342" s="192">
        <f>IF(ISBLANK('INVOCAÇÕES'!$O$1024),"",'INVOCAÇÕES'!$O$1024&amp;"")</f>
        <v/>
      </c>
      <c r="C3342" s="192">
        <f>"'INVOCAÇÕES'!O1024"</f>
        <v/>
      </c>
      <c r="D3342" s="192" t="inlineStr">
        <is>
          <t>entrada</t>
        </is>
      </c>
    </row>
    <row r="3343">
      <c r="A3343" s="192" t="inlineStr">
        <is>
          <t>invocacao.6.atributo_fisico</t>
        </is>
      </c>
      <c r="B3343" s="192">
        <f>IF(ISBLANK('INVOCAÇÕES'!$R$1024),"",'INVOCAÇÕES'!$R$1024&amp;"")</f>
        <v/>
      </c>
      <c r="C3343" s="192">
        <f>"'INVOCAÇÕES'!R1024"</f>
        <v/>
      </c>
      <c r="D3343" s="192" t="inlineStr">
        <is>
          <t>entrada</t>
        </is>
      </c>
    </row>
    <row r="3344">
      <c r="A3344" s="192" t="inlineStr">
        <is>
          <t>invocacao.6.tr_treinado</t>
        </is>
      </c>
      <c r="B3344" s="192">
        <f>IF(ISBLANK('INVOCAÇÕES'!$S$1019),"",'INVOCAÇÕES'!$S$1019&amp;"")</f>
        <v/>
      </c>
      <c r="C3344" s="192">
        <f>"'INVOCAÇÕES'!S1019"</f>
        <v/>
      </c>
      <c r="D3344" s="192" t="inlineStr">
        <is>
          <t>entrada</t>
        </is>
      </c>
    </row>
    <row r="3345">
      <c r="A3345" s="192" t="inlineStr">
        <is>
          <t>invocacao.6.alma</t>
        </is>
      </c>
      <c r="B3345" s="192">
        <f>IF(ISBLANK('INVOCAÇÕES'!$U$1008),"",'INVOCAÇÕES'!$U$1008&amp;"")</f>
        <v/>
      </c>
      <c r="C3345" s="192">
        <f>"'INVOCAÇÕES'!U1008"</f>
        <v/>
      </c>
      <c r="D3345" s="192" t="inlineStr">
        <is>
          <t>entrada</t>
        </is>
      </c>
    </row>
    <row r="3346">
      <c r="A3346" s="192" t="inlineStr">
        <is>
          <t>invocacao.6.notas</t>
        </is>
      </c>
      <c r="B3346" s="192">
        <f>IF(ISBLANK('INVOCAÇÕES'!$U$1017),"",'INVOCAÇÕES'!$U$1017&amp;"")</f>
        <v/>
      </c>
      <c r="C3346" s="192">
        <f>"'INVOCAÇÕES'!U1017"</f>
        <v/>
      </c>
      <c r="D3346" s="192" t="inlineStr">
        <is>
          <t>entrada</t>
        </is>
      </c>
    </row>
    <row r="3347">
      <c r="A3347" s="192" t="inlineStr">
        <is>
          <t>invocacao.6.definicao</t>
        </is>
      </c>
      <c r="B3347" s="192">
        <f>IF(ISBLANK('INVOCAÇÕES'!$I$1042),"",'INVOCAÇÕES'!$I$1042&amp;"")</f>
        <v/>
      </c>
      <c r="C3347" s="192">
        <f>"'INVOCAÇÕES'!I1042"</f>
        <v/>
      </c>
      <c r="D3347" s="192" t="inlineStr">
        <is>
          <t>entrada</t>
        </is>
      </c>
    </row>
    <row r="3348">
      <c r="A3348" s="192" t="inlineStr">
        <is>
          <t>invocacao.6.familia.1</t>
        </is>
      </c>
      <c r="B3348" s="192">
        <f>IF(ISBLANK('INVOCAÇÕES'!$O$1038),"",'INVOCAÇÕES'!$O$1038&amp;"")</f>
        <v/>
      </c>
      <c r="C3348" s="192">
        <f>"'INVOCAÇÕES'!O1038"</f>
        <v/>
      </c>
      <c r="D3348" s="192" t="inlineStr">
        <is>
          <t>entrada</t>
        </is>
      </c>
    </row>
    <row r="3349">
      <c r="A3349" s="192" t="inlineStr">
        <is>
          <t>invocacao.6.familia.2</t>
        </is>
      </c>
      <c r="B3349" s="192">
        <f>IF(ISBLANK('INVOCAÇÕES'!$P$1038),"",'INVOCAÇÕES'!$P$1038&amp;"")</f>
        <v/>
      </c>
      <c r="C3349" s="192">
        <f>"'INVOCAÇÕES'!P1038"</f>
        <v/>
      </c>
      <c r="D3349" s="192" t="inlineStr">
        <is>
          <t>entrada</t>
        </is>
      </c>
    </row>
    <row r="3350">
      <c r="A3350" s="192" t="inlineStr">
        <is>
          <t>invocacao.6.familia.3</t>
        </is>
      </c>
      <c r="B3350" s="192">
        <f>IF(ISBLANK('INVOCAÇÕES'!$Q$1038),"",'INVOCAÇÕES'!$Q$1038&amp;"")</f>
        <v/>
      </c>
      <c r="C3350" s="192">
        <f>"'INVOCAÇÕES'!Q1038"</f>
        <v/>
      </c>
      <c r="D3350" s="192" t="inlineStr">
        <is>
          <t>entrada</t>
        </is>
      </c>
    </row>
    <row r="3351">
      <c r="A3351" s="192" t="inlineStr">
        <is>
          <t>invocacao.6.familia.4</t>
        </is>
      </c>
      <c r="B3351" s="192">
        <f>IF(ISBLANK('INVOCAÇÕES'!$R$1038),"",'INVOCAÇÕES'!$R$1038&amp;"")</f>
        <v/>
      </c>
      <c r="C3351" s="192">
        <f>"'INVOCAÇÕES'!R1038"</f>
        <v/>
      </c>
      <c r="D3351" s="192" t="inlineStr">
        <is>
          <t>entrada</t>
        </is>
      </c>
    </row>
    <row r="3352">
      <c r="A3352" s="192" t="inlineStr">
        <is>
          <t>invocacao.6.familia.5</t>
        </is>
      </c>
      <c r="B3352" s="192">
        <f>IF(ISBLANK('INVOCAÇÕES'!$S$1038),"",'INVOCAÇÕES'!$S$1038&amp;"")</f>
        <v/>
      </c>
      <c r="C3352" s="192">
        <f>"'INVOCAÇÕES'!S1038"</f>
        <v/>
      </c>
      <c r="D3352" s="192" t="inlineStr">
        <is>
          <t>entrada</t>
        </is>
      </c>
    </row>
    <row r="3353">
      <c r="A3353" s="192" t="inlineStr">
        <is>
          <t>invocacao.6.pericia.1</t>
        </is>
      </c>
      <c r="B3353" s="192">
        <f>IF(ISBLANK('INVOCAÇÕES'!$O$1028),"",'INVOCAÇÕES'!$O$1028&amp;"")</f>
        <v/>
      </c>
      <c r="C3353" s="192">
        <f>"'INVOCAÇÕES'!O1028"</f>
        <v/>
      </c>
      <c r="D3353" s="192" t="inlineStr">
        <is>
          <t>entrada</t>
        </is>
      </c>
    </row>
    <row r="3354">
      <c r="A3354" s="192" t="inlineStr">
        <is>
          <t>invocacao.6.pericia.2</t>
        </is>
      </c>
      <c r="B3354" s="192">
        <f>IF(ISBLANK('INVOCAÇÕES'!$O$1029),"",'INVOCAÇÕES'!$O$1029&amp;"")</f>
        <v/>
      </c>
      <c r="C3354" s="192">
        <f>"'INVOCAÇÕES'!O1029"</f>
        <v/>
      </c>
      <c r="D3354" s="192" t="inlineStr">
        <is>
          <t>entrada</t>
        </is>
      </c>
    </row>
    <row r="3355">
      <c r="A3355" s="192" t="inlineStr">
        <is>
          <t>invocacao.6.pericia.3</t>
        </is>
      </c>
      <c r="B3355" s="192">
        <f>IF(ISBLANK('INVOCAÇÕES'!$O$1030),"",'INVOCAÇÕES'!$O$1030&amp;"")</f>
        <v/>
      </c>
      <c r="C3355" s="192">
        <f>"'INVOCAÇÕES'!O1030"</f>
        <v/>
      </c>
      <c r="D3355" s="192" t="inlineStr">
        <is>
          <t>entrada</t>
        </is>
      </c>
    </row>
    <row r="3356">
      <c r="A3356" s="192" t="inlineStr">
        <is>
          <t>invocacao.6.pericia.4</t>
        </is>
      </c>
      <c r="B3356" s="192">
        <f>IF(ISBLANK('INVOCAÇÕES'!$O$1031),"",'INVOCAÇÕES'!$O$1031&amp;"")</f>
        <v/>
      </c>
      <c r="C3356" s="192">
        <f>"'INVOCAÇÕES'!O1031"</f>
        <v/>
      </c>
      <c r="D3356" s="192" t="inlineStr">
        <is>
          <t>entrada</t>
        </is>
      </c>
    </row>
    <row r="3357">
      <c r="A3357" s="192" t="inlineStr">
        <is>
          <t>invocacao.6.pericia.5</t>
        </is>
      </c>
      <c r="B3357" s="192">
        <f>IF(ISBLANK('INVOCAÇÕES'!$O$1032),"",'INVOCAÇÕES'!$O$1032&amp;"")</f>
        <v/>
      </c>
      <c r="C3357" s="192">
        <f>"'INVOCAÇÕES'!O1032"</f>
        <v/>
      </c>
      <c r="D3357" s="192" t="inlineStr">
        <is>
          <t>entrada</t>
        </is>
      </c>
    </row>
    <row r="3358">
      <c r="A3358" s="192" t="inlineStr">
        <is>
          <t>invocacao.6.pericia.6</t>
        </is>
      </c>
      <c r="B3358" s="192">
        <f>IF(ISBLANK('INVOCAÇÕES'!$O$1033),"",'INVOCAÇÕES'!$O$1033&amp;"")</f>
        <v/>
      </c>
      <c r="C3358" s="192">
        <f>"'INVOCAÇÕES'!O1033"</f>
        <v/>
      </c>
      <c r="D3358" s="192" t="inlineStr">
        <is>
          <t>entrada</t>
        </is>
      </c>
    </row>
    <row r="3359">
      <c r="A3359" s="192" t="inlineStr">
        <is>
          <t>invocacao.6.pericia.7</t>
        </is>
      </c>
      <c r="B3359" s="192">
        <f>IF(ISBLANK('INVOCAÇÕES'!$O$1034),"",'INVOCAÇÕES'!$O$1034&amp;"")</f>
        <v/>
      </c>
      <c r="C3359" s="192">
        <f>"'INVOCAÇÕES'!O1034"</f>
        <v/>
      </c>
      <c r="D3359" s="192" t="inlineStr">
        <is>
          <t>entrada</t>
        </is>
      </c>
    </row>
    <row r="3360">
      <c r="A3360" s="192" t="inlineStr">
        <is>
          <t>invocacao.6.buff.pericia.1</t>
        </is>
      </c>
      <c r="B3360" s="192">
        <f>IF(ISBLANK('INVOCAÇÕES'!$R$1028),"",'INVOCAÇÕES'!$R$1028&amp;"")</f>
        <v/>
      </c>
      <c r="C3360" s="192">
        <f>"'INVOCAÇÕES'!R1028"</f>
        <v/>
      </c>
      <c r="D3360" s="192" t="inlineStr">
        <is>
          <t>entrada</t>
        </is>
      </c>
    </row>
    <row r="3361">
      <c r="A3361" s="192" t="inlineStr">
        <is>
          <t>invocacao.6.buff.pericia.2</t>
        </is>
      </c>
      <c r="B3361" s="192">
        <f>IF(ISBLANK('INVOCAÇÕES'!$R$1029),"",'INVOCAÇÕES'!$R$1029&amp;"")</f>
        <v/>
      </c>
      <c r="C3361" s="192">
        <f>"'INVOCAÇÕES'!R1029"</f>
        <v/>
      </c>
      <c r="D3361" s="192" t="inlineStr">
        <is>
          <t>entrada</t>
        </is>
      </c>
    </row>
    <row r="3362">
      <c r="A3362" s="192" t="inlineStr">
        <is>
          <t>invocacao.6.buff.pericia.3</t>
        </is>
      </c>
      <c r="B3362" s="192">
        <f>IF(ISBLANK('INVOCAÇÕES'!$R$1030),"",'INVOCAÇÕES'!$R$1030&amp;"")</f>
        <v/>
      </c>
      <c r="C3362" s="192">
        <f>"'INVOCAÇÕES'!R1030"</f>
        <v/>
      </c>
      <c r="D3362" s="192" t="inlineStr">
        <is>
          <t>entrada</t>
        </is>
      </c>
    </row>
    <row r="3363">
      <c r="A3363" s="192" t="inlineStr">
        <is>
          <t>invocacao.6.buff.pericia.4</t>
        </is>
      </c>
      <c r="B3363" s="192">
        <f>IF(ISBLANK('INVOCAÇÕES'!$R$1031),"",'INVOCAÇÕES'!$R$1031&amp;"")</f>
        <v/>
      </c>
      <c r="C3363" s="192">
        <f>"'INVOCAÇÕES'!R1031"</f>
        <v/>
      </c>
      <c r="D3363" s="192" t="inlineStr">
        <is>
          <t>entrada</t>
        </is>
      </c>
    </row>
    <row r="3364">
      <c r="A3364" s="192" t="inlineStr">
        <is>
          <t>invocacao.6.buff.pericia.5</t>
        </is>
      </c>
      <c r="B3364" s="192">
        <f>IF(ISBLANK('INVOCAÇÕES'!$R$1032),"",'INVOCAÇÕES'!$R$1032&amp;"")</f>
        <v/>
      </c>
      <c r="C3364" s="192">
        <f>"'INVOCAÇÕES'!R1032"</f>
        <v/>
      </c>
      <c r="D3364" s="192" t="inlineStr">
        <is>
          <t>entrada</t>
        </is>
      </c>
    </row>
    <row r="3365">
      <c r="A3365" s="192" t="inlineStr">
        <is>
          <t>invocacao.6.buff.pericia.6</t>
        </is>
      </c>
      <c r="B3365" s="192">
        <f>IF(ISBLANK('INVOCAÇÕES'!$R$1033),"",'INVOCAÇÕES'!$R$1033&amp;"")</f>
        <v/>
      </c>
      <c r="C3365" s="192">
        <f>"'INVOCAÇÕES'!R1033"</f>
        <v/>
      </c>
      <c r="D3365" s="192" t="inlineStr">
        <is>
          <t>entrada</t>
        </is>
      </c>
    </row>
    <row r="3366">
      <c r="A3366" s="192" t="inlineStr">
        <is>
          <t>invocacao.6.buff.pericia.7</t>
        </is>
      </c>
      <c r="B3366" s="192">
        <f>IF(ISBLANK('INVOCAÇÕES'!$R$1034),"",'INVOCAÇÕES'!$R$1034&amp;"")</f>
        <v/>
      </c>
      <c r="C3366" s="192">
        <f>"'INVOCAÇÕES'!R1034"</f>
        <v/>
      </c>
      <c r="D3366" s="192" t="inlineStr">
        <is>
          <t>entrada</t>
        </is>
      </c>
    </row>
    <row r="3367">
      <c r="A3367" s="192" t="inlineStr">
        <is>
          <t>invocacao.6.talento.1</t>
        </is>
      </c>
      <c r="B3367" s="192">
        <f>IF(ISBLANK('INVOCAÇÕES'!$J$1070),"",'INVOCAÇÕES'!$J$1070&amp;"")</f>
        <v/>
      </c>
      <c r="C3367" s="192">
        <f>"'INVOCAÇÕES'!J1070"</f>
        <v/>
      </c>
      <c r="D3367" s="192" t="inlineStr">
        <is>
          <t>entrada</t>
        </is>
      </c>
    </row>
    <row r="3368">
      <c r="A3368" s="192" t="inlineStr">
        <is>
          <t>invocacao.6.talento.2</t>
        </is>
      </c>
      <c r="B3368" s="192">
        <f>IF(ISBLANK('INVOCAÇÕES'!$J$1071),"",'INVOCAÇÕES'!$J$1071&amp;"")</f>
        <v/>
      </c>
      <c r="C3368" s="192">
        <f>"'INVOCAÇÕES'!J1071"</f>
        <v/>
      </c>
      <c r="D3368" s="192" t="inlineStr">
        <is>
          <t>entrada</t>
        </is>
      </c>
    </row>
    <row r="3369">
      <c r="A3369" s="192" t="inlineStr">
        <is>
          <t>invocacao.6.talento.3</t>
        </is>
      </c>
      <c r="B3369" s="192">
        <f>IF(ISBLANK('INVOCAÇÕES'!$J$1072),"",'INVOCAÇÕES'!$J$1072&amp;"")</f>
        <v/>
      </c>
      <c r="C3369" s="192">
        <f>"'INVOCAÇÕES'!J1072"</f>
        <v/>
      </c>
      <c r="D3369" s="192" t="inlineStr">
        <is>
          <t>entrada</t>
        </is>
      </c>
    </row>
    <row r="3370">
      <c r="A3370" s="192" t="inlineStr">
        <is>
          <t>invocacao.6.talento.4</t>
        </is>
      </c>
      <c r="B3370" s="192">
        <f>IF(ISBLANK('INVOCAÇÕES'!$J$1073),"",'INVOCAÇÕES'!$J$1073&amp;"")</f>
        <v/>
      </c>
      <c r="C3370" s="192">
        <f>"'INVOCAÇÕES'!J1073"</f>
        <v/>
      </c>
      <c r="D3370" s="192" t="inlineStr">
        <is>
          <t>entrada</t>
        </is>
      </c>
    </row>
    <row r="3371">
      <c r="A3371" s="192" t="inlineStr">
        <is>
          <t>invocacao.6.talento.5</t>
        </is>
      </c>
      <c r="B3371" s="192">
        <f>IF(ISBLANK('INVOCAÇÕES'!$J$1074),"",'INVOCAÇÕES'!$J$1074&amp;"")</f>
        <v/>
      </c>
      <c r="C3371" s="192">
        <f>"'INVOCAÇÕES'!J1074"</f>
        <v/>
      </c>
      <c r="D3371" s="192" t="inlineStr">
        <is>
          <t>entrada</t>
        </is>
      </c>
    </row>
    <row r="3372">
      <c r="A3372" s="192" t="inlineStr">
        <is>
          <t>invocacao.6.talento.6</t>
        </is>
      </c>
      <c r="B3372" s="192">
        <f>IF(ISBLANK('INVOCAÇÕES'!$J$1075),"",'INVOCAÇÕES'!$J$1075&amp;"")</f>
        <v/>
      </c>
      <c r="C3372" s="192">
        <f>"'INVOCAÇÕES'!J1075"</f>
        <v/>
      </c>
      <c r="D3372" s="192" t="inlineStr">
        <is>
          <t>entrada</t>
        </is>
      </c>
    </row>
    <row r="3373">
      <c r="A3373" s="192" t="inlineStr">
        <is>
          <t>invocacao.6.talento.7</t>
        </is>
      </c>
      <c r="B3373" s="192">
        <f>IF(ISBLANK('INVOCAÇÕES'!$J$1076),"",'INVOCAÇÕES'!$J$1076&amp;"")</f>
        <v/>
      </c>
      <c r="C3373" s="192">
        <f>"'INVOCAÇÕES'!J1076"</f>
        <v/>
      </c>
      <c r="D3373" s="192" t="inlineStr">
        <is>
          <t>entrada</t>
        </is>
      </c>
    </row>
    <row r="3374">
      <c r="A3374" s="192" t="inlineStr">
        <is>
          <t>invocacao.6.talento.8</t>
        </is>
      </c>
      <c r="B3374" s="192">
        <f>IF(ISBLANK('INVOCAÇÕES'!$J$1077),"",'INVOCAÇÕES'!$J$1077&amp;"")</f>
        <v/>
      </c>
      <c r="C3374" s="192">
        <f>"'INVOCAÇÕES'!J1077"</f>
        <v/>
      </c>
      <c r="D3374" s="192" t="inlineStr">
        <is>
          <t>entrada</t>
        </is>
      </c>
    </row>
    <row r="3375">
      <c r="A3375" s="192" t="inlineStr">
        <is>
          <t>invocacao.6.talento_extra.1</t>
        </is>
      </c>
      <c r="B3375" s="192">
        <f>IF(ISBLANK('INVOCAÇÕES'!$J$1172),"",'INVOCAÇÕES'!$J$1172&amp;"")</f>
        <v/>
      </c>
      <c r="C3375" s="192">
        <f>"'INVOCAÇÕES'!J1172"</f>
        <v/>
      </c>
      <c r="D3375" s="192" t="inlineStr">
        <is>
          <t>entrada</t>
        </is>
      </c>
    </row>
    <row r="3376">
      <c r="A3376" s="192" t="inlineStr">
        <is>
          <t>invocacao.6.talento_extra.2</t>
        </is>
      </c>
      <c r="B3376" s="192">
        <f>IF(ISBLANK('INVOCAÇÕES'!$J$1173),"",'INVOCAÇÕES'!$J$1173&amp;"")</f>
        <v/>
      </c>
      <c r="C3376" s="192">
        <f>"'INVOCAÇÕES'!J1173"</f>
        <v/>
      </c>
      <c r="D3376" s="192" t="inlineStr">
        <is>
          <t>entrada</t>
        </is>
      </c>
    </row>
    <row r="3377">
      <c r="A3377" s="192" t="inlineStr">
        <is>
          <t>invocacao.6.talento_extra.3</t>
        </is>
      </c>
      <c r="B3377" s="192">
        <f>IF(ISBLANK('INVOCAÇÕES'!$J$1174),"",'INVOCAÇÕES'!$J$1174&amp;"")</f>
        <v/>
      </c>
      <c r="C3377" s="192">
        <f>"'INVOCAÇÕES'!J1174"</f>
        <v/>
      </c>
      <c r="D3377" s="192" t="inlineStr">
        <is>
          <t>entrada</t>
        </is>
      </c>
    </row>
    <row r="3378">
      <c r="A3378" s="192" t="inlineStr">
        <is>
          <t>invocacao.6.equipamento.1</t>
        </is>
      </c>
      <c r="B3378" s="192">
        <f>IF(ISBLANK('INVOCAÇÕES'!$V$1023),"",'INVOCAÇÕES'!$V$1023&amp;"")</f>
        <v/>
      </c>
      <c r="C3378" s="192">
        <f>"'INVOCAÇÕES'!V1023"</f>
        <v/>
      </c>
      <c r="D3378" s="192" t="inlineStr">
        <is>
          <t>entrada</t>
        </is>
      </c>
    </row>
    <row r="3379">
      <c r="A3379" s="192" t="inlineStr">
        <is>
          <t>invocacao.6.equipamento.2</t>
        </is>
      </c>
      <c r="B3379" s="192">
        <f>IF(ISBLANK('INVOCAÇÕES'!$V$1024),"",'INVOCAÇÕES'!$V$1024&amp;"")</f>
        <v/>
      </c>
      <c r="C3379" s="192">
        <f>"'INVOCAÇÕES'!V1024"</f>
        <v/>
      </c>
      <c r="D3379" s="192" t="inlineStr">
        <is>
          <t>entrada</t>
        </is>
      </c>
    </row>
    <row r="3380">
      <c r="A3380" s="192" t="inlineStr">
        <is>
          <t>invocacao.6.equipamento.3</t>
        </is>
      </c>
      <c r="B3380" s="192">
        <f>IF(ISBLANK('INVOCAÇÕES'!$V$1025),"",'INVOCAÇÕES'!$V$1025&amp;"")</f>
        <v/>
      </c>
      <c r="C3380" s="192">
        <f>"'INVOCAÇÕES'!V1025"</f>
        <v/>
      </c>
      <c r="D3380" s="192" t="inlineStr">
        <is>
          <t>entrada</t>
        </is>
      </c>
    </row>
    <row r="3381">
      <c r="A3381" s="192" t="inlineStr">
        <is>
          <t>invocacao.6.liberacao.1.classe</t>
        </is>
      </c>
      <c r="B3381" s="192">
        <f>IF(ISBLANK('INVOCAÇÕES'!$I$1179),"",'INVOCAÇÕES'!$I$1179&amp;"")</f>
        <v/>
      </c>
      <c r="C3381" s="192">
        <f>"'INVOCAÇÕES'!I1179"</f>
        <v/>
      </c>
      <c r="D3381" s="192" t="inlineStr">
        <is>
          <t>entrada</t>
        </is>
      </c>
    </row>
    <row r="3382">
      <c r="A3382" s="192" t="inlineStr">
        <is>
          <t>invocacao.6.liberacao.1.nome</t>
        </is>
      </c>
      <c r="B3382" s="192">
        <f>IF(ISBLANK('INVOCAÇÕES'!$J$1179),"",'INVOCAÇÕES'!$J$1179&amp;"")</f>
        <v/>
      </c>
      <c r="C3382" s="192">
        <f>"'INVOCAÇÕES'!J1179"</f>
        <v/>
      </c>
      <c r="D3382" s="192" t="inlineStr">
        <is>
          <t>entrada</t>
        </is>
      </c>
    </row>
    <row r="3383">
      <c r="A3383" s="192" t="inlineStr">
        <is>
          <t>invocacao.6.liberacao.1.pe</t>
        </is>
      </c>
      <c r="B3383" s="192">
        <f>IF(ISBLANK('INVOCAÇÕES'!$M$1179),"",'INVOCAÇÕES'!$M$1179&amp;"")</f>
        <v/>
      </c>
      <c r="C3383" s="192">
        <f>"'INVOCAÇÕES'!M1179"</f>
        <v/>
      </c>
      <c r="D3383" s="192" t="inlineStr">
        <is>
          <t>resultado</t>
        </is>
      </c>
    </row>
    <row r="3384">
      <c r="A3384" s="192" t="inlineStr">
        <is>
          <t>invocacao.6.liberacao.1.como</t>
        </is>
      </c>
      <c r="B3384" s="192">
        <f>IF(ISBLANK('INVOCAÇÕES'!$I$1180),"",'INVOCAÇÕES'!$I$1180&amp;"")</f>
        <v/>
      </c>
      <c r="C3384" s="192">
        <f>"'INVOCAÇÕES'!I1180"</f>
        <v/>
      </c>
      <c r="D3384" s="192" t="inlineStr">
        <is>
          <t>entrada</t>
        </is>
      </c>
    </row>
    <row r="3385">
      <c r="A3385" s="192" t="inlineStr">
        <is>
          <t>invocacao.6.liberacao.1.pontos</t>
        </is>
      </c>
      <c r="B3385" s="192">
        <f>IF(ISBLANK('INVOCAÇÕES'!$I$1184),"",'INVOCAÇÕES'!$I$1184&amp;"")</f>
        <v/>
      </c>
      <c r="C3385" s="192">
        <f>"'INVOCAÇÕES'!I1184"</f>
        <v/>
      </c>
      <c r="D3385" s="192" t="inlineStr">
        <is>
          <t>resultado</t>
        </is>
      </c>
    </row>
    <row r="3386">
      <c r="A3386" s="192" t="inlineStr">
        <is>
          <t>invocacao.6.liberacao.1.acao</t>
        </is>
      </c>
      <c r="B3386" s="192">
        <f>IF(ISBLANK('INVOCAÇÕES'!$I$1185),"",'INVOCAÇÕES'!$I$1185&amp;"")</f>
        <v/>
      </c>
      <c r="C3386" s="192">
        <f>"'INVOCAÇÕES'!I1185"</f>
        <v/>
      </c>
      <c r="D3386" s="192" t="inlineStr">
        <is>
          <t>resultado</t>
        </is>
      </c>
    </row>
    <row r="3387">
      <c r="A3387" s="192" t="inlineStr">
        <is>
          <t>invocacao.6.liberacao.2.classe</t>
        </is>
      </c>
      <c r="B3387" s="192">
        <f>IF(ISBLANK('INVOCAÇÕES'!$O$1179),"",'INVOCAÇÕES'!$O$1179&amp;"")</f>
        <v/>
      </c>
      <c r="C3387" s="192">
        <f>"'INVOCAÇÕES'!O1179"</f>
        <v/>
      </c>
      <c r="D3387" s="192" t="inlineStr">
        <is>
          <t>entrada</t>
        </is>
      </c>
    </row>
    <row r="3388">
      <c r="A3388" s="192" t="inlineStr">
        <is>
          <t>invocacao.6.liberacao.2.nome</t>
        </is>
      </c>
      <c r="B3388" s="192">
        <f>IF(ISBLANK('INVOCAÇÕES'!$P$1179),"",'INVOCAÇÕES'!$P$1179&amp;"")</f>
        <v/>
      </c>
      <c r="C3388" s="192">
        <f>"'INVOCAÇÕES'!P1179"</f>
        <v/>
      </c>
      <c r="D3388" s="192" t="inlineStr">
        <is>
          <t>entrada</t>
        </is>
      </c>
    </row>
    <row r="3389">
      <c r="A3389" s="192" t="inlineStr">
        <is>
          <t>invocacao.6.liberacao.2.pe</t>
        </is>
      </c>
      <c r="B3389" s="192">
        <f>IF(ISBLANK('INVOCAÇÕES'!$S$1179),"",'INVOCAÇÕES'!$S$1179&amp;"")</f>
        <v/>
      </c>
      <c r="C3389" s="192">
        <f>"'INVOCAÇÕES'!S1179"</f>
        <v/>
      </c>
      <c r="D3389" s="192" t="inlineStr">
        <is>
          <t>resultado</t>
        </is>
      </c>
    </row>
    <row r="3390">
      <c r="A3390" s="192" t="inlineStr">
        <is>
          <t>invocacao.6.liberacao.2.como</t>
        </is>
      </c>
      <c r="B3390" s="192">
        <f>IF(ISBLANK('INVOCAÇÕES'!$O$1180),"",'INVOCAÇÕES'!$O$1180&amp;"")</f>
        <v/>
      </c>
      <c r="C3390" s="192">
        <f>"'INVOCAÇÕES'!O1180"</f>
        <v/>
      </c>
      <c r="D3390" s="192" t="inlineStr">
        <is>
          <t>entrada</t>
        </is>
      </c>
    </row>
    <row r="3391">
      <c r="A3391" s="192" t="inlineStr">
        <is>
          <t>invocacao.6.liberacao.2.pontos</t>
        </is>
      </c>
      <c r="B3391" s="192">
        <f>IF(ISBLANK('INVOCAÇÕES'!$O$1184),"",'INVOCAÇÕES'!$O$1184&amp;"")</f>
        <v/>
      </c>
      <c r="C3391" s="192">
        <f>"'INVOCAÇÕES'!O1184"</f>
        <v/>
      </c>
      <c r="D3391" s="192" t="inlineStr">
        <is>
          <t>resultado</t>
        </is>
      </c>
    </row>
    <row r="3392">
      <c r="A3392" s="192" t="inlineStr">
        <is>
          <t>invocacao.6.liberacao.2.acao</t>
        </is>
      </c>
      <c r="B3392" s="192">
        <f>IF(ISBLANK('INVOCAÇÕES'!$O$1185),"",'INVOCAÇÕES'!$O$1185&amp;"")</f>
        <v/>
      </c>
      <c r="C3392" s="192">
        <f>"'INVOCAÇÕES'!O1185"</f>
        <v/>
      </c>
      <c r="D3392" s="192" t="inlineStr">
        <is>
          <t>resultado</t>
        </is>
      </c>
    </row>
    <row r="3393">
      <c r="A3393" s="192" t="inlineStr">
        <is>
          <t>invocacao.6.liberacao.3.classe</t>
        </is>
      </c>
      <c r="B3393" s="192">
        <f>IF(ISBLANK('INVOCAÇÕES'!$U$1179),"",'INVOCAÇÕES'!$U$1179&amp;"")</f>
        <v/>
      </c>
      <c r="C3393" s="192">
        <f>"'INVOCAÇÕES'!U1179"</f>
        <v/>
      </c>
      <c r="D3393" s="192" t="inlineStr">
        <is>
          <t>entrada</t>
        </is>
      </c>
    </row>
    <row r="3394">
      <c r="A3394" s="192" t="inlineStr">
        <is>
          <t>invocacao.6.liberacao.3.nome</t>
        </is>
      </c>
      <c r="B3394" s="192">
        <f>IF(ISBLANK('INVOCAÇÕES'!$V$1179),"",'INVOCAÇÕES'!$V$1179&amp;"")</f>
        <v/>
      </c>
      <c r="C3394" s="192">
        <f>"'INVOCAÇÕES'!V1179"</f>
        <v/>
      </c>
      <c r="D3394" s="192" t="inlineStr">
        <is>
          <t>entrada</t>
        </is>
      </c>
    </row>
    <row r="3395">
      <c r="A3395" s="192" t="inlineStr">
        <is>
          <t>invocacao.6.liberacao.3.pe</t>
        </is>
      </c>
      <c r="B3395" s="192">
        <f>IF(ISBLANK('INVOCAÇÕES'!$Y$1179),"",'INVOCAÇÕES'!$Y$1179&amp;"")</f>
        <v/>
      </c>
      <c r="C3395" s="192">
        <f>"'INVOCAÇÕES'!Y1179"</f>
        <v/>
      </c>
      <c r="D3395" s="192" t="inlineStr">
        <is>
          <t>resultado</t>
        </is>
      </c>
    </row>
    <row r="3396">
      <c r="A3396" s="192" t="inlineStr">
        <is>
          <t>invocacao.6.liberacao.3.como</t>
        </is>
      </c>
      <c r="B3396" s="192">
        <f>IF(ISBLANK('INVOCAÇÕES'!$U$1180),"",'INVOCAÇÕES'!$U$1180&amp;"")</f>
        <v/>
      </c>
      <c r="C3396" s="192">
        <f>"'INVOCAÇÕES'!U1180"</f>
        <v/>
      </c>
      <c r="D3396" s="192" t="inlineStr">
        <is>
          <t>entrada</t>
        </is>
      </c>
    </row>
    <row r="3397">
      <c r="A3397" s="192" t="inlineStr">
        <is>
          <t>invocacao.6.liberacao.3.pontos</t>
        </is>
      </c>
      <c r="B3397" s="192">
        <f>IF(ISBLANK('INVOCAÇÕES'!$U$1184),"",'INVOCAÇÕES'!$U$1184&amp;"")</f>
        <v/>
      </c>
      <c r="C3397" s="192">
        <f>"'INVOCAÇÕES'!U1184"</f>
        <v/>
      </c>
      <c r="D3397" s="192" t="inlineStr">
        <is>
          <t>resultado</t>
        </is>
      </c>
    </row>
    <row r="3398">
      <c r="A3398" s="192" t="inlineStr">
        <is>
          <t>invocacao.6.liberacao.3.acao</t>
        </is>
      </c>
      <c r="B3398" s="192">
        <f>IF(ISBLANK('INVOCAÇÕES'!$U$1185),"",'INVOCAÇÕES'!$U$1185&amp;"")</f>
        <v/>
      </c>
      <c r="C3398" s="192">
        <f>"'INVOCAÇÕES'!U1185"</f>
        <v/>
      </c>
      <c r="D3398" s="192" t="inlineStr">
        <is>
          <t>resultado</t>
        </is>
      </c>
    </row>
    <row r="3399">
      <c r="A3399" s="192" t="inlineStr">
        <is>
          <t>invocacao.6.tm.nome</t>
        </is>
      </c>
      <c r="B3399" s="192">
        <f>IF(ISBLANK('INVOCAÇÕES'!$I$1188),"",'INVOCAÇÕES'!$I$1188&amp;"")</f>
        <v/>
      </c>
      <c r="C3399" s="192">
        <f>"'INVOCAÇÕES'!I1188"</f>
        <v/>
      </c>
      <c r="D3399" s="192" t="inlineStr">
        <is>
          <t>entrada</t>
        </is>
      </c>
    </row>
    <row r="3400">
      <c r="A3400" s="192" t="inlineStr">
        <is>
          <t>invocacao.6.tm.pe</t>
        </is>
      </c>
      <c r="B3400" s="192">
        <f>IF(ISBLANK('INVOCAÇÕES'!$M$1188),"",'INVOCAÇÕES'!$M$1188&amp;"")</f>
        <v/>
      </c>
      <c r="C3400" s="192">
        <f>"'INVOCAÇÕES'!M1188"</f>
        <v/>
      </c>
      <c r="D3400" s="192" t="inlineStr">
        <is>
          <t>resultado</t>
        </is>
      </c>
    </row>
    <row r="3401">
      <c r="A3401" s="192" t="inlineStr">
        <is>
          <t>invocacao.6.tm.como</t>
        </is>
      </c>
      <c r="B3401" s="192">
        <f>IF(ISBLANK('INVOCAÇÕES'!$I$1189),"",'INVOCAÇÕES'!$I$1189&amp;"")</f>
        <v/>
      </c>
      <c r="C3401" s="192">
        <f>"'INVOCAÇÕES'!I1189"</f>
        <v/>
      </c>
      <c r="D3401" s="192" t="inlineStr">
        <is>
          <t>entrada</t>
        </is>
      </c>
    </row>
    <row r="3402">
      <c r="A3402" s="192" t="inlineStr">
        <is>
          <t>invocacao.6.tm.dados</t>
        </is>
      </c>
      <c r="B3402" s="192">
        <f>IF(ISBLANK('INVOCAÇÕES'!$I$1193),"",'INVOCAÇÕES'!$I$1193&amp;"")</f>
        <v/>
      </c>
      <c r="C3402" s="192">
        <f>"'INVOCAÇÕES'!I1193"</f>
        <v/>
      </c>
      <c r="D3402" s="192" t="inlineStr">
        <is>
          <t>resultado</t>
        </is>
      </c>
    </row>
    <row r="3403">
      <c r="A3403" s="192" t="inlineStr">
        <is>
          <t>invocacao.6.tm.acao</t>
        </is>
      </c>
      <c r="B3403" s="192">
        <f>IF(ISBLANK('INVOCAÇÕES'!$I$1194),"",'INVOCAÇÕES'!$I$1194&amp;"")</f>
        <v/>
      </c>
      <c r="C3403" s="192">
        <f>"'INVOCAÇÕES'!I1194"</f>
        <v/>
      </c>
      <c r="D3403" s="192" t="inlineStr">
        <is>
          <t>resultado</t>
        </is>
      </c>
    </row>
    <row r="3404">
      <c r="A3404" s="192" t="inlineStr">
        <is>
          <t>invocacao.6.exp.nome</t>
        </is>
      </c>
      <c r="B3404" s="192">
        <f>IF(ISBLANK('INVOCAÇÕES'!$O$1188),"",'INVOCAÇÕES'!$O$1188&amp;"")</f>
        <v/>
      </c>
      <c r="C3404" s="192">
        <f>"'INVOCAÇÕES'!O1188"</f>
        <v/>
      </c>
      <c r="D3404" s="192" t="inlineStr">
        <is>
          <t>entrada</t>
        </is>
      </c>
    </row>
    <row r="3405">
      <c r="A3405" s="192" t="inlineStr">
        <is>
          <t>invocacao.6.exp.pe</t>
        </is>
      </c>
      <c r="B3405" s="192">
        <f>IF(ISBLANK('INVOCAÇÕES'!$S$1188),"",'INVOCAÇÕES'!$S$1188&amp;"")</f>
        <v/>
      </c>
      <c r="C3405" s="192">
        <f>"'INVOCAÇÕES'!S1188"</f>
        <v/>
      </c>
      <c r="D3405" s="192" t="inlineStr">
        <is>
          <t>resultado</t>
        </is>
      </c>
    </row>
    <row r="3406">
      <c r="A3406" s="192" t="inlineStr">
        <is>
          <t>invocacao.6.exp.como</t>
        </is>
      </c>
      <c r="B3406" s="192">
        <f>IF(ISBLANK('INVOCAÇÕES'!$O$1189),"",'INVOCAÇÕES'!$O$1189&amp;"")</f>
        <v/>
      </c>
      <c r="C3406" s="192">
        <f>"'INVOCAÇÕES'!O1189"</f>
        <v/>
      </c>
      <c r="D3406" s="192" t="inlineStr">
        <is>
          <t>entrada</t>
        </is>
      </c>
    </row>
    <row r="3407">
      <c r="A3407" s="192" t="inlineStr">
        <is>
          <t>invocacao.6.exp.degrau</t>
        </is>
      </c>
      <c r="B3407" s="192">
        <f>IF(ISBLANK('INVOCAÇÕES'!$O$1193),"",'INVOCAÇÕES'!$O$1193&amp;"")</f>
        <v/>
      </c>
      <c r="C3407" s="192">
        <f>"'INVOCAÇÕES'!O1193"</f>
        <v/>
      </c>
      <c r="D3407" s="192" t="inlineStr">
        <is>
          <t>entrada</t>
        </is>
      </c>
    </row>
    <row r="3408">
      <c r="A3408" s="192" t="inlineStr">
        <is>
          <t>invocacao.6.exp.acerto</t>
        </is>
      </c>
      <c r="B3408" s="192">
        <f>IF(ISBLANK('INVOCAÇÕES'!$Q$1193),"",'INVOCAÇÕES'!$Q$1193&amp;"")</f>
        <v/>
      </c>
      <c r="C3408" s="192">
        <f>"'INVOCAÇÕES'!Q1193"</f>
        <v/>
      </c>
      <c r="D3408" s="192" t="inlineStr">
        <is>
          <t>entrada</t>
        </is>
      </c>
    </row>
    <row r="3409">
      <c r="A3409" s="192" t="inlineStr">
        <is>
          <t>invocacao.6.exp.pede</t>
        </is>
      </c>
      <c r="B3409" s="192">
        <f>IF(ISBLANK('INVOCAÇÕES'!$O$1194),"",'INVOCAÇÕES'!$O$1194&amp;"")</f>
        <v/>
      </c>
      <c r="C3409" s="192">
        <f>"'INVOCAÇÕES'!O1194"</f>
        <v/>
      </c>
      <c r="D3409" s="192" t="inlineStr">
        <is>
          <t>resultado</t>
        </is>
      </c>
    </row>
    <row r="3410">
      <c r="A3410" s="192" t="inlineStr">
        <is>
          <t>invocacao.7.atributo.forca.base</t>
        </is>
      </c>
      <c r="B3410" s="192">
        <f>IF(ISBLANK('INVOCAÇÕES'!$AH$20),"",'INVOCAÇÕES'!$AH$20&amp;"")</f>
        <v/>
      </c>
      <c r="C3410" s="192">
        <f>"'INVOCAÇÕES'!AH20"</f>
        <v/>
      </c>
      <c r="D3410" s="192" t="inlineStr">
        <is>
          <t>entrada</t>
        </is>
      </c>
    </row>
    <row r="3411">
      <c r="A3411" s="192" t="inlineStr">
        <is>
          <t>invocacao.7.atributo.forca.buff</t>
        </is>
      </c>
      <c r="B3411" s="192">
        <f>IF(ISBLANK('INVOCAÇÕES'!$AH$21),"",'INVOCAÇÕES'!$AH$21&amp;"")</f>
        <v/>
      </c>
      <c r="C3411" s="192">
        <f>"'INVOCAÇÕES'!AH21"</f>
        <v/>
      </c>
      <c r="D3411" s="192" t="inlineStr">
        <is>
          <t>entrada</t>
        </is>
      </c>
    </row>
    <row r="3412">
      <c r="A3412" s="192" t="inlineStr">
        <is>
          <t>invocacao.7.atributo.forca.total</t>
        </is>
      </c>
      <c r="B3412" s="192">
        <f>IF(ISBLANK('INVOCAÇÕES'!$AH$18),"",'INVOCAÇÕES'!$AH$18&amp;"")</f>
        <v/>
      </c>
      <c r="C3412" s="192">
        <f>"'INVOCAÇÕES'!AH18"</f>
        <v/>
      </c>
      <c r="D3412" s="192" t="inlineStr">
        <is>
          <t>resultado</t>
        </is>
      </c>
    </row>
    <row r="3413">
      <c r="A3413" s="192" t="inlineStr">
        <is>
          <t>invocacao.7.atributo.destreza.base</t>
        </is>
      </c>
      <c r="B3413" s="192">
        <f>IF(ISBLANK('INVOCAÇÕES'!$AI$20),"",'INVOCAÇÕES'!$AI$20&amp;"")</f>
        <v/>
      </c>
      <c r="C3413" s="192">
        <f>"'INVOCAÇÕES'!AI20"</f>
        <v/>
      </c>
      <c r="D3413" s="192" t="inlineStr">
        <is>
          <t>entrada</t>
        </is>
      </c>
    </row>
    <row r="3414">
      <c r="A3414" s="192" t="inlineStr">
        <is>
          <t>invocacao.7.atributo.destreza.buff</t>
        </is>
      </c>
      <c r="B3414" s="192">
        <f>IF(ISBLANK('INVOCAÇÕES'!$AI$21),"",'INVOCAÇÕES'!$AI$21&amp;"")</f>
        <v/>
      </c>
      <c r="C3414" s="192">
        <f>"'INVOCAÇÕES'!AI21"</f>
        <v/>
      </c>
      <c r="D3414" s="192" t="inlineStr">
        <is>
          <t>entrada</t>
        </is>
      </c>
    </row>
    <row r="3415">
      <c r="A3415" s="192" t="inlineStr">
        <is>
          <t>invocacao.7.atributo.destreza.total</t>
        </is>
      </c>
      <c r="B3415" s="192">
        <f>IF(ISBLANK('INVOCAÇÕES'!$AI$18),"",'INVOCAÇÕES'!$AI$18&amp;"")</f>
        <v/>
      </c>
      <c r="C3415" s="192">
        <f>"'INVOCAÇÕES'!AI18"</f>
        <v/>
      </c>
      <c r="D3415" s="192" t="inlineStr">
        <is>
          <t>resultado</t>
        </is>
      </c>
    </row>
    <row r="3416">
      <c r="A3416" s="192" t="inlineStr">
        <is>
          <t>invocacao.7.atributo.constituicao.base</t>
        </is>
      </c>
      <c r="B3416" s="192">
        <f>IF(ISBLANK('INVOCAÇÕES'!$AJ$20),"",'INVOCAÇÕES'!$AJ$20&amp;"")</f>
        <v/>
      </c>
      <c r="C3416" s="192">
        <f>"'INVOCAÇÕES'!AJ20"</f>
        <v/>
      </c>
      <c r="D3416" s="192" t="inlineStr">
        <is>
          <t>entrada</t>
        </is>
      </c>
    </row>
    <row r="3417">
      <c r="A3417" s="192" t="inlineStr">
        <is>
          <t>invocacao.7.atributo.constituicao.buff</t>
        </is>
      </c>
      <c r="B3417" s="192">
        <f>IF(ISBLANK('INVOCAÇÕES'!$AJ$21),"",'INVOCAÇÕES'!$AJ$21&amp;"")</f>
        <v/>
      </c>
      <c r="C3417" s="192">
        <f>"'INVOCAÇÕES'!AJ21"</f>
        <v/>
      </c>
      <c r="D3417" s="192" t="inlineStr">
        <is>
          <t>entrada</t>
        </is>
      </c>
    </row>
    <row r="3418">
      <c r="A3418" s="192" t="inlineStr">
        <is>
          <t>invocacao.7.atributo.constituicao.total</t>
        </is>
      </c>
      <c r="B3418" s="192">
        <f>IF(ISBLANK('INVOCAÇÕES'!$AJ$18),"",'INVOCAÇÕES'!$AJ$18&amp;"")</f>
        <v/>
      </c>
      <c r="C3418" s="192">
        <f>"'INVOCAÇÕES'!AJ18"</f>
        <v/>
      </c>
      <c r="D3418" s="192" t="inlineStr">
        <is>
          <t>resultado</t>
        </is>
      </c>
    </row>
    <row r="3419">
      <c r="A3419" s="192" t="inlineStr">
        <is>
          <t>invocacao.7.atributo.inteligencia.base</t>
        </is>
      </c>
      <c r="B3419" s="192">
        <f>IF(ISBLANK('INVOCAÇÕES'!$AK$20),"",'INVOCAÇÕES'!$AK$20&amp;"")</f>
        <v/>
      </c>
      <c r="C3419" s="192">
        <f>"'INVOCAÇÕES'!AK20"</f>
        <v/>
      </c>
      <c r="D3419" s="192" t="inlineStr">
        <is>
          <t>entrada</t>
        </is>
      </c>
    </row>
    <row r="3420">
      <c r="A3420" s="192" t="inlineStr">
        <is>
          <t>invocacao.7.atributo.inteligencia.buff</t>
        </is>
      </c>
      <c r="B3420" s="192">
        <f>IF(ISBLANK('INVOCAÇÕES'!$AK$21),"",'INVOCAÇÕES'!$AK$21&amp;"")</f>
        <v/>
      </c>
      <c r="C3420" s="192">
        <f>"'INVOCAÇÕES'!AK21"</f>
        <v/>
      </c>
      <c r="D3420" s="192" t="inlineStr">
        <is>
          <t>entrada</t>
        </is>
      </c>
    </row>
    <row r="3421">
      <c r="A3421" s="192" t="inlineStr">
        <is>
          <t>invocacao.7.atributo.inteligencia.total</t>
        </is>
      </c>
      <c r="B3421" s="192">
        <f>IF(ISBLANK('INVOCAÇÕES'!$AK$18),"",'INVOCAÇÕES'!$AK$18&amp;"")</f>
        <v/>
      </c>
      <c r="C3421" s="192">
        <f>"'INVOCAÇÕES'!AK18"</f>
        <v/>
      </c>
      <c r="D3421" s="192" t="inlineStr">
        <is>
          <t>resultado</t>
        </is>
      </c>
    </row>
    <row r="3422">
      <c r="A3422" s="192" t="inlineStr">
        <is>
          <t>invocacao.7.atributo.essencia.base</t>
        </is>
      </c>
      <c r="B3422" s="192">
        <f>IF(ISBLANK('INVOCAÇÕES'!$AL$20),"",'INVOCAÇÕES'!$AL$20&amp;"")</f>
        <v/>
      </c>
      <c r="C3422" s="192">
        <f>"'INVOCAÇÕES'!AL20"</f>
        <v/>
      </c>
      <c r="D3422" s="192" t="inlineStr">
        <is>
          <t>entrada</t>
        </is>
      </c>
    </row>
    <row r="3423">
      <c r="A3423" s="192" t="inlineStr">
        <is>
          <t>invocacao.7.atributo.essencia.buff</t>
        </is>
      </c>
      <c r="B3423" s="192">
        <f>IF(ISBLANK('INVOCAÇÕES'!$AL$21),"",'INVOCAÇÕES'!$AL$21&amp;"")</f>
        <v/>
      </c>
      <c r="C3423" s="192">
        <f>"'INVOCAÇÕES'!AL21"</f>
        <v/>
      </c>
      <c r="D3423" s="192" t="inlineStr">
        <is>
          <t>entrada</t>
        </is>
      </c>
    </row>
    <row r="3424">
      <c r="A3424" s="192" t="inlineStr">
        <is>
          <t>invocacao.7.atributo.essencia.total</t>
        </is>
      </c>
      <c r="B3424" s="192">
        <f>IF(ISBLANK('INVOCAÇÕES'!$AL$18),"",'INVOCAÇÕES'!$AL$18&amp;"")</f>
        <v/>
      </c>
      <c r="C3424" s="192">
        <f>"'INVOCAÇÕES'!AL18"</f>
        <v/>
      </c>
      <c r="D3424" s="192" t="inlineStr">
        <is>
          <t>resultado</t>
        </is>
      </c>
    </row>
    <row r="3425">
      <c r="A3425" s="192" t="inlineStr">
        <is>
          <t>invocacao.7.buff.acerto</t>
        </is>
      </c>
      <c r="B3425" s="192">
        <f>IF(ISBLANK('INVOCAÇÕES'!$AH$26),"",'INVOCAÇÕES'!$AH$26&amp;"")</f>
        <v/>
      </c>
      <c r="C3425" s="192">
        <f>"'INVOCAÇÕES'!AH26"</f>
        <v/>
      </c>
      <c r="D3425" s="192" t="inlineStr">
        <is>
          <t>entrada</t>
        </is>
      </c>
    </row>
    <row r="3426">
      <c r="A3426" s="192" t="inlineStr">
        <is>
          <t>invocacao.7.buff.cd</t>
        </is>
      </c>
      <c r="B3426" s="192">
        <f>IF(ISBLANK('INVOCAÇÕES'!$AI$26),"",'INVOCAÇÕES'!$AI$26&amp;"")</f>
        <v/>
      </c>
      <c r="C3426" s="192">
        <f>"'INVOCAÇÕES'!AI26"</f>
        <v/>
      </c>
      <c r="D3426" s="192" t="inlineStr">
        <is>
          <t>entrada</t>
        </is>
      </c>
    </row>
    <row r="3427">
      <c r="A3427" s="192" t="inlineStr">
        <is>
          <t>invocacao.7.buff.defesa</t>
        </is>
      </c>
      <c r="B3427" s="192">
        <f>IF(ISBLANK('INVOCAÇÕES'!$AJ$26),"",'INVOCAÇÕES'!$AJ$26&amp;"")</f>
        <v/>
      </c>
      <c r="C3427" s="192">
        <f>"'INVOCAÇÕES'!AJ26"</f>
        <v/>
      </c>
      <c r="D3427" s="192" t="inlineStr">
        <is>
          <t>entrada</t>
        </is>
      </c>
    </row>
    <row r="3428">
      <c r="A3428" s="192" t="inlineStr">
        <is>
          <t>invocacao.7.buff.vida</t>
        </is>
      </c>
      <c r="B3428" s="192">
        <f>IF(ISBLANK('INVOCAÇÕES'!$AK$26),"",'INVOCAÇÕES'!$AK$26&amp;"")</f>
        <v/>
      </c>
      <c r="C3428" s="192">
        <f>"'INVOCAÇÕES'!AK26"</f>
        <v/>
      </c>
      <c r="D3428" s="192" t="inlineStr">
        <is>
          <t>entrada</t>
        </is>
      </c>
    </row>
    <row r="3429">
      <c r="A3429" s="192" t="inlineStr">
        <is>
          <t>invocacao.7.buff.deslocamento</t>
        </is>
      </c>
      <c r="B3429" s="192">
        <f>IF(ISBLANK('INVOCAÇÕES'!$AL$26),"",'INVOCAÇÕES'!$AL$26&amp;"")</f>
        <v/>
      </c>
      <c r="C3429" s="192">
        <f>"'INVOCAÇÕES'!AL26"</f>
        <v/>
      </c>
      <c r="D3429" s="192" t="inlineStr">
        <is>
          <t>entrada</t>
        </is>
      </c>
    </row>
    <row r="3430">
      <c r="A3430" s="192" t="inlineStr">
        <is>
          <t>invocacao.7.buff.tr.fisico</t>
        </is>
      </c>
      <c r="B3430" s="192">
        <f>IF(ISBLANK('INVOCAÇÕES'!$AH$31),"",'INVOCAÇÕES'!$AH$31&amp;"")</f>
        <v/>
      </c>
      <c r="C3430" s="192">
        <f>"'INVOCAÇÕES'!AH31"</f>
        <v/>
      </c>
      <c r="D3430" s="192" t="inlineStr">
        <is>
          <t>entrada</t>
        </is>
      </c>
    </row>
    <row r="3431">
      <c r="A3431" s="192" t="inlineStr">
        <is>
          <t>invocacao.7.buff.tr.vigor</t>
        </is>
      </c>
      <c r="B3431" s="192">
        <f>IF(ISBLANK('INVOCAÇÕES'!$AI$31),"",'INVOCAÇÕES'!$AI$31&amp;"")</f>
        <v/>
      </c>
      <c r="C3431" s="192">
        <f>"'INVOCAÇÕES'!AI31"</f>
        <v/>
      </c>
      <c r="D3431" s="192" t="inlineStr">
        <is>
          <t>entrada</t>
        </is>
      </c>
    </row>
    <row r="3432">
      <c r="A3432" s="192" t="inlineStr">
        <is>
          <t>invocacao.7.buff.tr.intelecto</t>
        </is>
      </c>
      <c r="B3432" s="192">
        <f>IF(ISBLANK('INVOCAÇÕES'!$AJ$31),"",'INVOCAÇÕES'!$AJ$31&amp;"")</f>
        <v/>
      </c>
      <c r="C3432" s="192">
        <f>"'INVOCAÇÕES'!AJ31"</f>
        <v/>
      </c>
      <c r="D3432" s="192" t="inlineStr">
        <is>
          <t>entrada</t>
        </is>
      </c>
    </row>
    <row r="3433">
      <c r="A3433" s="192" t="inlineStr">
        <is>
          <t>invocacao.7.buff.tr.espirito</t>
        </is>
      </c>
      <c r="B3433" s="192">
        <f>IF(ISBLANK('INVOCAÇÕES'!$AK$31),"",'INVOCAÇÕES'!$AK$31&amp;"")</f>
        <v/>
      </c>
      <c r="C3433" s="192">
        <f>"'INVOCAÇÕES'!AK31"</f>
        <v/>
      </c>
      <c r="D3433" s="192" t="inlineStr">
        <is>
          <t>entrada</t>
        </is>
      </c>
    </row>
    <row r="3434">
      <c r="A3434" s="192" t="inlineStr">
        <is>
          <t>invocacao.7.atributo_acerto</t>
        </is>
      </c>
      <c r="B3434" s="192">
        <f>IF(ISBLANK('INVOCAÇÕES'!$AH$34),"",'INVOCAÇÕES'!$AH$34&amp;"")</f>
        <v/>
      </c>
      <c r="C3434" s="192">
        <f>"'INVOCAÇÕES'!AH34"</f>
        <v/>
      </c>
      <c r="D3434" s="192" t="inlineStr">
        <is>
          <t>entrada</t>
        </is>
      </c>
    </row>
    <row r="3435">
      <c r="A3435" s="192" t="inlineStr">
        <is>
          <t>invocacao.7.atributo_fisico</t>
        </is>
      </c>
      <c r="B3435" s="192">
        <f>IF(ISBLANK('INVOCAÇÕES'!$AK$34),"",'INVOCAÇÕES'!$AK$34&amp;"")</f>
        <v/>
      </c>
      <c r="C3435" s="192">
        <f>"'INVOCAÇÕES'!AK34"</f>
        <v/>
      </c>
      <c r="D3435" s="192" t="inlineStr">
        <is>
          <t>entrada</t>
        </is>
      </c>
    </row>
    <row r="3436">
      <c r="A3436" s="192" t="inlineStr">
        <is>
          <t>invocacao.7.tr_treinado</t>
        </is>
      </c>
      <c r="B3436" s="192">
        <f>IF(ISBLANK('INVOCAÇÕES'!$AL$29),"",'INVOCAÇÕES'!$AL$29&amp;"")</f>
        <v/>
      </c>
      <c r="C3436" s="192">
        <f>"'INVOCAÇÕES'!AL29"</f>
        <v/>
      </c>
      <c r="D3436" s="192" t="inlineStr">
        <is>
          <t>entrada</t>
        </is>
      </c>
    </row>
    <row r="3437">
      <c r="A3437" s="192" t="inlineStr">
        <is>
          <t>invocacao.7.alma</t>
        </is>
      </c>
      <c r="B3437" s="192">
        <f>IF(ISBLANK('INVOCAÇÕES'!$AN$18),"",'INVOCAÇÕES'!$AN$18&amp;"")</f>
        <v/>
      </c>
      <c r="C3437" s="192">
        <f>"'INVOCAÇÕES'!AN18"</f>
        <v/>
      </c>
      <c r="D3437" s="192" t="inlineStr">
        <is>
          <t>entrada</t>
        </is>
      </c>
    </row>
    <row r="3438">
      <c r="A3438" s="192" t="inlineStr">
        <is>
          <t>invocacao.7.notas</t>
        </is>
      </c>
      <c r="B3438" s="192">
        <f>IF(ISBLANK('INVOCAÇÕES'!$AN$27),"",'INVOCAÇÕES'!$AN$27&amp;"")</f>
        <v/>
      </c>
      <c r="C3438" s="192">
        <f>"'INVOCAÇÕES'!AN27"</f>
        <v/>
      </c>
      <c r="D3438" s="192" t="inlineStr">
        <is>
          <t>entrada</t>
        </is>
      </c>
    </row>
    <row r="3439">
      <c r="A3439" s="192" t="inlineStr">
        <is>
          <t>invocacao.7.definicao</t>
        </is>
      </c>
      <c r="B3439" s="192">
        <f>IF(ISBLANK('INVOCAÇÕES'!$AB$52),"",'INVOCAÇÕES'!$AB$52&amp;"")</f>
        <v/>
      </c>
      <c r="C3439" s="192">
        <f>"'INVOCAÇÕES'!AB52"</f>
        <v/>
      </c>
      <c r="D3439" s="192" t="inlineStr">
        <is>
          <t>entrada</t>
        </is>
      </c>
    </row>
    <row r="3440">
      <c r="A3440" s="192" t="inlineStr">
        <is>
          <t>invocacao.7.familia.1</t>
        </is>
      </c>
      <c r="B3440" s="192">
        <f>IF(ISBLANK('INVOCAÇÕES'!$AH$48),"",'INVOCAÇÕES'!$AH$48&amp;"")</f>
        <v/>
      </c>
      <c r="C3440" s="192">
        <f>"'INVOCAÇÕES'!AH48"</f>
        <v/>
      </c>
      <c r="D3440" s="192" t="inlineStr">
        <is>
          <t>entrada</t>
        </is>
      </c>
    </row>
    <row r="3441">
      <c r="A3441" s="192" t="inlineStr">
        <is>
          <t>invocacao.7.familia.2</t>
        </is>
      </c>
      <c r="B3441" s="192">
        <f>IF(ISBLANK('INVOCAÇÕES'!$AI$48),"",'INVOCAÇÕES'!$AI$48&amp;"")</f>
        <v/>
      </c>
      <c r="C3441" s="192">
        <f>"'INVOCAÇÕES'!AI48"</f>
        <v/>
      </c>
      <c r="D3441" s="192" t="inlineStr">
        <is>
          <t>entrada</t>
        </is>
      </c>
    </row>
    <row r="3442">
      <c r="A3442" s="192" t="inlineStr">
        <is>
          <t>invocacao.7.familia.3</t>
        </is>
      </c>
      <c r="B3442" s="192">
        <f>IF(ISBLANK('INVOCAÇÕES'!$AJ$48),"",'INVOCAÇÕES'!$AJ$48&amp;"")</f>
        <v/>
      </c>
      <c r="C3442" s="192">
        <f>"'INVOCAÇÕES'!AJ48"</f>
        <v/>
      </c>
      <c r="D3442" s="192" t="inlineStr">
        <is>
          <t>entrada</t>
        </is>
      </c>
    </row>
    <row r="3443">
      <c r="A3443" s="192" t="inlineStr">
        <is>
          <t>invocacao.7.familia.4</t>
        </is>
      </c>
      <c r="B3443" s="192">
        <f>IF(ISBLANK('INVOCAÇÕES'!$AK$48),"",'INVOCAÇÕES'!$AK$48&amp;"")</f>
        <v/>
      </c>
      <c r="C3443" s="192">
        <f>"'INVOCAÇÕES'!AK48"</f>
        <v/>
      </c>
      <c r="D3443" s="192" t="inlineStr">
        <is>
          <t>entrada</t>
        </is>
      </c>
    </row>
    <row r="3444">
      <c r="A3444" s="192" t="inlineStr">
        <is>
          <t>invocacao.7.familia.5</t>
        </is>
      </c>
      <c r="B3444" s="192">
        <f>IF(ISBLANK('INVOCAÇÕES'!$AL$48),"",'INVOCAÇÕES'!$AL$48&amp;"")</f>
        <v/>
      </c>
      <c r="C3444" s="192">
        <f>"'INVOCAÇÕES'!AL48"</f>
        <v/>
      </c>
      <c r="D3444" s="192" t="inlineStr">
        <is>
          <t>entrada</t>
        </is>
      </c>
    </row>
    <row r="3445">
      <c r="A3445" s="192" t="inlineStr">
        <is>
          <t>invocacao.7.pericia.1</t>
        </is>
      </c>
      <c r="B3445" s="192">
        <f>IF(ISBLANK('INVOCAÇÕES'!$AH$38),"",'INVOCAÇÕES'!$AH$38&amp;"")</f>
        <v/>
      </c>
      <c r="C3445" s="192">
        <f>"'INVOCAÇÕES'!AH38"</f>
        <v/>
      </c>
      <c r="D3445" s="192" t="inlineStr">
        <is>
          <t>entrada</t>
        </is>
      </c>
    </row>
    <row r="3446">
      <c r="A3446" s="192" t="inlineStr">
        <is>
          <t>invocacao.7.pericia.2</t>
        </is>
      </c>
      <c r="B3446" s="192">
        <f>IF(ISBLANK('INVOCAÇÕES'!$AH$39),"",'INVOCAÇÕES'!$AH$39&amp;"")</f>
        <v/>
      </c>
      <c r="C3446" s="192">
        <f>"'INVOCAÇÕES'!AH39"</f>
        <v/>
      </c>
      <c r="D3446" s="192" t="inlineStr">
        <is>
          <t>entrada</t>
        </is>
      </c>
    </row>
    <row r="3447">
      <c r="A3447" s="192" t="inlineStr">
        <is>
          <t>invocacao.7.pericia.3</t>
        </is>
      </c>
      <c r="B3447" s="192">
        <f>IF(ISBLANK('INVOCAÇÕES'!$AH$40),"",'INVOCAÇÕES'!$AH$40&amp;"")</f>
        <v/>
      </c>
      <c r="C3447" s="192">
        <f>"'INVOCAÇÕES'!AH40"</f>
        <v/>
      </c>
      <c r="D3447" s="192" t="inlineStr">
        <is>
          <t>entrada</t>
        </is>
      </c>
    </row>
    <row r="3448">
      <c r="A3448" s="192" t="inlineStr">
        <is>
          <t>invocacao.7.pericia.4</t>
        </is>
      </c>
      <c r="B3448" s="192">
        <f>IF(ISBLANK('INVOCAÇÕES'!$AH$41),"",'INVOCAÇÕES'!$AH$41&amp;"")</f>
        <v/>
      </c>
      <c r="C3448" s="192">
        <f>"'INVOCAÇÕES'!AH41"</f>
        <v/>
      </c>
      <c r="D3448" s="192" t="inlineStr">
        <is>
          <t>entrada</t>
        </is>
      </c>
    </row>
    <row r="3449">
      <c r="A3449" s="192" t="inlineStr">
        <is>
          <t>invocacao.7.pericia.5</t>
        </is>
      </c>
      <c r="B3449" s="192">
        <f>IF(ISBLANK('INVOCAÇÕES'!$AH$42),"",'INVOCAÇÕES'!$AH$42&amp;"")</f>
        <v/>
      </c>
      <c r="C3449" s="192">
        <f>"'INVOCAÇÕES'!AH42"</f>
        <v/>
      </c>
      <c r="D3449" s="192" t="inlineStr">
        <is>
          <t>entrada</t>
        </is>
      </c>
    </row>
    <row r="3450">
      <c r="A3450" s="192" t="inlineStr">
        <is>
          <t>invocacao.7.pericia.6</t>
        </is>
      </c>
      <c r="B3450" s="192">
        <f>IF(ISBLANK('INVOCAÇÕES'!$AH$43),"",'INVOCAÇÕES'!$AH$43&amp;"")</f>
        <v/>
      </c>
      <c r="C3450" s="192">
        <f>"'INVOCAÇÕES'!AH43"</f>
        <v/>
      </c>
      <c r="D3450" s="192" t="inlineStr">
        <is>
          <t>entrada</t>
        </is>
      </c>
    </row>
    <row r="3451">
      <c r="A3451" s="192" t="inlineStr">
        <is>
          <t>invocacao.7.pericia.7</t>
        </is>
      </c>
      <c r="B3451" s="192">
        <f>IF(ISBLANK('INVOCAÇÕES'!$AH$44),"",'INVOCAÇÕES'!$AH$44&amp;"")</f>
        <v/>
      </c>
      <c r="C3451" s="192">
        <f>"'INVOCAÇÕES'!AH44"</f>
        <v/>
      </c>
      <c r="D3451" s="192" t="inlineStr">
        <is>
          <t>entrada</t>
        </is>
      </c>
    </row>
    <row r="3452">
      <c r="A3452" s="192" t="inlineStr">
        <is>
          <t>invocacao.7.buff.pericia.1</t>
        </is>
      </c>
      <c r="B3452" s="192">
        <f>IF(ISBLANK('INVOCAÇÕES'!$AK$38),"",'INVOCAÇÕES'!$AK$38&amp;"")</f>
        <v/>
      </c>
      <c r="C3452" s="192">
        <f>"'INVOCAÇÕES'!AK38"</f>
        <v/>
      </c>
      <c r="D3452" s="192" t="inlineStr">
        <is>
          <t>entrada</t>
        </is>
      </c>
    </row>
    <row r="3453">
      <c r="A3453" s="192" t="inlineStr">
        <is>
          <t>invocacao.7.buff.pericia.2</t>
        </is>
      </c>
      <c r="B3453" s="192">
        <f>IF(ISBLANK('INVOCAÇÕES'!$AK$39),"",'INVOCAÇÕES'!$AK$39&amp;"")</f>
        <v/>
      </c>
      <c r="C3453" s="192">
        <f>"'INVOCAÇÕES'!AK39"</f>
        <v/>
      </c>
      <c r="D3453" s="192" t="inlineStr">
        <is>
          <t>entrada</t>
        </is>
      </c>
    </row>
    <row r="3454">
      <c r="A3454" s="192" t="inlineStr">
        <is>
          <t>invocacao.7.buff.pericia.3</t>
        </is>
      </c>
      <c r="B3454" s="192">
        <f>IF(ISBLANK('INVOCAÇÕES'!$AK$40),"",'INVOCAÇÕES'!$AK$40&amp;"")</f>
        <v/>
      </c>
      <c r="C3454" s="192">
        <f>"'INVOCAÇÕES'!AK40"</f>
        <v/>
      </c>
      <c r="D3454" s="192" t="inlineStr">
        <is>
          <t>entrada</t>
        </is>
      </c>
    </row>
    <row r="3455">
      <c r="A3455" s="192" t="inlineStr">
        <is>
          <t>invocacao.7.buff.pericia.4</t>
        </is>
      </c>
      <c r="B3455" s="192">
        <f>IF(ISBLANK('INVOCAÇÕES'!$AK$41),"",'INVOCAÇÕES'!$AK$41&amp;"")</f>
        <v/>
      </c>
      <c r="C3455" s="192">
        <f>"'INVOCAÇÕES'!AK41"</f>
        <v/>
      </c>
      <c r="D3455" s="192" t="inlineStr">
        <is>
          <t>entrada</t>
        </is>
      </c>
    </row>
    <row r="3456">
      <c r="A3456" s="192" t="inlineStr">
        <is>
          <t>invocacao.7.buff.pericia.5</t>
        </is>
      </c>
      <c r="B3456" s="192">
        <f>IF(ISBLANK('INVOCAÇÕES'!$AK$42),"",'INVOCAÇÕES'!$AK$42&amp;"")</f>
        <v/>
      </c>
      <c r="C3456" s="192">
        <f>"'INVOCAÇÕES'!AK42"</f>
        <v/>
      </c>
      <c r="D3456" s="192" t="inlineStr">
        <is>
          <t>entrada</t>
        </is>
      </c>
    </row>
    <row r="3457">
      <c r="A3457" s="192" t="inlineStr">
        <is>
          <t>invocacao.7.buff.pericia.6</t>
        </is>
      </c>
      <c r="B3457" s="192">
        <f>IF(ISBLANK('INVOCAÇÕES'!$AK$43),"",'INVOCAÇÕES'!$AK$43&amp;"")</f>
        <v/>
      </c>
      <c r="C3457" s="192">
        <f>"'INVOCAÇÕES'!AK43"</f>
        <v/>
      </c>
      <c r="D3457" s="192" t="inlineStr">
        <is>
          <t>entrada</t>
        </is>
      </c>
    </row>
    <row r="3458">
      <c r="A3458" s="192" t="inlineStr">
        <is>
          <t>invocacao.7.buff.pericia.7</t>
        </is>
      </c>
      <c r="B3458" s="192">
        <f>IF(ISBLANK('INVOCAÇÕES'!$AK$44),"",'INVOCAÇÕES'!$AK$44&amp;"")</f>
        <v/>
      </c>
      <c r="C3458" s="192">
        <f>"'INVOCAÇÕES'!AK44"</f>
        <v/>
      </c>
      <c r="D3458" s="192" t="inlineStr">
        <is>
          <t>entrada</t>
        </is>
      </c>
    </row>
    <row r="3459">
      <c r="A3459" s="192" t="inlineStr">
        <is>
          <t>invocacao.7.talento.1</t>
        </is>
      </c>
      <c r="B3459" s="192">
        <f>IF(ISBLANK('INVOCAÇÕES'!$AC$80),"",'INVOCAÇÕES'!$AC$80&amp;"")</f>
        <v/>
      </c>
      <c r="C3459" s="192">
        <f>"'INVOCAÇÕES'!AC80"</f>
        <v/>
      </c>
      <c r="D3459" s="192" t="inlineStr">
        <is>
          <t>entrada</t>
        </is>
      </c>
    </row>
    <row r="3460">
      <c r="A3460" s="192" t="inlineStr">
        <is>
          <t>invocacao.7.talento.2</t>
        </is>
      </c>
      <c r="B3460" s="192">
        <f>IF(ISBLANK('INVOCAÇÕES'!$AC$81),"",'INVOCAÇÕES'!$AC$81&amp;"")</f>
        <v/>
      </c>
      <c r="C3460" s="192">
        <f>"'INVOCAÇÕES'!AC81"</f>
        <v/>
      </c>
      <c r="D3460" s="192" t="inlineStr">
        <is>
          <t>entrada</t>
        </is>
      </c>
    </row>
    <row r="3461">
      <c r="A3461" s="192" t="inlineStr">
        <is>
          <t>invocacao.7.talento.3</t>
        </is>
      </c>
      <c r="B3461" s="192">
        <f>IF(ISBLANK('INVOCAÇÕES'!$AC$82),"",'INVOCAÇÕES'!$AC$82&amp;"")</f>
        <v/>
      </c>
      <c r="C3461" s="192">
        <f>"'INVOCAÇÕES'!AC82"</f>
        <v/>
      </c>
      <c r="D3461" s="192" t="inlineStr">
        <is>
          <t>entrada</t>
        </is>
      </c>
    </row>
    <row r="3462">
      <c r="A3462" s="192" t="inlineStr">
        <is>
          <t>invocacao.7.talento.4</t>
        </is>
      </c>
      <c r="B3462" s="192">
        <f>IF(ISBLANK('INVOCAÇÕES'!$AC$83),"",'INVOCAÇÕES'!$AC$83&amp;"")</f>
        <v/>
      </c>
      <c r="C3462" s="192">
        <f>"'INVOCAÇÕES'!AC83"</f>
        <v/>
      </c>
      <c r="D3462" s="192" t="inlineStr">
        <is>
          <t>entrada</t>
        </is>
      </c>
    </row>
    <row r="3463">
      <c r="A3463" s="192" t="inlineStr">
        <is>
          <t>invocacao.7.talento.5</t>
        </is>
      </c>
      <c r="B3463" s="192">
        <f>IF(ISBLANK('INVOCAÇÕES'!$AC$84),"",'INVOCAÇÕES'!$AC$84&amp;"")</f>
        <v/>
      </c>
      <c r="C3463" s="192">
        <f>"'INVOCAÇÕES'!AC84"</f>
        <v/>
      </c>
      <c r="D3463" s="192" t="inlineStr">
        <is>
          <t>entrada</t>
        </is>
      </c>
    </row>
    <row r="3464">
      <c r="A3464" s="192" t="inlineStr">
        <is>
          <t>invocacao.7.talento.6</t>
        </is>
      </c>
      <c r="B3464" s="192">
        <f>IF(ISBLANK('INVOCAÇÕES'!$AC$85),"",'INVOCAÇÕES'!$AC$85&amp;"")</f>
        <v/>
      </c>
      <c r="C3464" s="192">
        <f>"'INVOCAÇÕES'!AC85"</f>
        <v/>
      </c>
      <c r="D3464" s="192" t="inlineStr">
        <is>
          <t>entrada</t>
        </is>
      </c>
    </row>
    <row r="3465">
      <c r="A3465" s="192" t="inlineStr">
        <is>
          <t>invocacao.7.talento.7</t>
        </is>
      </c>
      <c r="B3465" s="192">
        <f>IF(ISBLANK('INVOCAÇÕES'!$AC$86),"",'INVOCAÇÕES'!$AC$86&amp;"")</f>
        <v/>
      </c>
      <c r="C3465" s="192">
        <f>"'INVOCAÇÕES'!AC86"</f>
        <v/>
      </c>
      <c r="D3465" s="192" t="inlineStr">
        <is>
          <t>entrada</t>
        </is>
      </c>
    </row>
    <row r="3466">
      <c r="A3466" s="192" t="inlineStr">
        <is>
          <t>invocacao.7.talento.8</t>
        </is>
      </c>
      <c r="B3466" s="192">
        <f>IF(ISBLANK('INVOCAÇÕES'!$AC$87),"",'INVOCAÇÕES'!$AC$87&amp;"")</f>
        <v/>
      </c>
      <c r="C3466" s="192">
        <f>"'INVOCAÇÕES'!AC87"</f>
        <v/>
      </c>
      <c r="D3466" s="192" t="inlineStr">
        <is>
          <t>entrada</t>
        </is>
      </c>
    </row>
    <row r="3467">
      <c r="A3467" s="192" t="inlineStr">
        <is>
          <t>invocacao.7.talento_extra.1</t>
        </is>
      </c>
      <c r="B3467" s="192">
        <f>IF(ISBLANK('INVOCAÇÕES'!$AC$182),"",'INVOCAÇÕES'!$AC$182&amp;"")</f>
        <v/>
      </c>
      <c r="C3467" s="192">
        <f>"'INVOCAÇÕES'!AC182"</f>
        <v/>
      </c>
      <c r="D3467" s="192" t="inlineStr">
        <is>
          <t>entrada</t>
        </is>
      </c>
    </row>
    <row r="3468">
      <c r="A3468" s="192" t="inlineStr">
        <is>
          <t>invocacao.7.talento_extra.2</t>
        </is>
      </c>
      <c r="B3468" s="192">
        <f>IF(ISBLANK('INVOCAÇÕES'!$AC$183),"",'INVOCAÇÕES'!$AC$183&amp;"")</f>
        <v/>
      </c>
      <c r="C3468" s="192">
        <f>"'INVOCAÇÕES'!AC183"</f>
        <v/>
      </c>
      <c r="D3468" s="192" t="inlineStr">
        <is>
          <t>entrada</t>
        </is>
      </c>
    </row>
    <row r="3469">
      <c r="A3469" s="192" t="inlineStr">
        <is>
          <t>invocacao.7.talento_extra.3</t>
        </is>
      </c>
      <c r="B3469" s="192">
        <f>IF(ISBLANK('INVOCAÇÕES'!$AC$184),"",'INVOCAÇÕES'!$AC$184&amp;"")</f>
        <v/>
      </c>
      <c r="C3469" s="192">
        <f>"'INVOCAÇÕES'!AC184"</f>
        <v/>
      </c>
      <c r="D3469" s="192" t="inlineStr">
        <is>
          <t>entrada</t>
        </is>
      </c>
    </row>
    <row r="3470">
      <c r="A3470" s="192" t="inlineStr">
        <is>
          <t>invocacao.7.equipamento.1</t>
        </is>
      </c>
      <c r="B3470" s="192">
        <f>IF(ISBLANK('INVOCAÇÕES'!$AO$33),"",'INVOCAÇÕES'!$AO$33&amp;"")</f>
        <v/>
      </c>
      <c r="C3470" s="192">
        <f>"'INVOCAÇÕES'!AO33"</f>
        <v/>
      </c>
      <c r="D3470" s="192" t="inlineStr">
        <is>
          <t>entrada</t>
        </is>
      </c>
    </row>
    <row r="3471">
      <c r="A3471" s="192" t="inlineStr">
        <is>
          <t>invocacao.7.equipamento.2</t>
        </is>
      </c>
      <c r="B3471" s="192">
        <f>IF(ISBLANK('INVOCAÇÕES'!$AO$34),"",'INVOCAÇÕES'!$AO$34&amp;"")</f>
        <v/>
      </c>
      <c r="C3471" s="192">
        <f>"'INVOCAÇÕES'!AO34"</f>
        <v/>
      </c>
      <c r="D3471" s="192" t="inlineStr">
        <is>
          <t>entrada</t>
        </is>
      </c>
    </row>
    <row r="3472">
      <c r="A3472" s="192" t="inlineStr">
        <is>
          <t>invocacao.7.equipamento.3</t>
        </is>
      </c>
      <c r="B3472" s="192">
        <f>IF(ISBLANK('INVOCAÇÕES'!$AO$35),"",'INVOCAÇÕES'!$AO$35&amp;"")</f>
        <v/>
      </c>
      <c r="C3472" s="192">
        <f>"'INVOCAÇÕES'!AO35"</f>
        <v/>
      </c>
      <c r="D3472" s="192" t="inlineStr">
        <is>
          <t>entrada</t>
        </is>
      </c>
    </row>
    <row r="3473">
      <c r="A3473" s="192" t="inlineStr">
        <is>
          <t>invocacao.7.liberacao.1.classe</t>
        </is>
      </c>
      <c r="B3473" s="192">
        <f>IF(ISBLANK('INVOCAÇÕES'!$AB$189),"",'INVOCAÇÕES'!$AB$189&amp;"")</f>
        <v/>
      </c>
      <c r="C3473" s="192">
        <f>"'INVOCAÇÕES'!AB189"</f>
        <v/>
      </c>
      <c r="D3473" s="192" t="inlineStr">
        <is>
          <t>entrada</t>
        </is>
      </c>
    </row>
    <row r="3474">
      <c r="A3474" s="192" t="inlineStr">
        <is>
          <t>invocacao.7.liberacao.1.nome</t>
        </is>
      </c>
      <c r="B3474" s="192">
        <f>IF(ISBLANK('INVOCAÇÕES'!$AC$189),"",'INVOCAÇÕES'!$AC$189&amp;"")</f>
        <v/>
      </c>
      <c r="C3474" s="192">
        <f>"'INVOCAÇÕES'!AC189"</f>
        <v/>
      </c>
      <c r="D3474" s="192" t="inlineStr">
        <is>
          <t>entrada</t>
        </is>
      </c>
    </row>
    <row r="3475">
      <c r="A3475" s="192" t="inlineStr">
        <is>
          <t>invocacao.7.liberacao.1.pe</t>
        </is>
      </c>
      <c r="B3475" s="192">
        <f>IF(ISBLANK('INVOCAÇÕES'!$AF$189),"",'INVOCAÇÕES'!$AF$189&amp;"")</f>
        <v/>
      </c>
      <c r="C3475" s="192">
        <f>"'INVOCAÇÕES'!AF189"</f>
        <v/>
      </c>
      <c r="D3475" s="192" t="inlineStr">
        <is>
          <t>resultado</t>
        </is>
      </c>
    </row>
    <row r="3476">
      <c r="A3476" s="192" t="inlineStr">
        <is>
          <t>invocacao.7.liberacao.1.como</t>
        </is>
      </c>
      <c r="B3476" s="192">
        <f>IF(ISBLANK('INVOCAÇÕES'!$AB$190),"",'INVOCAÇÕES'!$AB$190&amp;"")</f>
        <v/>
      </c>
      <c r="C3476" s="192">
        <f>"'INVOCAÇÕES'!AB190"</f>
        <v/>
      </c>
      <c r="D3476" s="192" t="inlineStr">
        <is>
          <t>entrada</t>
        </is>
      </c>
    </row>
    <row r="3477">
      <c r="A3477" s="192" t="inlineStr">
        <is>
          <t>invocacao.7.liberacao.1.pontos</t>
        </is>
      </c>
      <c r="B3477" s="192">
        <f>IF(ISBLANK('INVOCAÇÕES'!$AB$194),"",'INVOCAÇÕES'!$AB$194&amp;"")</f>
        <v/>
      </c>
      <c r="C3477" s="192">
        <f>"'INVOCAÇÕES'!AB194"</f>
        <v/>
      </c>
      <c r="D3477" s="192" t="inlineStr">
        <is>
          <t>resultado</t>
        </is>
      </c>
    </row>
    <row r="3478">
      <c r="A3478" s="192" t="inlineStr">
        <is>
          <t>invocacao.7.liberacao.1.acao</t>
        </is>
      </c>
      <c r="B3478" s="192">
        <f>IF(ISBLANK('INVOCAÇÕES'!$AB$195),"",'INVOCAÇÕES'!$AB$195&amp;"")</f>
        <v/>
      </c>
      <c r="C3478" s="192">
        <f>"'INVOCAÇÕES'!AB195"</f>
        <v/>
      </c>
      <c r="D3478" s="192" t="inlineStr">
        <is>
          <t>resultado</t>
        </is>
      </c>
    </row>
    <row r="3479">
      <c r="A3479" s="192" t="inlineStr">
        <is>
          <t>invocacao.7.liberacao.2.classe</t>
        </is>
      </c>
      <c r="B3479" s="192">
        <f>IF(ISBLANK('INVOCAÇÕES'!$AH$189),"",'INVOCAÇÕES'!$AH$189&amp;"")</f>
        <v/>
      </c>
      <c r="C3479" s="192">
        <f>"'INVOCAÇÕES'!AH189"</f>
        <v/>
      </c>
      <c r="D3479" s="192" t="inlineStr">
        <is>
          <t>entrada</t>
        </is>
      </c>
    </row>
    <row r="3480">
      <c r="A3480" s="192" t="inlineStr">
        <is>
          <t>invocacao.7.liberacao.2.nome</t>
        </is>
      </c>
      <c r="B3480" s="192">
        <f>IF(ISBLANK('INVOCAÇÕES'!$AI$189),"",'INVOCAÇÕES'!$AI$189&amp;"")</f>
        <v/>
      </c>
      <c r="C3480" s="192">
        <f>"'INVOCAÇÕES'!AI189"</f>
        <v/>
      </c>
      <c r="D3480" s="192" t="inlineStr">
        <is>
          <t>entrada</t>
        </is>
      </c>
    </row>
    <row r="3481">
      <c r="A3481" s="192" t="inlineStr">
        <is>
          <t>invocacao.7.liberacao.2.pe</t>
        </is>
      </c>
      <c r="B3481" s="192">
        <f>IF(ISBLANK('INVOCAÇÕES'!$AL$189),"",'INVOCAÇÕES'!$AL$189&amp;"")</f>
        <v/>
      </c>
      <c r="C3481" s="192">
        <f>"'INVOCAÇÕES'!AL189"</f>
        <v/>
      </c>
      <c r="D3481" s="192" t="inlineStr">
        <is>
          <t>resultado</t>
        </is>
      </c>
    </row>
    <row r="3482">
      <c r="A3482" s="192" t="inlineStr">
        <is>
          <t>invocacao.7.liberacao.2.como</t>
        </is>
      </c>
      <c r="B3482" s="192">
        <f>IF(ISBLANK('INVOCAÇÕES'!$AH$190),"",'INVOCAÇÕES'!$AH$190&amp;"")</f>
        <v/>
      </c>
      <c r="C3482" s="192">
        <f>"'INVOCAÇÕES'!AH190"</f>
        <v/>
      </c>
      <c r="D3482" s="192" t="inlineStr">
        <is>
          <t>entrada</t>
        </is>
      </c>
    </row>
    <row r="3483">
      <c r="A3483" s="192" t="inlineStr">
        <is>
          <t>invocacao.7.liberacao.2.pontos</t>
        </is>
      </c>
      <c r="B3483" s="192">
        <f>IF(ISBLANK('INVOCAÇÕES'!$AH$194),"",'INVOCAÇÕES'!$AH$194&amp;"")</f>
        <v/>
      </c>
      <c r="C3483" s="192">
        <f>"'INVOCAÇÕES'!AH194"</f>
        <v/>
      </c>
      <c r="D3483" s="192" t="inlineStr">
        <is>
          <t>resultado</t>
        </is>
      </c>
    </row>
    <row r="3484">
      <c r="A3484" s="192" t="inlineStr">
        <is>
          <t>invocacao.7.liberacao.2.acao</t>
        </is>
      </c>
      <c r="B3484" s="192">
        <f>IF(ISBLANK('INVOCAÇÕES'!$AH$195),"",'INVOCAÇÕES'!$AH$195&amp;"")</f>
        <v/>
      </c>
      <c r="C3484" s="192">
        <f>"'INVOCAÇÕES'!AH195"</f>
        <v/>
      </c>
      <c r="D3484" s="192" t="inlineStr">
        <is>
          <t>resultado</t>
        </is>
      </c>
    </row>
    <row r="3485">
      <c r="A3485" s="192" t="inlineStr">
        <is>
          <t>invocacao.7.liberacao.3.classe</t>
        </is>
      </c>
      <c r="B3485" s="192">
        <f>IF(ISBLANK('INVOCAÇÕES'!$AN$189),"",'INVOCAÇÕES'!$AN$189&amp;"")</f>
        <v/>
      </c>
      <c r="C3485" s="192">
        <f>"'INVOCAÇÕES'!AN189"</f>
        <v/>
      </c>
      <c r="D3485" s="192" t="inlineStr">
        <is>
          <t>entrada</t>
        </is>
      </c>
    </row>
    <row r="3486">
      <c r="A3486" s="192" t="inlineStr">
        <is>
          <t>invocacao.7.liberacao.3.nome</t>
        </is>
      </c>
      <c r="B3486" s="192">
        <f>IF(ISBLANK('INVOCAÇÕES'!$AO$189),"",'INVOCAÇÕES'!$AO$189&amp;"")</f>
        <v/>
      </c>
      <c r="C3486" s="192">
        <f>"'INVOCAÇÕES'!AO189"</f>
        <v/>
      </c>
      <c r="D3486" s="192" t="inlineStr">
        <is>
          <t>entrada</t>
        </is>
      </c>
    </row>
    <row r="3487">
      <c r="A3487" s="192" t="inlineStr">
        <is>
          <t>invocacao.7.liberacao.3.pe</t>
        </is>
      </c>
      <c r="B3487" s="192">
        <f>IF(ISBLANK('INVOCAÇÕES'!$AR$189),"",'INVOCAÇÕES'!$AR$189&amp;"")</f>
        <v/>
      </c>
      <c r="C3487" s="192">
        <f>"'INVOCAÇÕES'!AR189"</f>
        <v/>
      </c>
      <c r="D3487" s="192" t="inlineStr">
        <is>
          <t>resultado</t>
        </is>
      </c>
    </row>
    <row r="3488">
      <c r="A3488" s="192" t="inlineStr">
        <is>
          <t>invocacao.7.liberacao.3.como</t>
        </is>
      </c>
      <c r="B3488" s="192">
        <f>IF(ISBLANK('INVOCAÇÕES'!$AN$190),"",'INVOCAÇÕES'!$AN$190&amp;"")</f>
        <v/>
      </c>
      <c r="C3488" s="192">
        <f>"'INVOCAÇÕES'!AN190"</f>
        <v/>
      </c>
      <c r="D3488" s="192" t="inlineStr">
        <is>
          <t>entrada</t>
        </is>
      </c>
    </row>
    <row r="3489">
      <c r="A3489" s="192" t="inlineStr">
        <is>
          <t>invocacao.7.liberacao.3.pontos</t>
        </is>
      </c>
      <c r="B3489" s="192">
        <f>IF(ISBLANK('INVOCAÇÕES'!$AN$194),"",'INVOCAÇÕES'!$AN$194&amp;"")</f>
        <v/>
      </c>
      <c r="C3489" s="192">
        <f>"'INVOCAÇÕES'!AN194"</f>
        <v/>
      </c>
      <c r="D3489" s="192" t="inlineStr">
        <is>
          <t>resultado</t>
        </is>
      </c>
    </row>
    <row r="3490">
      <c r="A3490" s="192" t="inlineStr">
        <is>
          <t>invocacao.7.liberacao.3.acao</t>
        </is>
      </c>
      <c r="B3490" s="192">
        <f>IF(ISBLANK('INVOCAÇÕES'!$AN$195),"",'INVOCAÇÕES'!$AN$195&amp;"")</f>
        <v/>
      </c>
      <c r="C3490" s="192">
        <f>"'INVOCAÇÕES'!AN195"</f>
        <v/>
      </c>
      <c r="D3490" s="192" t="inlineStr">
        <is>
          <t>resultado</t>
        </is>
      </c>
    </row>
    <row r="3491">
      <c r="A3491" s="192" t="inlineStr">
        <is>
          <t>invocacao.7.tm.nome</t>
        </is>
      </c>
      <c r="B3491" s="192">
        <f>IF(ISBLANK('INVOCAÇÕES'!$AB$198),"",'INVOCAÇÕES'!$AB$198&amp;"")</f>
        <v/>
      </c>
      <c r="C3491" s="192">
        <f>"'INVOCAÇÕES'!AB198"</f>
        <v/>
      </c>
      <c r="D3491" s="192" t="inlineStr">
        <is>
          <t>entrada</t>
        </is>
      </c>
    </row>
    <row r="3492">
      <c r="A3492" s="192" t="inlineStr">
        <is>
          <t>invocacao.7.tm.pe</t>
        </is>
      </c>
      <c r="B3492" s="192">
        <f>IF(ISBLANK('INVOCAÇÕES'!$AF$198),"",'INVOCAÇÕES'!$AF$198&amp;"")</f>
        <v/>
      </c>
      <c r="C3492" s="192">
        <f>"'INVOCAÇÕES'!AF198"</f>
        <v/>
      </c>
      <c r="D3492" s="192" t="inlineStr">
        <is>
          <t>resultado</t>
        </is>
      </c>
    </row>
    <row r="3493">
      <c r="A3493" s="192" t="inlineStr">
        <is>
          <t>invocacao.7.tm.como</t>
        </is>
      </c>
      <c r="B3493" s="192">
        <f>IF(ISBLANK('INVOCAÇÕES'!$AB$199),"",'INVOCAÇÕES'!$AB$199&amp;"")</f>
        <v/>
      </c>
      <c r="C3493" s="192">
        <f>"'INVOCAÇÕES'!AB199"</f>
        <v/>
      </c>
      <c r="D3493" s="192" t="inlineStr">
        <is>
          <t>entrada</t>
        </is>
      </c>
    </row>
    <row r="3494">
      <c r="A3494" s="192" t="inlineStr">
        <is>
          <t>invocacao.7.tm.dados</t>
        </is>
      </c>
      <c r="B3494" s="192">
        <f>IF(ISBLANK('INVOCAÇÕES'!$AB$203),"",'INVOCAÇÕES'!$AB$203&amp;"")</f>
        <v/>
      </c>
      <c r="C3494" s="192">
        <f>"'INVOCAÇÕES'!AB203"</f>
        <v/>
      </c>
      <c r="D3494" s="192" t="inlineStr">
        <is>
          <t>resultado</t>
        </is>
      </c>
    </row>
    <row r="3495">
      <c r="A3495" s="192" t="inlineStr">
        <is>
          <t>invocacao.7.tm.acao</t>
        </is>
      </c>
      <c r="B3495" s="192">
        <f>IF(ISBLANK('INVOCAÇÕES'!$AB$204),"",'INVOCAÇÕES'!$AB$204&amp;"")</f>
        <v/>
      </c>
      <c r="C3495" s="192">
        <f>"'INVOCAÇÕES'!AB204"</f>
        <v/>
      </c>
      <c r="D3495" s="192" t="inlineStr">
        <is>
          <t>resultado</t>
        </is>
      </c>
    </row>
    <row r="3496">
      <c r="A3496" s="192" t="inlineStr">
        <is>
          <t>invocacao.7.exp.nome</t>
        </is>
      </c>
      <c r="B3496" s="192">
        <f>IF(ISBLANK('INVOCAÇÕES'!$AH$198),"",'INVOCAÇÕES'!$AH$198&amp;"")</f>
        <v/>
      </c>
      <c r="C3496" s="192">
        <f>"'INVOCAÇÕES'!AH198"</f>
        <v/>
      </c>
      <c r="D3496" s="192" t="inlineStr">
        <is>
          <t>entrada</t>
        </is>
      </c>
    </row>
    <row r="3497">
      <c r="A3497" s="192" t="inlineStr">
        <is>
          <t>invocacao.7.exp.pe</t>
        </is>
      </c>
      <c r="B3497" s="192">
        <f>IF(ISBLANK('INVOCAÇÕES'!$AL$198),"",'INVOCAÇÕES'!$AL$198&amp;"")</f>
        <v/>
      </c>
      <c r="C3497" s="192">
        <f>"'INVOCAÇÕES'!AL198"</f>
        <v/>
      </c>
      <c r="D3497" s="192" t="inlineStr">
        <is>
          <t>resultado</t>
        </is>
      </c>
    </row>
    <row r="3498">
      <c r="A3498" s="192" t="inlineStr">
        <is>
          <t>invocacao.7.exp.como</t>
        </is>
      </c>
      <c r="B3498" s="192">
        <f>IF(ISBLANK('INVOCAÇÕES'!$AH$199),"",'INVOCAÇÕES'!$AH$199&amp;"")</f>
        <v/>
      </c>
      <c r="C3498" s="192">
        <f>"'INVOCAÇÕES'!AH199"</f>
        <v/>
      </c>
      <c r="D3498" s="192" t="inlineStr">
        <is>
          <t>entrada</t>
        </is>
      </c>
    </row>
    <row r="3499">
      <c r="A3499" s="192" t="inlineStr">
        <is>
          <t>invocacao.7.exp.degrau</t>
        </is>
      </c>
      <c r="B3499" s="192">
        <f>IF(ISBLANK('INVOCAÇÕES'!$AH$203),"",'INVOCAÇÕES'!$AH$203&amp;"")</f>
        <v/>
      </c>
      <c r="C3499" s="192">
        <f>"'INVOCAÇÕES'!AH203"</f>
        <v/>
      </c>
      <c r="D3499" s="192" t="inlineStr">
        <is>
          <t>entrada</t>
        </is>
      </c>
    </row>
    <row r="3500">
      <c r="A3500" s="192" t="inlineStr">
        <is>
          <t>invocacao.7.exp.acerto</t>
        </is>
      </c>
      <c r="B3500" s="192">
        <f>IF(ISBLANK('INVOCAÇÕES'!$AJ$203),"",'INVOCAÇÕES'!$AJ$203&amp;"")</f>
        <v/>
      </c>
      <c r="C3500" s="192">
        <f>"'INVOCAÇÕES'!AJ203"</f>
        <v/>
      </c>
      <c r="D3500" s="192" t="inlineStr">
        <is>
          <t>entrada</t>
        </is>
      </c>
    </row>
    <row r="3501">
      <c r="A3501" s="192" t="inlineStr">
        <is>
          <t>invocacao.7.exp.pede</t>
        </is>
      </c>
      <c r="B3501" s="192">
        <f>IF(ISBLANK('INVOCAÇÕES'!$AH$204),"",'INVOCAÇÕES'!$AH$204&amp;"")</f>
        <v/>
      </c>
      <c r="C3501" s="192">
        <f>"'INVOCAÇÕES'!AH204"</f>
        <v/>
      </c>
      <c r="D3501" s="192" t="inlineStr">
        <is>
          <t>resultado</t>
        </is>
      </c>
    </row>
    <row r="3502">
      <c r="A3502" s="192" t="inlineStr">
        <is>
          <t>invocacao.8.atributo.forca.base</t>
        </is>
      </c>
      <c r="B3502" s="192">
        <f>IF(ISBLANK('INVOCAÇÕES'!$AH$218),"",'INVOCAÇÕES'!$AH$218&amp;"")</f>
        <v/>
      </c>
      <c r="C3502" s="192">
        <f>"'INVOCAÇÕES'!AH218"</f>
        <v/>
      </c>
      <c r="D3502" s="192" t="inlineStr">
        <is>
          <t>entrada</t>
        </is>
      </c>
    </row>
    <row r="3503">
      <c r="A3503" s="192" t="inlineStr">
        <is>
          <t>invocacao.8.atributo.forca.buff</t>
        </is>
      </c>
      <c r="B3503" s="192">
        <f>IF(ISBLANK('INVOCAÇÕES'!$AH$219),"",'INVOCAÇÕES'!$AH$219&amp;"")</f>
        <v/>
      </c>
      <c r="C3503" s="192">
        <f>"'INVOCAÇÕES'!AH219"</f>
        <v/>
      </c>
      <c r="D3503" s="192" t="inlineStr">
        <is>
          <t>entrada</t>
        </is>
      </c>
    </row>
    <row r="3504">
      <c r="A3504" s="192" t="inlineStr">
        <is>
          <t>invocacao.8.atributo.forca.total</t>
        </is>
      </c>
      <c r="B3504" s="192">
        <f>IF(ISBLANK('INVOCAÇÕES'!$AH$216),"",'INVOCAÇÕES'!$AH$216&amp;"")</f>
        <v/>
      </c>
      <c r="C3504" s="192">
        <f>"'INVOCAÇÕES'!AH216"</f>
        <v/>
      </c>
      <c r="D3504" s="192" t="inlineStr">
        <is>
          <t>resultado</t>
        </is>
      </c>
    </row>
    <row r="3505">
      <c r="A3505" s="192" t="inlineStr">
        <is>
          <t>invocacao.8.atributo.destreza.base</t>
        </is>
      </c>
      <c r="B3505" s="192">
        <f>IF(ISBLANK('INVOCAÇÕES'!$AI$218),"",'INVOCAÇÕES'!$AI$218&amp;"")</f>
        <v/>
      </c>
      <c r="C3505" s="192">
        <f>"'INVOCAÇÕES'!AI218"</f>
        <v/>
      </c>
      <c r="D3505" s="192" t="inlineStr">
        <is>
          <t>entrada</t>
        </is>
      </c>
    </row>
    <row r="3506">
      <c r="A3506" s="192" t="inlineStr">
        <is>
          <t>invocacao.8.atributo.destreza.buff</t>
        </is>
      </c>
      <c r="B3506" s="192">
        <f>IF(ISBLANK('INVOCAÇÕES'!$AI$219),"",'INVOCAÇÕES'!$AI$219&amp;"")</f>
        <v/>
      </c>
      <c r="C3506" s="192">
        <f>"'INVOCAÇÕES'!AI219"</f>
        <v/>
      </c>
      <c r="D3506" s="192" t="inlineStr">
        <is>
          <t>entrada</t>
        </is>
      </c>
    </row>
    <row r="3507">
      <c r="A3507" s="192" t="inlineStr">
        <is>
          <t>invocacao.8.atributo.destreza.total</t>
        </is>
      </c>
      <c r="B3507" s="192">
        <f>IF(ISBLANK('INVOCAÇÕES'!$AI$216),"",'INVOCAÇÕES'!$AI$216&amp;"")</f>
        <v/>
      </c>
      <c r="C3507" s="192">
        <f>"'INVOCAÇÕES'!AI216"</f>
        <v/>
      </c>
      <c r="D3507" s="192" t="inlineStr">
        <is>
          <t>resultado</t>
        </is>
      </c>
    </row>
    <row r="3508">
      <c r="A3508" s="192" t="inlineStr">
        <is>
          <t>invocacao.8.atributo.constituicao.base</t>
        </is>
      </c>
      <c r="B3508" s="192">
        <f>IF(ISBLANK('INVOCAÇÕES'!$AJ$218),"",'INVOCAÇÕES'!$AJ$218&amp;"")</f>
        <v/>
      </c>
      <c r="C3508" s="192">
        <f>"'INVOCAÇÕES'!AJ218"</f>
        <v/>
      </c>
      <c r="D3508" s="192" t="inlineStr">
        <is>
          <t>entrada</t>
        </is>
      </c>
    </row>
    <row r="3509">
      <c r="A3509" s="192" t="inlineStr">
        <is>
          <t>invocacao.8.atributo.constituicao.buff</t>
        </is>
      </c>
      <c r="B3509" s="192">
        <f>IF(ISBLANK('INVOCAÇÕES'!$AJ$219),"",'INVOCAÇÕES'!$AJ$219&amp;"")</f>
        <v/>
      </c>
      <c r="C3509" s="192">
        <f>"'INVOCAÇÕES'!AJ219"</f>
        <v/>
      </c>
      <c r="D3509" s="192" t="inlineStr">
        <is>
          <t>entrada</t>
        </is>
      </c>
    </row>
    <row r="3510">
      <c r="A3510" s="192" t="inlineStr">
        <is>
          <t>invocacao.8.atributo.constituicao.total</t>
        </is>
      </c>
      <c r="B3510" s="192">
        <f>IF(ISBLANK('INVOCAÇÕES'!$AJ$216),"",'INVOCAÇÕES'!$AJ$216&amp;"")</f>
        <v/>
      </c>
      <c r="C3510" s="192">
        <f>"'INVOCAÇÕES'!AJ216"</f>
        <v/>
      </c>
      <c r="D3510" s="192" t="inlineStr">
        <is>
          <t>resultado</t>
        </is>
      </c>
    </row>
    <row r="3511">
      <c r="A3511" s="192" t="inlineStr">
        <is>
          <t>invocacao.8.atributo.inteligencia.base</t>
        </is>
      </c>
      <c r="B3511" s="192">
        <f>IF(ISBLANK('INVOCAÇÕES'!$AK$218),"",'INVOCAÇÕES'!$AK$218&amp;"")</f>
        <v/>
      </c>
      <c r="C3511" s="192">
        <f>"'INVOCAÇÕES'!AK218"</f>
        <v/>
      </c>
      <c r="D3511" s="192" t="inlineStr">
        <is>
          <t>entrada</t>
        </is>
      </c>
    </row>
    <row r="3512">
      <c r="A3512" s="192" t="inlineStr">
        <is>
          <t>invocacao.8.atributo.inteligencia.buff</t>
        </is>
      </c>
      <c r="B3512" s="192">
        <f>IF(ISBLANK('INVOCAÇÕES'!$AK$219),"",'INVOCAÇÕES'!$AK$219&amp;"")</f>
        <v/>
      </c>
      <c r="C3512" s="192">
        <f>"'INVOCAÇÕES'!AK219"</f>
        <v/>
      </c>
      <c r="D3512" s="192" t="inlineStr">
        <is>
          <t>entrada</t>
        </is>
      </c>
    </row>
    <row r="3513">
      <c r="A3513" s="192" t="inlineStr">
        <is>
          <t>invocacao.8.atributo.inteligencia.total</t>
        </is>
      </c>
      <c r="B3513" s="192">
        <f>IF(ISBLANK('INVOCAÇÕES'!$AK$216),"",'INVOCAÇÕES'!$AK$216&amp;"")</f>
        <v/>
      </c>
      <c r="C3513" s="192">
        <f>"'INVOCAÇÕES'!AK216"</f>
        <v/>
      </c>
      <c r="D3513" s="192" t="inlineStr">
        <is>
          <t>resultado</t>
        </is>
      </c>
    </row>
    <row r="3514">
      <c r="A3514" s="192" t="inlineStr">
        <is>
          <t>invocacao.8.atributo.essencia.base</t>
        </is>
      </c>
      <c r="B3514" s="192">
        <f>IF(ISBLANK('INVOCAÇÕES'!$AL$218),"",'INVOCAÇÕES'!$AL$218&amp;"")</f>
        <v/>
      </c>
      <c r="C3514" s="192">
        <f>"'INVOCAÇÕES'!AL218"</f>
        <v/>
      </c>
      <c r="D3514" s="192" t="inlineStr">
        <is>
          <t>entrada</t>
        </is>
      </c>
    </row>
    <row r="3515">
      <c r="A3515" s="192" t="inlineStr">
        <is>
          <t>invocacao.8.atributo.essencia.buff</t>
        </is>
      </c>
      <c r="B3515" s="192">
        <f>IF(ISBLANK('INVOCAÇÕES'!$AL$219),"",'INVOCAÇÕES'!$AL$219&amp;"")</f>
        <v/>
      </c>
      <c r="C3515" s="192">
        <f>"'INVOCAÇÕES'!AL219"</f>
        <v/>
      </c>
      <c r="D3515" s="192" t="inlineStr">
        <is>
          <t>entrada</t>
        </is>
      </c>
    </row>
    <row r="3516">
      <c r="A3516" s="192" t="inlineStr">
        <is>
          <t>invocacao.8.atributo.essencia.total</t>
        </is>
      </c>
      <c r="B3516" s="192">
        <f>IF(ISBLANK('INVOCAÇÕES'!$AL$216),"",'INVOCAÇÕES'!$AL$216&amp;"")</f>
        <v/>
      </c>
      <c r="C3516" s="192">
        <f>"'INVOCAÇÕES'!AL216"</f>
        <v/>
      </c>
      <c r="D3516" s="192" t="inlineStr">
        <is>
          <t>resultado</t>
        </is>
      </c>
    </row>
    <row r="3517">
      <c r="A3517" s="192" t="inlineStr">
        <is>
          <t>invocacao.8.buff.acerto</t>
        </is>
      </c>
      <c r="B3517" s="192">
        <f>IF(ISBLANK('INVOCAÇÕES'!$AH$224),"",'INVOCAÇÕES'!$AH$224&amp;"")</f>
        <v/>
      </c>
      <c r="C3517" s="192">
        <f>"'INVOCAÇÕES'!AH224"</f>
        <v/>
      </c>
      <c r="D3517" s="192" t="inlineStr">
        <is>
          <t>entrada</t>
        </is>
      </c>
    </row>
    <row r="3518">
      <c r="A3518" s="192" t="inlineStr">
        <is>
          <t>invocacao.8.buff.cd</t>
        </is>
      </c>
      <c r="B3518" s="192">
        <f>IF(ISBLANK('INVOCAÇÕES'!$AI$224),"",'INVOCAÇÕES'!$AI$224&amp;"")</f>
        <v/>
      </c>
      <c r="C3518" s="192">
        <f>"'INVOCAÇÕES'!AI224"</f>
        <v/>
      </c>
      <c r="D3518" s="192" t="inlineStr">
        <is>
          <t>entrada</t>
        </is>
      </c>
    </row>
    <row r="3519">
      <c r="A3519" s="192" t="inlineStr">
        <is>
          <t>invocacao.8.buff.defesa</t>
        </is>
      </c>
      <c r="B3519" s="192">
        <f>IF(ISBLANK('INVOCAÇÕES'!$AJ$224),"",'INVOCAÇÕES'!$AJ$224&amp;"")</f>
        <v/>
      </c>
      <c r="C3519" s="192">
        <f>"'INVOCAÇÕES'!AJ224"</f>
        <v/>
      </c>
      <c r="D3519" s="192" t="inlineStr">
        <is>
          <t>entrada</t>
        </is>
      </c>
    </row>
    <row r="3520">
      <c r="A3520" s="192" t="inlineStr">
        <is>
          <t>invocacao.8.buff.vida</t>
        </is>
      </c>
      <c r="B3520" s="192">
        <f>IF(ISBLANK('INVOCAÇÕES'!$AK$224),"",'INVOCAÇÕES'!$AK$224&amp;"")</f>
        <v/>
      </c>
      <c r="C3520" s="192">
        <f>"'INVOCAÇÕES'!AK224"</f>
        <v/>
      </c>
      <c r="D3520" s="192" t="inlineStr">
        <is>
          <t>entrada</t>
        </is>
      </c>
    </row>
    <row r="3521">
      <c r="A3521" s="192" t="inlineStr">
        <is>
          <t>invocacao.8.buff.deslocamento</t>
        </is>
      </c>
      <c r="B3521" s="192">
        <f>IF(ISBLANK('INVOCAÇÕES'!$AL$224),"",'INVOCAÇÕES'!$AL$224&amp;"")</f>
        <v/>
      </c>
      <c r="C3521" s="192">
        <f>"'INVOCAÇÕES'!AL224"</f>
        <v/>
      </c>
      <c r="D3521" s="192" t="inlineStr">
        <is>
          <t>entrada</t>
        </is>
      </c>
    </row>
    <row r="3522">
      <c r="A3522" s="192" t="inlineStr">
        <is>
          <t>invocacao.8.buff.tr.fisico</t>
        </is>
      </c>
      <c r="B3522" s="192">
        <f>IF(ISBLANK('INVOCAÇÕES'!$AH$229),"",'INVOCAÇÕES'!$AH$229&amp;"")</f>
        <v/>
      </c>
      <c r="C3522" s="192">
        <f>"'INVOCAÇÕES'!AH229"</f>
        <v/>
      </c>
      <c r="D3522" s="192" t="inlineStr">
        <is>
          <t>entrada</t>
        </is>
      </c>
    </row>
    <row r="3523">
      <c r="A3523" s="192" t="inlineStr">
        <is>
          <t>invocacao.8.buff.tr.vigor</t>
        </is>
      </c>
      <c r="B3523" s="192">
        <f>IF(ISBLANK('INVOCAÇÕES'!$AI$229),"",'INVOCAÇÕES'!$AI$229&amp;"")</f>
        <v/>
      </c>
      <c r="C3523" s="192">
        <f>"'INVOCAÇÕES'!AI229"</f>
        <v/>
      </c>
      <c r="D3523" s="192" t="inlineStr">
        <is>
          <t>entrada</t>
        </is>
      </c>
    </row>
    <row r="3524">
      <c r="A3524" s="192" t="inlineStr">
        <is>
          <t>invocacao.8.buff.tr.intelecto</t>
        </is>
      </c>
      <c r="B3524" s="192">
        <f>IF(ISBLANK('INVOCAÇÕES'!$AJ$229),"",'INVOCAÇÕES'!$AJ$229&amp;"")</f>
        <v/>
      </c>
      <c r="C3524" s="192">
        <f>"'INVOCAÇÕES'!AJ229"</f>
        <v/>
      </c>
      <c r="D3524" s="192" t="inlineStr">
        <is>
          <t>entrada</t>
        </is>
      </c>
    </row>
    <row r="3525">
      <c r="A3525" s="192" t="inlineStr">
        <is>
          <t>invocacao.8.buff.tr.espirito</t>
        </is>
      </c>
      <c r="B3525" s="192">
        <f>IF(ISBLANK('INVOCAÇÕES'!$AK$229),"",'INVOCAÇÕES'!$AK$229&amp;"")</f>
        <v/>
      </c>
      <c r="C3525" s="192">
        <f>"'INVOCAÇÕES'!AK229"</f>
        <v/>
      </c>
      <c r="D3525" s="192" t="inlineStr">
        <is>
          <t>entrada</t>
        </is>
      </c>
    </row>
    <row r="3526">
      <c r="A3526" s="192" t="inlineStr">
        <is>
          <t>invocacao.8.atributo_acerto</t>
        </is>
      </c>
      <c r="B3526" s="192">
        <f>IF(ISBLANK('INVOCAÇÕES'!$AH$232),"",'INVOCAÇÕES'!$AH$232&amp;"")</f>
        <v/>
      </c>
      <c r="C3526" s="192">
        <f>"'INVOCAÇÕES'!AH232"</f>
        <v/>
      </c>
      <c r="D3526" s="192" t="inlineStr">
        <is>
          <t>entrada</t>
        </is>
      </c>
    </row>
    <row r="3527">
      <c r="A3527" s="192" t="inlineStr">
        <is>
          <t>invocacao.8.atributo_fisico</t>
        </is>
      </c>
      <c r="B3527" s="192">
        <f>IF(ISBLANK('INVOCAÇÕES'!$AK$232),"",'INVOCAÇÕES'!$AK$232&amp;"")</f>
        <v/>
      </c>
      <c r="C3527" s="192">
        <f>"'INVOCAÇÕES'!AK232"</f>
        <v/>
      </c>
      <c r="D3527" s="192" t="inlineStr">
        <is>
          <t>entrada</t>
        </is>
      </c>
    </row>
    <row r="3528">
      <c r="A3528" s="192" t="inlineStr">
        <is>
          <t>invocacao.8.tr_treinado</t>
        </is>
      </c>
      <c r="B3528" s="192">
        <f>IF(ISBLANK('INVOCAÇÕES'!$AL$227),"",'INVOCAÇÕES'!$AL$227&amp;"")</f>
        <v/>
      </c>
      <c r="C3528" s="192">
        <f>"'INVOCAÇÕES'!AL227"</f>
        <v/>
      </c>
      <c r="D3528" s="192" t="inlineStr">
        <is>
          <t>entrada</t>
        </is>
      </c>
    </row>
    <row r="3529">
      <c r="A3529" s="192" t="inlineStr">
        <is>
          <t>invocacao.8.alma</t>
        </is>
      </c>
      <c r="B3529" s="192">
        <f>IF(ISBLANK('INVOCAÇÕES'!$AN$216),"",'INVOCAÇÕES'!$AN$216&amp;"")</f>
        <v/>
      </c>
      <c r="C3529" s="192">
        <f>"'INVOCAÇÕES'!AN216"</f>
        <v/>
      </c>
      <c r="D3529" s="192" t="inlineStr">
        <is>
          <t>entrada</t>
        </is>
      </c>
    </row>
    <row r="3530">
      <c r="A3530" s="192" t="inlineStr">
        <is>
          <t>invocacao.8.notas</t>
        </is>
      </c>
      <c r="B3530" s="192">
        <f>IF(ISBLANK('INVOCAÇÕES'!$AN$225),"",'INVOCAÇÕES'!$AN$225&amp;"")</f>
        <v/>
      </c>
      <c r="C3530" s="192">
        <f>"'INVOCAÇÕES'!AN225"</f>
        <v/>
      </c>
      <c r="D3530" s="192" t="inlineStr">
        <is>
          <t>entrada</t>
        </is>
      </c>
    </row>
    <row r="3531">
      <c r="A3531" s="192" t="inlineStr">
        <is>
          <t>invocacao.8.definicao</t>
        </is>
      </c>
      <c r="B3531" s="192">
        <f>IF(ISBLANK('INVOCAÇÕES'!$AB$250),"",'INVOCAÇÕES'!$AB$250&amp;"")</f>
        <v/>
      </c>
      <c r="C3531" s="192">
        <f>"'INVOCAÇÕES'!AB250"</f>
        <v/>
      </c>
      <c r="D3531" s="192" t="inlineStr">
        <is>
          <t>entrada</t>
        </is>
      </c>
    </row>
    <row r="3532">
      <c r="A3532" s="192" t="inlineStr">
        <is>
          <t>invocacao.8.familia.1</t>
        </is>
      </c>
      <c r="B3532" s="192">
        <f>IF(ISBLANK('INVOCAÇÕES'!$AH$246),"",'INVOCAÇÕES'!$AH$246&amp;"")</f>
        <v/>
      </c>
      <c r="C3532" s="192">
        <f>"'INVOCAÇÕES'!AH246"</f>
        <v/>
      </c>
      <c r="D3532" s="192" t="inlineStr">
        <is>
          <t>entrada</t>
        </is>
      </c>
    </row>
    <row r="3533">
      <c r="A3533" s="192" t="inlineStr">
        <is>
          <t>invocacao.8.familia.2</t>
        </is>
      </c>
      <c r="B3533" s="192">
        <f>IF(ISBLANK('INVOCAÇÕES'!$AI$246),"",'INVOCAÇÕES'!$AI$246&amp;"")</f>
        <v/>
      </c>
      <c r="C3533" s="192">
        <f>"'INVOCAÇÕES'!AI246"</f>
        <v/>
      </c>
      <c r="D3533" s="192" t="inlineStr">
        <is>
          <t>entrada</t>
        </is>
      </c>
    </row>
    <row r="3534">
      <c r="A3534" s="192" t="inlineStr">
        <is>
          <t>invocacao.8.familia.3</t>
        </is>
      </c>
      <c r="B3534" s="192">
        <f>IF(ISBLANK('INVOCAÇÕES'!$AJ$246),"",'INVOCAÇÕES'!$AJ$246&amp;"")</f>
        <v/>
      </c>
      <c r="C3534" s="192">
        <f>"'INVOCAÇÕES'!AJ246"</f>
        <v/>
      </c>
      <c r="D3534" s="192" t="inlineStr">
        <is>
          <t>entrada</t>
        </is>
      </c>
    </row>
    <row r="3535">
      <c r="A3535" s="192" t="inlineStr">
        <is>
          <t>invocacao.8.familia.4</t>
        </is>
      </c>
      <c r="B3535" s="192">
        <f>IF(ISBLANK('INVOCAÇÕES'!$AK$246),"",'INVOCAÇÕES'!$AK$246&amp;"")</f>
        <v/>
      </c>
      <c r="C3535" s="192">
        <f>"'INVOCAÇÕES'!AK246"</f>
        <v/>
      </c>
      <c r="D3535" s="192" t="inlineStr">
        <is>
          <t>entrada</t>
        </is>
      </c>
    </row>
    <row r="3536">
      <c r="A3536" s="192" t="inlineStr">
        <is>
          <t>invocacao.8.familia.5</t>
        </is>
      </c>
      <c r="B3536" s="192">
        <f>IF(ISBLANK('INVOCAÇÕES'!$AL$246),"",'INVOCAÇÕES'!$AL$246&amp;"")</f>
        <v/>
      </c>
      <c r="C3536" s="192">
        <f>"'INVOCAÇÕES'!AL246"</f>
        <v/>
      </c>
      <c r="D3536" s="192" t="inlineStr">
        <is>
          <t>entrada</t>
        </is>
      </c>
    </row>
    <row r="3537">
      <c r="A3537" s="192" t="inlineStr">
        <is>
          <t>invocacao.8.pericia.1</t>
        </is>
      </c>
      <c r="B3537" s="192">
        <f>IF(ISBLANK('INVOCAÇÕES'!$AH$236),"",'INVOCAÇÕES'!$AH$236&amp;"")</f>
        <v/>
      </c>
      <c r="C3537" s="192">
        <f>"'INVOCAÇÕES'!AH236"</f>
        <v/>
      </c>
      <c r="D3537" s="192" t="inlineStr">
        <is>
          <t>entrada</t>
        </is>
      </c>
    </row>
    <row r="3538">
      <c r="A3538" s="192" t="inlineStr">
        <is>
          <t>invocacao.8.pericia.2</t>
        </is>
      </c>
      <c r="B3538" s="192">
        <f>IF(ISBLANK('INVOCAÇÕES'!$AH$237),"",'INVOCAÇÕES'!$AH$237&amp;"")</f>
        <v/>
      </c>
      <c r="C3538" s="192">
        <f>"'INVOCAÇÕES'!AH237"</f>
        <v/>
      </c>
      <c r="D3538" s="192" t="inlineStr">
        <is>
          <t>entrada</t>
        </is>
      </c>
    </row>
    <row r="3539">
      <c r="A3539" s="192" t="inlineStr">
        <is>
          <t>invocacao.8.pericia.3</t>
        </is>
      </c>
      <c r="B3539" s="192">
        <f>IF(ISBLANK('INVOCAÇÕES'!$AH$238),"",'INVOCAÇÕES'!$AH$238&amp;"")</f>
        <v/>
      </c>
      <c r="C3539" s="192">
        <f>"'INVOCAÇÕES'!AH238"</f>
        <v/>
      </c>
      <c r="D3539" s="192" t="inlineStr">
        <is>
          <t>entrada</t>
        </is>
      </c>
    </row>
    <row r="3540">
      <c r="A3540" s="192" t="inlineStr">
        <is>
          <t>invocacao.8.pericia.4</t>
        </is>
      </c>
      <c r="B3540" s="192">
        <f>IF(ISBLANK('INVOCAÇÕES'!$AH$239),"",'INVOCAÇÕES'!$AH$239&amp;"")</f>
        <v/>
      </c>
      <c r="C3540" s="192">
        <f>"'INVOCAÇÕES'!AH239"</f>
        <v/>
      </c>
      <c r="D3540" s="192" t="inlineStr">
        <is>
          <t>entrada</t>
        </is>
      </c>
    </row>
    <row r="3541">
      <c r="A3541" s="192" t="inlineStr">
        <is>
          <t>invocacao.8.pericia.5</t>
        </is>
      </c>
      <c r="B3541" s="192">
        <f>IF(ISBLANK('INVOCAÇÕES'!$AH$240),"",'INVOCAÇÕES'!$AH$240&amp;"")</f>
        <v/>
      </c>
      <c r="C3541" s="192">
        <f>"'INVOCAÇÕES'!AH240"</f>
        <v/>
      </c>
      <c r="D3541" s="192" t="inlineStr">
        <is>
          <t>entrada</t>
        </is>
      </c>
    </row>
    <row r="3542">
      <c r="A3542" s="192" t="inlineStr">
        <is>
          <t>invocacao.8.pericia.6</t>
        </is>
      </c>
      <c r="B3542" s="192">
        <f>IF(ISBLANK('INVOCAÇÕES'!$AH$241),"",'INVOCAÇÕES'!$AH$241&amp;"")</f>
        <v/>
      </c>
      <c r="C3542" s="192">
        <f>"'INVOCAÇÕES'!AH241"</f>
        <v/>
      </c>
      <c r="D3542" s="192" t="inlineStr">
        <is>
          <t>entrada</t>
        </is>
      </c>
    </row>
    <row r="3543">
      <c r="A3543" s="192" t="inlineStr">
        <is>
          <t>invocacao.8.pericia.7</t>
        </is>
      </c>
      <c r="B3543" s="192">
        <f>IF(ISBLANK('INVOCAÇÕES'!$AH$242),"",'INVOCAÇÕES'!$AH$242&amp;"")</f>
        <v/>
      </c>
      <c r="C3543" s="192">
        <f>"'INVOCAÇÕES'!AH242"</f>
        <v/>
      </c>
      <c r="D3543" s="192" t="inlineStr">
        <is>
          <t>entrada</t>
        </is>
      </c>
    </row>
    <row r="3544">
      <c r="A3544" s="192" t="inlineStr">
        <is>
          <t>invocacao.8.buff.pericia.1</t>
        </is>
      </c>
      <c r="B3544" s="192">
        <f>IF(ISBLANK('INVOCAÇÕES'!$AK$236),"",'INVOCAÇÕES'!$AK$236&amp;"")</f>
        <v/>
      </c>
      <c r="C3544" s="192">
        <f>"'INVOCAÇÕES'!AK236"</f>
        <v/>
      </c>
      <c r="D3544" s="192" t="inlineStr">
        <is>
          <t>entrada</t>
        </is>
      </c>
    </row>
    <row r="3545">
      <c r="A3545" s="192" t="inlineStr">
        <is>
          <t>invocacao.8.buff.pericia.2</t>
        </is>
      </c>
      <c r="B3545" s="192">
        <f>IF(ISBLANK('INVOCAÇÕES'!$AK$237),"",'INVOCAÇÕES'!$AK$237&amp;"")</f>
        <v/>
      </c>
      <c r="C3545" s="192">
        <f>"'INVOCAÇÕES'!AK237"</f>
        <v/>
      </c>
      <c r="D3545" s="192" t="inlineStr">
        <is>
          <t>entrada</t>
        </is>
      </c>
    </row>
    <row r="3546">
      <c r="A3546" s="192" t="inlineStr">
        <is>
          <t>invocacao.8.buff.pericia.3</t>
        </is>
      </c>
      <c r="B3546" s="192">
        <f>IF(ISBLANK('INVOCAÇÕES'!$AK$238),"",'INVOCAÇÕES'!$AK$238&amp;"")</f>
        <v/>
      </c>
      <c r="C3546" s="192">
        <f>"'INVOCAÇÕES'!AK238"</f>
        <v/>
      </c>
      <c r="D3546" s="192" t="inlineStr">
        <is>
          <t>entrada</t>
        </is>
      </c>
    </row>
    <row r="3547">
      <c r="A3547" s="192" t="inlineStr">
        <is>
          <t>invocacao.8.buff.pericia.4</t>
        </is>
      </c>
      <c r="B3547" s="192">
        <f>IF(ISBLANK('INVOCAÇÕES'!$AK$239),"",'INVOCAÇÕES'!$AK$239&amp;"")</f>
        <v/>
      </c>
      <c r="C3547" s="192">
        <f>"'INVOCAÇÕES'!AK239"</f>
        <v/>
      </c>
      <c r="D3547" s="192" t="inlineStr">
        <is>
          <t>entrada</t>
        </is>
      </c>
    </row>
    <row r="3548">
      <c r="A3548" s="192" t="inlineStr">
        <is>
          <t>invocacao.8.buff.pericia.5</t>
        </is>
      </c>
      <c r="B3548" s="192">
        <f>IF(ISBLANK('INVOCAÇÕES'!$AK$240),"",'INVOCAÇÕES'!$AK$240&amp;"")</f>
        <v/>
      </c>
      <c r="C3548" s="192">
        <f>"'INVOCAÇÕES'!AK240"</f>
        <v/>
      </c>
      <c r="D3548" s="192" t="inlineStr">
        <is>
          <t>entrada</t>
        </is>
      </c>
    </row>
    <row r="3549">
      <c r="A3549" s="192" t="inlineStr">
        <is>
          <t>invocacao.8.buff.pericia.6</t>
        </is>
      </c>
      <c r="B3549" s="192">
        <f>IF(ISBLANK('INVOCAÇÕES'!$AK$241),"",'INVOCAÇÕES'!$AK$241&amp;"")</f>
        <v/>
      </c>
      <c r="C3549" s="192">
        <f>"'INVOCAÇÕES'!AK241"</f>
        <v/>
      </c>
      <c r="D3549" s="192" t="inlineStr">
        <is>
          <t>entrada</t>
        </is>
      </c>
    </row>
    <row r="3550">
      <c r="A3550" s="192" t="inlineStr">
        <is>
          <t>invocacao.8.buff.pericia.7</t>
        </is>
      </c>
      <c r="B3550" s="192">
        <f>IF(ISBLANK('INVOCAÇÕES'!$AK$242),"",'INVOCAÇÕES'!$AK$242&amp;"")</f>
        <v/>
      </c>
      <c r="C3550" s="192">
        <f>"'INVOCAÇÕES'!AK242"</f>
        <v/>
      </c>
      <c r="D3550" s="192" t="inlineStr">
        <is>
          <t>entrada</t>
        </is>
      </c>
    </row>
    <row r="3551">
      <c r="A3551" s="192" t="inlineStr">
        <is>
          <t>invocacao.8.talento.1</t>
        </is>
      </c>
      <c r="B3551" s="192">
        <f>IF(ISBLANK('INVOCAÇÕES'!$AC$278),"",'INVOCAÇÕES'!$AC$278&amp;"")</f>
        <v/>
      </c>
      <c r="C3551" s="192">
        <f>"'INVOCAÇÕES'!AC278"</f>
        <v/>
      </c>
      <c r="D3551" s="192" t="inlineStr">
        <is>
          <t>entrada</t>
        </is>
      </c>
    </row>
    <row r="3552">
      <c r="A3552" s="192" t="inlineStr">
        <is>
          <t>invocacao.8.talento.2</t>
        </is>
      </c>
      <c r="B3552" s="192">
        <f>IF(ISBLANK('INVOCAÇÕES'!$AC$279),"",'INVOCAÇÕES'!$AC$279&amp;"")</f>
        <v/>
      </c>
      <c r="C3552" s="192">
        <f>"'INVOCAÇÕES'!AC279"</f>
        <v/>
      </c>
      <c r="D3552" s="192" t="inlineStr">
        <is>
          <t>entrada</t>
        </is>
      </c>
    </row>
    <row r="3553">
      <c r="A3553" s="192" t="inlineStr">
        <is>
          <t>invocacao.8.talento.3</t>
        </is>
      </c>
      <c r="B3553" s="192">
        <f>IF(ISBLANK('INVOCAÇÕES'!$AC$280),"",'INVOCAÇÕES'!$AC$280&amp;"")</f>
        <v/>
      </c>
      <c r="C3553" s="192">
        <f>"'INVOCAÇÕES'!AC280"</f>
        <v/>
      </c>
      <c r="D3553" s="192" t="inlineStr">
        <is>
          <t>entrada</t>
        </is>
      </c>
    </row>
    <row r="3554">
      <c r="A3554" s="192" t="inlineStr">
        <is>
          <t>invocacao.8.talento.4</t>
        </is>
      </c>
      <c r="B3554" s="192">
        <f>IF(ISBLANK('INVOCAÇÕES'!$AC$281),"",'INVOCAÇÕES'!$AC$281&amp;"")</f>
        <v/>
      </c>
      <c r="C3554" s="192">
        <f>"'INVOCAÇÕES'!AC281"</f>
        <v/>
      </c>
      <c r="D3554" s="192" t="inlineStr">
        <is>
          <t>entrada</t>
        </is>
      </c>
    </row>
    <row r="3555">
      <c r="A3555" s="192" t="inlineStr">
        <is>
          <t>invocacao.8.talento.5</t>
        </is>
      </c>
      <c r="B3555" s="192">
        <f>IF(ISBLANK('INVOCAÇÕES'!$AC$282),"",'INVOCAÇÕES'!$AC$282&amp;"")</f>
        <v/>
      </c>
      <c r="C3555" s="192">
        <f>"'INVOCAÇÕES'!AC282"</f>
        <v/>
      </c>
      <c r="D3555" s="192" t="inlineStr">
        <is>
          <t>entrada</t>
        </is>
      </c>
    </row>
    <row r="3556">
      <c r="A3556" s="192" t="inlineStr">
        <is>
          <t>invocacao.8.talento.6</t>
        </is>
      </c>
      <c r="B3556" s="192">
        <f>IF(ISBLANK('INVOCAÇÕES'!$AC$283),"",'INVOCAÇÕES'!$AC$283&amp;"")</f>
        <v/>
      </c>
      <c r="C3556" s="192">
        <f>"'INVOCAÇÕES'!AC283"</f>
        <v/>
      </c>
      <c r="D3556" s="192" t="inlineStr">
        <is>
          <t>entrada</t>
        </is>
      </c>
    </row>
    <row r="3557">
      <c r="A3557" s="192" t="inlineStr">
        <is>
          <t>invocacao.8.talento.7</t>
        </is>
      </c>
      <c r="B3557" s="192">
        <f>IF(ISBLANK('INVOCAÇÕES'!$AC$284),"",'INVOCAÇÕES'!$AC$284&amp;"")</f>
        <v/>
      </c>
      <c r="C3557" s="192">
        <f>"'INVOCAÇÕES'!AC284"</f>
        <v/>
      </c>
      <c r="D3557" s="192" t="inlineStr">
        <is>
          <t>entrada</t>
        </is>
      </c>
    </row>
    <row r="3558">
      <c r="A3558" s="192" t="inlineStr">
        <is>
          <t>invocacao.8.talento.8</t>
        </is>
      </c>
      <c r="B3558" s="192">
        <f>IF(ISBLANK('INVOCAÇÕES'!$AC$285),"",'INVOCAÇÕES'!$AC$285&amp;"")</f>
        <v/>
      </c>
      <c r="C3558" s="192">
        <f>"'INVOCAÇÕES'!AC285"</f>
        <v/>
      </c>
      <c r="D3558" s="192" t="inlineStr">
        <is>
          <t>entrada</t>
        </is>
      </c>
    </row>
    <row r="3559">
      <c r="A3559" s="192" t="inlineStr">
        <is>
          <t>invocacao.8.talento_extra.1</t>
        </is>
      </c>
      <c r="B3559" s="192">
        <f>IF(ISBLANK('INVOCAÇÕES'!$AC$380),"",'INVOCAÇÕES'!$AC$380&amp;"")</f>
        <v/>
      </c>
      <c r="C3559" s="192">
        <f>"'INVOCAÇÕES'!AC380"</f>
        <v/>
      </c>
      <c r="D3559" s="192" t="inlineStr">
        <is>
          <t>entrada</t>
        </is>
      </c>
    </row>
    <row r="3560">
      <c r="A3560" s="192" t="inlineStr">
        <is>
          <t>invocacao.8.talento_extra.2</t>
        </is>
      </c>
      <c r="B3560" s="192">
        <f>IF(ISBLANK('INVOCAÇÕES'!$AC$381),"",'INVOCAÇÕES'!$AC$381&amp;"")</f>
        <v/>
      </c>
      <c r="C3560" s="192">
        <f>"'INVOCAÇÕES'!AC381"</f>
        <v/>
      </c>
      <c r="D3560" s="192" t="inlineStr">
        <is>
          <t>entrada</t>
        </is>
      </c>
    </row>
    <row r="3561">
      <c r="A3561" s="192" t="inlineStr">
        <is>
          <t>invocacao.8.talento_extra.3</t>
        </is>
      </c>
      <c r="B3561" s="192">
        <f>IF(ISBLANK('INVOCAÇÕES'!$AC$382),"",'INVOCAÇÕES'!$AC$382&amp;"")</f>
        <v/>
      </c>
      <c r="C3561" s="192">
        <f>"'INVOCAÇÕES'!AC382"</f>
        <v/>
      </c>
      <c r="D3561" s="192" t="inlineStr">
        <is>
          <t>entrada</t>
        </is>
      </c>
    </row>
    <row r="3562">
      <c r="A3562" s="192" t="inlineStr">
        <is>
          <t>invocacao.8.equipamento.1</t>
        </is>
      </c>
      <c r="B3562" s="192">
        <f>IF(ISBLANK('INVOCAÇÕES'!$AO$231),"",'INVOCAÇÕES'!$AO$231&amp;"")</f>
        <v/>
      </c>
      <c r="C3562" s="192">
        <f>"'INVOCAÇÕES'!AO231"</f>
        <v/>
      </c>
      <c r="D3562" s="192" t="inlineStr">
        <is>
          <t>entrada</t>
        </is>
      </c>
    </row>
    <row r="3563">
      <c r="A3563" s="192" t="inlineStr">
        <is>
          <t>invocacao.8.equipamento.2</t>
        </is>
      </c>
      <c r="B3563" s="192">
        <f>IF(ISBLANK('INVOCAÇÕES'!$AO$232),"",'INVOCAÇÕES'!$AO$232&amp;"")</f>
        <v/>
      </c>
      <c r="C3563" s="192">
        <f>"'INVOCAÇÕES'!AO232"</f>
        <v/>
      </c>
      <c r="D3563" s="192" t="inlineStr">
        <is>
          <t>entrada</t>
        </is>
      </c>
    </row>
    <row r="3564">
      <c r="A3564" s="192" t="inlineStr">
        <is>
          <t>invocacao.8.equipamento.3</t>
        </is>
      </c>
      <c r="B3564" s="192">
        <f>IF(ISBLANK('INVOCAÇÕES'!$AO$233),"",'INVOCAÇÕES'!$AO$233&amp;"")</f>
        <v/>
      </c>
      <c r="C3564" s="192">
        <f>"'INVOCAÇÕES'!AO233"</f>
        <v/>
      </c>
      <c r="D3564" s="192" t="inlineStr">
        <is>
          <t>entrada</t>
        </is>
      </c>
    </row>
    <row r="3565">
      <c r="A3565" s="192" t="inlineStr">
        <is>
          <t>invocacao.8.liberacao.1.classe</t>
        </is>
      </c>
      <c r="B3565" s="192">
        <f>IF(ISBLANK('INVOCAÇÕES'!$AB$387),"",'INVOCAÇÕES'!$AB$387&amp;"")</f>
        <v/>
      </c>
      <c r="C3565" s="192">
        <f>"'INVOCAÇÕES'!AB387"</f>
        <v/>
      </c>
      <c r="D3565" s="192" t="inlineStr">
        <is>
          <t>entrada</t>
        </is>
      </c>
    </row>
    <row r="3566">
      <c r="A3566" s="192" t="inlineStr">
        <is>
          <t>invocacao.8.liberacao.1.nome</t>
        </is>
      </c>
      <c r="B3566" s="192">
        <f>IF(ISBLANK('INVOCAÇÕES'!$AC$387),"",'INVOCAÇÕES'!$AC$387&amp;"")</f>
        <v/>
      </c>
      <c r="C3566" s="192">
        <f>"'INVOCAÇÕES'!AC387"</f>
        <v/>
      </c>
      <c r="D3566" s="192" t="inlineStr">
        <is>
          <t>entrada</t>
        </is>
      </c>
    </row>
    <row r="3567">
      <c r="A3567" s="192" t="inlineStr">
        <is>
          <t>invocacao.8.liberacao.1.pe</t>
        </is>
      </c>
      <c r="B3567" s="192">
        <f>IF(ISBLANK('INVOCAÇÕES'!$AF$387),"",'INVOCAÇÕES'!$AF$387&amp;"")</f>
        <v/>
      </c>
      <c r="C3567" s="192">
        <f>"'INVOCAÇÕES'!AF387"</f>
        <v/>
      </c>
      <c r="D3567" s="192" t="inlineStr">
        <is>
          <t>resultado</t>
        </is>
      </c>
    </row>
    <row r="3568">
      <c r="A3568" s="192" t="inlineStr">
        <is>
          <t>invocacao.8.liberacao.1.como</t>
        </is>
      </c>
      <c r="B3568" s="192">
        <f>IF(ISBLANK('INVOCAÇÕES'!$AB$388),"",'INVOCAÇÕES'!$AB$388&amp;"")</f>
        <v/>
      </c>
      <c r="C3568" s="192">
        <f>"'INVOCAÇÕES'!AB388"</f>
        <v/>
      </c>
      <c r="D3568" s="192" t="inlineStr">
        <is>
          <t>entrada</t>
        </is>
      </c>
    </row>
    <row r="3569">
      <c r="A3569" s="192" t="inlineStr">
        <is>
          <t>invocacao.8.liberacao.1.pontos</t>
        </is>
      </c>
      <c r="B3569" s="192">
        <f>IF(ISBLANK('INVOCAÇÕES'!$AB$392),"",'INVOCAÇÕES'!$AB$392&amp;"")</f>
        <v/>
      </c>
      <c r="C3569" s="192">
        <f>"'INVOCAÇÕES'!AB392"</f>
        <v/>
      </c>
      <c r="D3569" s="192" t="inlineStr">
        <is>
          <t>resultado</t>
        </is>
      </c>
    </row>
    <row r="3570">
      <c r="A3570" s="192" t="inlineStr">
        <is>
          <t>invocacao.8.liberacao.1.acao</t>
        </is>
      </c>
      <c r="B3570" s="192">
        <f>IF(ISBLANK('INVOCAÇÕES'!$AB$393),"",'INVOCAÇÕES'!$AB$393&amp;"")</f>
        <v/>
      </c>
      <c r="C3570" s="192">
        <f>"'INVOCAÇÕES'!AB393"</f>
        <v/>
      </c>
      <c r="D3570" s="192" t="inlineStr">
        <is>
          <t>resultado</t>
        </is>
      </c>
    </row>
    <row r="3571">
      <c r="A3571" s="192" t="inlineStr">
        <is>
          <t>invocacao.8.liberacao.2.classe</t>
        </is>
      </c>
      <c r="B3571" s="192">
        <f>IF(ISBLANK('INVOCAÇÕES'!$AH$387),"",'INVOCAÇÕES'!$AH$387&amp;"")</f>
        <v/>
      </c>
      <c r="C3571" s="192">
        <f>"'INVOCAÇÕES'!AH387"</f>
        <v/>
      </c>
      <c r="D3571" s="192" t="inlineStr">
        <is>
          <t>entrada</t>
        </is>
      </c>
    </row>
    <row r="3572">
      <c r="A3572" s="192" t="inlineStr">
        <is>
          <t>invocacao.8.liberacao.2.nome</t>
        </is>
      </c>
      <c r="B3572" s="192">
        <f>IF(ISBLANK('INVOCAÇÕES'!$AI$387),"",'INVOCAÇÕES'!$AI$387&amp;"")</f>
        <v/>
      </c>
      <c r="C3572" s="192">
        <f>"'INVOCAÇÕES'!AI387"</f>
        <v/>
      </c>
      <c r="D3572" s="192" t="inlineStr">
        <is>
          <t>entrada</t>
        </is>
      </c>
    </row>
    <row r="3573">
      <c r="A3573" s="192" t="inlineStr">
        <is>
          <t>invocacao.8.liberacao.2.pe</t>
        </is>
      </c>
      <c r="B3573" s="192">
        <f>IF(ISBLANK('INVOCAÇÕES'!$AL$387),"",'INVOCAÇÕES'!$AL$387&amp;"")</f>
        <v/>
      </c>
      <c r="C3573" s="192">
        <f>"'INVOCAÇÕES'!AL387"</f>
        <v/>
      </c>
      <c r="D3573" s="192" t="inlineStr">
        <is>
          <t>resultado</t>
        </is>
      </c>
    </row>
    <row r="3574">
      <c r="A3574" s="192" t="inlineStr">
        <is>
          <t>invocacao.8.liberacao.2.como</t>
        </is>
      </c>
      <c r="B3574" s="192">
        <f>IF(ISBLANK('INVOCAÇÕES'!$AH$388),"",'INVOCAÇÕES'!$AH$388&amp;"")</f>
        <v/>
      </c>
      <c r="C3574" s="192">
        <f>"'INVOCAÇÕES'!AH388"</f>
        <v/>
      </c>
      <c r="D3574" s="192" t="inlineStr">
        <is>
          <t>entrada</t>
        </is>
      </c>
    </row>
    <row r="3575">
      <c r="A3575" s="192" t="inlineStr">
        <is>
          <t>invocacao.8.liberacao.2.pontos</t>
        </is>
      </c>
      <c r="B3575" s="192">
        <f>IF(ISBLANK('INVOCAÇÕES'!$AH$392),"",'INVOCAÇÕES'!$AH$392&amp;"")</f>
        <v/>
      </c>
      <c r="C3575" s="192">
        <f>"'INVOCAÇÕES'!AH392"</f>
        <v/>
      </c>
      <c r="D3575" s="192" t="inlineStr">
        <is>
          <t>resultado</t>
        </is>
      </c>
    </row>
    <row r="3576">
      <c r="A3576" s="192" t="inlineStr">
        <is>
          <t>invocacao.8.liberacao.2.acao</t>
        </is>
      </c>
      <c r="B3576" s="192">
        <f>IF(ISBLANK('INVOCAÇÕES'!$AH$393),"",'INVOCAÇÕES'!$AH$393&amp;"")</f>
        <v/>
      </c>
      <c r="C3576" s="192">
        <f>"'INVOCAÇÕES'!AH393"</f>
        <v/>
      </c>
      <c r="D3576" s="192" t="inlineStr">
        <is>
          <t>resultado</t>
        </is>
      </c>
    </row>
    <row r="3577">
      <c r="A3577" s="192" t="inlineStr">
        <is>
          <t>invocacao.8.liberacao.3.classe</t>
        </is>
      </c>
      <c r="B3577" s="192">
        <f>IF(ISBLANK('INVOCAÇÕES'!$AN$387),"",'INVOCAÇÕES'!$AN$387&amp;"")</f>
        <v/>
      </c>
      <c r="C3577" s="192">
        <f>"'INVOCAÇÕES'!AN387"</f>
        <v/>
      </c>
      <c r="D3577" s="192" t="inlineStr">
        <is>
          <t>entrada</t>
        </is>
      </c>
    </row>
    <row r="3578">
      <c r="A3578" s="192" t="inlineStr">
        <is>
          <t>invocacao.8.liberacao.3.nome</t>
        </is>
      </c>
      <c r="B3578" s="192">
        <f>IF(ISBLANK('INVOCAÇÕES'!$AO$387),"",'INVOCAÇÕES'!$AO$387&amp;"")</f>
        <v/>
      </c>
      <c r="C3578" s="192">
        <f>"'INVOCAÇÕES'!AO387"</f>
        <v/>
      </c>
      <c r="D3578" s="192" t="inlineStr">
        <is>
          <t>entrada</t>
        </is>
      </c>
    </row>
    <row r="3579">
      <c r="A3579" s="192" t="inlineStr">
        <is>
          <t>invocacao.8.liberacao.3.pe</t>
        </is>
      </c>
      <c r="B3579" s="192">
        <f>IF(ISBLANK('INVOCAÇÕES'!$AR$387),"",'INVOCAÇÕES'!$AR$387&amp;"")</f>
        <v/>
      </c>
      <c r="C3579" s="192">
        <f>"'INVOCAÇÕES'!AR387"</f>
        <v/>
      </c>
      <c r="D3579" s="192" t="inlineStr">
        <is>
          <t>resultado</t>
        </is>
      </c>
    </row>
    <row r="3580">
      <c r="A3580" s="192" t="inlineStr">
        <is>
          <t>invocacao.8.liberacao.3.como</t>
        </is>
      </c>
      <c r="B3580" s="192">
        <f>IF(ISBLANK('INVOCAÇÕES'!$AN$388),"",'INVOCAÇÕES'!$AN$388&amp;"")</f>
        <v/>
      </c>
      <c r="C3580" s="192">
        <f>"'INVOCAÇÕES'!AN388"</f>
        <v/>
      </c>
      <c r="D3580" s="192" t="inlineStr">
        <is>
          <t>entrada</t>
        </is>
      </c>
    </row>
    <row r="3581">
      <c r="A3581" s="192" t="inlineStr">
        <is>
          <t>invocacao.8.liberacao.3.pontos</t>
        </is>
      </c>
      <c r="B3581" s="192">
        <f>IF(ISBLANK('INVOCAÇÕES'!$AN$392),"",'INVOCAÇÕES'!$AN$392&amp;"")</f>
        <v/>
      </c>
      <c r="C3581" s="192">
        <f>"'INVOCAÇÕES'!AN392"</f>
        <v/>
      </c>
      <c r="D3581" s="192" t="inlineStr">
        <is>
          <t>resultado</t>
        </is>
      </c>
    </row>
    <row r="3582">
      <c r="A3582" s="192" t="inlineStr">
        <is>
          <t>invocacao.8.liberacao.3.acao</t>
        </is>
      </c>
      <c r="B3582" s="192">
        <f>IF(ISBLANK('INVOCAÇÕES'!$AN$393),"",'INVOCAÇÕES'!$AN$393&amp;"")</f>
        <v/>
      </c>
      <c r="C3582" s="192">
        <f>"'INVOCAÇÕES'!AN393"</f>
        <v/>
      </c>
      <c r="D3582" s="192" t="inlineStr">
        <is>
          <t>resultado</t>
        </is>
      </c>
    </row>
    <row r="3583">
      <c r="A3583" s="192" t="inlineStr">
        <is>
          <t>invocacao.8.tm.nome</t>
        </is>
      </c>
      <c r="B3583" s="192">
        <f>IF(ISBLANK('INVOCAÇÕES'!$AB$396),"",'INVOCAÇÕES'!$AB$396&amp;"")</f>
        <v/>
      </c>
      <c r="C3583" s="192">
        <f>"'INVOCAÇÕES'!AB396"</f>
        <v/>
      </c>
      <c r="D3583" s="192" t="inlineStr">
        <is>
          <t>entrada</t>
        </is>
      </c>
    </row>
    <row r="3584">
      <c r="A3584" s="192" t="inlineStr">
        <is>
          <t>invocacao.8.tm.pe</t>
        </is>
      </c>
      <c r="B3584" s="192">
        <f>IF(ISBLANK('INVOCAÇÕES'!$AF$396),"",'INVOCAÇÕES'!$AF$396&amp;"")</f>
        <v/>
      </c>
      <c r="C3584" s="192">
        <f>"'INVOCAÇÕES'!AF396"</f>
        <v/>
      </c>
      <c r="D3584" s="192" t="inlineStr">
        <is>
          <t>resultado</t>
        </is>
      </c>
    </row>
    <row r="3585">
      <c r="A3585" s="192" t="inlineStr">
        <is>
          <t>invocacao.8.tm.como</t>
        </is>
      </c>
      <c r="B3585" s="192">
        <f>IF(ISBLANK('INVOCAÇÕES'!$AB$397),"",'INVOCAÇÕES'!$AB$397&amp;"")</f>
        <v/>
      </c>
      <c r="C3585" s="192">
        <f>"'INVOCAÇÕES'!AB397"</f>
        <v/>
      </c>
      <c r="D3585" s="192" t="inlineStr">
        <is>
          <t>entrada</t>
        </is>
      </c>
    </row>
    <row r="3586">
      <c r="A3586" s="192" t="inlineStr">
        <is>
          <t>invocacao.8.tm.dados</t>
        </is>
      </c>
      <c r="B3586" s="192">
        <f>IF(ISBLANK('INVOCAÇÕES'!$AB$401),"",'INVOCAÇÕES'!$AB$401&amp;"")</f>
        <v/>
      </c>
      <c r="C3586" s="192">
        <f>"'INVOCAÇÕES'!AB401"</f>
        <v/>
      </c>
      <c r="D3586" s="192" t="inlineStr">
        <is>
          <t>resultado</t>
        </is>
      </c>
    </row>
    <row r="3587">
      <c r="A3587" s="192" t="inlineStr">
        <is>
          <t>invocacao.8.tm.acao</t>
        </is>
      </c>
      <c r="B3587" s="192">
        <f>IF(ISBLANK('INVOCAÇÕES'!$AB$402),"",'INVOCAÇÕES'!$AB$402&amp;"")</f>
        <v/>
      </c>
      <c r="C3587" s="192">
        <f>"'INVOCAÇÕES'!AB402"</f>
        <v/>
      </c>
      <c r="D3587" s="192" t="inlineStr">
        <is>
          <t>resultado</t>
        </is>
      </c>
    </row>
    <row r="3588">
      <c r="A3588" s="192" t="inlineStr">
        <is>
          <t>invocacao.8.exp.nome</t>
        </is>
      </c>
      <c r="B3588" s="192">
        <f>IF(ISBLANK('INVOCAÇÕES'!$AH$396),"",'INVOCAÇÕES'!$AH$396&amp;"")</f>
        <v/>
      </c>
      <c r="C3588" s="192">
        <f>"'INVOCAÇÕES'!AH396"</f>
        <v/>
      </c>
      <c r="D3588" s="192" t="inlineStr">
        <is>
          <t>entrada</t>
        </is>
      </c>
    </row>
    <row r="3589">
      <c r="A3589" s="192" t="inlineStr">
        <is>
          <t>invocacao.8.exp.pe</t>
        </is>
      </c>
      <c r="B3589" s="192">
        <f>IF(ISBLANK('INVOCAÇÕES'!$AL$396),"",'INVOCAÇÕES'!$AL$396&amp;"")</f>
        <v/>
      </c>
      <c r="C3589" s="192">
        <f>"'INVOCAÇÕES'!AL396"</f>
        <v/>
      </c>
      <c r="D3589" s="192" t="inlineStr">
        <is>
          <t>resultado</t>
        </is>
      </c>
    </row>
    <row r="3590">
      <c r="A3590" s="192" t="inlineStr">
        <is>
          <t>invocacao.8.exp.como</t>
        </is>
      </c>
      <c r="B3590" s="192">
        <f>IF(ISBLANK('INVOCAÇÕES'!$AH$397),"",'INVOCAÇÕES'!$AH$397&amp;"")</f>
        <v/>
      </c>
      <c r="C3590" s="192">
        <f>"'INVOCAÇÕES'!AH397"</f>
        <v/>
      </c>
      <c r="D3590" s="192" t="inlineStr">
        <is>
          <t>entrada</t>
        </is>
      </c>
    </row>
    <row r="3591">
      <c r="A3591" s="192" t="inlineStr">
        <is>
          <t>invocacao.8.exp.degrau</t>
        </is>
      </c>
      <c r="B3591" s="192">
        <f>IF(ISBLANK('INVOCAÇÕES'!$AH$401),"",'INVOCAÇÕES'!$AH$401&amp;"")</f>
        <v/>
      </c>
      <c r="C3591" s="192">
        <f>"'INVOCAÇÕES'!AH401"</f>
        <v/>
      </c>
      <c r="D3591" s="192" t="inlineStr">
        <is>
          <t>entrada</t>
        </is>
      </c>
    </row>
    <row r="3592">
      <c r="A3592" s="192" t="inlineStr">
        <is>
          <t>invocacao.8.exp.acerto</t>
        </is>
      </c>
      <c r="B3592" s="192">
        <f>IF(ISBLANK('INVOCAÇÕES'!$AJ$401),"",'INVOCAÇÕES'!$AJ$401&amp;"")</f>
        <v/>
      </c>
      <c r="C3592" s="192">
        <f>"'INVOCAÇÕES'!AJ401"</f>
        <v/>
      </c>
      <c r="D3592" s="192" t="inlineStr">
        <is>
          <t>entrada</t>
        </is>
      </c>
    </row>
    <row r="3593">
      <c r="A3593" s="192" t="inlineStr">
        <is>
          <t>invocacao.8.exp.pede</t>
        </is>
      </c>
      <c r="B3593" s="192">
        <f>IF(ISBLANK('INVOCAÇÕES'!$AH$402),"",'INVOCAÇÕES'!$AH$402&amp;"")</f>
        <v/>
      </c>
      <c r="C3593" s="192">
        <f>"'INVOCAÇÕES'!AH402"</f>
        <v/>
      </c>
      <c r="D3593" s="192" t="inlineStr">
        <is>
          <t>resultado</t>
        </is>
      </c>
    </row>
    <row r="3594">
      <c r="A3594" s="192" t="inlineStr">
        <is>
          <t>invocacao.9.atributo.forca.base</t>
        </is>
      </c>
      <c r="B3594" s="192">
        <f>IF(ISBLANK('INVOCAÇÕES'!$AH$416),"",'INVOCAÇÕES'!$AH$416&amp;"")</f>
        <v/>
      </c>
      <c r="C3594" s="192">
        <f>"'INVOCAÇÕES'!AH416"</f>
        <v/>
      </c>
      <c r="D3594" s="192" t="inlineStr">
        <is>
          <t>entrada</t>
        </is>
      </c>
    </row>
    <row r="3595">
      <c r="A3595" s="192" t="inlineStr">
        <is>
          <t>invocacao.9.atributo.forca.buff</t>
        </is>
      </c>
      <c r="B3595" s="192">
        <f>IF(ISBLANK('INVOCAÇÕES'!$AH$417),"",'INVOCAÇÕES'!$AH$417&amp;"")</f>
        <v/>
      </c>
      <c r="C3595" s="192">
        <f>"'INVOCAÇÕES'!AH417"</f>
        <v/>
      </c>
      <c r="D3595" s="192" t="inlineStr">
        <is>
          <t>entrada</t>
        </is>
      </c>
    </row>
    <row r="3596">
      <c r="A3596" s="192" t="inlineStr">
        <is>
          <t>invocacao.9.atributo.forca.total</t>
        </is>
      </c>
      <c r="B3596" s="192">
        <f>IF(ISBLANK('INVOCAÇÕES'!$AH$414),"",'INVOCAÇÕES'!$AH$414&amp;"")</f>
        <v/>
      </c>
      <c r="C3596" s="192">
        <f>"'INVOCAÇÕES'!AH414"</f>
        <v/>
      </c>
      <c r="D3596" s="192" t="inlineStr">
        <is>
          <t>resultado</t>
        </is>
      </c>
    </row>
    <row r="3597">
      <c r="A3597" s="192" t="inlineStr">
        <is>
          <t>invocacao.9.atributo.destreza.base</t>
        </is>
      </c>
      <c r="B3597" s="192">
        <f>IF(ISBLANK('INVOCAÇÕES'!$AI$416),"",'INVOCAÇÕES'!$AI$416&amp;"")</f>
        <v/>
      </c>
      <c r="C3597" s="192">
        <f>"'INVOCAÇÕES'!AI416"</f>
        <v/>
      </c>
      <c r="D3597" s="192" t="inlineStr">
        <is>
          <t>entrada</t>
        </is>
      </c>
    </row>
    <row r="3598">
      <c r="A3598" s="192" t="inlineStr">
        <is>
          <t>invocacao.9.atributo.destreza.buff</t>
        </is>
      </c>
      <c r="B3598" s="192">
        <f>IF(ISBLANK('INVOCAÇÕES'!$AI$417),"",'INVOCAÇÕES'!$AI$417&amp;"")</f>
        <v/>
      </c>
      <c r="C3598" s="192">
        <f>"'INVOCAÇÕES'!AI417"</f>
        <v/>
      </c>
      <c r="D3598" s="192" t="inlineStr">
        <is>
          <t>entrada</t>
        </is>
      </c>
    </row>
    <row r="3599">
      <c r="A3599" s="192" t="inlineStr">
        <is>
          <t>invocacao.9.atributo.destreza.total</t>
        </is>
      </c>
      <c r="B3599" s="192">
        <f>IF(ISBLANK('INVOCAÇÕES'!$AI$414),"",'INVOCAÇÕES'!$AI$414&amp;"")</f>
        <v/>
      </c>
      <c r="C3599" s="192">
        <f>"'INVOCAÇÕES'!AI414"</f>
        <v/>
      </c>
      <c r="D3599" s="192" t="inlineStr">
        <is>
          <t>resultado</t>
        </is>
      </c>
    </row>
    <row r="3600">
      <c r="A3600" s="192" t="inlineStr">
        <is>
          <t>invocacao.9.atributo.constituicao.base</t>
        </is>
      </c>
      <c r="B3600" s="192">
        <f>IF(ISBLANK('INVOCAÇÕES'!$AJ$416),"",'INVOCAÇÕES'!$AJ$416&amp;"")</f>
        <v/>
      </c>
      <c r="C3600" s="192">
        <f>"'INVOCAÇÕES'!AJ416"</f>
        <v/>
      </c>
      <c r="D3600" s="192" t="inlineStr">
        <is>
          <t>entrada</t>
        </is>
      </c>
    </row>
    <row r="3601">
      <c r="A3601" s="192" t="inlineStr">
        <is>
          <t>invocacao.9.atributo.constituicao.buff</t>
        </is>
      </c>
      <c r="B3601" s="192">
        <f>IF(ISBLANK('INVOCAÇÕES'!$AJ$417),"",'INVOCAÇÕES'!$AJ$417&amp;"")</f>
        <v/>
      </c>
      <c r="C3601" s="192">
        <f>"'INVOCAÇÕES'!AJ417"</f>
        <v/>
      </c>
      <c r="D3601" s="192" t="inlineStr">
        <is>
          <t>entrada</t>
        </is>
      </c>
    </row>
    <row r="3602">
      <c r="A3602" s="192" t="inlineStr">
        <is>
          <t>invocacao.9.atributo.constituicao.total</t>
        </is>
      </c>
      <c r="B3602" s="192">
        <f>IF(ISBLANK('INVOCAÇÕES'!$AJ$414),"",'INVOCAÇÕES'!$AJ$414&amp;"")</f>
        <v/>
      </c>
      <c r="C3602" s="192">
        <f>"'INVOCAÇÕES'!AJ414"</f>
        <v/>
      </c>
      <c r="D3602" s="192" t="inlineStr">
        <is>
          <t>resultado</t>
        </is>
      </c>
    </row>
    <row r="3603">
      <c r="A3603" s="192" t="inlineStr">
        <is>
          <t>invocacao.9.atributo.inteligencia.base</t>
        </is>
      </c>
      <c r="B3603" s="192">
        <f>IF(ISBLANK('INVOCAÇÕES'!$AK$416),"",'INVOCAÇÕES'!$AK$416&amp;"")</f>
        <v/>
      </c>
      <c r="C3603" s="192">
        <f>"'INVOCAÇÕES'!AK416"</f>
        <v/>
      </c>
      <c r="D3603" s="192" t="inlineStr">
        <is>
          <t>entrada</t>
        </is>
      </c>
    </row>
    <row r="3604">
      <c r="A3604" s="192" t="inlineStr">
        <is>
          <t>invocacao.9.atributo.inteligencia.buff</t>
        </is>
      </c>
      <c r="B3604" s="192">
        <f>IF(ISBLANK('INVOCAÇÕES'!$AK$417),"",'INVOCAÇÕES'!$AK$417&amp;"")</f>
        <v/>
      </c>
      <c r="C3604" s="192">
        <f>"'INVOCAÇÕES'!AK417"</f>
        <v/>
      </c>
      <c r="D3604" s="192" t="inlineStr">
        <is>
          <t>entrada</t>
        </is>
      </c>
    </row>
    <row r="3605">
      <c r="A3605" s="192" t="inlineStr">
        <is>
          <t>invocacao.9.atributo.inteligencia.total</t>
        </is>
      </c>
      <c r="B3605" s="192">
        <f>IF(ISBLANK('INVOCAÇÕES'!$AK$414),"",'INVOCAÇÕES'!$AK$414&amp;"")</f>
        <v/>
      </c>
      <c r="C3605" s="192">
        <f>"'INVOCAÇÕES'!AK414"</f>
        <v/>
      </c>
      <c r="D3605" s="192" t="inlineStr">
        <is>
          <t>resultado</t>
        </is>
      </c>
    </row>
    <row r="3606">
      <c r="A3606" s="192" t="inlineStr">
        <is>
          <t>invocacao.9.atributo.essencia.base</t>
        </is>
      </c>
      <c r="B3606" s="192">
        <f>IF(ISBLANK('INVOCAÇÕES'!$AL$416),"",'INVOCAÇÕES'!$AL$416&amp;"")</f>
        <v/>
      </c>
      <c r="C3606" s="192">
        <f>"'INVOCAÇÕES'!AL416"</f>
        <v/>
      </c>
      <c r="D3606" s="192" t="inlineStr">
        <is>
          <t>entrada</t>
        </is>
      </c>
    </row>
    <row r="3607">
      <c r="A3607" s="192" t="inlineStr">
        <is>
          <t>invocacao.9.atributo.essencia.buff</t>
        </is>
      </c>
      <c r="B3607" s="192">
        <f>IF(ISBLANK('INVOCAÇÕES'!$AL$417),"",'INVOCAÇÕES'!$AL$417&amp;"")</f>
        <v/>
      </c>
      <c r="C3607" s="192">
        <f>"'INVOCAÇÕES'!AL417"</f>
        <v/>
      </c>
      <c r="D3607" s="192" t="inlineStr">
        <is>
          <t>entrada</t>
        </is>
      </c>
    </row>
    <row r="3608">
      <c r="A3608" s="192" t="inlineStr">
        <is>
          <t>invocacao.9.atributo.essencia.total</t>
        </is>
      </c>
      <c r="B3608" s="192">
        <f>IF(ISBLANK('INVOCAÇÕES'!$AL$414),"",'INVOCAÇÕES'!$AL$414&amp;"")</f>
        <v/>
      </c>
      <c r="C3608" s="192">
        <f>"'INVOCAÇÕES'!AL414"</f>
        <v/>
      </c>
      <c r="D3608" s="192" t="inlineStr">
        <is>
          <t>resultado</t>
        </is>
      </c>
    </row>
    <row r="3609">
      <c r="A3609" s="192" t="inlineStr">
        <is>
          <t>invocacao.9.buff.acerto</t>
        </is>
      </c>
      <c r="B3609" s="192">
        <f>IF(ISBLANK('INVOCAÇÕES'!$AH$422),"",'INVOCAÇÕES'!$AH$422&amp;"")</f>
        <v/>
      </c>
      <c r="C3609" s="192">
        <f>"'INVOCAÇÕES'!AH422"</f>
        <v/>
      </c>
      <c r="D3609" s="192" t="inlineStr">
        <is>
          <t>entrada</t>
        </is>
      </c>
    </row>
    <row r="3610">
      <c r="A3610" s="192" t="inlineStr">
        <is>
          <t>invocacao.9.buff.cd</t>
        </is>
      </c>
      <c r="B3610" s="192">
        <f>IF(ISBLANK('INVOCAÇÕES'!$AI$422),"",'INVOCAÇÕES'!$AI$422&amp;"")</f>
        <v/>
      </c>
      <c r="C3610" s="192">
        <f>"'INVOCAÇÕES'!AI422"</f>
        <v/>
      </c>
      <c r="D3610" s="192" t="inlineStr">
        <is>
          <t>entrada</t>
        </is>
      </c>
    </row>
    <row r="3611">
      <c r="A3611" s="192" t="inlineStr">
        <is>
          <t>invocacao.9.buff.defesa</t>
        </is>
      </c>
      <c r="B3611" s="192">
        <f>IF(ISBLANK('INVOCAÇÕES'!$AJ$422),"",'INVOCAÇÕES'!$AJ$422&amp;"")</f>
        <v/>
      </c>
      <c r="C3611" s="192">
        <f>"'INVOCAÇÕES'!AJ422"</f>
        <v/>
      </c>
      <c r="D3611" s="192" t="inlineStr">
        <is>
          <t>entrada</t>
        </is>
      </c>
    </row>
    <row r="3612">
      <c r="A3612" s="192" t="inlineStr">
        <is>
          <t>invocacao.9.buff.vida</t>
        </is>
      </c>
      <c r="B3612" s="192">
        <f>IF(ISBLANK('INVOCAÇÕES'!$AK$422),"",'INVOCAÇÕES'!$AK$422&amp;"")</f>
        <v/>
      </c>
      <c r="C3612" s="192">
        <f>"'INVOCAÇÕES'!AK422"</f>
        <v/>
      </c>
      <c r="D3612" s="192" t="inlineStr">
        <is>
          <t>entrada</t>
        </is>
      </c>
    </row>
    <row r="3613">
      <c r="A3613" s="192" t="inlineStr">
        <is>
          <t>invocacao.9.buff.deslocamento</t>
        </is>
      </c>
      <c r="B3613" s="192">
        <f>IF(ISBLANK('INVOCAÇÕES'!$AL$422),"",'INVOCAÇÕES'!$AL$422&amp;"")</f>
        <v/>
      </c>
      <c r="C3613" s="192">
        <f>"'INVOCAÇÕES'!AL422"</f>
        <v/>
      </c>
      <c r="D3613" s="192" t="inlineStr">
        <is>
          <t>entrada</t>
        </is>
      </c>
    </row>
    <row r="3614">
      <c r="A3614" s="192" t="inlineStr">
        <is>
          <t>invocacao.9.buff.tr.fisico</t>
        </is>
      </c>
      <c r="B3614" s="192">
        <f>IF(ISBLANK('INVOCAÇÕES'!$AH$427),"",'INVOCAÇÕES'!$AH$427&amp;"")</f>
        <v/>
      </c>
      <c r="C3614" s="192">
        <f>"'INVOCAÇÕES'!AH427"</f>
        <v/>
      </c>
      <c r="D3614" s="192" t="inlineStr">
        <is>
          <t>entrada</t>
        </is>
      </c>
    </row>
    <row r="3615">
      <c r="A3615" s="192" t="inlineStr">
        <is>
          <t>invocacao.9.buff.tr.vigor</t>
        </is>
      </c>
      <c r="B3615" s="192">
        <f>IF(ISBLANK('INVOCAÇÕES'!$AI$427),"",'INVOCAÇÕES'!$AI$427&amp;"")</f>
        <v/>
      </c>
      <c r="C3615" s="192">
        <f>"'INVOCAÇÕES'!AI427"</f>
        <v/>
      </c>
      <c r="D3615" s="192" t="inlineStr">
        <is>
          <t>entrada</t>
        </is>
      </c>
    </row>
    <row r="3616">
      <c r="A3616" s="192" t="inlineStr">
        <is>
          <t>invocacao.9.buff.tr.intelecto</t>
        </is>
      </c>
      <c r="B3616" s="192">
        <f>IF(ISBLANK('INVOCAÇÕES'!$AJ$427),"",'INVOCAÇÕES'!$AJ$427&amp;"")</f>
        <v/>
      </c>
      <c r="C3616" s="192">
        <f>"'INVOCAÇÕES'!AJ427"</f>
        <v/>
      </c>
      <c r="D3616" s="192" t="inlineStr">
        <is>
          <t>entrada</t>
        </is>
      </c>
    </row>
    <row r="3617">
      <c r="A3617" s="192" t="inlineStr">
        <is>
          <t>invocacao.9.buff.tr.espirito</t>
        </is>
      </c>
      <c r="B3617" s="192">
        <f>IF(ISBLANK('INVOCAÇÕES'!$AK$427),"",'INVOCAÇÕES'!$AK$427&amp;"")</f>
        <v/>
      </c>
      <c r="C3617" s="192">
        <f>"'INVOCAÇÕES'!AK427"</f>
        <v/>
      </c>
      <c r="D3617" s="192" t="inlineStr">
        <is>
          <t>entrada</t>
        </is>
      </c>
    </row>
    <row r="3618">
      <c r="A3618" s="192" t="inlineStr">
        <is>
          <t>invocacao.9.atributo_acerto</t>
        </is>
      </c>
      <c r="B3618" s="192">
        <f>IF(ISBLANK('INVOCAÇÕES'!$AH$430),"",'INVOCAÇÕES'!$AH$430&amp;"")</f>
        <v/>
      </c>
      <c r="C3618" s="192">
        <f>"'INVOCAÇÕES'!AH430"</f>
        <v/>
      </c>
      <c r="D3618" s="192" t="inlineStr">
        <is>
          <t>entrada</t>
        </is>
      </c>
    </row>
    <row r="3619">
      <c r="A3619" s="192" t="inlineStr">
        <is>
          <t>invocacao.9.atributo_fisico</t>
        </is>
      </c>
      <c r="B3619" s="192">
        <f>IF(ISBLANK('INVOCAÇÕES'!$AK$430),"",'INVOCAÇÕES'!$AK$430&amp;"")</f>
        <v/>
      </c>
      <c r="C3619" s="192">
        <f>"'INVOCAÇÕES'!AK430"</f>
        <v/>
      </c>
      <c r="D3619" s="192" t="inlineStr">
        <is>
          <t>entrada</t>
        </is>
      </c>
    </row>
    <row r="3620">
      <c r="A3620" s="192" t="inlineStr">
        <is>
          <t>invocacao.9.tr_treinado</t>
        </is>
      </c>
      <c r="B3620" s="192">
        <f>IF(ISBLANK('INVOCAÇÕES'!$AL$425),"",'INVOCAÇÕES'!$AL$425&amp;"")</f>
        <v/>
      </c>
      <c r="C3620" s="192">
        <f>"'INVOCAÇÕES'!AL425"</f>
        <v/>
      </c>
      <c r="D3620" s="192" t="inlineStr">
        <is>
          <t>entrada</t>
        </is>
      </c>
    </row>
    <row r="3621">
      <c r="A3621" s="192" t="inlineStr">
        <is>
          <t>invocacao.9.alma</t>
        </is>
      </c>
      <c r="B3621" s="192">
        <f>IF(ISBLANK('INVOCAÇÕES'!$AN$414),"",'INVOCAÇÕES'!$AN$414&amp;"")</f>
        <v/>
      </c>
      <c r="C3621" s="192">
        <f>"'INVOCAÇÕES'!AN414"</f>
        <v/>
      </c>
      <c r="D3621" s="192" t="inlineStr">
        <is>
          <t>entrada</t>
        </is>
      </c>
    </row>
    <row r="3622">
      <c r="A3622" s="192" t="inlineStr">
        <is>
          <t>invocacao.9.notas</t>
        </is>
      </c>
      <c r="B3622" s="192">
        <f>IF(ISBLANK('INVOCAÇÕES'!$AN$423),"",'INVOCAÇÕES'!$AN$423&amp;"")</f>
        <v/>
      </c>
      <c r="C3622" s="192">
        <f>"'INVOCAÇÕES'!AN423"</f>
        <v/>
      </c>
      <c r="D3622" s="192" t="inlineStr">
        <is>
          <t>entrada</t>
        </is>
      </c>
    </row>
    <row r="3623">
      <c r="A3623" s="192" t="inlineStr">
        <is>
          <t>invocacao.9.definicao</t>
        </is>
      </c>
      <c r="B3623" s="192">
        <f>IF(ISBLANK('INVOCAÇÕES'!$AB$448),"",'INVOCAÇÕES'!$AB$448&amp;"")</f>
        <v/>
      </c>
      <c r="C3623" s="192">
        <f>"'INVOCAÇÕES'!AB448"</f>
        <v/>
      </c>
      <c r="D3623" s="192" t="inlineStr">
        <is>
          <t>entrada</t>
        </is>
      </c>
    </row>
    <row r="3624">
      <c r="A3624" s="192" t="inlineStr">
        <is>
          <t>invocacao.9.familia.1</t>
        </is>
      </c>
      <c r="B3624" s="192">
        <f>IF(ISBLANK('INVOCAÇÕES'!$AH$444),"",'INVOCAÇÕES'!$AH$444&amp;"")</f>
        <v/>
      </c>
      <c r="C3624" s="192">
        <f>"'INVOCAÇÕES'!AH444"</f>
        <v/>
      </c>
      <c r="D3624" s="192" t="inlineStr">
        <is>
          <t>entrada</t>
        </is>
      </c>
    </row>
    <row r="3625">
      <c r="A3625" s="192" t="inlineStr">
        <is>
          <t>invocacao.9.familia.2</t>
        </is>
      </c>
      <c r="B3625" s="192">
        <f>IF(ISBLANK('INVOCAÇÕES'!$AI$444),"",'INVOCAÇÕES'!$AI$444&amp;"")</f>
        <v/>
      </c>
      <c r="C3625" s="192">
        <f>"'INVOCAÇÕES'!AI444"</f>
        <v/>
      </c>
      <c r="D3625" s="192" t="inlineStr">
        <is>
          <t>entrada</t>
        </is>
      </c>
    </row>
    <row r="3626">
      <c r="A3626" s="192" t="inlineStr">
        <is>
          <t>invocacao.9.familia.3</t>
        </is>
      </c>
      <c r="B3626" s="192">
        <f>IF(ISBLANK('INVOCAÇÕES'!$AJ$444),"",'INVOCAÇÕES'!$AJ$444&amp;"")</f>
        <v/>
      </c>
      <c r="C3626" s="192">
        <f>"'INVOCAÇÕES'!AJ444"</f>
        <v/>
      </c>
      <c r="D3626" s="192" t="inlineStr">
        <is>
          <t>entrada</t>
        </is>
      </c>
    </row>
    <row r="3627">
      <c r="A3627" s="192" t="inlineStr">
        <is>
          <t>invocacao.9.familia.4</t>
        </is>
      </c>
      <c r="B3627" s="192">
        <f>IF(ISBLANK('INVOCAÇÕES'!$AK$444),"",'INVOCAÇÕES'!$AK$444&amp;"")</f>
        <v/>
      </c>
      <c r="C3627" s="192">
        <f>"'INVOCAÇÕES'!AK444"</f>
        <v/>
      </c>
      <c r="D3627" s="192" t="inlineStr">
        <is>
          <t>entrada</t>
        </is>
      </c>
    </row>
    <row r="3628">
      <c r="A3628" s="192" t="inlineStr">
        <is>
          <t>invocacao.9.familia.5</t>
        </is>
      </c>
      <c r="B3628" s="192">
        <f>IF(ISBLANK('INVOCAÇÕES'!$AL$444),"",'INVOCAÇÕES'!$AL$444&amp;"")</f>
        <v/>
      </c>
      <c r="C3628" s="192">
        <f>"'INVOCAÇÕES'!AL444"</f>
        <v/>
      </c>
      <c r="D3628" s="192" t="inlineStr">
        <is>
          <t>entrada</t>
        </is>
      </c>
    </row>
    <row r="3629">
      <c r="A3629" s="192" t="inlineStr">
        <is>
          <t>invocacao.9.pericia.1</t>
        </is>
      </c>
      <c r="B3629" s="192">
        <f>IF(ISBLANK('INVOCAÇÕES'!$AH$434),"",'INVOCAÇÕES'!$AH$434&amp;"")</f>
        <v/>
      </c>
      <c r="C3629" s="192">
        <f>"'INVOCAÇÕES'!AH434"</f>
        <v/>
      </c>
      <c r="D3629" s="192" t="inlineStr">
        <is>
          <t>entrada</t>
        </is>
      </c>
    </row>
    <row r="3630">
      <c r="A3630" s="192" t="inlineStr">
        <is>
          <t>invocacao.9.pericia.2</t>
        </is>
      </c>
      <c r="B3630" s="192">
        <f>IF(ISBLANK('INVOCAÇÕES'!$AH$435),"",'INVOCAÇÕES'!$AH$435&amp;"")</f>
        <v/>
      </c>
      <c r="C3630" s="192">
        <f>"'INVOCAÇÕES'!AH435"</f>
        <v/>
      </c>
      <c r="D3630" s="192" t="inlineStr">
        <is>
          <t>entrada</t>
        </is>
      </c>
    </row>
    <row r="3631">
      <c r="A3631" s="192" t="inlineStr">
        <is>
          <t>invocacao.9.pericia.3</t>
        </is>
      </c>
      <c r="B3631" s="192">
        <f>IF(ISBLANK('INVOCAÇÕES'!$AH$436),"",'INVOCAÇÕES'!$AH$436&amp;"")</f>
        <v/>
      </c>
      <c r="C3631" s="192">
        <f>"'INVOCAÇÕES'!AH436"</f>
        <v/>
      </c>
      <c r="D3631" s="192" t="inlineStr">
        <is>
          <t>entrada</t>
        </is>
      </c>
    </row>
    <row r="3632">
      <c r="A3632" s="192" t="inlineStr">
        <is>
          <t>invocacao.9.pericia.4</t>
        </is>
      </c>
      <c r="B3632" s="192">
        <f>IF(ISBLANK('INVOCAÇÕES'!$AH$437),"",'INVOCAÇÕES'!$AH$437&amp;"")</f>
        <v/>
      </c>
      <c r="C3632" s="192">
        <f>"'INVOCAÇÕES'!AH437"</f>
        <v/>
      </c>
      <c r="D3632" s="192" t="inlineStr">
        <is>
          <t>entrada</t>
        </is>
      </c>
    </row>
    <row r="3633">
      <c r="A3633" s="192" t="inlineStr">
        <is>
          <t>invocacao.9.pericia.5</t>
        </is>
      </c>
      <c r="B3633" s="192">
        <f>IF(ISBLANK('INVOCAÇÕES'!$AH$438),"",'INVOCAÇÕES'!$AH$438&amp;"")</f>
        <v/>
      </c>
      <c r="C3633" s="192">
        <f>"'INVOCAÇÕES'!AH438"</f>
        <v/>
      </c>
      <c r="D3633" s="192" t="inlineStr">
        <is>
          <t>entrada</t>
        </is>
      </c>
    </row>
    <row r="3634">
      <c r="A3634" s="192" t="inlineStr">
        <is>
          <t>invocacao.9.pericia.6</t>
        </is>
      </c>
      <c r="B3634" s="192">
        <f>IF(ISBLANK('INVOCAÇÕES'!$AH$439),"",'INVOCAÇÕES'!$AH$439&amp;"")</f>
        <v/>
      </c>
      <c r="C3634" s="192">
        <f>"'INVOCAÇÕES'!AH439"</f>
        <v/>
      </c>
      <c r="D3634" s="192" t="inlineStr">
        <is>
          <t>entrada</t>
        </is>
      </c>
    </row>
    <row r="3635">
      <c r="A3635" s="192" t="inlineStr">
        <is>
          <t>invocacao.9.pericia.7</t>
        </is>
      </c>
      <c r="B3635" s="192">
        <f>IF(ISBLANK('INVOCAÇÕES'!$AH$440),"",'INVOCAÇÕES'!$AH$440&amp;"")</f>
        <v/>
      </c>
      <c r="C3635" s="192">
        <f>"'INVOCAÇÕES'!AH440"</f>
        <v/>
      </c>
      <c r="D3635" s="192" t="inlineStr">
        <is>
          <t>entrada</t>
        </is>
      </c>
    </row>
    <row r="3636">
      <c r="A3636" s="192" t="inlineStr">
        <is>
          <t>invocacao.9.buff.pericia.1</t>
        </is>
      </c>
      <c r="B3636" s="192">
        <f>IF(ISBLANK('INVOCAÇÕES'!$AK$434),"",'INVOCAÇÕES'!$AK$434&amp;"")</f>
        <v/>
      </c>
      <c r="C3636" s="192">
        <f>"'INVOCAÇÕES'!AK434"</f>
        <v/>
      </c>
      <c r="D3636" s="192" t="inlineStr">
        <is>
          <t>entrada</t>
        </is>
      </c>
    </row>
    <row r="3637">
      <c r="A3637" s="192" t="inlineStr">
        <is>
          <t>invocacao.9.buff.pericia.2</t>
        </is>
      </c>
      <c r="B3637" s="192">
        <f>IF(ISBLANK('INVOCAÇÕES'!$AK$435),"",'INVOCAÇÕES'!$AK$435&amp;"")</f>
        <v/>
      </c>
      <c r="C3637" s="192">
        <f>"'INVOCAÇÕES'!AK435"</f>
        <v/>
      </c>
      <c r="D3637" s="192" t="inlineStr">
        <is>
          <t>entrada</t>
        </is>
      </c>
    </row>
    <row r="3638">
      <c r="A3638" s="192" t="inlineStr">
        <is>
          <t>invocacao.9.buff.pericia.3</t>
        </is>
      </c>
      <c r="B3638" s="192">
        <f>IF(ISBLANK('INVOCAÇÕES'!$AK$436),"",'INVOCAÇÕES'!$AK$436&amp;"")</f>
        <v/>
      </c>
      <c r="C3638" s="192">
        <f>"'INVOCAÇÕES'!AK436"</f>
        <v/>
      </c>
      <c r="D3638" s="192" t="inlineStr">
        <is>
          <t>entrada</t>
        </is>
      </c>
    </row>
    <row r="3639">
      <c r="A3639" s="192" t="inlineStr">
        <is>
          <t>invocacao.9.buff.pericia.4</t>
        </is>
      </c>
      <c r="B3639" s="192">
        <f>IF(ISBLANK('INVOCAÇÕES'!$AK$437),"",'INVOCAÇÕES'!$AK$437&amp;"")</f>
        <v/>
      </c>
      <c r="C3639" s="192">
        <f>"'INVOCAÇÕES'!AK437"</f>
        <v/>
      </c>
      <c r="D3639" s="192" t="inlineStr">
        <is>
          <t>entrada</t>
        </is>
      </c>
    </row>
    <row r="3640">
      <c r="A3640" s="192" t="inlineStr">
        <is>
          <t>invocacao.9.buff.pericia.5</t>
        </is>
      </c>
      <c r="B3640" s="192">
        <f>IF(ISBLANK('INVOCAÇÕES'!$AK$438),"",'INVOCAÇÕES'!$AK$438&amp;"")</f>
        <v/>
      </c>
      <c r="C3640" s="192">
        <f>"'INVOCAÇÕES'!AK438"</f>
        <v/>
      </c>
      <c r="D3640" s="192" t="inlineStr">
        <is>
          <t>entrada</t>
        </is>
      </c>
    </row>
    <row r="3641">
      <c r="A3641" s="192" t="inlineStr">
        <is>
          <t>invocacao.9.buff.pericia.6</t>
        </is>
      </c>
      <c r="B3641" s="192">
        <f>IF(ISBLANK('INVOCAÇÕES'!$AK$439),"",'INVOCAÇÕES'!$AK$439&amp;"")</f>
        <v/>
      </c>
      <c r="C3641" s="192">
        <f>"'INVOCAÇÕES'!AK439"</f>
        <v/>
      </c>
      <c r="D3641" s="192" t="inlineStr">
        <is>
          <t>entrada</t>
        </is>
      </c>
    </row>
    <row r="3642">
      <c r="A3642" s="192" t="inlineStr">
        <is>
          <t>invocacao.9.buff.pericia.7</t>
        </is>
      </c>
      <c r="B3642" s="192">
        <f>IF(ISBLANK('INVOCAÇÕES'!$AK$440),"",'INVOCAÇÕES'!$AK$440&amp;"")</f>
        <v/>
      </c>
      <c r="C3642" s="192">
        <f>"'INVOCAÇÕES'!AK440"</f>
        <v/>
      </c>
      <c r="D3642" s="192" t="inlineStr">
        <is>
          <t>entrada</t>
        </is>
      </c>
    </row>
    <row r="3643">
      <c r="A3643" s="192" t="inlineStr">
        <is>
          <t>invocacao.9.talento.1</t>
        </is>
      </c>
      <c r="B3643" s="192">
        <f>IF(ISBLANK('INVOCAÇÕES'!$AC$476),"",'INVOCAÇÕES'!$AC$476&amp;"")</f>
        <v/>
      </c>
      <c r="C3643" s="192">
        <f>"'INVOCAÇÕES'!AC476"</f>
        <v/>
      </c>
      <c r="D3643" s="192" t="inlineStr">
        <is>
          <t>entrada</t>
        </is>
      </c>
    </row>
    <row r="3644">
      <c r="A3644" s="192" t="inlineStr">
        <is>
          <t>invocacao.9.talento.2</t>
        </is>
      </c>
      <c r="B3644" s="192">
        <f>IF(ISBLANK('INVOCAÇÕES'!$AC$477),"",'INVOCAÇÕES'!$AC$477&amp;"")</f>
        <v/>
      </c>
      <c r="C3644" s="192">
        <f>"'INVOCAÇÕES'!AC477"</f>
        <v/>
      </c>
      <c r="D3644" s="192" t="inlineStr">
        <is>
          <t>entrada</t>
        </is>
      </c>
    </row>
    <row r="3645">
      <c r="A3645" s="192" t="inlineStr">
        <is>
          <t>invocacao.9.talento.3</t>
        </is>
      </c>
      <c r="B3645" s="192">
        <f>IF(ISBLANK('INVOCAÇÕES'!$AC$478),"",'INVOCAÇÕES'!$AC$478&amp;"")</f>
        <v/>
      </c>
      <c r="C3645" s="192">
        <f>"'INVOCAÇÕES'!AC478"</f>
        <v/>
      </c>
      <c r="D3645" s="192" t="inlineStr">
        <is>
          <t>entrada</t>
        </is>
      </c>
    </row>
    <row r="3646">
      <c r="A3646" s="192" t="inlineStr">
        <is>
          <t>invocacao.9.talento.4</t>
        </is>
      </c>
      <c r="B3646" s="192">
        <f>IF(ISBLANK('INVOCAÇÕES'!$AC$479),"",'INVOCAÇÕES'!$AC$479&amp;"")</f>
        <v/>
      </c>
      <c r="C3646" s="192">
        <f>"'INVOCAÇÕES'!AC479"</f>
        <v/>
      </c>
      <c r="D3646" s="192" t="inlineStr">
        <is>
          <t>entrada</t>
        </is>
      </c>
    </row>
    <row r="3647">
      <c r="A3647" s="192" t="inlineStr">
        <is>
          <t>invocacao.9.talento.5</t>
        </is>
      </c>
      <c r="B3647" s="192">
        <f>IF(ISBLANK('INVOCAÇÕES'!$AC$480),"",'INVOCAÇÕES'!$AC$480&amp;"")</f>
        <v/>
      </c>
      <c r="C3647" s="192">
        <f>"'INVOCAÇÕES'!AC480"</f>
        <v/>
      </c>
      <c r="D3647" s="192" t="inlineStr">
        <is>
          <t>entrada</t>
        </is>
      </c>
    </row>
    <row r="3648">
      <c r="A3648" s="192" t="inlineStr">
        <is>
          <t>invocacao.9.talento.6</t>
        </is>
      </c>
      <c r="B3648" s="192">
        <f>IF(ISBLANK('INVOCAÇÕES'!$AC$481),"",'INVOCAÇÕES'!$AC$481&amp;"")</f>
        <v/>
      </c>
      <c r="C3648" s="192">
        <f>"'INVOCAÇÕES'!AC481"</f>
        <v/>
      </c>
      <c r="D3648" s="192" t="inlineStr">
        <is>
          <t>entrada</t>
        </is>
      </c>
    </row>
    <row r="3649">
      <c r="A3649" s="192" t="inlineStr">
        <is>
          <t>invocacao.9.talento.7</t>
        </is>
      </c>
      <c r="B3649" s="192">
        <f>IF(ISBLANK('INVOCAÇÕES'!$AC$482),"",'INVOCAÇÕES'!$AC$482&amp;"")</f>
        <v/>
      </c>
      <c r="C3649" s="192">
        <f>"'INVOCAÇÕES'!AC482"</f>
        <v/>
      </c>
      <c r="D3649" s="192" t="inlineStr">
        <is>
          <t>entrada</t>
        </is>
      </c>
    </row>
    <row r="3650">
      <c r="A3650" s="192" t="inlineStr">
        <is>
          <t>invocacao.9.talento.8</t>
        </is>
      </c>
      <c r="B3650" s="192">
        <f>IF(ISBLANK('INVOCAÇÕES'!$AC$483),"",'INVOCAÇÕES'!$AC$483&amp;"")</f>
        <v/>
      </c>
      <c r="C3650" s="192">
        <f>"'INVOCAÇÕES'!AC483"</f>
        <v/>
      </c>
      <c r="D3650" s="192" t="inlineStr">
        <is>
          <t>entrada</t>
        </is>
      </c>
    </row>
    <row r="3651">
      <c r="A3651" s="192" t="inlineStr">
        <is>
          <t>invocacao.9.talento_extra.1</t>
        </is>
      </c>
      <c r="B3651" s="192">
        <f>IF(ISBLANK('INVOCAÇÕES'!$AC$578),"",'INVOCAÇÕES'!$AC$578&amp;"")</f>
        <v/>
      </c>
      <c r="C3651" s="192">
        <f>"'INVOCAÇÕES'!AC578"</f>
        <v/>
      </c>
      <c r="D3651" s="192" t="inlineStr">
        <is>
          <t>entrada</t>
        </is>
      </c>
    </row>
    <row r="3652">
      <c r="A3652" s="192" t="inlineStr">
        <is>
          <t>invocacao.9.talento_extra.2</t>
        </is>
      </c>
      <c r="B3652" s="192">
        <f>IF(ISBLANK('INVOCAÇÕES'!$AC$579),"",'INVOCAÇÕES'!$AC$579&amp;"")</f>
        <v/>
      </c>
      <c r="C3652" s="192">
        <f>"'INVOCAÇÕES'!AC579"</f>
        <v/>
      </c>
      <c r="D3652" s="192" t="inlineStr">
        <is>
          <t>entrada</t>
        </is>
      </c>
    </row>
    <row r="3653">
      <c r="A3653" s="192" t="inlineStr">
        <is>
          <t>invocacao.9.talento_extra.3</t>
        </is>
      </c>
      <c r="B3653" s="192">
        <f>IF(ISBLANK('INVOCAÇÕES'!$AC$580),"",'INVOCAÇÕES'!$AC$580&amp;"")</f>
        <v/>
      </c>
      <c r="C3653" s="192">
        <f>"'INVOCAÇÕES'!AC580"</f>
        <v/>
      </c>
      <c r="D3653" s="192" t="inlineStr">
        <is>
          <t>entrada</t>
        </is>
      </c>
    </row>
    <row r="3654">
      <c r="A3654" s="192" t="inlineStr">
        <is>
          <t>invocacao.9.equipamento.1</t>
        </is>
      </c>
      <c r="B3654" s="192">
        <f>IF(ISBLANK('INVOCAÇÕES'!$AO$429),"",'INVOCAÇÕES'!$AO$429&amp;"")</f>
        <v/>
      </c>
      <c r="C3654" s="192">
        <f>"'INVOCAÇÕES'!AO429"</f>
        <v/>
      </c>
      <c r="D3654" s="192" t="inlineStr">
        <is>
          <t>entrada</t>
        </is>
      </c>
    </row>
    <row r="3655">
      <c r="A3655" s="192" t="inlineStr">
        <is>
          <t>invocacao.9.equipamento.2</t>
        </is>
      </c>
      <c r="B3655" s="192">
        <f>IF(ISBLANK('INVOCAÇÕES'!$AO$430),"",'INVOCAÇÕES'!$AO$430&amp;"")</f>
        <v/>
      </c>
      <c r="C3655" s="192">
        <f>"'INVOCAÇÕES'!AO430"</f>
        <v/>
      </c>
      <c r="D3655" s="192" t="inlineStr">
        <is>
          <t>entrada</t>
        </is>
      </c>
    </row>
    <row r="3656">
      <c r="A3656" s="192" t="inlineStr">
        <is>
          <t>invocacao.9.equipamento.3</t>
        </is>
      </c>
      <c r="B3656" s="192">
        <f>IF(ISBLANK('INVOCAÇÕES'!$AO$431),"",'INVOCAÇÕES'!$AO$431&amp;"")</f>
        <v/>
      </c>
      <c r="C3656" s="192">
        <f>"'INVOCAÇÕES'!AO431"</f>
        <v/>
      </c>
      <c r="D3656" s="192" t="inlineStr">
        <is>
          <t>entrada</t>
        </is>
      </c>
    </row>
    <row r="3657">
      <c r="A3657" s="192" t="inlineStr">
        <is>
          <t>invocacao.9.liberacao.1.classe</t>
        </is>
      </c>
      <c r="B3657" s="192">
        <f>IF(ISBLANK('INVOCAÇÕES'!$AB$585),"",'INVOCAÇÕES'!$AB$585&amp;"")</f>
        <v/>
      </c>
      <c r="C3657" s="192">
        <f>"'INVOCAÇÕES'!AB585"</f>
        <v/>
      </c>
      <c r="D3657" s="192" t="inlineStr">
        <is>
          <t>entrada</t>
        </is>
      </c>
    </row>
    <row r="3658">
      <c r="A3658" s="192" t="inlineStr">
        <is>
          <t>invocacao.9.liberacao.1.nome</t>
        </is>
      </c>
      <c r="B3658" s="192">
        <f>IF(ISBLANK('INVOCAÇÕES'!$AC$585),"",'INVOCAÇÕES'!$AC$585&amp;"")</f>
        <v/>
      </c>
      <c r="C3658" s="192">
        <f>"'INVOCAÇÕES'!AC585"</f>
        <v/>
      </c>
      <c r="D3658" s="192" t="inlineStr">
        <is>
          <t>entrada</t>
        </is>
      </c>
    </row>
    <row r="3659">
      <c r="A3659" s="192" t="inlineStr">
        <is>
          <t>invocacao.9.liberacao.1.pe</t>
        </is>
      </c>
      <c r="B3659" s="192">
        <f>IF(ISBLANK('INVOCAÇÕES'!$AF$585),"",'INVOCAÇÕES'!$AF$585&amp;"")</f>
        <v/>
      </c>
      <c r="C3659" s="192">
        <f>"'INVOCAÇÕES'!AF585"</f>
        <v/>
      </c>
      <c r="D3659" s="192" t="inlineStr">
        <is>
          <t>resultado</t>
        </is>
      </c>
    </row>
    <row r="3660">
      <c r="A3660" s="192" t="inlineStr">
        <is>
          <t>invocacao.9.liberacao.1.como</t>
        </is>
      </c>
      <c r="B3660" s="192">
        <f>IF(ISBLANK('INVOCAÇÕES'!$AB$586),"",'INVOCAÇÕES'!$AB$586&amp;"")</f>
        <v/>
      </c>
      <c r="C3660" s="192">
        <f>"'INVOCAÇÕES'!AB586"</f>
        <v/>
      </c>
      <c r="D3660" s="192" t="inlineStr">
        <is>
          <t>entrada</t>
        </is>
      </c>
    </row>
    <row r="3661">
      <c r="A3661" s="192" t="inlineStr">
        <is>
          <t>invocacao.9.liberacao.1.pontos</t>
        </is>
      </c>
      <c r="B3661" s="192">
        <f>IF(ISBLANK('INVOCAÇÕES'!$AB$590),"",'INVOCAÇÕES'!$AB$590&amp;"")</f>
        <v/>
      </c>
      <c r="C3661" s="192">
        <f>"'INVOCAÇÕES'!AB590"</f>
        <v/>
      </c>
      <c r="D3661" s="192" t="inlineStr">
        <is>
          <t>resultado</t>
        </is>
      </c>
    </row>
    <row r="3662">
      <c r="A3662" s="192" t="inlineStr">
        <is>
          <t>invocacao.9.liberacao.1.acao</t>
        </is>
      </c>
      <c r="B3662" s="192">
        <f>IF(ISBLANK('INVOCAÇÕES'!$AB$591),"",'INVOCAÇÕES'!$AB$591&amp;"")</f>
        <v/>
      </c>
      <c r="C3662" s="192">
        <f>"'INVOCAÇÕES'!AB591"</f>
        <v/>
      </c>
      <c r="D3662" s="192" t="inlineStr">
        <is>
          <t>resultado</t>
        </is>
      </c>
    </row>
    <row r="3663">
      <c r="A3663" s="192" t="inlineStr">
        <is>
          <t>invocacao.9.liberacao.2.classe</t>
        </is>
      </c>
      <c r="B3663" s="192">
        <f>IF(ISBLANK('INVOCAÇÕES'!$AH$585),"",'INVOCAÇÕES'!$AH$585&amp;"")</f>
        <v/>
      </c>
      <c r="C3663" s="192">
        <f>"'INVOCAÇÕES'!AH585"</f>
        <v/>
      </c>
      <c r="D3663" s="192" t="inlineStr">
        <is>
          <t>entrada</t>
        </is>
      </c>
    </row>
    <row r="3664">
      <c r="A3664" s="192" t="inlineStr">
        <is>
          <t>invocacao.9.liberacao.2.nome</t>
        </is>
      </c>
      <c r="B3664" s="192">
        <f>IF(ISBLANK('INVOCAÇÕES'!$AI$585),"",'INVOCAÇÕES'!$AI$585&amp;"")</f>
        <v/>
      </c>
      <c r="C3664" s="192">
        <f>"'INVOCAÇÕES'!AI585"</f>
        <v/>
      </c>
      <c r="D3664" s="192" t="inlineStr">
        <is>
          <t>entrada</t>
        </is>
      </c>
    </row>
    <row r="3665">
      <c r="A3665" s="192" t="inlineStr">
        <is>
          <t>invocacao.9.liberacao.2.pe</t>
        </is>
      </c>
      <c r="B3665" s="192">
        <f>IF(ISBLANK('INVOCAÇÕES'!$AL$585),"",'INVOCAÇÕES'!$AL$585&amp;"")</f>
        <v/>
      </c>
      <c r="C3665" s="192">
        <f>"'INVOCAÇÕES'!AL585"</f>
        <v/>
      </c>
      <c r="D3665" s="192" t="inlineStr">
        <is>
          <t>resultado</t>
        </is>
      </c>
    </row>
    <row r="3666">
      <c r="A3666" s="192" t="inlineStr">
        <is>
          <t>invocacao.9.liberacao.2.como</t>
        </is>
      </c>
      <c r="B3666" s="192">
        <f>IF(ISBLANK('INVOCAÇÕES'!$AH$586),"",'INVOCAÇÕES'!$AH$586&amp;"")</f>
        <v/>
      </c>
      <c r="C3666" s="192">
        <f>"'INVOCAÇÕES'!AH586"</f>
        <v/>
      </c>
      <c r="D3666" s="192" t="inlineStr">
        <is>
          <t>entrada</t>
        </is>
      </c>
    </row>
    <row r="3667">
      <c r="A3667" s="192" t="inlineStr">
        <is>
          <t>invocacao.9.liberacao.2.pontos</t>
        </is>
      </c>
      <c r="B3667" s="192">
        <f>IF(ISBLANK('INVOCAÇÕES'!$AH$590),"",'INVOCAÇÕES'!$AH$590&amp;"")</f>
        <v/>
      </c>
      <c r="C3667" s="192">
        <f>"'INVOCAÇÕES'!AH590"</f>
        <v/>
      </c>
      <c r="D3667" s="192" t="inlineStr">
        <is>
          <t>resultado</t>
        </is>
      </c>
    </row>
    <row r="3668">
      <c r="A3668" s="192" t="inlineStr">
        <is>
          <t>invocacao.9.liberacao.2.acao</t>
        </is>
      </c>
      <c r="B3668" s="192">
        <f>IF(ISBLANK('INVOCAÇÕES'!$AH$591),"",'INVOCAÇÕES'!$AH$591&amp;"")</f>
        <v/>
      </c>
      <c r="C3668" s="192">
        <f>"'INVOCAÇÕES'!AH591"</f>
        <v/>
      </c>
      <c r="D3668" s="192" t="inlineStr">
        <is>
          <t>resultado</t>
        </is>
      </c>
    </row>
    <row r="3669">
      <c r="A3669" s="192" t="inlineStr">
        <is>
          <t>invocacao.9.liberacao.3.classe</t>
        </is>
      </c>
      <c r="B3669" s="192">
        <f>IF(ISBLANK('INVOCAÇÕES'!$AN$585),"",'INVOCAÇÕES'!$AN$585&amp;"")</f>
        <v/>
      </c>
      <c r="C3669" s="192">
        <f>"'INVOCAÇÕES'!AN585"</f>
        <v/>
      </c>
      <c r="D3669" s="192" t="inlineStr">
        <is>
          <t>entrada</t>
        </is>
      </c>
    </row>
    <row r="3670">
      <c r="A3670" s="192" t="inlineStr">
        <is>
          <t>invocacao.9.liberacao.3.nome</t>
        </is>
      </c>
      <c r="B3670" s="192">
        <f>IF(ISBLANK('INVOCAÇÕES'!$AO$585),"",'INVOCAÇÕES'!$AO$585&amp;"")</f>
        <v/>
      </c>
      <c r="C3670" s="192">
        <f>"'INVOCAÇÕES'!AO585"</f>
        <v/>
      </c>
      <c r="D3670" s="192" t="inlineStr">
        <is>
          <t>entrada</t>
        </is>
      </c>
    </row>
    <row r="3671">
      <c r="A3671" s="192" t="inlineStr">
        <is>
          <t>invocacao.9.liberacao.3.pe</t>
        </is>
      </c>
      <c r="B3671" s="192">
        <f>IF(ISBLANK('INVOCAÇÕES'!$AR$585),"",'INVOCAÇÕES'!$AR$585&amp;"")</f>
        <v/>
      </c>
      <c r="C3671" s="192">
        <f>"'INVOCAÇÕES'!AR585"</f>
        <v/>
      </c>
      <c r="D3671" s="192" t="inlineStr">
        <is>
          <t>resultado</t>
        </is>
      </c>
    </row>
    <row r="3672">
      <c r="A3672" s="192" t="inlineStr">
        <is>
          <t>invocacao.9.liberacao.3.como</t>
        </is>
      </c>
      <c r="B3672" s="192">
        <f>IF(ISBLANK('INVOCAÇÕES'!$AN$586),"",'INVOCAÇÕES'!$AN$586&amp;"")</f>
        <v/>
      </c>
      <c r="C3672" s="192">
        <f>"'INVOCAÇÕES'!AN586"</f>
        <v/>
      </c>
      <c r="D3672" s="192" t="inlineStr">
        <is>
          <t>entrada</t>
        </is>
      </c>
    </row>
    <row r="3673">
      <c r="A3673" s="192" t="inlineStr">
        <is>
          <t>invocacao.9.liberacao.3.pontos</t>
        </is>
      </c>
      <c r="B3673" s="192">
        <f>IF(ISBLANK('INVOCAÇÕES'!$AN$590),"",'INVOCAÇÕES'!$AN$590&amp;"")</f>
        <v/>
      </c>
      <c r="C3673" s="192">
        <f>"'INVOCAÇÕES'!AN590"</f>
        <v/>
      </c>
      <c r="D3673" s="192" t="inlineStr">
        <is>
          <t>resultado</t>
        </is>
      </c>
    </row>
    <row r="3674">
      <c r="A3674" s="192" t="inlineStr">
        <is>
          <t>invocacao.9.liberacao.3.acao</t>
        </is>
      </c>
      <c r="B3674" s="192">
        <f>IF(ISBLANK('INVOCAÇÕES'!$AN$591),"",'INVOCAÇÕES'!$AN$591&amp;"")</f>
        <v/>
      </c>
      <c r="C3674" s="192">
        <f>"'INVOCAÇÕES'!AN591"</f>
        <v/>
      </c>
      <c r="D3674" s="192" t="inlineStr">
        <is>
          <t>resultado</t>
        </is>
      </c>
    </row>
    <row r="3675">
      <c r="A3675" s="192" t="inlineStr">
        <is>
          <t>invocacao.9.tm.nome</t>
        </is>
      </c>
      <c r="B3675" s="192">
        <f>IF(ISBLANK('INVOCAÇÕES'!$AB$594),"",'INVOCAÇÕES'!$AB$594&amp;"")</f>
        <v/>
      </c>
      <c r="C3675" s="192">
        <f>"'INVOCAÇÕES'!AB594"</f>
        <v/>
      </c>
      <c r="D3675" s="192" t="inlineStr">
        <is>
          <t>entrada</t>
        </is>
      </c>
    </row>
    <row r="3676">
      <c r="A3676" s="192" t="inlineStr">
        <is>
          <t>invocacao.9.tm.pe</t>
        </is>
      </c>
      <c r="B3676" s="192">
        <f>IF(ISBLANK('INVOCAÇÕES'!$AF$594),"",'INVOCAÇÕES'!$AF$594&amp;"")</f>
        <v/>
      </c>
      <c r="C3676" s="192">
        <f>"'INVOCAÇÕES'!AF594"</f>
        <v/>
      </c>
      <c r="D3676" s="192" t="inlineStr">
        <is>
          <t>resultado</t>
        </is>
      </c>
    </row>
    <row r="3677">
      <c r="A3677" s="192" t="inlineStr">
        <is>
          <t>invocacao.9.tm.como</t>
        </is>
      </c>
      <c r="B3677" s="192">
        <f>IF(ISBLANK('INVOCAÇÕES'!$AB$595),"",'INVOCAÇÕES'!$AB$595&amp;"")</f>
        <v/>
      </c>
      <c r="C3677" s="192">
        <f>"'INVOCAÇÕES'!AB595"</f>
        <v/>
      </c>
      <c r="D3677" s="192" t="inlineStr">
        <is>
          <t>entrada</t>
        </is>
      </c>
    </row>
    <row r="3678">
      <c r="A3678" s="192" t="inlineStr">
        <is>
          <t>invocacao.9.tm.dados</t>
        </is>
      </c>
      <c r="B3678" s="192">
        <f>IF(ISBLANK('INVOCAÇÕES'!$AB$599),"",'INVOCAÇÕES'!$AB$599&amp;"")</f>
        <v/>
      </c>
      <c r="C3678" s="192">
        <f>"'INVOCAÇÕES'!AB599"</f>
        <v/>
      </c>
      <c r="D3678" s="192" t="inlineStr">
        <is>
          <t>resultado</t>
        </is>
      </c>
    </row>
    <row r="3679">
      <c r="A3679" s="192" t="inlineStr">
        <is>
          <t>invocacao.9.tm.acao</t>
        </is>
      </c>
      <c r="B3679" s="192">
        <f>IF(ISBLANK('INVOCAÇÕES'!$AB$600),"",'INVOCAÇÕES'!$AB$600&amp;"")</f>
        <v/>
      </c>
      <c r="C3679" s="192">
        <f>"'INVOCAÇÕES'!AB600"</f>
        <v/>
      </c>
      <c r="D3679" s="192" t="inlineStr">
        <is>
          <t>resultado</t>
        </is>
      </c>
    </row>
    <row r="3680">
      <c r="A3680" s="192" t="inlineStr">
        <is>
          <t>invocacao.9.exp.nome</t>
        </is>
      </c>
      <c r="B3680" s="192">
        <f>IF(ISBLANK('INVOCAÇÕES'!$AH$594),"",'INVOCAÇÕES'!$AH$594&amp;"")</f>
        <v/>
      </c>
      <c r="C3680" s="192">
        <f>"'INVOCAÇÕES'!AH594"</f>
        <v/>
      </c>
      <c r="D3680" s="192" t="inlineStr">
        <is>
          <t>entrada</t>
        </is>
      </c>
    </row>
    <row r="3681">
      <c r="A3681" s="192" t="inlineStr">
        <is>
          <t>invocacao.9.exp.pe</t>
        </is>
      </c>
      <c r="B3681" s="192">
        <f>IF(ISBLANK('INVOCAÇÕES'!$AL$594),"",'INVOCAÇÕES'!$AL$594&amp;"")</f>
        <v/>
      </c>
      <c r="C3681" s="192">
        <f>"'INVOCAÇÕES'!AL594"</f>
        <v/>
      </c>
      <c r="D3681" s="192" t="inlineStr">
        <is>
          <t>resultado</t>
        </is>
      </c>
    </row>
    <row r="3682">
      <c r="A3682" s="192" t="inlineStr">
        <is>
          <t>invocacao.9.exp.como</t>
        </is>
      </c>
      <c r="B3682" s="192">
        <f>IF(ISBLANK('INVOCAÇÕES'!$AH$595),"",'INVOCAÇÕES'!$AH$595&amp;"")</f>
        <v/>
      </c>
      <c r="C3682" s="192">
        <f>"'INVOCAÇÕES'!AH595"</f>
        <v/>
      </c>
      <c r="D3682" s="192" t="inlineStr">
        <is>
          <t>entrada</t>
        </is>
      </c>
    </row>
    <row r="3683">
      <c r="A3683" s="192" t="inlineStr">
        <is>
          <t>invocacao.9.exp.degrau</t>
        </is>
      </c>
      <c r="B3683" s="192">
        <f>IF(ISBLANK('INVOCAÇÕES'!$AH$599),"",'INVOCAÇÕES'!$AH$599&amp;"")</f>
        <v/>
      </c>
      <c r="C3683" s="192">
        <f>"'INVOCAÇÕES'!AH599"</f>
        <v/>
      </c>
      <c r="D3683" s="192" t="inlineStr">
        <is>
          <t>entrada</t>
        </is>
      </c>
    </row>
    <row r="3684">
      <c r="A3684" s="192" t="inlineStr">
        <is>
          <t>invocacao.9.exp.acerto</t>
        </is>
      </c>
      <c r="B3684" s="192">
        <f>IF(ISBLANK('INVOCAÇÕES'!$AJ$599),"",'INVOCAÇÕES'!$AJ$599&amp;"")</f>
        <v/>
      </c>
      <c r="C3684" s="192">
        <f>"'INVOCAÇÕES'!AJ599"</f>
        <v/>
      </c>
      <c r="D3684" s="192" t="inlineStr">
        <is>
          <t>entrada</t>
        </is>
      </c>
    </row>
    <row r="3685">
      <c r="A3685" s="192" t="inlineStr">
        <is>
          <t>invocacao.9.exp.pede</t>
        </is>
      </c>
      <c r="B3685" s="192">
        <f>IF(ISBLANK('INVOCAÇÕES'!$AH$600),"",'INVOCAÇÕES'!$AH$600&amp;"")</f>
        <v/>
      </c>
      <c r="C3685" s="192">
        <f>"'INVOCAÇÕES'!AH600"</f>
        <v/>
      </c>
      <c r="D3685" s="192" t="inlineStr">
        <is>
          <t>resultado</t>
        </is>
      </c>
    </row>
    <row r="3686">
      <c r="A3686" s="192" t="inlineStr">
        <is>
          <t>invocacao.10.atributo.forca.base</t>
        </is>
      </c>
      <c r="B3686" s="192">
        <f>IF(ISBLANK('INVOCAÇÕES'!$AH$614),"",'INVOCAÇÕES'!$AH$614&amp;"")</f>
        <v/>
      </c>
      <c r="C3686" s="192">
        <f>"'INVOCAÇÕES'!AH614"</f>
        <v/>
      </c>
      <c r="D3686" s="192" t="inlineStr">
        <is>
          <t>entrada</t>
        </is>
      </c>
    </row>
    <row r="3687">
      <c r="A3687" s="192" t="inlineStr">
        <is>
          <t>invocacao.10.atributo.forca.buff</t>
        </is>
      </c>
      <c r="B3687" s="192">
        <f>IF(ISBLANK('INVOCAÇÕES'!$AH$615),"",'INVOCAÇÕES'!$AH$615&amp;"")</f>
        <v/>
      </c>
      <c r="C3687" s="192">
        <f>"'INVOCAÇÕES'!AH615"</f>
        <v/>
      </c>
      <c r="D3687" s="192" t="inlineStr">
        <is>
          <t>entrada</t>
        </is>
      </c>
    </row>
    <row r="3688">
      <c r="A3688" s="192" t="inlineStr">
        <is>
          <t>invocacao.10.atributo.forca.total</t>
        </is>
      </c>
      <c r="B3688" s="192">
        <f>IF(ISBLANK('INVOCAÇÕES'!$AH$612),"",'INVOCAÇÕES'!$AH$612&amp;"")</f>
        <v/>
      </c>
      <c r="C3688" s="192">
        <f>"'INVOCAÇÕES'!AH612"</f>
        <v/>
      </c>
      <c r="D3688" s="192" t="inlineStr">
        <is>
          <t>resultado</t>
        </is>
      </c>
    </row>
    <row r="3689">
      <c r="A3689" s="192" t="inlineStr">
        <is>
          <t>invocacao.10.atributo.destreza.base</t>
        </is>
      </c>
      <c r="B3689" s="192">
        <f>IF(ISBLANK('INVOCAÇÕES'!$AI$614),"",'INVOCAÇÕES'!$AI$614&amp;"")</f>
        <v/>
      </c>
      <c r="C3689" s="192">
        <f>"'INVOCAÇÕES'!AI614"</f>
        <v/>
      </c>
      <c r="D3689" s="192" t="inlineStr">
        <is>
          <t>entrada</t>
        </is>
      </c>
    </row>
    <row r="3690">
      <c r="A3690" s="192" t="inlineStr">
        <is>
          <t>invocacao.10.atributo.destreza.buff</t>
        </is>
      </c>
      <c r="B3690" s="192">
        <f>IF(ISBLANK('INVOCAÇÕES'!$AI$615),"",'INVOCAÇÕES'!$AI$615&amp;"")</f>
        <v/>
      </c>
      <c r="C3690" s="192">
        <f>"'INVOCAÇÕES'!AI615"</f>
        <v/>
      </c>
      <c r="D3690" s="192" t="inlineStr">
        <is>
          <t>entrada</t>
        </is>
      </c>
    </row>
    <row r="3691">
      <c r="A3691" s="192" t="inlineStr">
        <is>
          <t>invocacao.10.atributo.destreza.total</t>
        </is>
      </c>
      <c r="B3691" s="192">
        <f>IF(ISBLANK('INVOCAÇÕES'!$AI$612),"",'INVOCAÇÕES'!$AI$612&amp;"")</f>
        <v/>
      </c>
      <c r="C3691" s="192">
        <f>"'INVOCAÇÕES'!AI612"</f>
        <v/>
      </c>
      <c r="D3691" s="192" t="inlineStr">
        <is>
          <t>resultado</t>
        </is>
      </c>
    </row>
    <row r="3692">
      <c r="A3692" s="192" t="inlineStr">
        <is>
          <t>invocacao.10.atributo.constituicao.base</t>
        </is>
      </c>
      <c r="B3692" s="192">
        <f>IF(ISBLANK('INVOCAÇÕES'!$AJ$614),"",'INVOCAÇÕES'!$AJ$614&amp;"")</f>
        <v/>
      </c>
      <c r="C3692" s="192">
        <f>"'INVOCAÇÕES'!AJ614"</f>
        <v/>
      </c>
      <c r="D3692" s="192" t="inlineStr">
        <is>
          <t>entrada</t>
        </is>
      </c>
    </row>
    <row r="3693">
      <c r="A3693" s="192" t="inlineStr">
        <is>
          <t>invocacao.10.atributo.constituicao.buff</t>
        </is>
      </c>
      <c r="B3693" s="192">
        <f>IF(ISBLANK('INVOCAÇÕES'!$AJ$615),"",'INVOCAÇÕES'!$AJ$615&amp;"")</f>
        <v/>
      </c>
      <c r="C3693" s="192">
        <f>"'INVOCAÇÕES'!AJ615"</f>
        <v/>
      </c>
      <c r="D3693" s="192" t="inlineStr">
        <is>
          <t>entrada</t>
        </is>
      </c>
    </row>
    <row r="3694">
      <c r="A3694" s="192" t="inlineStr">
        <is>
          <t>invocacao.10.atributo.constituicao.total</t>
        </is>
      </c>
      <c r="B3694" s="192">
        <f>IF(ISBLANK('INVOCAÇÕES'!$AJ$612),"",'INVOCAÇÕES'!$AJ$612&amp;"")</f>
        <v/>
      </c>
      <c r="C3694" s="192">
        <f>"'INVOCAÇÕES'!AJ612"</f>
        <v/>
      </c>
      <c r="D3694" s="192" t="inlineStr">
        <is>
          <t>resultado</t>
        </is>
      </c>
    </row>
    <row r="3695">
      <c r="A3695" s="192" t="inlineStr">
        <is>
          <t>invocacao.10.atributo.inteligencia.base</t>
        </is>
      </c>
      <c r="B3695" s="192">
        <f>IF(ISBLANK('INVOCAÇÕES'!$AK$614),"",'INVOCAÇÕES'!$AK$614&amp;"")</f>
        <v/>
      </c>
      <c r="C3695" s="192">
        <f>"'INVOCAÇÕES'!AK614"</f>
        <v/>
      </c>
      <c r="D3695" s="192" t="inlineStr">
        <is>
          <t>entrada</t>
        </is>
      </c>
    </row>
    <row r="3696">
      <c r="A3696" s="192" t="inlineStr">
        <is>
          <t>invocacao.10.atributo.inteligencia.buff</t>
        </is>
      </c>
      <c r="B3696" s="192">
        <f>IF(ISBLANK('INVOCAÇÕES'!$AK$615),"",'INVOCAÇÕES'!$AK$615&amp;"")</f>
        <v/>
      </c>
      <c r="C3696" s="192">
        <f>"'INVOCAÇÕES'!AK615"</f>
        <v/>
      </c>
      <c r="D3696" s="192" t="inlineStr">
        <is>
          <t>entrada</t>
        </is>
      </c>
    </row>
    <row r="3697">
      <c r="A3697" s="192" t="inlineStr">
        <is>
          <t>invocacao.10.atributo.inteligencia.total</t>
        </is>
      </c>
      <c r="B3697" s="192">
        <f>IF(ISBLANK('INVOCAÇÕES'!$AK$612),"",'INVOCAÇÕES'!$AK$612&amp;"")</f>
        <v/>
      </c>
      <c r="C3697" s="192">
        <f>"'INVOCAÇÕES'!AK612"</f>
        <v/>
      </c>
      <c r="D3697" s="192" t="inlineStr">
        <is>
          <t>resultado</t>
        </is>
      </c>
    </row>
    <row r="3698">
      <c r="A3698" s="192" t="inlineStr">
        <is>
          <t>invocacao.10.atributo.essencia.base</t>
        </is>
      </c>
      <c r="B3698" s="192">
        <f>IF(ISBLANK('INVOCAÇÕES'!$AL$614),"",'INVOCAÇÕES'!$AL$614&amp;"")</f>
        <v/>
      </c>
      <c r="C3698" s="192">
        <f>"'INVOCAÇÕES'!AL614"</f>
        <v/>
      </c>
      <c r="D3698" s="192" t="inlineStr">
        <is>
          <t>entrada</t>
        </is>
      </c>
    </row>
    <row r="3699">
      <c r="A3699" s="192" t="inlineStr">
        <is>
          <t>invocacao.10.atributo.essencia.buff</t>
        </is>
      </c>
      <c r="B3699" s="192">
        <f>IF(ISBLANK('INVOCAÇÕES'!$AL$615),"",'INVOCAÇÕES'!$AL$615&amp;"")</f>
        <v/>
      </c>
      <c r="C3699" s="192">
        <f>"'INVOCAÇÕES'!AL615"</f>
        <v/>
      </c>
      <c r="D3699" s="192" t="inlineStr">
        <is>
          <t>entrada</t>
        </is>
      </c>
    </row>
    <row r="3700">
      <c r="A3700" s="192" t="inlineStr">
        <is>
          <t>invocacao.10.atributo.essencia.total</t>
        </is>
      </c>
      <c r="B3700" s="192">
        <f>IF(ISBLANK('INVOCAÇÕES'!$AL$612),"",'INVOCAÇÕES'!$AL$612&amp;"")</f>
        <v/>
      </c>
      <c r="C3700" s="192">
        <f>"'INVOCAÇÕES'!AL612"</f>
        <v/>
      </c>
      <c r="D3700" s="192" t="inlineStr">
        <is>
          <t>resultado</t>
        </is>
      </c>
    </row>
    <row r="3701">
      <c r="A3701" s="192" t="inlineStr">
        <is>
          <t>invocacao.10.buff.acerto</t>
        </is>
      </c>
      <c r="B3701" s="192">
        <f>IF(ISBLANK('INVOCAÇÕES'!$AH$620),"",'INVOCAÇÕES'!$AH$620&amp;"")</f>
        <v/>
      </c>
      <c r="C3701" s="192">
        <f>"'INVOCAÇÕES'!AH620"</f>
        <v/>
      </c>
      <c r="D3701" s="192" t="inlineStr">
        <is>
          <t>entrada</t>
        </is>
      </c>
    </row>
    <row r="3702">
      <c r="A3702" s="192" t="inlineStr">
        <is>
          <t>invocacao.10.buff.cd</t>
        </is>
      </c>
      <c r="B3702" s="192">
        <f>IF(ISBLANK('INVOCAÇÕES'!$AI$620),"",'INVOCAÇÕES'!$AI$620&amp;"")</f>
        <v/>
      </c>
      <c r="C3702" s="192">
        <f>"'INVOCAÇÕES'!AI620"</f>
        <v/>
      </c>
      <c r="D3702" s="192" t="inlineStr">
        <is>
          <t>entrada</t>
        </is>
      </c>
    </row>
    <row r="3703">
      <c r="A3703" s="192" t="inlineStr">
        <is>
          <t>invocacao.10.buff.defesa</t>
        </is>
      </c>
      <c r="B3703" s="192">
        <f>IF(ISBLANK('INVOCAÇÕES'!$AJ$620),"",'INVOCAÇÕES'!$AJ$620&amp;"")</f>
        <v/>
      </c>
      <c r="C3703" s="192">
        <f>"'INVOCAÇÕES'!AJ620"</f>
        <v/>
      </c>
      <c r="D3703" s="192" t="inlineStr">
        <is>
          <t>entrada</t>
        </is>
      </c>
    </row>
    <row r="3704">
      <c r="A3704" s="192" t="inlineStr">
        <is>
          <t>invocacao.10.buff.vida</t>
        </is>
      </c>
      <c r="B3704" s="192">
        <f>IF(ISBLANK('INVOCAÇÕES'!$AK$620),"",'INVOCAÇÕES'!$AK$620&amp;"")</f>
        <v/>
      </c>
      <c r="C3704" s="192">
        <f>"'INVOCAÇÕES'!AK620"</f>
        <v/>
      </c>
      <c r="D3704" s="192" t="inlineStr">
        <is>
          <t>entrada</t>
        </is>
      </c>
    </row>
    <row r="3705">
      <c r="A3705" s="192" t="inlineStr">
        <is>
          <t>invocacao.10.buff.deslocamento</t>
        </is>
      </c>
      <c r="B3705" s="192">
        <f>IF(ISBLANK('INVOCAÇÕES'!$AL$620),"",'INVOCAÇÕES'!$AL$620&amp;"")</f>
        <v/>
      </c>
      <c r="C3705" s="192">
        <f>"'INVOCAÇÕES'!AL620"</f>
        <v/>
      </c>
      <c r="D3705" s="192" t="inlineStr">
        <is>
          <t>entrada</t>
        </is>
      </c>
    </row>
    <row r="3706">
      <c r="A3706" s="192" t="inlineStr">
        <is>
          <t>invocacao.10.buff.tr.fisico</t>
        </is>
      </c>
      <c r="B3706" s="192">
        <f>IF(ISBLANK('INVOCAÇÕES'!$AH$625),"",'INVOCAÇÕES'!$AH$625&amp;"")</f>
        <v/>
      </c>
      <c r="C3706" s="192">
        <f>"'INVOCAÇÕES'!AH625"</f>
        <v/>
      </c>
      <c r="D3706" s="192" t="inlineStr">
        <is>
          <t>entrada</t>
        </is>
      </c>
    </row>
    <row r="3707">
      <c r="A3707" s="192" t="inlineStr">
        <is>
          <t>invocacao.10.buff.tr.vigor</t>
        </is>
      </c>
      <c r="B3707" s="192">
        <f>IF(ISBLANK('INVOCAÇÕES'!$AI$625),"",'INVOCAÇÕES'!$AI$625&amp;"")</f>
        <v/>
      </c>
      <c r="C3707" s="192">
        <f>"'INVOCAÇÕES'!AI625"</f>
        <v/>
      </c>
      <c r="D3707" s="192" t="inlineStr">
        <is>
          <t>entrada</t>
        </is>
      </c>
    </row>
    <row r="3708">
      <c r="A3708" s="192" t="inlineStr">
        <is>
          <t>invocacao.10.buff.tr.intelecto</t>
        </is>
      </c>
      <c r="B3708" s="192">
        <f>IF(ISBLANK('INVOCAÇÕES'!$AJ$625),"",'INVOCAÇÕES'!$AJ$625&amp;"")</f>
        <v/>
      </c>
      <c r="C3708" s="192">
        <f>"'INVOCAÇÕES'!AJ625"</f>
        <v/>
      </c>
      <c r="D3708" s="192" t="inlineStr">
        <is>
          <t>entrada</t>
        </is>
      </c>
    </row>
    <row r="3709">
      <c r="A3709" s="192" t="inlineStr">
        <is>
          <t>invocacao.10.buff.tr.espirito</t>
        </is>
      </c>
      <c r="B3709" s="192">
        <f>IF(ISBLANK('INVOCAÇÕES'!$AK$625),"",'INVOCAÇÕES'!$AK$625&amp;"")</f>
        <v/>
      </c>
      <c r="C3709" s="192">
        <f>"'INVOCAÇÕES'!AK625"</f>
        <v/>
      </c>
      <c r="D3709" s="192" t="inlineStr">
        <is>
          <t>entrada</t>
        </is>
      </c>
    </row>
    <row r="3710">
      <c r="A3710" s="192" t="inlineStr">
        <is>
          <t>invocacao.10.atributo_acerto</t>
        </is>
      </c>
      <c r="B3710" s="192">
        <f>IF(ISBLANK('INVOCAÇÕES'!$AH$628),"",'INVOCAÇÕES'!$AH$628&amp;"")</f>
        <v/>
      </c>
      <c r="C3710" s="192">
        <f>"'INVOCAÇÕES'!AH628"</f>
        <v/>
      </c>
      <c r="D3710" s="192" t="inlineStr">
        <is>
          <t>entrada</t>
        </is>
      </c>
    </row>
    <row r="3711">
      <c r="A3711" s="192" t="inlineStr">
        <is>
          <t>invocacao.10.atributo_fisico</t>
        </is>
      </c>
      <c r="B3711" s="192">
        <f>IF(ISBLANK('INVOCAÇÕES'!$AK$628),"",'INVOCAÇÕES'!$AK$628&amp;"")</f>
        <v/>
      </c>
      <c r="C3711" s="192">
        <f>"'INVOCAÇÕES'!AK628"</f>
        <v/>
      </c>
      <c r="D3711" s="192" t="inlineStr">
        <is>
          <t>entrada</t>
        </is>
      </c>
    </row>
    <row r="3712">
      <c r="A3712" s="192" t="inlineStr">
        <is>
          <t>invocacao.10.tr_treinado</t>
        </is>
      </c>
      <c r="B3712" s="192">
        <f>IF(ISBLANK('INVOCAÇÕES'!$AL$623),"",'INVOCAÇÕES'!$AL$623&amp;"")</f>
        <v/>
      </c>
      <c r="C3712" s="192">
        <f>"'INVOCAÇÕES'!AL623"</f>
        <v/>
      </c>
      <c r="D3712" s="192" t="inlineStr">
        <is>
          <t>entrada</t>
        </is>
      </c>
    </row>
    <row r="3713">
      <c r="A3713" s="192" t="inlineStr">
        <is>
          <t>invocacao.10.alma</t>
        </is>
      </c>
      <c r="B3713" s="192">
        <f>IF(ISBLANK('INVOCAÇÕES'!$AN$612),"",'INVOCAÇÕES'!$AN$612&amp;"")</f>
        <v/>
      </c>
      <c r="C3713" s="192">
        <f>"'INVOCAÇÕES'!AN612"</f>
        <v/>
      </c>
      <c r="D3713" s="192" t="inlineStr">
        <is>
          <t>entrada</t>
        </is>
      </c>
    </row>
    <row r="3714">
      <c r="A3714" s="192" t="inlineStr">
        <is>
          <t>invocacao.10.notas</t>
        </is>
      </c>
      <c r="B3714" s="192">
        <f>IF(ISBLANK('INVOCAÇÕES'!$AN$621),"",'INVOCAÇÕES'!$AN$621&amp;"")</f>
        <v/>
      </c>
      <c r="C3714" s="192">
        <f>"'INVOCAÇÕES'!AN621"</f>
        <v/>
      </c>
      <c r="D3714" s="192" t="inlineStr">
        <is>
          <t>entrada</t>
        </is>
      </c>
    </row>
    <row r="3715">
      <c r="A3715" s="192" t="inlineStr">
        <is>
          <t>invocacao.10.definicao</t>
        </is>
      </c>
      <c r="B3715" s="192">
        <f>IF(ISBLANK('INVOCAÇÕES'!$AB$646),"",'INVOCAÇÕES'!$AB$646&amp;"")</f>
        <v/>
      </c>
      <c r="C3715" s="192">
        <f>"'INVOCAÇÕES'!AB646"</f>
        <v/>
      </c>
      <c r="D3715" s="192" t="inlineStr">
        <is>
          <t>entrada</t>
        </is>
      </c>
    </row>
    <row r="3716">
      <c r="A3716" s="192" t="inlineStr">
        <is>
          <t>invocacao.10.familia.1</t>
        </is>
      </c>
      <c r="B3716" s="192">
        <f>IF(ISBLANK('INVOCAÇÕES'!$AH$642),"",'INVOCAÇÕES'!$AH$642&amp;"")</f>
        <v/>
      </c>
      <c r="C3716" s="192">
        <f>"'INVOCAÇÕES'!AH642"</f>
        <v/>
      </c>
      <c r="D3716" s="192" t="inlineStr">
        <is>
          <t>entrada</t>
        </is>
      </c>
    </row>
    <row r="3717">
      <c r="A3717" s="192" t="inlineStr">
        <is>
          <t>invocacao.10.familia.2</t>
        </is>
      </c>
      <c r="B3717" s="192">
        <f>IF(ISBLANK('INVOCAÇÕES'!$AI$642),"",'INVOCAÇÕES'!$AI$642&amp;"")</f>
        <v/>
      </c>
      <c r="C3717" s="192">
        <f>"'INVOCAÇÕES'!AI642"</f>
        <v/>
      </c>
      <c r="D3717" s="192" t="inlineStr">
        <is>
          <t>entrada</t>
        </is>
      </c>
    </row>
    <row r="3718">
      <c r="A3718" s="192" t="inlineStr">
        <is>
          <t>invocacao.10.familia.3</t>
        </is>
      </c>
      <c r="B3718" s="192">
        <f>IF(ISBLANK('INVOCAÇÕES'!$AJ$642),"",'INVOCAÇÕES'!$AJ$642&amp;"")</f>
        <v/>
      </c>
      <c r="C3718" s="192">
        <f>"'INVOCAÇÕES'!AJ642"</f>
        <v/>
      </c>
      <c r="D3718" s="192" t="inlineStr">
        <is>
          <t>entrada</t>
        </is>
      </c>
    </row>
    <row r="3719">
      <c r="A3719" s="192" t="inlineStr">
        <is>
          <t>invocacao.10.familia.4</t>
        </is>
      </c>
      <c r="B3719" s="192">
        <f>IF(ISBLANK('INVOCAÇÕES'!$AK$642),"",'INVOCAÇÕES'!$AK$642&amp;"")</f>
        <v/>
      </c>
      <c r="C3719" s="192">
        <f>"'INVOCAÇÕES'!AK642"</f>
        <v/>
      </c>
      <c r="D3719" s="192" t="inlineStr">
        <is>
          <t>entrada</t>
        </is>
      </c>
    </row>
    <row r="3720">
      <c r="A3720" s="192" t="inlineStr">
        <is>
          <t>invocacao.10.familia.5</t>
        </is>
      </c>
      <c r="B3720" s="192">
        <f>IF(ISBLANK('INVOCAÇÕES'!$AL$642),"",'INVOCAÇÕES'!$AL$642&amp;"")</f>
        <v/>
      </c>
      <c r="C3720" s="192">
        <f>"'INVOCAÇÕES'!AL642"</f>
        <v/>
      </c>
      <c r="D3720" s="192" t="inlineStr">
        <is>
          <t>entrada</t>
        </is>
      </c>
    </row>
    <row r="3721">
      <c r="A3721" s="192" t="inlineStr">
        <is>
          <t>invocacao.10.pericia.1</t>
        </is>
      </c>
      <c r="B3721" s="192">
        <f>IF(ISBLANK('INVOCAÇÕES'!$AH$632),"",'INVOCAÇÕES'!$AH$632&amp;"")</f>
        <v/>
      </c>
      <c r="C3721" s="192">
        <f>"'INVOCAÇÕES'!AH632"</f>
        <v/>
      </c>
      <c r="D3721" s="192" t="inlineStr">
        <is>
          <t>entrada</t>
        </is>
      </c>
    </row>
    <row r="3722">
      <c r="A3722" s="192" t="inlineStr">
        <is>
          <t>invocacao.10.pericia.2</t>
        </is>
      </c>
      <c r="B3722" s="192">
        <f>IF(ISBLANK('INVOCAÇÕES'!$AH$633),"",'INVOCAÇÕES'!$AH$633&amp;"")</f>
        <v/>
      </c>
      <c r="C3722" s="192">
        <f>"'INVOCAÇÕES'!AH633"</f>
        <v/>
      </c>
      <c r="D3722" s="192" t="inlineStr">
        <is>
          <t>entrada</t>
        </is>
      </c>
    </row>
    <row r="3723">
      <c r="A3723" s="192" t="inlineStr">
        <is>
          <t>invocacao.10.pericia.3</t>
        </is>
      </c>
      <c r="B3723" s="192">
        <f>IF(ISBLANK('INVOCAÇÕES'!$AH$634),"",'INVOCAÇÕES'!$AH$634&amp;"")</f>
        <v/>
      </c>
      <c r="C3723" s="192">
        <f>"'INVOCAÇÕES'!AH634"</f>
        <v/>
      </c>
      <c r="D3723" s="192" t="inlineStr">
        <is>
          <t>entrada</t>
        </is>
      </c>
    </row>
    <row r="3724">
      <c r="A3724" s="192" t="inlineStr">
        <is>
          <t>invocacao.10.pericia.4</t>
        </is>
      </c>
      <c r="B3724" s="192">
        <f>IF(ISBLANK('INVOCAÇÕES'!$AH$635),"",'INVOCAÇÕES'!$AH$635&amp;"")</f>
        <v/>
      </c>
      <c r="C3724" s="192">
        <f>"'INVOCAÇÕES'!AH635"</f>
        <v/>
      </c>
      <c r="D3724" s="192" t="inlineStr">
        <is>
          <t>entrada</t>
        </is>
      </c>
    </row>
    <row r="3725">
      <c r="A3725" s="192" t="inlineStr">
        <is>
          <t>invocacao.10.pericia.5</t>
        </is>
      </c>
      <c r="B3725" s="192">
        <f>IF(ISBLANK('INVOCAÇÕES'!$AH$636),"",'INVOCAÇÕES'!$AH$636&amp;"")</f>
        <v/>
      </c>
      <c r="C3725" s="192">
        <f>"'INVOCAÇÕES'!AH636"</f>
        <v/>
      </c>
      <c r="D3725" s="192" t="inlineStr">
        <is>
          <t>entrada</t>
        </is>
      </c>
    </row>
    <row r="3726">
      <c r="A3726" s="192" t="inlineStr">
        <is>
          <t>invocacao.10.pericia.6</t>
        </is>
      </c>
      <c r="B3726" s="192">
        <f>IF(ISBLANK('INVOCAÇÕES'!$AH$637),"",'INVOCAÇÕES'!$AH$637&amp;"")</f>
        <v/>
      </c>
      <c r="C3726" s="192">
        <f>"'INVOCAÇÕES'!AH637"</f>
        <v/>
      </c>
      <c r="D3726" s="192" t="inlineStr">
        <is>
          <t>entrada</t>
        </is>
      </c>
    </row>
    <row r="3727">
      <c r="A3727" s="192" t="inlineStr">
        <is>
          <t>invocacao.10.pericia.7</t>
        </is>
      </c>
      <c r="B3727" s="192">
        <f>IF(ISBLANK('INVOCAÇÕES'!$AH$638),"",'INVOCAÇÕES'!$AH$638&amp;"")</f>
        <v/>
      </c>
      <c r="C3727" s="192">
        <f>"'INVOCAÇÕES'!AH638"</f>
        <v/>
      </c>
      <c r="D3727" s="192" t="inlineStr">
        <is>
          <t>entrada</t>
        </is>
      </c>
    </row>
    <row r="3728">
      <c r="A3728" s="192" t="inlineStr">
        <is>
          <t>invocacao.10.buff.pericia.1</t>
        </is>
      </c>
      <c r="B3728" s="192">
        <f>IF(ISBLANK('INVOCAÇÕES'!$AK$632),"",'INVOCAÇÕES'!$AK$632&amp;"")</f>
        <v/>
      </c>
      <c r="C3728" s="192">
        <f>"'INVOCAÇÕES'!AK632"</f>
        <v/>
      </c>
      <c r="D3728" s="192" t="inlineStr">
        <is>
          <t>entrada</t>
        </is>
      </c>
    </row>
    <row r="3729">
      <c r="A3729" s="192" t="inlineStr">
        <is>
          <t>invocacao.10.buff.pericia.2</t>
        </is>
      </c>
      <c r="B3729" s="192">
        <f>IF(ISBLANK('INVOCAÇÕES'!$AK$633),"",'INVOCAÇÕES'!$AK$633&amp;"")</f>
        <v/>
      </c>
      <c r="C3729" s="192">
        <f>"'INVOCAÇÕES'!AK633"</f>
        <v/>
      </c>
      <c r="D3729" s="192" t="inlineStr">
        <is>
          <t>entrada</t>
        </is>
      </c>
    </row>
    <row r="3730">
      <c r="A3730" s="192" t="inlineStr">
        <is>
          <t>invocacao.10.buff.pericia.3</t>
        </is>
      </c>
      <c r="B3730" s="192">
        <f>IF(ISBLANK('INVOCAÇÕES'!$AK$634),"",'INVOCAÇÕES'!$AK$634&amp;"")</f>
        <v/>
      </c>
      <c r="C3730" s="192">
        <f>"'INVOCAÇÕES'!AK634"</f>
        <v/>
      </c>
      <c r="D3730" s="192" t="inlineStr">
        <is>
          <t>entrada</t>
        </is>
      </c>
    </row>
    <row r="3731">
      <c r="A3731" s="192" t="inlineStr">
        <is>
          <t>invocacao.10.buff.pericia.4</t>
        </is>
      </c>
      <c r="B3731" s="192">
        <f>IF(ISBLANK('INVOCAÇÕES'!$AK$635),"",'INVOCAÇÕES'!$AK$635&amp;"")</f>
        <v/>
      </c>
      <c r="C3731" s="192">
        <f>"'INVOCAÇÕES'!AK635"</f>
        <v/>
      </c>
      <c r="D3731" s="192" t="inlineStr">
        <is>
          <t>entrada</t>
        </is>
      </c>
    </row>
    <row r="3732">
      <c r="A3732" s="192" t="inlineStr">
        <is>
          <t>invocacao.10.buff.pericia.5</t>
        </is>
      </c>
      <c r="B3732" s="192">
        <f>IF(ISBLANK('INVOCAÇÕES'!$AK$636),"",'INVOCAÇÕES'!$AK$636&amp;"")</f>
        <v/>
      </c>
      <c r="C3732" s="192">
        <f>"'INVOCAÇÕES'!AK636"</f>
        <v/>
      </c>
      <c r="D3732" s="192" t="inlineStr">
        <is>
          <t>entrada</t>
        </is>
      </c>
    </row>
    <row r="3733">
      <c r="A3733" s="192" t="inlineStr">
        <is>
          <t>invocacao.10.buff.pericia.6</t>
        </is>
      </c>
      <c r="B3733" s="192">
        <f>IF(ISBLANK('INVOCAÇÕES'!$AK$637),"",'INVOCAÇÕES'!$AK$637&amp;"")</f>
        <v/>
      </c>
      <c r="C3733" s="192">
        <f>"'INVOCAÇÕES'!AK637"</f>
        <v/>
      </c>
      <c r="D3733" s="192" t="inlineStr">
        <is>
          <t>entrada</t>
        </is>
      </c>
    </row>
    <row r="3734">
      <c r="A3734" s="192" t="inlineStr">
        <is>
          <t>invocacao.10.buff.pericia.7</t>
        </is>
      </c>
      <c r="B3734" s="192">
        <f>IF(ISBLANK('INVOCAÇÕES'!$AK$638),"",'INVOCAÇÕES'!$AK$638&amp;"")</f>
        <v/>
      </c>
      <c r="C3734" s="192">
        <f>"'INVOCAÇÕES'!AK638"</f>
        <v/>
      </c>
      <c r="D3734" s="192" t="inlineStr">
        <is>
          <t>entrada</t>
        </is>
      </c>
    </row>
    <row r="3735">
      <c r="A3735" s="192" t="inlineStr">
        <is>
          <t>invocacao.10.talento.1</t>
        </is>
      </c>
      <c r="B3735" s="192">
        <f>IF(ISBLANK('INVOCAÇÕES'!$AC$674),"",'INVOCAÇÕES'!$AC$674&amp;"")</f>
        <v/>
      </c>
      <c r="C3735" s="192">
        <f>"'INVOCAÇÕES'!AC674"</f>
        <v/>
      </c>
      <c r="D3735" s="192" t="inlineStr">
        <is>
          <t>entrada</t>
        </is>
      </c>
    </row>
    <row r="3736">
      <c r="A3736" s="192" t="inlineStr">
        <is>
          <t>invocacao.10.talento.2</t>
        </is>
      </c>
      <c r="B3736" s="192">
        <f>IF(ISBLANK('INVOCAÇÕES'!$AC$675),"",'INVOCAÇÕES'!$AC$675&amp;"")</f>
        <v/>
      </c>
      <c r="C3736" s="192">
        <f>"'INVOCAÇÕES'!AC675"</f>
        <v/>
      </c>
      <c r="D3736" s="192" t="inlineStr">
        <is>
          <t>entrada</t>
        </is>
      </c>
    </row>
    <row r="3737">
      <c r="A3737" s="192" t="inlineStr">
        <is>
          <t>invocacao.10.talento.3</t>
        </is>
      </c>
      <c r="B3737" s="192">
        <f>IF(ISBLANK('INVOCAÇÕES'!$AC$676),"",'INVOCAÇÕES'!$AC$676&amp;"")</f>
        <v/>
      </c>
      <c r="C3737" s="192">
        <f>"'INVOCAÇÕES'!AC676"</f>
        <v/>
      </c>
      <c r="D3737" s="192" t="inlineStr">
        <is>
          <t>entrada</t>
        </is>
      </c>
    </row>
    <row r="3738">
      <c r="A3738" s="192" t="inlineStr">
        <is>
          <t>invocacao.10.talento.4</t>
        </is>
      </c>
      <c r="B3738" s="192">
        <f>IF(ISBLANK('INVOCAÇÕES'!$AC$677),"",'INVOCAÇÕES'!$AC$677&amp;"")</f>
        <v/>
      </c>
      <c r="C3738" s="192">
        <f>"'INVOCAÇÕES'!AC677"</f>
        <v/>
      </c>
      <c r="D3738" s="192" t="inlineStr">
        <is>
          <t>entrada</t>
        </is>
      </c>
    </row>
    <row r="3739">
      <c r="A3739" s="192" t="inlineStr">
        <is>
          <t>invocacao.10.talento.5</t>
        </is>
      </c>
      <c r="B3739" s="192">
        <f>IF(ISBLANK('INVOCAÇÕES'!$AC$678),"",'INVOCAÇÕES'!$AC$678&amp;"")</f>
        <v/>
      </c>
      <c r="C3739" s="192">
        <f>"'INVOCAÇÕES'!AC678"</f>
        <v/>
      </c>
      <c r="D3739" s="192" t="inlineStr">
        <is>
          <t>entrada</t>
        </is>
      </c>
    </row>
    <row r="3740">
      <c r="A3740" s="192" t="inlineStr">
        <is>
          <t>invocacao.10.talento.6</t>
        </is>
      </c>
      <c r="B3740" s="192">
        <f>IF(ISBLANK('INVOCAÇÕES'!$AC$679),"",'INVOCAÇÕES'!$AC$679&amp;"")</f>
        <v/>
      </c>
      <c r="C3740" s="192">
        <f>"'INVOCAÇÕES'!AC679"</f>
        <v/>
      </c>
      <c r="D3740" s="192" t="inlineStr">
        <is>
          <t>entrada</t>
        </is>
      </c>
    </row>
    <row r="3741">
      <c r="A3741" s="192" t="inlineStr">
        <is>
          <t>invocacao.10.talento.7</t>
        </is>
      </c>
      <c r="B3741" s="192">
        <f>IF(ISBLANK('INVOCAÇÕES'!$AC$680),"",'INVOCAÇÕES'!$AC$680&amp;"")</f>
        <v/>
      </c>
      <c r="C3741" s="192">
        <f>"'INVOCAÇÕES'!AC680"</f>
        <v/>
      </c>
      <c r="D3741" s="192" t="inlineStr">
        <is>
          <t>entrada</t>
        </is>
      </c>
    </row>
    <row r="3742">
      <c r="A3742" s="192" t="inlineStr">
        <is>
          <t>invocacao.10.talento.8</t>
        </is>
      </c>
      <c r="B3742" s="192">
        <f>IF(ISBLANK('INVOCAÇÕES'!$AC$681),"",'INVOCAÇÕES'!$AC$681&amp;"")</f>
        <v/>
      </c>
      <c r="C3742" s="192">
        <f>"'INVOCAÇÕES'!AC681"</f>
        <v/>
      </c>
      <c r="D3742" s="192" t="inlineStr">
        <is>
          <t>entrada</t>
        </is>
      </c>
    </row>
    <row r="3743">
      <c r="A3743" s="192" t="inlineStr">
        <is>
          <t>invocacao.10.talento_extra.1</t>
        </is>
      </c>
      <c r="B3743" s="192">
        <f>IF(ISBLANK('INVOCAÇÕES'!$AC$776),"",'INVOCAÇÕES'!$AC$776&amp;"")</f>
        <v/>
      </c>
      <c r="C3743" s="192">
        <f>"'INVOCAÇÕES'!AC776"</f>
        <v/>
      </c>
      <c r="D3743" s="192" t="inlineStr">
        <is>
          <t>entrada</t>
        </is>
      </c>
    </row>
    <row r="3744">
      <c r="A3744" s="192" t="inlineStr">
        <is>
          <t>invocacao.10.talento_extra.2</t>
        </is>
      </c>
      <c r="B3744" s="192">
        <f>IF(ISBLANK('INVOCAÇÕES'!$AC$777),"",'INVOCAÇÕES'!$AC$777&amp;"")</f>
        <v/>
      </c>
      <c r="C3744" s="192">
        <f>"'INVOCAÇÕES'!AC777"</f>
        <v/>
      </c>
      <c r="D3744" s="192" t="inlineStr">
        <is>
          <t>entrada</t>
        </is>
      </c>
    </row>
    <row r="3745">
      <c r="A3745" s="192" t="inlineStr">
        <is>
          <t>invocacao.10.talento_extra.3</t>
        </is>
      </c>
      <c r="B3745" s="192">
        <f>IF(ISBLANK('INVOCAÇÕES'!$AC$778),"",'INVOCAÇÕES'!$AC$778&amp;"")</f>
        <v/>
      </c>
      <c r="C3745" s="192">
        <f>"'INVOCAÇÕES'!AC778"</f>
        <v/>
      </c>
      <c r="D3745" s="192" t="inlineStr">
        <is>
          <t>entrada</t>
        </is>
      </c>
    </row>
    <row r="3746">
      <c r="A3746" s="192" t="inlineStr">
        <is>
          <t>invocacao.10.equipamento.1</t>
        </is>
      </c>
      <c r="B3746" s="192">
        <f>IF(ISBLANK('INVOCAÇÕES'!$AO$627),"",'INVOCAÇÕES'!$AO$627&amp;"")</f>
        <v/>
      </c>
      <c r="C3746" s="192">
        <f>"'INVOCAÇÕES'!AO627"</f>
        <v/>
      </c>
      <c r="D3746" s="192" t="inlineStr">
        <is>
          <t>entrada</t>
        </is>
      </c>
    </row>
    <row r="3747">
      <c r="A3747" s="192" t="inlineStr">
        <is>
          <t>invocacao.10.equipamento.2</t>
        </is>
      </c>
      <c r="B3747" s="192">
        <f>IF(ISBLANK('INVOCAÇÕES'!$AO$628),"",'INVOCAÇÕES'!$AO$628&amp;"")</f>
        <v/>
      </c>
      <c r="C3747" s="192">
        <f>"'INVOCAÇÕES'!AO628"</f>
        <v/>
      </c>
      <c r="D3747" s="192" t="inlineStr">
        <is>
          <t>entrada</t>
        </is>
      </c>
    </row>
    <row r="3748">
      <c r="A3748" s="192" t="inlineStr">
        <is>
          <t>invocacao.10.equipamento.3</t>
        </is>
      </c>
      <c r="B3748" s="192">
        <f>IF(ISBLANK('INVOCAÇÕES'!$AO$629),"",'INVOCAÇÕES'!$AO$629&amp;"")</f>
        <v/>
      </c>
      <c r="C3748" s="192">
        <f>"'INVOCAÇÕES'!AO629"</f>
        <v/>
      </c>
      <c r="D3748" s="192" t="inlineStr">
        <is>
          <t>entrada</t>
        </is>
      </c>
    </row>
    <row r="3749">
      <c r="A3749" s="192" t="inlineStr">
        <is>
          <t>invocacao.10.liberacao.1.classe</t>
        </is>
      </c>
      <c r="B3749" s="192">
        <f>IF(ISBLANK('INVOCAÇÕES'!$AB$783),"",'INVOCAÇÕES'!$AB$783&amp;"")</f>
        <v/>
      </c>
      <c r="C3749" s="192">
        <f>"'INVOCAÇÕES'!AB783"</f>
        <v/>
      </c>
      <c r="D3749" s="192" t="inlineStr">
        <is>
          <t>entrada</t>
        </is>
      </c>
    </row>
    <row r="3750">
      <c r="A3750" s="192" t="inlineStr">
        <is>
          <t>invocacao.10.liberacao.1.nome</t>
        </is>
      </c>
      <c r="B3750" s="192">
        <f>IF(ISBLANK('INVOCAÇÕES'!$AC$783),"",'INVOCAÇÕES'!$AC$783&amp;"")</f>
        <v/>
      </c>
      <c r="C3750" s="192">
        <f>"'INVOCAÇÕES'!AC783"</f>
        <v/>
      </c>
      <c r="D3750" s="192" t="inlineStr">
        <is>
          <t>entrada</t>
        </is>
      </c>
    </row>
    <row r="3751">
      <c r="A3751" s="192" t="inlineStr">
        <is>
          <t>invocacao.10.liberacao.1.pe</t>
        </is>
      </c>
      <c r="B3751" s="192">
        <f>IF(ISBLANK('INVOCAÇÕES'!$AF$783),"",'INVOCAÇÕES'!$AF$783&amp;"")</f>
        <v/>
      </c>
      <c r="C3751" s="192">
        <f>"'INVOCAÇÕES'!AF783"</f>
        <v/>
      </c>
      <c r="D3751" s="192" t="inlineStr">
        <is>
          <t>resultado</t>
        </is>
      </c>
    </row>
    <row r="3752">
      <c r="A3752" s="192" t="inlineStr">
        <is>
          <t>invocacao.10.liberacao.1.como</t>
        </is>
      </c>
      <c r="B3752" s="192">
        <f>IF(ISBLANK('INVOCAÇÕES'!$AB$784),"",'INVOCAÇÕES'!$AB$784&amp;"")</f>
        <v/>
      </c>
      <c r="C3752" s="192">
        <f>"'INVOCAÇÕES'!AB784"</f>
        <v/>
      </c>
      <c r="D3752" s="192" t="inlineStr">
        <is>
          <t>entrada</t>
        </is>
      </c>
    </row>
    <row r="3753">
      <c r="A3753" s="192" t="inlineStr">
        <is>
          <t>invocacao.10.liberacao.1.pontos</t>
        </is>
      </c>
      <c r="B3753" s="192">
        <f>IF(ISBLANK('INVOCAÇÕES'!$AB$788),"",'INVOCAÇÕES'!$AB$788&amp;"")</f>
        <v/>
      </c>
      <c r="C3753" s="192">
        <f>"'INVOCAÇÕES'!AB788"</f>
        <v/>
      </c>
      <c r="D3753" s="192" t="inlineStr">
        <is>
          <t>resultado</t>
        </is>
      </c>
    </row>
    <row r="3754">
      <c r="A3754" s="192" t="inlineStr">
        <is>
          <t>invocacao.10.liberacao.1.acao</t>
        </is>
      </c>
      <c r="B3754" s="192">
        <f>IF(ISBLANK('INVOCAÇÕES'!$AB$789),"",'INVOCAÇÕES'!$AB$789&amp;"")</f>
        <v/>
      </c>
      <c r="C3754" s="192">
        <f>"'INVOCAÇÕES'!AB789"</f>
        <v/>
      </c>
      <c r="D3754" s="192" t="inlineStr">
        <is>
          <t>resultado</t>
        </is>
      </c>
    </row>
    <row r="3755">
      <c r="A3755" s="192" t="inlineStr">
        <is>
          <t>invocacao.10.liberacao.2.classe</t>
        </is>
      </c>
      <c r="B3755" s="192">
        <f>IF(ISBLANK('INVOCAÇÕES'!$AH$783),"",'INVOCAÇÕES'!$AH$783&amp;"")</f>
        <v/>
      </c>
      <c r="C3755" s="192">
        <f>"'INVOCAÇÕES'!AH783"</f>
        <v/>
      </c>
      <c r="D3755" s="192" t="inlineStr">
        <is>
          <t>entrada</t>
        </is>
      </c>
    </row>
    <row r="3756">
      <c r="A3756" s="192" t="inlineStr">
        <is>
          <t>invocacao.10.liberacao.2.nome</t>
        </is>
      </c>
      <c r="B3756" s="192">
        <f>IF(ISBLANK('INVOCAÇÕES'!$AI$783),"",'INVOCAÇÕES'!$AI$783&amp;"")</f>
        <v/>
      </c>
      <c r="C3756" s="192">
        <f>"'INVOCAÇÕES'!AI783"</f>
        <v/>
      </c>
      <c r="D3756" s="192" t="inlineStr">
        <is>
          <t>entrada</t>
        </is>
      </c>
    </row>
    <row r="3757">
      <c r="A3757" s="192" t="inlineStr">
        <is>
          <t>invocacao.10.liberacao.2.pe</t>
        </is>
      </c>
      <c r="B3757" s="192">
        <f>IF(ISBLANK('INVOCAÇÕES'!$AL$783),"",'INVOCAÇÕES'!$AL$783&amp;"")</f>
        <v/>
      </c>
      <c r="C3757" s="192">
        <f>"'INVOCAÇÕES'!AL783"</f>
        <v/>
      </c>
      <c r="D3757" s="192" t="inlineStr">
        <is>
          <t>resultado</t>
        </is>
      </c>
    </row>
    <row r="3758">
      <c r="A3758" s="192" t="inlineStr">
        <is>
          <t>invocacao.10.liberacao.2.como</t>
        </is>
      </c>
      <c r="B3758" s="192">
        <f>IF(ISBLANK('INVOCAÇÕES'!$AH$784),"",'INVOCAÇÕES'!$AH$784&amp;"")</f>
        <v/>
      </c>
      <c r="C3758" s="192">
        <f>"'INVOCAÇÕES'!AH784"</f>
        <v/>
      </c>
      <c r="D3758" s="192" t="inlineStr">
        <is>
          <t>entrada</t>
        </is>
      </c>
    </row>
    <row r="3759">
      <c r="A3759" s="192" t="inlineStr">
        <is>
          <t>invocacao.10.liberacao.2.pontos</t>
        </is>
      </c>
      <c r="B3759" s="192">
        <f>IF(ISBLANK('INVOCAÇÕES'!$AH$788),"",'INVOCAÇÕES'!$AH$788&amp;"")</f>
        <v/>
      </c>
      <c r="C3759" s="192">
        <f>"'INVOCAÇÕES'!AH788"</f>
        <v/>
      </c>
      <c r="D3759" s="192" t="inlineStr">
        <is>
          <t>resultado</t>
        </is>
      </c>
    </row>
    <row r="3760">
      <c r="A3760" s="192" t="inlineStr">
        <is>
          <t>invocacao.10.liberacao.2.acao</t>
        </is>
      </c>
      <c r="B3760" s="192">
        <f>IF(ISBLANK('INVOCAÇÕES'!$AH$789),"",'INVOCAÇÕES'!$AH$789&amp;"")</f>
        <v/>
      </c>
      <c r="C3760" s="192">
        <f>"'INVOCAÇÕES'!AH789"</f>
        <v/>
      </c>
      <c r="D3760" s="192" t="inlineStr">
        <is>
          <t>resultado</t>
        </is>
      </c>
    </row>
    <row r="3761">
      <c r="A3761" s="192" t="inlineStr">
        <is>
          <t>invocacao.10.liberacao.3.classe</t>
        </is>
      </c>
      <c r="B3761" s="192">
        <f>IF(ISBLANK('INVOCAÇÕES'!$AN$783),"",'INVOCAÇÕES'!$AN$783&amp;"")</f>
        <v/>
      </c>
      <c r="C3761" s="192">
        <f>"'INVOCAÇÕES'!AN783"</f>
        <v/>
      </c>
      <c r="D3761" s="192" t="inlineStr">
        <is>
          <t>entrada</t>
        </is>
      </c>
    </row>
    <row r="3762">
      <c r="A3762" s="192" t="inlineStr">
        <is>
          <t>invocacao.10.liberacao.3.nome</t>
        </is>
      </c>
      <c r="B3762" s="192">
        <f>IF(ISBLANK('INVOCAÇÕES'!$AO$783),"",'INVOCAÇÕES'!$AO$783&amp;"")</f>
        <v/>
      </c>
      <c r="C3762" s="192">
        <f>"'INVOCAÇÕES'!AO783"</f>
        <v/>
      </c>
      <c r="D3762" s="192" t="inlineStr">
        <is>
          <t>entrada</t>
        </is>
      </c>
    </row>
    <row r="3763">
      <c r="A3763" s="192" t="inlineStr">
        <is>
          <t>invocacao.10.liberacao.3.pe</t>
        </is>
      </c>
      <c r="B3763" s="192">
        <f>IF(ISBLANK('INVOCAÇÕES'!$AR$783),"",'INVOCAÇÕES'!$AR$783&amp;"")</f>
        <v/>
      </c>
      <c r="C3763" s="192">
        <f>"'INVOCAÇÕES'!AR783"</f>
        <v/>
      </c>
      <c r="D3763" s="192" t="inlineStr">
        <is>
          <t>resultado</t>
        </is>
      </c>
    </row>
    <row r="3764">
      <c r="A3764" s="192" t="inlineStr">
        <is>
          <t>invocacao.10.liberacao.3.como</t>
        </is>
      </c>
      <c r="B3764" s="192">
        <f>IF(ISBLANK('INVOCAÇÕES'!$AN$784),"",'INVOCAÇÕES'!$AN$784&amp;"")</f>
        <v/>
      </c>
      <c r="C3764" s="192">
        <f>"'INVOCAÇÕES'!AN784"</f>
        <v/>
      </c>
      <c r="D3764" s="192" t="inlineStr">
        <is>
          <t>entrada</t>
        </is>
      </c>
    </row>
    <row r="3765">
      <c r="A3765" s="192" t="inlineStr">
        <is>
          <t>invocacao.10.liberacao.3.pontos</t>
        </is>
      </c>
      <c r="B3765" s="192">
        <f>IF(ISBLANK('INVOCAÇÕES'!$AN$788),"",'INVOCAÇÕES'!$AN$788&amp;"")</f>
        <v/>
      </c>
      <c r="C3765" s="192">
        <f>"'INVOCAÇÕES'!AN788"</f>
        <v/>
      </c>
      <c r="D3765" s="192" t="inlineStr">
        <is>
          <t>resultado</t>
        </is>
      </c>
    </row>
    <row r="3766">
      <c r="A3766" s="192" t="inlineStr">
        <is>
          <t>invocacao.10.liberacao.3.acao</t>
        </is>
      </c>
      <c r="B3766" s="192">
        <f>IF(ISBLANK('INVOCAÇÕES'!$AN$789),"",'INVOCAÇÕES'!$AN$789&amp;"")</f>
        <v/>
      </c>
      <c r="C3766" s="192">
        <f>"'INVOCAÇÕES'!AN789"</f>
        <v/>
      </c>
      <c r="D3766" s="192" t="inlineStr">
        <is>
          <t>resultado</t>
        </is>
      </c>
    </row>
    <row r="3767">
      <c r="A3767" s="192" t="inlineStr">
        <is>
          <t>invocacao.10.tm.nome</t>
        </is>
      </c>
      <c r="B3767" s="192">
        <f>IF(ISBLANK('INVOCAÇÕES'!$AB$792),"",'INVOCAÇÕES'!$AB$792&amp;"")</f>
        <v/>
      </c>
      <c r="C3767" s="192">
        <f>"'INVOCAÇÕES'!AB792"</f>
        <v/>
      </c>
      <c r="D3767" s="192" t="inlineStr">
        <is>
          <t>entrada</t>
        </is>
      </c>
    </row>
    <row r="3768">
      <c r="A3768" s="192" t="inlineStr">
        <is>
          <t>invocacao.10.tm.pe</t>
        </is>
      </c>
      <c r="B3768" s="192">
        <f>IF(ISBLANK('INVOCAÇÕES'!$AF$792),"",'INVOCAÇÕES'!$AF$792&amp;"")</f>
        <v/>
      </c>
      <c r="C3768" s="192">
        <f>"'INVOCAÇÕES'!AF792"</f>
        <v/>
      </c>
      <c r="D3768" s="192" t="inlineStr">
        <is>
          <t>resultado</t>
        </is>
      </c>
    </row>
    <row r="3769">
      <c r="A3769" s="192" t="inlineStr">
        <is>
          <t>invocacao.10.tm.como</t>
        </is>
      </c>
      <c r="B3769" s="192">
        <f>IF(ISBLANK('INVOCAÇÕES'!$AB$793),"",'INVOCAÇÕES'!$AB$793&amp;"")</f>
        <v/>
      </c>
      <c r="C3769" s="192">
        <f>"'INVOCAÇÕES'!AB793"</f>
        <v/>
      </c>
      <c r="D3769" s="192" t="inlineStr">
        <is>
          <t>entrada</t>
        </is>
      </c>
    </row>
    <row r="3770">
      <c r="A3770" s="192" t="inlineStr">
        <is>
          <t>invocacao.10.tm.dados</t>
        </is>
      </c>
      <c r="B3770" s="192">
        <f>IF(ISBLANK('INVOCAÇÕES'!$AB$797),"",'INVOCAÇÕES'!$AB$797&amp;"")</f>
        <v/>
      </c>
      <c r="C3770" s="192">
        <f>"'INVOCAÇÕES'!AB797"</f>
        <v/>
      </c>
      <c r="D3770" s="192" t="inlineStr">
        <is>
          <t>resultado</t>
        </is>
      </c>
    </row>
    <row r="3771">
      <c r="A3771" s="192" t="inlineStr">
        <is>
          <t>invocacao.10.tm.acao</t>
        </is>
      </c>
      <c r="B3771" s="192">
        <f>IF(ISBLANK('INVOCAÇÕES'!$AB$798),"",'INVOCAÇÕES'!$AB$798&amp;"")</f>
        <v/>
      </c>
      <c r="C3771" s="192">
        <f>"'INVOCAÇÕES'!AB798"</f>
        <v/>
      </c>
      <c r="D3771" s="192" t="inlineStr">
        <is>
          <t>resultado</t>
        </is>
      </c>
    </row>
    <row r="3772">
      <c r="A3772" s="192" t="inlineStr">
        <is>
          <t>invocacao.10.exp.nome</t>
        </is>
      </c>
      <c r="B3772" s="192">
        <f>IF(ISBLANK('INVOCAÇÕES'!$AH$792),"",'INVOCAÇÕES'!$AH$792&amp;"")</f>
        <v/>
      </c>
      <c r="C3772" s="192">
        <f>"'INVOCAÇÕES'!AH792"</f>
        <v/>
      </c>
      <c r="D3772" s="192" t="inlineStr">
        <is>
          <t>entrada</t>
        </is>
      </c>
    </row>
    <row r="3773">
      <c r="A3773" s="192" t="inlineStr">
        <is>
          <t>invocacao.10.exp.pe</t>
        </is>
      </c>
      <c r="B3773" s="192">
        <f>IF(ISBLANK('INVOCAÇÕES'!$AL$792),"",'INVOCAÇÕES'!$AL$792&amp;"")</f>
        <v/>
      </c>
      <c r="C3773" s="192">
        <f>"'INVOCAÇÕES'!AL792"</f>
        <v/>
      </c>
      <c r="D3773" s="192" t="inlineStr">
        <is>
          <t>resultado</t>
        </is>
      </c>
    </row>
    <row r="3774">
      <c r="A3774" s="192" t="inlineStr">
        <is>
          <t>invocacao.10.exp.como</t>
        </is>
      </c>
      <c r="B3774" s="192">
        <f>IF(ISBLANK('INVOCAÇÕES'!$AH$793),"",'INVOCAÇÕES'!$AH$793&amp;"")</f>
        <v/>
      </c>
      <c r="C3774" s="192">
        <f>"'INVOCAÇÕES'!AH793"</f>
        <v/>
      </c>
      <c r="D3774" s="192" t="inlineStr">
        <is>
          <t>entrada</t>
        </is>
      </c>
    </row>
    <row r="3775">
      <c r="A3775" s="192" t="inlineStr">
        <is>
          <t>invocacao.10.exp.degrau</t>
        </is>
      </c>
      <c r="B3775" s="192">
        <f>IF(ISBLANK('INVOCAÇÕES'!$AH$797),"",'INVOCAÇÕES'!$AH$797&amp;"")</f>
        <v/>
      </c>
      <c r="C3775" s="192">
        <f>"'INVOCAÇÕES'!AH797"</f>
        <v/>
      </c>
      <c r="D3775" s="192" t="inlineStr">
        <is>
          <t>entrada</t>
        </is>
      </c>
    </row>
    <row r="3776">
      <c r="A3776" s="192" t="inlineStr">
        <is>
          <t>invocacao.10.exp.acerto</t>
        </is>
      </c>
      <c r="B3776" s="192">
        <f>IF(ISBLANK('INVOCAÇÕES'!$AJ$797),"",'INVOCAÇÕES'!$AJ$797&amp;"")</f>
        <v/>
      </c>
      <c r="C3776" s="192">
        <f>"'INVOCAÇÕES'!AJ797"</f>
        <v/>
      </c>
      <c r="D3776" s="192" t="inlineStr">
        <is>
          <t>entrada</t>
        </is>
      </c>
    </row>
    <row r="3777">
      <c r="A3777" s="192" t="inlineStr">
        <is>
          <t>invocacao.10.exp.pede</t>
        </is>
      </c>
      <c r="B3777" s="192">
        <f>IF(ISBLANK('INVOCAÇÕES'!$AH$798),"",'INVOCAÇÕES'!$AH$798&amp;"")</f>
        <v/>
      </c>
      <c r="C3777" s="192">
        <f>"'INVOCAÇÕES'!AH798"</f>
        <v/>
      </c>
      <c r="D3777" s="192" t="inlineStr">
        <is>
          <t>resultado</t>
        </is>
      </c>
    </row>
    <row r="3778">
      <c r="A3778" s="192" t="inlineStr">
        <is>
          <t>invocacao.11.atributo.forca.base</t>
        </is>
      </c>
      <c r="B3778" s="192">
        <f>IF(ISBLANK('INVOCAÇÕES'!$AH$812),"",'INVOCAÇÕES'!$AH$812&amp;"")</f>
        <v/>
      </c>
      <c r="C3778" s="192">
        <f>"'INVOCAÇÕES'!AH812"</f>
        <v/>
      </c>
      <c r="D3778" s="192" t="inlineStr">
        <is>
          <t>entrada</t>
        </is>
      </c>
    </row>
    <row r="3779">
      <c r="A3779" s="192" t="inlineStr">
        <is>
          <t>invocacao.11.atributo.forca.buff</t>
        </is>
      </c>
      <c r="B3779" s="192">
        <f>IF(ISBLANK('INVOCAÇÕES'!$AH$813),"",'INVOCAÇÕES'!$AH$813&amp;"")</f>
        <v/>
      </c>
      <c r="C3779" s="192">
        <f>"'INVOCAÇÕES'!AH813"</f>
        <v/>
      </c>
      <c r="D3779" s="192" t="inlineStr">
        <is>
          <t>entrada</t>
        </is>
      </c>
    </row>
    <row r="3780">
      <c r="A3780" s="192" t="inlineStr">
        <is>
          <t>invocacao.11.atributo.forca.total</t>
        </is>
      </c>
      <c r="B3780" s="192">
        <f>IF(ISBLANK('INVOCAÇÕES'!$AH$810),"",'INVOCAÇÕES'!$AH$810&amp;"")</f>
        <v/>
      </c>
      <c r="C3780" s="192">
        <f>"'INVOCAÇÕES'!AH810"</f>
        <v/>
      </c>
      <c r="D3780" s="192" t="inlineStr">
        <is>
          <t>resultado</t>
        </is>
      </c>
    </row>
    <row r="3781">
      <c r="A3781" s="192" t="inlineStr">
        <is>
          <t>invocacao.11.atributo.destreza.base</t>
        </is>
      </c>
      <c r="B3781" s="192">
        <f>IF(ISBLANK('INVOCAÇÕES'!$AI$812),"",'INVOCAÇÕES'!$AI$812&amp;"")</f>
        <v/>
      </c>
      <c r="C3781" s="192">
        <f>"'INVOCAÇÕES'!AI812"</f>
        <v/>
      </c>
      <c r="D3781" s="192" t="inlineStr">
        <is>
          <t>entrada</t>
        </is>
      </c>
    </row>
    <row r="3782">
      <c r="A3782" s="192" t="inlineStr">
        <is>
          <t>invocacao.11.atributo.destreza.buff</t>
        </is>
      </c>
      <c r="B3782" s="192">
        <f>IF(ISBLANK('INVOCAÇÕES'!$AI$813),"",'INVOCAÇÕES'!$AI$813&amp;"")</f>
        <v/>
      </c>
      <c r="C3782" s="192">
        <f>"'INVOCAÇÕES'!AI813"</f>
        <v/>
      </c>
      <c r="D3782" s="192" t="inlineStr">
        <is>
          <t>entrada</t>
        </is>
      </c>
    </row>
    <row r="3783">
      <c r="A3783" s="192" t="inlineStr">
        <is>
          <t>invocacao.11.atributo.destreza.total</t>
        </is>
      </c>
      <c r="B3783" s="192">
        <f>IF(ISBLANK('INVOCAÇÕES'!$AI$810),"",'INVOCAÇÕES'!$AI$810&amp;"")</f>
        <v/>
      </c>
      <c r="C3783" s="192">
        <f>"'INVOCAÇÕES'!AI810"</f>
        <v/>
      </c>
      <c r="D3783" s="192" t="inlineStr">
        <is>
          <t>resultado</t>
        </is>
      </c>
    </row>
    <row r="3784">
      <c r="A3784" s="192" t="inlineStr">
        <is>
          <t>invocacao.11.atributo.constituicao.base</t>
        </is>
      </c>
      <c r="B3784" s="192">
        <f>IF(ISBLANK('INVOCAÇÕES'!$AJ$812),"",'INVOCAÇÕES'!$AJ$812&amp;"")</f>
        <v/>
      </c>
      <c r="C3784" s="192">
        <f>"'INVOCAÇÕES'!AJ812"</f>
        <v/>
      </c>
      <c r="D3784" s="192" t="inlineStr">
        <is>
          <t>entrada</t>
        </is>
      </c>
    </row>
    <row r="3785">
      <c r="A3785" s="192" t="inlineStr">
        <is>
          <t>invocacao.11.atributo.constituicao.buff</t>
        </is>
      </c>
      <c r="B3785" s="192">
        <f>IF(ISBLANK('INVOCAÇÕES'!$AJ$813),"",'INVOCAÇÕES'!$AJ$813&amp;"")</f>
        <v/>
      </c>
      <c r="C3785" s="192">
        <f>"'INVOCAÇÕES'!AJ813"</f>
        <v/>
      </c>
      <c r="D3785" s="192" t="inlineStr">
        <is>
          <t>entrada</t>
        </is>
      </c>
    </row>
    <row r="3786">
      <c r="A3786" s="192" t="inlineStr">
        <is>
          <t>invocacao.11.atributo.constituicao.total</t>
        </is>
      </c>
      <c r="B3786" s="192">
        <f>IF(ISBLANK('INVOCAÇÕES'!$AJ$810),"",'INVOCAÇÕES'!$AJ$810&amp;"")</f>
        <v/>
      </c>
      <c r="C3786" s="192">
        <f>"'INVOCAÇÕES'!AJ810"</f>
        <v/>
      </c>
      <c r="D3786" s="192" t="inlineStr">
        <is>
          <t>resultado</t>
        </is>
      </c>
    </row>
    <row r="3787">
      <c r="A3787" s="192" t="inlineStr">
        <is>
          <t>invocacao.11.atributo.inteligencia.base</t>
        </is>
      </c>
      <c r="B3787" s="192">
        <f>IF(ISBLANK('INVOCAÇÕES'!$AK$812),"",'INVOCAÇÕES'!$AK$812&amp;"")</f>
        <v/>
      </c>
      <c r="C3787" s="192">
        <f>"'INVOCAÇÕES'!AK812"</f>
        <v/>
      </c>
      <c r="D3787" s="192" t="inlineStr">
        <is>
          <t>entrada</t>
        </is>
      </c>
    </row>
    <row r="3788">
      <c r="A3788" s="192" t="inlineStr">
        <is>
          <t>invocacao.11.atributo.inteligencia.buff</t>
        </is>
      </c>
      <c r="B3788" s="192">
        <f>IF(ISBLANK('INVOCAÇÕES'!$AK$813),"",'INVOCAÇÕES'!$AK$813&amp;"")</f>
        <v/>
      </c>
      <c r="C3788" s="192">
        <f>"'INVOCAÇÕES'!AK813"</f>
        <v/>
      </c>
      <c r="D3788" s="192" t="inlineStr">
        <is>
          <t>entrada</t>
        </is>
      </c>
    </row>
    <row r="3789">
      <c r="A3789" s="192" t="inlineStr">
        <is>
          <t>invocacao.11.atributo.inteligencia.total</t>
        </is>
      </c>
      <c r="B3789" s="192">
        <f>IF(ISBLANK('INVOCAÇÕES'!$AK$810),"",'INVOCAÇÕES'!$AK$810&amp;"")</f>
        <v/>
      </c>
      <c r="C3789" s="192">
        <f>"'INVOCAÇÕES'!AK810"</f>
        <v/>
      </c>
      <c r="D3789" s="192" t="inlineStr">
        <is>
          <t>resultado</t>
        </is>
      </c>
    </row>
    <row r="3790">
      <c r="A3790" s="192" t="inlineStr">
        <is>
          <t>invocacao.11.atributo.essencia.base</t>
        </is>
      </c>
      <c r="B3790" s="192">
        <f>IF(ISBLANK('INVOCAÇÕES'!$AL$812),"",'INVOCAÇÕES'!$AL$812&amp;"")</f>
        <v/>
      </c>
      <c r="C3790" s="192">
        <f>"'INVOCAÇÕES'!AL812"</f>
        <v/>
      </c>
      <c r="D3790" s="192" t="inlineStr">
        <is>
          <t>entrada</t>
        </is>
      </c>
    </row>
    <row r="3791">
      <c r="A3791" s="192" t="inlineStr">
        <is>
          <t>invocacao.11.atributo.essencia.buff</t>
        </is>
      </c>
      <c r="B3791" s="192">
        <f>IF(ISBLANK('INVOCAÇÕES'!$AL$813),"",'INVOCAÇÕES'!$AL$813&amp;"")</f>
        <v/>
      </c>
      <c r="C3791" s="192">
        <f>"'INVOCAÇÕES'!AL813"</f>
        <v/>
      </c>
      <c r="D3791" s="192" t="inlineStr">
        <is>
          <t>entrada</t>
        </is>
      </c>
    </row>
    <row r="3792">
      <c r="A3792" s="192" t="inlineStr">
        <is>
          <t>invocacao.11.atributo.essencia.total</t>
        </is>
      </c>
      <c r="B3792" s="192">
        <f>IF(ISBLANK('INVOCAÇÕES'!$AL$810),"",'INVOCAÇÕES'!$AL$810&amp;"")</f>
        <v/>
      </c>
      <c r="C3792" s="192">
        <f>"'INVOCAÇÕES'!AL810"</f>
        <v/>
      </c>
      <c r="D3792" s="192" t="inlineStr">
        <is>
          <t>resultado</t>
        </is>
      </c>
    </row>
    <row r="3793">
      <c r="A3793" s="192" t="inlineStr">
        <is>
          <t>invocacao.11.buff.acerto</t>
        </is>
      </c>
      <c r="B3793" s="192">
        <f>IF(ISBLANK('INVOCAÇÕES'!$AH$818),"",'INVOCAÇÕES'!$AH$818&amp;"")</f>
        <v/>
      </c>
      <c r="C3793" s="192">
        <f>"'INVOCAÇÕES'!AH818"</f>
        <v/>
      </c>
      <c r="D3793" s="192" t="inlineStr">
        <is>
          <t>entrada</t>
        </is>
      </c>
    </row>
    <row r="3794">
      <c r="A3794" s="192" t="inlineStr">
        <is>
          <t>invocacao.11.buff.cd</t>
        </is>
      </c>
      <c r="B3794" s="192">
        <f>IF(ISBLANK('INVOCAÇÕES'!$AI$818),"",'INVOCAÇÕES'!$AI$818&amp;"")</f>
        <v/>
      </c>
      <c r="C3794" s="192">
        <f>"'INVOCAÇÕES'!AI818"</f>
        <v/>
      </c>
      <c r="D3794" s="192" t="inlineStr">
        <is>
          <t>entrada</t>
        </is>
      </c>
    </row>
    <row r="3795">
      <c r="A3795" s="192" t="inlineStr">
        <is>
          <t>invocacao.11.buff.defesa</t>
        </is>
      </c>
      <c r="B3795" s="192">
        <f>IF(ISBLANK('INVOCAÇÕES'!$AJ$818),"",'INVOCAÇÕES'!$AJ$818&amp;"")</f>
        <v/>
      </c>
      <c r="C3795" s="192">
        <f>"'INVOCAÇÕES'!AJ818"</f>
        <v/>
      </c>
      <c r="D3795" s="192" t="inlineStr">
        <is>
          <t>entrada</t>
        </is>
      </c>
    </row>
    <row r="3796">
      <c r="A3796" s="192" t="inlineStr">
        <is>
          <t>invocacao.11.buff.vida</t>
        </is>
      </c>
      <c r="B3796" s="192">
        <f>IF(ISBLANK('INVOCAÇÕES'!$AK$818),"",'INVOCAÇÕES'!$AK$818&amp;"")</f>
        <v/>
      </c>
      <c r="C3796" s="192">
        <f>"'INVOCAÇÕES'!AK818"</f>
        <v/>
      </c>
      <c r="D3796" s="192" t="inlineStr">
        <is>
          <t>entrada</t>
        </is>
      </c>
    </row>
    <row r="3797">
      <c r="A3797" s="192" t="inlineStr">
        <is>
          <t>invocacao.11.buff.deslocamento</t>
        </is>
      </c>
      <c r="B3797" s="192">
        <f>IF(ISBLANK('INVOCAÇÕES'!$AL$818),"",'INVOCAÇÕES'!$AL$818&amp;"")</f>
        <v/>
      </c>
      <c r="C3797" s="192">
        <f>"'INVOCAÇÕES'!AL818"</f>
        <v/>
      </c>
      <c r="D3797" s="192" t="inlineStr">
        <is>
          <t>entrada</t>
        </is>
      </c>
    </row>
    <row r="3798">
      <c r="A3798" s="192" t="inlineStr">
        <is>
          <t>invocacao.11.buff.tr.fisico</t>
        </is>
      </c>
      <c r="B3798" s="192">
        <f>IF(ISBLANK('INVOCAÇÕES'!$AH$823),"",'INVOCAÇÕES'!$AH$823&amp;"")</f>
        <v/>
      </c>
      <c r="C3798" s="192">
        <f>"'INVOCAÇÕES'!AH823"</f>
        <v/>
      </c>
      <c r="D3798" s="192" t="inlineStr">
        <is>
          <t>entrada</t>
        </is>
      </c>
    </row>
    <row r="3799">
      <c r="A3799" s="192" t="inlineStr">
        <is>
          <t>invocacao.11.buff.tr.vigor</t>
        </is>
      </c>
      <c r="B3799" s="192">
        <f>IF(ISBLANK('INVOCAÇÕES'!$AI$823),"",'INVOCAÇÕES'!$AI$823&amp;"")</f>
        <v/>
      </c>
      <c r="C3799" s="192">
        <f>"'INVOCAÇÕES'!AI823"</f>
        <v/>
      </c>
      <c r="D3799" s="192" t="inlineStr">
        <is>
          <t>entrada</t>
        </is>
      </c>
    </row>
    <row r="3800">
      <c r="A3800" s="192" t="inlineStr">
        <is>
          <t>invocacao.11.buff.tr.intelecto</t>
        </is>
      </c>
      <c r="B3800" s="192">
        <f>IF(ISBLANK('INVOCAÇÕES'!$AJ$823),"",'INVOCAÇÕES'!$AJ$823&amp;"")</f>
        <v/>
      </c>
      <c r="C3800" s="192">
        <f>"'INVOCAÇÕES'!AJ823"</f>
        <v/>
      </c>
      <c r="D3800" s="192" t="inlineStr">
        <is>
          <t>entrada</t>
        </is>
      </c>
    </row>
    <row r="3801">
      <c r="A3801" s="192" t="inlineStr">
        <is>
          <t>invocacao.11.buff.tr.espirito</t>
        </is>
      </c>
      <c r="B3801" s="192">
        <f>IF(ISBLANK('INVOCAÇÕES'!$AK$823),"",'INVOCAÇÕES'!$AK$823&amp;"")</f>
        <v/>
      </c>
      <c r="C3801" s="192">
        <f>"'INVOCAÇÕES'!AK823"</f>
        <v/>
      </c>
      <c r="D3801" s="192" t="inlineStr">
        <is>
          <t>entrada</t>
        </is>
      </c>
    </row>
    <row r="3802">
      <c r="A3802" s="192" t="inlineStr">
        <is>
          <t>invocacao.11.atributo_acerto</t>
        </is>
      </c>
      <c r="B3802" s="192">
        <f>IF(ISBLANK('INVOCAÇÕES'!$AH$826),"",'INVOCAÇÕES'!$AH$826&amp;"")</f>
        <v/>
      </c>
      <c r="C3802" s="192">
        <f>"'INVOCAÇÕES'!AH826"</f>
        <v/>
      </c>
      <c r="D3802" s="192" t="inlineStr">
        <is>
          <t>entrada</t>
        </is>
      </c>
    </row>
    <row r="3803">
      <c r="A3803" s="192" t="inlineStr">
        <is>
          <t>invocacao.11.atributo_fisico</t>
        </is>
      </c>
      <c r="B3803" s="192">
        <f>IF(ISBLANK('INVOCAÇÕES'!$AK$826),"",'INVOCAÇÕES'!$AK$826&amp;"")</f>
        <v/>
      </c>
      <c r="C3803" s="192">
        <f>"'INVOCAÇÕES'!AK826"</f>
        <v/>
      </c>
      <c r="D3803" s="192" t="inlineStr">
        <is>
          <t>entrada</t>
        </is>
      </c>
    </row>
    <row r="3804">
      <c r="A3804" s="192" t="inlineStr">
        <is>
          <t>invocacao.11.tr_treinado</t>
        </is>
      </c>
      <c r="B3804" s="192">
        <f>IF(ISBLANK('INVOCAÇÕES'!$AL$821),"",'INVOCAÇÕES'!$AL$821&amp;"")</f>
        <v/>
      </c>
      <c r="C3804" s="192">
        <f>"'INVOCAÇÕES'!AL821"</f>
        <v/>
      </c>
      <c r="D3804" s="192" t="inlineStr">
        <is>
          <t>entrada</t>
        </is>
      </c>
    </row>
    <row r="3805">
      <c r="A3805" s="192" t="inlineStr">
        <is>
          <t>invocacao.11.alma</t>
        </is>
      </c>
      <c r="B3805" s="192">
        <f>IF(ISBLANK('INVOCAÇÕES'!$AN$810),"",'INVOCAÇÕES'!$AN$810&amp;"")</f>
        <v/>
      </c>
      <c r="C3805" s="192">
        <f>"'INVOCAÇÕES'!AN810"</f>
        <v/>
      </c>
      <c r="D3805" s="192" t="inlineStr">
        <is>
          <t>entrada</t>
        </is>
      </c>
    </row>
    <row r="3806">
      <c r="A3806" s="192" t="inlineStr">
        <is>
          <t>invocacao.11.notas</t>
        </is>
      </c>
      <c r="B3806" s="192">
        <f>IF(ISBLANK('INVOCAÇÕES'!$AN$819),"",'INVOCAÇÕES'!$AN$819&amp;"")</f>
        <v/>
      </c>
      <c r="C3806" s="192">
        <f>"'INVOCAÇÕES'!AN819"</f>
        <v/>
      </c>
      <c r="D3806" s="192" t="inlineStr">
        <is>
          <t>entrada</t>
        </is>
      </c>
    </row>
    <row r="3807">
      <c r="A3807" s="192" t="inlineStr">
        <is>
          <t>invocacao.11.definicao</t>
        </is>
      </c>
      <c r="B3807" s="192">
        <f>IF(ISBLANK('INVOCAÇÕES'!$AB$844),"",'INVOCAÇÕES'!$AB$844&amp;"")</f>
        <v/>
      </c>
      <c r="C3807" s="192">
        <f>"'INVOCAÇÕES'!AB844"</f>
        <v/>
      </c>
      <c r="D3807" s="192" t="inlineStr">
        <is>
          <t>entrada</t>
        </is>
      </c>
    </row>
    <row r="3808">
      <c r="A3808" s="192" t="inlineStr">
        <is>
          <t>invocacao.11.familia.1</t>
        </is>
      </c>
      <c r="B3808" s="192">
        <f>IF(ISBLANK('INVOCAÇÕES'!$AH$840),"",'INVOCAÇÕES'!$AH$840&amp;"")</f>
        <v/>
      </c>
      <c r="C3808" s="192">
        <f>"'INVOCAÇÕES'!AH840"</f>
        <v/>
      </c>
      <c r="D3808" s="192" t="inlineStr">
        <is>
          <t>entrada</t>
        </is>
      </c>
    </row>
    <row r="3809">
      <c r="A3809" s="192" t="inlineStr">
        <is>
          <t>invocacao.11.familia.2</t>
        </is>
      </c>
      <c r="B3809" s="192">
        <f>IF(ISBLANK('INVOCAÇÕES'!$AI$840),"",'INVOCAÇÕES'!$AI$840&amp;"")</f>
        <v/>
      </c>
      <c r="C3809" s="192">
        <f>"'INVOCAÇÕES'!AI840"</f>
        <v/>
      </c>
      <c r="D3809" s="192" t="inlineStr">
        <is>
          <t>entrada</t>
        </is>
      </c>
    </row>
    <row r="3810">
      <c r="A3810" s="192" t="inlineStr">
        <is>
          <t>invocacao.11.familia.3</t>
        </is>
      </c>
      <c r="B3810" s="192">
        <f>IF(ISBLANK('INVOCAÇÕES'!$AJ$840),"",'INVOCAÇÕES'!$AJ$840&amp;"")</f>
        <v/>
      </c>
      <c r="C3810" s="192">
        <f>"'INVOCAÇÕES'!AJ840"</f>
        <v/>
      </c>
      <c r="D3810" s="192" t="inlineStr">
        <is>
          <t>entrada</t>
        </is>
      </c>
    </row>
    <row r="3811">
      <c r="A3811" s="192" t="inlineStr">
        <is>
          <t>invocacao.11.familia.4</t>
        </is>
      </c>
      <c r="B3811" s="192">
        <f>IF(ISBLANK('INVOCAÇÕES'!$AK$840),"",'INVOCAÇÕES'!$AK$840&amp;"")</f>
        <v/>
      </c>
      <c r="C3811" s="192">
        <f>"'INVOCAÇÕES'!AK840"</f>
        <v/>
      </c>
      <c r="D3811" s="192" t="inlineStr">
        <is>
          <t>entrada</t>
        </is>
      </c>
    </row>
    <row r="3812">
      <c r="A3812" s="192" t="inlineStr">
        <is>
          <t>invocacao.11.familia.5</t>
        </is>
      </c>
      <c r="B3812" s="192">
        <f>IF(ISBLANK('INVOCAÇÕES'!$AL$840),"",'INVOCAÇÕES'!$AL$840&amp;"")</f>
        <v/>
      </c>
      <c r="C3812" s="192">
        <f>"'INVOCAÇÕES'!AL840"</f>
        <v/>
      </c>
      <c r="D3812" s="192" t="inlineStr">
        <is>
          <t>entrada</t>
        </is>
      </c>
    </row>
    <row r="3813">
      <c r="A3813" s="192" t="inlineStr">
        <is>
          <t>invocacao.11.pericia.1</t>
        </is>
      </c>
      <c r="B3813" s="192">
        <f>IF(ISBLANK('INVOCAÇÕES'!$AH$830),"",'INVOCAÇÕES'!$AH$830&amp;"")</f>
        <v/>
      </c>
      <c r="C3813" s="192">
        <f>"'INVOCAÇÕES'!AH830"</f>
        <v/>
      </c>
      <c r="D3813" s="192" t="inlineStr">
        <is>
          <t>entrada</t>
        </is>
      </c>
    </row>
    <row r="3814">
      <c r="A3814" s="192" t="inlineStr">
        <is>
          <t>invocacao.11.pericia.2</t>
        </is>
      </c>
      <c r="B3814" s="192">
        <f>IF(ISBLANK('INVOCAÇÕES'!$AH$831),"",'INVOCAÇÕES'!$AH$831&amp;"")</f>
        <v/>
      </c>
      <c r="C3814" s="192">
        <f>"'INVOCAÇÕES'!AH831"</f>
        <v/>
      </c>
      <c r="D3814" s="192" t="inlineStr">
        <is>
          <t>entrada</t>
        </is>
      </c>
    </row>
    <row r="3815">
      <c r="A3815" s="192" t="inlineStr">
        <is>
          <t>invocacao.11.pericia.3</t>
        </is>
      </c>
      <c r="B3815" s="192">
        <f>IF(ISBLANK('INVOCAÇÕES'!$AH$832),"",'INVOCAÇÕES'!$AH$832&amp;"")</f>
        <v/>
      </c>
      <c r="C3815" s="192">
        <f>"'INVOCAÇÕES'!AH832"</f>
        <v/>
      </c>
      <c r="D3815" s="192" t="inlineStr">
        <is>
          <t>entrada</t>
        </is>
      </c>
    </row>
    <row r="3816">
      <c r="A3816" s="192" t="inlineStr">
        <is>
          <t>invocacao.11.pericia.4</t>
        </is>
      </c>
      <c r="B3816" s="192">
        <f>IF(ISBLANK('INVOCAÇÕES'!$AH$833),"",'INVOCAÇÕES'!$AH$833&amp;"")</f>
        <v/>
      </c>
      <c r="C3816" s="192">
        <f>"'INVOCAÇÕES'!AH833"</f>
        <v/>
      </c>
      <c r="D3816" s="192" t="inlineStr">
        <is>
          <t>entrada</t>
        </is>
      </c>
    </row>
    <row r="3817">
      <c r="A3817" s="192" t="inlineStr">
        <is>
          <t>invocacao.11.pericia.5</t>
        </is>
      </c>
      <c r="B3817" s="192">
        <f>IF(ISBLANK('INVOCAÇÕES'!$AH$834),"",'INVOCAÇÕES'!$AH$834&amp;"")</f>
        <v/>
      </c>
      <c r="C3817" s="192">
        <f>"'INVOCAÇÕES'!AH834"</f>
        <v/>
      </c>
      <c r="D3817" s="192" t="inlineStr">
        <is>
          <t>entrada</t>
        </is>
      </c>
    </row>
    <row r="3818">
      <c r="A3818" s="192" t="inlineStr">
        <is>
          <t>invocacao.11.pericia.6</t>
        </is>
      </c>
      <c r="B3818" s="192">
        <f>IF(ISBLANK('INVOCAÇÕES'!$AH$835),"",'INVOCAÇÕES'!$AH$835&amp;"")</f>
        <v/>
      </c>
      <c r="C3818" s="192">
        <f>"'INVOCAÇÕES'!AH835"</f>
        <v/>
      </c>
      <c r="D3818" s="192" t="inlineStr">
        <is>
          <t>entrada</t>
        </is>
      </c>
    </row>
    <row r="3819">
      <c r="A3819" s="192" t="inlineStr">
        <is>
          <t>invocacao.11.pericia.7</t>
        </is>
      </c>
      <c r="B3819" s="192">
        <f>IF(ISBLANK('INVOCAÇÕES'!$AH$836),"",'INVOCAÇÕES'!$AH$836&amp;"")</f>
        <v/>
      </c>
      <c r="C3819" s="192">
        <f>"'INVOCAÇÕES'!AH836"</f>
        <v/>
      </c>
      <c r="D3819" s="192" t="inlineStr">
        <is>
          <t>entrada</t>
        </is>
      </c>
    </row>
    <row r="3820">
      <c r="A3820" s="192" t="inlineStr">
        <is>
          <t>invocacao.11.buff.pericia.1</t>
        </is>
      </c>
      <c r="B3820" s="192">
        <f>IF(ISBLANK('INVOCAÇÕES'!$AK$830),"",'INVOCAÇÕES'!$AK$830&amp;"")</f>
        <v/>
      </c>
      <c r="C3820" s="192">
        <f>"'INVOCAÇÕES'!AK830"</f>
        <v/>
      </c>
      <c r="D3820" s="192" t="inlineStr">
        <is>
          <t>entrada</t>
        </is>
      </c>
    </row>
    <row r="3821">
      <c r="A3821" s="192" t="inlineStr">
        <is>
          <t>invocacao.11.buff.pericia.2</t>
        </is>
      </c>
      <c r="B3821" s="192">
        <f>IF(ISBLANK('INVOCAÇÕES'!$AK$831),"",'INVOCAÇÕES'!$AK$831&amp;"")</f>
        <v/>
      </c>
      <c r="C3821" s="192">
        <f>"'INVOCAÇÕES'!AK831"</f>
        <v/>
      </c>
      <c r="D3821" s="192" t="inlineStr">
        <is>
          <t>entrada</t>
        </is>
      </c>
    </row>
    <row r="3822">
      <c r="A3822" s="192" t="inlineStr">
        <is>
          <t>invocacao.11.buff.pericia.3</t>
        </is>
      </c>
      <c r="B3822" s="192">
        <f>IF(ISBLANK('INVOCAÇÕES'!$AK$832),"",'INVOCAÇÕES'!$AK$832&amp;"")</f>
        <v/>
      </c>
      <c r="C3822" s="192">
        <f>"'INVOCAÇÕES'!AK832"</f>
        <v/>
      </c>
      <c r="D3822" s="192" t="inlineStr">
        <is>
          <t>entrada</t>
        </is>
      </c>
    </row>
    <row r="3823">
      <c r="A3823" s="192" t="inlineStr">
        <is>
          <t>invocacao.11.buff.pericia.4</t>
        </is>
      </c>
      <c r="B3823" s="192">
        <f>IF(ISBLANK('INVOCAÇÕES'!$AK$833),"",'INVOCAÇÕES'!$AK$833&amp;"")</f>
        <v/>
      </c>
      <c r="C3823" s="192">
        <f>"'INVOCAÇÕES'!AK833"</f>
        <v/>
      </c>
      <c r="D3823" s="192" t="inlineStr">
        <is>
          <t>entrada</t>
        </is>
      </c>
    </row>
    <row r="3824">
      <c r="A3824" s="192" t="inlineStr">
        <is>
          <t>invocacao.11.buff.pericia.5</t>
        </is>
      </c>
      <c r="B3824" s="192">
        <f>IF(ISBLANK('INVOCAÇÕES'!$AK$834),"",'INVOCAÇÕES'!$AK$834&amp;"")</f>
        <v/>
      </c>
      <c r="C3824" s="192">
        <f>"'INVOCAÇÕES'!AK834"</f>
        <v/>
      </c>
      <c r="D3824" s="192" t="inlineStr">
        <is>
          <t>entrada</t>
        </is>
      </c>
    </row>
    <row r="3825">
      <c r="A3825" s="192" t="inlineStr">
        <is>
          <t>invocacao.11.buff.pericia.6</t>
        </is>
      </c>
      <c r="B3825" s="192">
        <f>IF(ISBLANK('INVOCAÇÕES'!$AK$835),"",'INVOCAÇÕES'!$AK$835&amp;"")</f>
        <v/>
      </c>
      <c r="C3825" s="192">
        <f>"'INVOCAÇÕES'!AK835"</f>
        <v/>
      </c>
      <c r="D3825" s="192" t="inlineStr">
        <is>
          <t>entrada</t>
        </is>
      </c>
    </row>
    <row r="3826">
      <c r="A3826" s="192" t="inlineStr">
        <is>
          <t>invocacao.11.buff.pericia.7</t>
        </is>
      </c>
      <c r="B3826" s="192">
        <f>IF(ISBLANK('INVOCAÇÕES'!$AK$836),"",'INVOCAÇÕES'!$AK$836&amp;"")</f>
        <v/>
      </c>
      <c r="C3826" s="192">
        <f>"'INVOCAÇÕES'!AK836"</f>
        <v/>
      </c>
      <c r="D3826" s="192" t="inlineStr">
        <is>
          <t>entrada</t>
        </is>
      </c>
    </row>
    <row r="3827">
      <c r="A3827" s="192" t="inlineStr">
        <is>
          <t>invocacao.11.talento.1</t>
        </is>
      </c>
      <c r="B3827" s="192">
        <f>IF(ISBLANK('INVOCAÇÕES'!$AC$872),"",'INVOCAÇÕES'!$AC$872&amp;"")</f>
        <v/>
      </c>
      <c r="C3827" s="192">
        <f>"'INVOCAÇÕES'!AC872"</f>
        <v/>
      </c>
      <c r="D3827" s="192" t="inlineStr">
        <is>
          <t>entrada</t>
        </is>
      </c>
    </row>
    <row r="3828">
      <c r="A3828" s="192" t="inlineStr">
        <is>
          <t>invocacao.11.talento.2</t>
        </is>
      </c>
      <c r="B3828" s="192">
        <f>IF(ISBLANK('INVOCAÇÕES'!$AC$873),"",'INVOCAÇÕES'!$AC$873&amp;"")</f>
        <v/>
      </c>
      <c r="C3828" s="192">
        <f>"'INVOCAÇÕES'!AC873"</f>
        <v/>
      </c>
      <c r="D3828" s="192" t="inlineStr">
        <is>
          <t>entrada</t>
        </is>
      </c>
    </row>
    <row r="3829">
      <c r="A3829" s="192" t="inlineStr">
        <is>
          <t>invocacao.11.talento.3</t>
        </is>
      </c>
      <c r="B3829" s="192">
        <f>IF(ISBLANK('INVOCAÇÕES'!$AC$874),"",'INVOCAÇÕES'!$AC$874&amp;"")</f>
        <v/>
      </c>
      <c r="C3829" s="192">
        <f>"'INVOCAÇÕES'!AC874"</f>
        <v/>
      </c>
      <c r="D3829" s="192" t="inlineStr">
        <is>
          <t>entrada</t>
        </is>
      </c>
    </row>
    <row r="3830">
      <c r="A3830" s="192" t="inlineStr">
        <is>
          <t>invocacao.11.talento.4</t>
        </is>
      </c>
      <c r="B3830" s="192">
        <f>IF(ISBLANK('INVOCAÇÕES'!$AC$875),"",'INVOCAÇÕES'!$AC$875&amp;"")</f>
        <v/>
      </c>
      <c r="C3830" s="192">
        <f>"'INVOCAÇÕES'!AC875"</f>
        <v/>
      </c>
      <c r="D3830" s="192" t="inlineStr">
        <is>
          <t>entrada</t>
        </is>
      </c>
    </row>
    <row r="3831">
      <c r="A3831" s="192" t="inlineStr">
        <is>
          <t>invocacao.11.talento.5</t>
        </is>
      </c>
      <c r="B3831" s="192">
        <f>IF(ISBLANK('INVOCAÇÕES'!$AC$876),"",'INVOCAÇÕES'!$AC$876&amp;"")</f>
        <v/>
      </c>
      <c r="C3831" s="192">
        <f>"'INVOCAÇÕES'!AC876"</f>
        <v/>
      </c>
      <c r="D3831" s="192" t="inlineStr">
        <is>
          <t>entrada</t>
        </is>
      </c>
    </row>
    <row r="3832">
      <c r="A3832" s="192" t="inlineStr">
        <is>
          <t>invocacao.11.talento.6</t>
        </is>
      </c>
      <c r="B3832" s="192">
        <f>IF(ISBLANK('INVOCAÇÕES'!$AC$877),"",'INVOCAÇÕES'!$AC$877&amp;"")</f>
        <v/>
      </c>
      <c r="C3832" s="192">
        <f>"'INVOCAÇÕES'!AC877"</f>
        <v/>
      </c>
      <c r="D3832" s="192" t="inlineStr">
        <is>
          <t>entrada</t>
        </is>
      </c>
    </row>
    <row r="3833">
      <c r="A3833" s="192" t="inlineStr">
        <is>
          <t>invocacao.11.talento.7</t>
        </is>
      </c>
      <c r="B3833" s="192">
        <f>IF(ISBLANK('INVOCAÇÕES'!$AC$878),"",'INVOCAÇÕES'!$AC$878&amp;"")</f>
        <v/>
      </c>
      <c r="C3833" s="192">
        <f>"'INVOCAÇÕES'!AC878"</f>
        <v/>
      </c>
      <c r="D3833" s="192" t="inlineStr">
        <is>
          <t>entrada</t>
        </is>
      </c>
    </row>
    <row r="3834">
      <c r="A3834" s="192" t="inlineStr">
        <is>
          <t>invocacao.11.talento.8</t>
        </is>
      </c>
      <c r="B3834" s="192">
        <f>IF(ISBLANK('INVOCAÇÕES'!$AC$879),"",'INVOCAÇÕES'!$AC$879&amp;"")</f>
        <v/>
      </c>
      <c r="C3834" s="192">
        <f>"'INVOCAÇÕES'!AC879"</f>
        <v/>
      </c>
      <c r="D3834" s="192" t="inlineStr">
        <is>
          <t>entrada</t>
        </is>
      </c>
    </row>
    <row r="3835">
      <c r="A3835" s="192" t="inlineStr">
        <is>
          <t>invocacao.11.talento_extra.1</t>
        </is>
      </c>
      <c r="B3835" s="192">
        <f>IF(ISBLANK('INVOCAÇÕES'!$AC$974),"",'INVOCAÇÕES'!$AC$974&amp;"")</f>
        <v/>
      </c>
      <c r="C3835" s="192">
        <f>"'INVOCAÇÕES'!AC974"</f>
        <v/>
      </c>
      <c r="D3835" s="192" t="inlineStr">
        <is>
          <t>entrada</t>
        </is>
      </c>
    </row>
    <row r="3836">
      <c r="A3836" s="192" t="inlineStr">
        <is>
          <t>invocacao.11.talento_extra.2</t>
        </is>
      </c>
      <c r="B3836" s="192">
        <f>IF(ISBLANK('INVOCAÇÕES'!$AC$975),"",'INVOCAÇÕES'!$AC$975&amp;"")</f>
        <v/>
      </c>
      <c r="C3836" s="192">
        <f>"'INVOCAÇÕES'!AC975"</f>
        <v/>
      </c>
      <c r="D3836" s="192" t="inlineStr">
        <is>
          <t>entrada</t>
        </is>
      </c>
    </row>
    <row r="3837">
      <c r="A3837" s="192" t="inlineStr">
        <is>
          <t>invocacao.11.talento_extra.3</t>
        </is>
      </c>
      <c r="B3837" s="192">
        <f>IF(ISBLANK('INVOCAÇÕES'!$AC$976),"",'INVOCAÇÕES'!$AC$976&amp;"")</f>
        <v/>
      </c>
      <c r="C3837" s="192">
        <f>"'INVOCAÇÕES'!AC976"</f>
        <v/>
      </c>
      <c r="D3837" s="192" t="inlineStr">
        <is>
          <t>entrada</t>
        </is>
      </c>
    </row>
    <row r="3838">
      <c r="A3838" s="192" t="inlineStr">
        <is>
          <t>invocacao.11.equipamento.1</t>
        </is>
      </c>
      <c r="B3838" s="192">
        <f>IF(ISBLANK('INVOCAÇÕES'!$AO$825),"",'INVOCAÇÕES'!$AO$825&amp;"")</f>
        <v/>
      </c>
      <c r="C3838" s="192">
        <f>"'INVOCAÇÕES'!AO825"</f>
        <v/>
      </c>
      <c r="D3838" s="192" t="inlineStr">
        <is>
          <t>entrada</t>
        </is>
      </c>
    </row>
    <row r="3839">
      <c r="A3839" s="192" t="inlineStr">
        <is>
          <t>invocacao.11.equipamento.2</t>
        </is>
      </c>
      <c r="B3839" s="192">
        <f>IF(ISBLANK('INVOCAÇÕES'!$AO$826),"",'INVOCAÇÕES'!$AO$826&amp;"")</f>
        <v/>
      </c>
      <c r="C3839" s="192">
        <f>"'INVOCAÇÕES'!AO826"</f>
        <v/>
      </c>
      <c r="D3839" s="192" t="inlineStr">
        <is>
          <t>entrada</t>
        </is>
      </c>
    </row>
    <row r="3840">
      <c r="A3840" s="192" t="inlineStr">
        <is>
          <t>invocacao.11.equipamento.3</t>
        </is>
      </c>
      <c r="B3840" s="192">
        <f>IF(ISBLANK('INVOCAÇÕES'!$AO$827),"",'INVOCAÇÕES'!$AO$827&amp;"")</f>
        <v/>
      </c>
      <c r="C3840" s="192">
        <f>"'INVOCAÇÕES'!AO827"</f>
        <v/>
      </c>
      <c r="D3840" s="192" t="inlineStr">
        <is>
          <t>entrada</t>
        </is>
      </c>
    </row>
    <row r="3841">
      <c r="A3841" s="192" t="inlineStr">
        <is>
          <t>invocacao.11.liberacao.1.classe</t>
        </is>
      </c>
      <c r="B3841" s="192">
        <f>IF(ISBLANK('INVOCAÇÕES'!$AB$981),"",'INVOCAÇÕES'!$AB$981&amp;"")</f>
        <v/>
      </c>
      <c r="C3841" s="192">
        <f>"'INVOCAÇÕES'!AB981"</f>
        <v/>
      </c>
      <c r="D3841" s="192" t="inlineStr">
        <is>
          <t>entrada</t>
        </is>
      </c>
    </row>
    <row r="3842">
      <c r="A3842" s="192" t="inlineStr">
        <is>
          <t>invocacao.11.liberacao.1.nome</t>
        </is>
      </c>
      <c r="B3842" s="192">
        <f>IF(ISBLANK('INVOCAÇÕES'!$AC$981),"",'INVOCAÇÕES'!$AC$981&amp;"")</f>
        <v/>
      </c>
      <c r="C3842" s="192">
        <f>"'INVOCAÇÕES'!AC981"</f>
        <v/>
      </c>
      <c r="D3842" s="192" t="inlineStr">
        <is>
          <t>entrada</t>
        </is>
      </c>
    </row>
    <row r="3843">
      <c r="A3843" s="192" t="inlineStr">
        <is>
          <t>invocacao.11.liberacao.1.pe</t>
        </is>
      </c>
      <c r="B3843" s="192">
        <f>IF(ISBLANK('INVOCAÇÕES'!$AF$981),"",'INVOCAÇÕES'!$AF$981&amp;"")</f>
        <v/>
      </c>
      <c r="C3843" s="192">
        <f>"'INVOCAÇÕES'!AF981"</f>
        <v/>
      </c>
      <c r="D3843" s="192" t="inlineStr">
        <is>
          <t>resultado</t>
        </is>
      </c>
    </row>
    <row r="3844">
      <c r="A3844" s="192" t="inlineStr">
        <is>
          <t>invocacao.11.liberacao.1.como</t>
        </is>
      </c>
      <c r="B3844" s="192">
        <f>IF(ISBLANK('INVOCAÇÕES'!$AB$982),"",'INVOCAÇÕES'!$AB$982&amp;"")</f>
        <v/>
      </c>
      <c r="C3844" s="192">
        <f>"'INVOCAÇÕES'!AB982"</f>
        <v/>
      </c>
      <c r="D3844" s="192" t="inlineStr">
        <is>
          <t>entrada</t>
        </is>
      </c>
    </row>
    <row r="3845">
      <c r="A3845" s="192" t="inlineStr">
        <is>
          <t>invocacao.11.liberacao.1.pontos</t>
        </is>
      </c>
      <c r="B3845" s="192">
        <f>IF(ISBLANK('INVOCAÇÕES'!$AB$986),"",'INVOCAÇÕES'!$AB$986&amp;"")</f>
        <v/>
      </c>
      <c r="C3845" s="192">
        <f>"'INVOCAÇÕES'!AB986"</f>
        <v/>
      </c>
      <c r="D3845" s="192" t="inlineStr">
        <is>
          <t>resultado</t>
        </is>
      </c>
    </row>
    <row r="3846">
      <c r="A3846" s="192" t="inlineStr">
        <is>
          <t>invocacao.11.liberacao.1.acao</t>
        </is>
      </c>
      <c r="B3846" s="192">
        <f>IF(ISBLANK('INVOCAÇÕES'!$AB$987),"",'INVOCAÇÕES'!$AB$987&amp;"")</f>
        <v/>
      </c>
      <c r="C3846" s="192">
        <f>"'INVOCAÇÕES'!AB987"</f>
        <v/>
      </c>
      <c r="D3846" s="192" t="inlineStr">
        <is>
          <t>resultado</t>
        </is>
      </c>
    </row>
    <row r="3847">
      <c r="A3847" s="192" t="inlineStr">
        <is>
          <t>invocacao.11.liberacao.2.classe</t>
        </is>
      </c>
      <c r="B3847" s="192">
        <f>IF(ISBLANK('INVOCAÇÕES'!$AH$981),"",'INVOCAÇÕES'!$AH$981&amp;"")</f>
        <v/>
      </c>
      <c r="C3847" s="192">
        <f>"'INVOCAÇÕES'!AH981"</f>
        <v/>
      </c>
      <c r="D3847" s="192" t="inlineStr">
        <is>
          <t>entrada</t>
        </is>
      </c>
    </row>
    <row r="3848">
      <c r="A3848" s="192" t="inlineStr">
        <is>
          <t>invocacao.11.liberacao.2.nome</t>
        </is>
      </c>
      <c r="B3848" s="192">
        <f>IF(ISBLANK('INVOCAÇÕES'!$AI$981),"",'INVOCAÇÕES'!$AI$981&amp;"")</f>
        <v/>
      </c>
      <c r="C3848" s="192">
        <f>"'INVOCAÇÕES'!AI981"</f>
        <v/>
      </c>
      <c r="D3848" s="192" t="inlineStr">
        <is>
          <t>entrada</t>
        </is>
      </c>
    </row>
    <row r="3849">
      <c r="A3849" s="192" t="inlineStr">
        <is>
          <t>invocacao.11.liberacao.2.pe</t>
        </is>
      </c>
      <c r="B3849" s="192">
        <f>IF(ISBLANK('INVOCAÇÕES'!$AL$981),"",'INVOCAÇÕES'!$AL$981&amp;"")</f>
        <v/>
      </c>
      <c r="C3849" s="192">
        <f>"'INVOCAÇÕES'!AL981"</f>
        <v/>
      </c>
      <c r="D3849" s="192" t="inlineStr">
        <is>
          <t>resultado</t>
        </is>
      </c>
    </row>
    <row r="3850">
      <c r="A3850" s="192" t="inlineStr">
        <is>
          <t>invocacao.11.liberacao.2.como</t>
        </is>
      </c>
      <c r="B3850" s="192">
        <f>IF(ISBLANK('INVOCAÇÕES'!$AH$982),"",'INVOCAÇÕES'!$AH$982&amp;"")</f>
        <v/>
      </c>
      <c r="C3850" s="192">
        <f>"'INVOCAÇÕES'!AH982"</f>
        <v/>
      </c>
      <c r="D3850" s="192" t="inlineStr">
        <is>
          <t>entrada</t>
        </is>
      </c>
    </row>
    <row r="3851">
      <c r="A3851" s="192" t="inlineStr">
        <is>
          <t>invocacao.11.liberacao.2.pontos</t>
        </is>
      </c>
      <c r="B3851" s="192">
        <f>IF(ISBLANK('INVOCAÇÕES'!$AH$986),"",'INVOCAÇÕES'!$AH$986&amp;"")</f>
        <v/>
      </c>
      <c r="C3851" s="192">
        <f>"'INVOCAÇÕES'!AH986"</f>
        <v/>
      </c>
      <c r="D3851" s="192" t="inlineStr">
        <is>
          <t>resultado</t>
        </is>
      </c>
    </row>
    <row r="3852">
      <c r="A3852" s="192" t="inlineStr">
        <is>
          <t>invocacao.11.liberacao.2.acao</t>
        </is>
      </c>
      <c r="B3852" s="192">
        <f>IF(ISBLANK('INVOCAÇÕES'!$AH$987),"",'INVOCAÇÕES'!$AH$987&amp;"")</f>
        <v/>
      </c>
      <c r="C3852" s="192">
        <f>"'INVOCAÇÕES'!AH987"</f>
        <v/>
      </c>
      <c r="D3852" s="192" t="inlineStr">
        <is>
          <t>resultado</t>
        </is>
      </c>
    </row>
    <row r="3853">
      <c r="A3853" s="192" t="inlineStr">
        <is>
          <t>invocacao.11.liberacao.3.classe</t>
        </is>
      </c>
      <c r="B3853" s="192">
        <f>IF(ISBLANK('INVOCAÇÕES'!$AN$981),"",'INVOCAÇÕES'!$AN$981&amp;"")</f>
        <v/>
      </c>
      <c r="C3853" s="192">
        <f>"'INVOCAÇÕES'!AN981"</f>
        <v/>
      </c>
      <c r="D3853" s="192" t="inlineStr">
        <is>
          <t>entrada</t>
        </is>
      </c>
    </row>
    <row r="3854">
      <c r="A3854" s="192" t="inlineStr">
        <is>
          <t>invocacao.11.liberacao.3.nome</t>
        </is>
      </c>
      <c r="B3854" s="192">
        <f>IF(ISBLANK('INVOCAÇÕES'!$AO$981),"",'INVOCAÇÕES'!$AO$981&amp;"")</f>
        <v/>
      </c>
      <c r="C3854" s="192">
        <f>"'INVOCAÇÕES'!AO981"</f>
        <v/>
      </c>
      <c r="D3854" s="192" t="inlineStr">
        <is>
          <t>entrada</t>
        </is>
      </c>
    </row>
    <row r="3855">
      <c r="A3855" s="192" t="inlineStr">
        <is>
          <t>invocacao.11.liberacao.3.pe</t>
        </is>
      </c>
      <c r="B3855" s="192">
        <f>IF(ISBLANK('INVOCAÇÕES'!$AR$981),"",'INVOCAÇÕES'!$AR$981&amp;"")</f>
        <v/>
      </c>
      <c r="C3855" s="192">
        <f>"'INVOCAÇÕES'!AR981"</f>
        <v/>
      </c>
      <c r="D3855" s="192" t="inlineStr">
        <is>
          <t>resultado</t>
        </is>
      </c>
    </row>
    <row r="3856">
      <c r="A3856" s="192" t="inlineStr">
        <is>
          <t>invocacao.11.liberacao.3.como</t>
        </is>
      </c>
      <c r="B3856" s="192">
        <f>IF(ISBLANK('INVOCAÇÕES'!$AN$982),"",'INVOCAÇÕES'!$AN$982&amp;"")</f>
        <v/>
      </c>
      <c r="C3856" s="192">
        <f>"'INVOCAÇÕES'!AN982"</f>
        <v/>
      </c>
      <c r="D3856" s="192" t="inlineStr">
        <is>
          <t>entrada</t>
        </is>
      </c>
    </row>
    <row r="3857">
      <c r="A3857" s="192" t="inlineStr">
        <is>
          <t>invocacao.11.liberacao.3.pontos</t>
        </is>
      </c>
      <c r="B3857" s="192">
        <f>IF(ISBLANK('INVOCAÇÕES'!$AN$986),"",'INVOCAÇÕES'!$AN$986&amp;"")</f>
        <v/>
      </c>
      <c r="C3857" s="192">
        <f>"'INVOCAÇÕES'!AN986"</f>
        <v/>
      </c>
      <c r="D3857" s="192" t="inlineStr">
        <is>
          <t>resultado</t>
        </is>
      </c>
    </row>
    <row r="3858">
      <c r="A3858" s="192" t="inlineStr">
        <is>
          <t>invocacao.11.liberacao.3.acao</t>
        </is>
      </c>
      <c r="B3858" s="192">
        <f>IF(ISBLANK('INVOCAÇÕES'!$AN$987),"",'INVOCAÇÕES'!$AN$987&amp;"")</f>
        <v/>
      </c>
      <c r="C3858" s="192">
        <f>"'INVOCAÇÕES'!AN987"</f>
        <v/>
      </c>
      <c r="D3858" s="192" t="inlineStr">
        <is>
          <t>resultado</t>
        </is>
      </c>
    </row>
    <row r="3859">
      <c r="A3859" s="192" t="inlineStr">
        <is>
          <t>invocacao.11.tm.nome</t>
        </is>
      </c>
      <c r="B3859" s="192">
        <f>IF(ISBLANK('INVOCAÇÕES'!$AB$990),"",'INVOCAÇÕES'!$AB$990&amp;"")</f>
        <v/>
      </c>
      <c r="C3859" s="192">
        <f>"'INVOCAÇÕES'!AB990"</f>
        <v/>
      </c>
      <c r="D3859" s="192" t="inlineStr">
        <is>
          <t>entrada</t>
        </is>
      </c>
    </row>
    <row r="3860">
      <c r="A3860" s="192" t="inlineStr">
        <is>
          <t>invocacao.11.tm.pe</t>
        </is>
      </c>
      <c r="B3860" s="192">
        <f>IF(ISBLANK('INVOCAÇÕES'!$AF$990),"",'INVOCAÇÕES'!$AF$990&amp;"")</f>
        <v/>
      </c>
      <c r="C3860" s="192">
        <f>"'INVOCAÇÕES'!AF990"</f>
        <v/>
      </c>
      <c r="D3860" s="192" t="inlineStr">
        <is>
          <t>resultado</t>
        </is>
      </c>
    </row>
    <row r="3861">
      <c r="A3861" s="192" t="inlineStr">
        <is>
          <t>invocacao.11.tm.como</t>
        </is>
      </c>
      <c r="B3861" s="192">
        <f>IF(ISBLANK('INVOCAÇÕES'!$AB$991),"",'INVOCAÇÕES'!$AB$991&amp;"")</f>
        <v/>
      </c>
      <c r="C3861" s="192">
        <f>"'INVOCAÇÕES'!AB991"</f>
        <v/>
      </c>
      <c r="D3861" s="192" t="inlineStr">
        <is>
          <t>entrada</t>
        </is>
      </c>
    </row>
    <row r="3862">
      <c r="A3862" s="192" t="inlineStr">
        <is>
          <t>invocacao.11.tm.dados</t>
        </is>
      </c>
      <c r="B3862" s="192">
        <f>IF(ISBLANK('INVOCAÇÕES'!$AB$995),"",'INVOCAÇÕES'!$AB$995&amp;"")</f>
        <v/>
      </c>
      <c r="C3862" s="192">
        <f>"'INVOCAÇÕES'!AB995"</f>
        <v/>
      </c>
      <c r="D3862" s="192" t="inlineStr">
        <is>
          <t>resultado</t>
        </is>
      </c>
    </row>
    <row r="3863">
      <c r="A3863" s="192" t="inlineStr">
        <is>
          <t>invocacao.11.tm.acao</t>
        </is>
      </c>
      <c r="B3863" s="192">
        <f>IF(ISBLANK('INVOCAÇÕES'!$AB$996),"",'INVOCAÇÕES'!$AB$996&amp;"")</f>
        <v/>
      </c>
      <c r="C3863" s="192">
        <f>"'INVOCAÇÕES'!AB996"</f>
        <v/>
      </c>
      <c r="D3863" s="192" t="inlineStr">
        <is>
          <t>resultado</t>
        </is>
      </c>
    </row>
    <row r="3864">
      <c r="A3864" s="192" t="inlineStr">
        <is>
          <t>invocacao.11.exp.nome</t>
        </is>
      </c>
      <c r="B3864" s="192">
        <f>IF(ISBLANK('INVOCAÇÕES'!$AH$990),"",'INVOCAÇÕES'!$AH$990&amp;"")</f>
        <v/>
      </c>
      <c r="C3864" s="192">
        <f>"'INVOCAÇÕES'!AH990"</f>
        <v/>
      </c>
      <c r="D3864" s="192" t="inlineStr">
        <is>
          <t>entrada</t>
        </is>
      </c>
    </row>
    <row r="3865">
      <c r="A3865" s="192" t="inlineStr">
        <is>
          <t>invocacao.11.exp.pe</t>
        </is>
      </c>
      <c r="B3865" s="192">
        <f>IF(ISBLANK('INVOCAÇÕES'!$AL$990),"",'INVOCAÇÕES'!$AL$990&amp;"")</f>
        <v/>
      </c>
      <c r="C3865" s="192">
        <f>"'INVOCAÇÕES'!AL990"</f>
        <v/>
      </c>
      <c r="D3865" s="192" t="inlineStr">
        <is>
          <t>resultado</t>
        </is>
      </c>
    </row>
    <row r="3866">
      <c r="A3866" s="192" t="inlineStr">
        <is>
          <t>invocacao.11.exp.como</t>
        </is>
      </c>
      <c r="B3866" s="192">
        <f>IF(ISBLANK('INVOCAÇÕES'!$AH$991),"",'INVOCAÇÕES'!$AH$991&amp;"")</f>
        <v/>
      </c>
      <c r="C3866" s="192">
        <f>"'INVOCAÇÕES'!AH991"</f>
        <v/>
      </c>
      <c r="D3866" s="192" t="inlineStr">
        <is>
          <t>entrada</t>
        </is>
      </c>
    </row>
    <row r="3867">
      <c r="A3867" s="192" t="inlineStr">
        <is>
          <t>invocacao.11.exp.degrau</t>
        </is>
      </c>
      <c r="B3867" s="192">
        <f>IF(ISBLANK('INVOCAÇÕES'!$AH$995),"",'INVOCAÇÕES'!$AH$995&amp;"")</f>
        <v/>
      </c>
      <c r="C3867" s="192">
        <f>"'INVOCAÇÕES'!AH995"</f>
        <v/>
      </c>
      <c r="D3867" s="192" t="inlineStr">
        <is>
          <t>entrada</t>
        </is>
      </c>
    </row>
    <row r="3868">
      <c r="A3868" s="192" t="inlineStr">
        <is>
          <t>invocacao.11.exp.acerto</t>
        </is>
      </c>
      <c r="B3868" s="192">
        <f>IF(ISBLANK('INVOCAÇÕES'!$AJ$995),"",'INVOCAÇÕES'!$AJ$995&amp;"")</f>
        <v/>
      </c>
      <c r="C3868" s="192">
        <f>"'INVOCAÇÕES'!AJ995"</f>
        <v/>
      </c>
      <c r="D3868" s="192" t="inlineStr">
        <is>
          <t>entrada</t>
        </is>
      </c>
    </row>
    <row r="3869">
      <c r="A3869" s="192" t="inlineStr">
        <is>
          <t>invocacao.11.exp.pede</t>
        </is>
      </c>
      <c r="B3869" s="192">
        <f>IF(ISBLANK('INVOCAÇÕES'!$AH$996),"",'INVOCAÇÕES'!$AH$996&amp;"")</f>
        <v/>
      </c>
      <c r="C3869" s="192">
        <f>"'INVOCAÇÕES'!AH996"</f>
        <v/>
      </c>
      <c r="D3869" s="192" t="inlineStr">
        <is>
          <t>resultado</t>
        </is>
      </c>
    </row>
    <row r="3870">
      <c r="A3870" s="192" t="inlineStr">
        <is>
          <t>invocacao.12.atributo.forca.base</t>
        </is>
      </c>
      <c r="B3870" s="192">
        <f>IF(ISBLANK('INVOCAÇÕES'!$AH$1010),"",'INVOCAÇÕES'!$AH$1010&amp;"")</f>
        <v/>
      </c>
      <c r="C3870" s="192">
        <f>"'INVOCAÇÕES'!AH1010"</f>
        <v/>
      </c>
      <c r="D3870" s="192" t="inlineStr">
        <is>
          <t>entrada</t>
        </is>
      </c>
    </row>
    <row r="3871">
      <c r="A3871" s="192" t="inlineStr">
        <is>
          <t>invocacao.12.atributo.forca.buff</t>
        </is>
      </c>
      <c r="B3871" s="192">
        <f>IF(ISBLANK('INVOCAÇÕES'!$AH$1011),"",'INVOCAÇÕES'!$AH$1011&amp;"")</f>
        <v/>
      </c>
      <c r="C3871" s="192">
        <f>"'INVOCAÇÕES'!AH1011"</f>
        <v/>
      </c>
      <c r="D3871" s="192" t="inlineStr">
        <is>
          <t>entrada</t>
        </is>
      </c>
    </row>
    <row r="3872">
      <c r="A3872" s="192" t="inlineStr">
        <is>
          <t>invocacao.12.atributo.forca.total</t>
        </is>
      </c>
      <c r="B3872" s="192">
        <f>IF(ISBLANK('INVOCAÇÕES'!$AH$1008),"",'INVOCAÇÕES'!$AH$1008&amp;"")</f>
        <v/>
      </c>
      <c r="C3872" s="192">
        <f>"'INVOCAÇÕES'!AH1008"</f>
        <v/>
      </c>
      <c r="D3872" s="192" t="inlineStr">
        <is>
          <t>resultado</t>
        </is>
      </c>
    </row>
    <row r="3873">
      <c r="A3873" s="192" t="inlineStr">
        <is>
          <t>invocacao.12.atributo.destreza.base</t>
        </is>
      </c>
      <c r="B3873" s="192">
        <f>IF(ISBLANK('INVOCAÇÕES'!$AI$1010),"",'INVOCAÇÕES'!$AI$1010&amp;"")</f>
        <v/>
      </c>
      <c r="C3873" s="192">
        <f>"'INVOCAÇÕES'!AI1010"</f>
        <v/>
      </c>
      <c r="D3873" s="192" t="inlineStr">
        <is>
          <t>entrada</t>
        </is>
      </c>
    </row>
    <row r="3874">
      <c r="A3874" s="192" t="inlineStr">
        <is>
          <t>invocacao.12.atributo.destreza.buff</t>
        </is>
      </c>
      <c r="B3874" s="192">
        <f>IF(ISBLANK('INVOCAÇÕES'!$AI$1011),"",'INVOCAÇÕES'!$AI$1011&amp;"")</f>
        <v/>
      </c>
      <c r="C3874" s="192">
        <f>"'INVOCAÇÕES'!AI1011"</f>
        <v/>
      </c>
      <c r="D3874" s="192" t="inlineStr">
        <is>
          <t>entrada</t>
        </is>
      </c>
    </row>
    <row r="3875">
      <c r="A3875" s="192" t="inlineStr">
        <is>
          <t>invocacao.12.atributo.destreza.total</t>
        </is>
      </c>
      <c r="B3875" s="192">
        <f>IF(ISBLANK('INVOCAÇÕES'!$AI$1008),"",'INVOCAÇÕES'!$AI$1008&amp;"")</f>
        <v/>
      </c>
      <c r="C3875" s="192">
        <f>"'INVOCAÇÕES'!AI1008"</f>
        <v/>
      </c>
      <c r="D3875" s="192" t="inlineStr">
        <is>
          <t>resultado</t>
        </is>
      </c>
    </row>
    <row r="3876">
      <c r="A3876" s="192" t="inlineStr">
        <is>
          <t>invocacao.12.atributo.constituicao.base</t>
        </is>
      </c>
      <c r="B3876" s="192">
        <f>IF(ISBLANK('INVOCAÇÕES'!$AJ$1010),"",'INVOCAÇÕES'!$AJ$1010&amp;"")</f>
        <v/>
      </c>
      <c r="C3876" s="192">
        <f>"'INVOCAÇÕES'!AJ1010"</f>
        <v/>
      </c>
      <c r="D3876" s="192" t="inlineStr">
        <is>
          <t>entrada</t>
        </is>
      </c>
    </row>
    <row r="3877">
      <c r="A3877" s="192" t="inlineStr">
        <is>
          <t>invocacao.12.atributo.constituicao.buff</t>
        </is>
      </c>
      <c r="B3877" s="192">
        <f>IF(ISBLANK('INVOCAÇÕES'!$AJ$1011),"",'INVOCAÇÕES'!$AJ$1011&amp;"")</f>
        <v/>
      </c>
      <c r="C3877" s="192">
        <f>"'INVOCAÇÕES'!AJ1011"</f>
        <v/>
      </c>
      <c r="D3877" s="192" t="inlineStr">
        <is>
          <t>entrada</t>
        </is>
      </c>
    </row>
    <row r="3878">
      <c r="A3878" s="192" t="inlineStr">
        <is>
          <t>invocacao.12.atributo.constituicao.total</t>
        </is>
      </c>
      <c r="B3878" s="192">
        <f>IF(ISBLANK('INVOCAÇÕES'!$AJ$1008),"",'INVOCAÇÕES'!$AJ$1008&amp;"")</f>
        <v/>
      </c>
      <c r="C3878" s="192">
        <f>"'INVOCAÇÕES'!AJ1008"</f>
        <v/>
      </c>
      <c r="D3878" s="192" t="inlineStr">
        <is>
          <t>resultado</t>
        </is>
      </c>
    </row>
    <row r="3879">
      <c r="A3879" s="192" t="inlineStr">
        <is>
          <t>invocacao.12.atributo.inteligencia.base</t>
        </is>
      </c>
      <c r="B3879" s="192">
        <f>IF(ISBLANK('INVOCAÇÕES'!$AK$1010),"",'INVOCAÇÕES'!$AK$1010&amp;"")</f>
        <v/>
      </c>
      <c r="C3879" s="192">
        <f>"'INVOCAÇÕES'!AK1010"</f>
        <v/>
      </c>
      <c r="D3879" s="192" t="inlineStr">
        <is>
          <t>entrada</t>
        </is>
      </c>
    </row>
    <row r="3880">
      <c r="A3880" s="192" t="inlineStr">
        <is>
          <t>invocacao.12.atributo.inteligencia.buff</t>
        </is>
      </c>
      <c r="B3880" s="192">
        <f>IF(ISBLANK('INVOCAÇÕES'!$AK$1011),"",'INVOCAÇÕES'!$AK$1011&amp;"")</f>
        <v/>
      </c>
      <c r="C3880" s="192">
        <f>"'INVOCAÇÕES'!AK1011"</f>
        <v/>
      </c>
      <c r="D3880" s="192" t="inlineStr">
        <is>
          <t>entrada</t>
        </is>
      </c>
    </row>
    <row r="3881">
      <c r="A3881" s="192" t="inlineStr">
        <is>
          <t>invocacao.12.atributo.inteligencia.total</t>
        </is>
      </c>
      <c r="B3881" s="192">
        <f>IF(ISBLANK('INVOCAÇÕES'!$AK$1008),"",'INVOCAÇÕES'!$AK$1008&amp;"")</f>
        <v/>
      </c>
      <c r="C3881" s="192">
        <f>"'INVOCAÇÕES'!AK1008"</f>
        <v/>
      </c>
      <c r="D3881" s="192" t="inlineStr">
        <is>
          <t>resultado</t>
        </is>
      </c>
    </row>
    <row r="3882">
      <c r="A3882" s="192" t="inlineStr">
        <is>
          <t>invocacao.12.atributo.essencia.base</t>
        </is>
      </c>
      <c r="B3882" s="192">
        <f>IF(ISBLANK('INVOCAÇÕES'!$AL$1010),"",'INVOCAÇÕES'!$AL$1010&amp;"")</f>
        <v/>
      </c>
      <c r="C3882" s="192">
        <f>"'INVOCAÇÕES'!AL1010"</f>
        <v/>
      </c>
      <c r="D3882" s="192" t="inlineStr">
        <is>
          <t>entrada</t>
        </is>
      </c>
    </row>
    <row r="3883">
      <c r="A3883" s="192" t="inlineStr">
        <is>
          <t>invocacao.12.atributo.essencia.buff</t>
        </is>
      </c>
      <c r="B3883" s="192">
        <f>IF(ISBLANK('INVOCAÇÕES'!$AL$1011),"",'INVOCAÇÕES'!$AL$1011&amp;"")</f>
        <v/>
      </c>
      <c r="C3883" s="192">
        <f>"'INVOCAÇÕES'!AL1011"</f>
        <v/>
      </c>
      <c r="D3883" s="192" t="inlineStr">
        <is>
          <t>entrada</t>
        </is>
      </c>
    </row>
    <row r="3884">
      <c r="A3884" s="192" t="inlineStr">
        <is>
          <t>invocacao.12.atributo.essencia.total</t>
        </is>
      </c>
      <c r="B3884" s="192">
        <f>IF(ISBLANK('INVOCAÇÕES'!$AL$1008),"",'INVOCAÇÕES'!$AL$1008&amp;"")</f>
        <v/>
      </c>
      <c r="C3884" s="192">
        <f>"'INVOCAÇÕES'!AL1008"</f>
        <v/>
      </c>
      <c r="D3884" s="192" t="inlineStr">
        <is>
          <t>resultado</t>
        </is>
      </c>
    </row>
    <row r="3885">
      <c r="A3885" s="192" t="inlineStr">
        <is>
          <t>invocacao.12.buff.acerto</t>
        </is>
      </c>
      <c r="B3885" s="192">
        <f>IF(ISBLANK('INVOCAÇÕES'!$AH$1016),"",'INVOCAÇÕES'!$AH$1016&amp;"")</f>
        <v/>
      </c>
      <c r="C3885" s="192">
        <f>"'INVOCAÇÕES'!AH1016"</f>
        <v/>
      </c>
      <c r="D3885" s="192" t="inlineStr">
        <is>
          <t>entrada</t>
        </is>
      </c>
    </row>
    <row r="3886">
      <c r="A3886" s="192" t="inlineStr">
        <is>
          <t>invocacao.12.buff.cd</t>
        </is>
      </c>
      <c r="B3886" s="192">
        <f>IF(ISBLANK('INVOCAÇÕES'!$AI$1016),"",'INVOCAÇÕES'!$AI$1016&amp;"")</f>
        <v/>
      </c>
      <c r="C3886" s="192">
        <f>"'INVOCAÇÕES'!AI1016"</f>
        <v/>
      </c>
      <c r="D3886" s="192" t="inlineStr">
        <is>
          <t>entrada</t>
        </is>
      </c>
    </row>
    <row r="3887">
      <c r="A3887" s="192" t="inlineStr">
        <is>
          <t>invocacao.12.buff.defesa</t>
        </is>
      </c>
      <c r="B3887" s="192">
        <f>IF(ISBLANK('INVOCAÇÕES'!$AJ$1016),"",'INVOCAÇÕES'!$AJ$1016&amp;"")</f>
        <v/>
      </c>
      <c r="C3887" s="192">
        <f>"'INVOCAÇÕES'!AJ1016"</f>
        <v/>
      </c>
      <c r="D3887" s="192" t="inlineStr">
        <is>
          <t>entrada</t>
        </is>
      </c>
    </row>
    <row r="3888">
      <c r="A3888" s="192" t="inlineStr">
        <is>
          <t>invocacao.12.buff.vida</t>
        </is>
      </c>
      <c r="B3888" s="192">
        <f>IF(ISBLANK('INVOCAÇÕES'!$AK$1016),"",'INVOCAÇÕES'!$AK$1016&amp;"")</f>
        <v/>
      </c>
      <c r="C3888" s="192">
        <f>"'INVOCAÇÕES'!AK1016"</f>
        <v/>
      </c>
      <c r="D3888" s="192" t="inlineStr">
        <is>
          <t>entrada</t>
        </is>
      </c>
    </row>
    <row r="3889">
      <c r="A3889" s="192" t="inlineStr">
        <is>
          <t>invocacao.12.buff.deslocamento</t>
        </is>
      </c>
      <c r="B3889" s="192">
        <f>IF(ISBLANK('INVOCAÇÕES'!$AL$1016),"",'INVOCAÇÕES'!$AL$1016&amp;"")</f>
        <v/>
      </c>
      <c r="C3889" s="192">
        <f>"'INVOCAÇÕES'!AL1016"</f>
        <v/>
      </c>
      <c r="D3889" s="192" t="inlineStr">
        <is>
          <t>entrada</t>
        </is>
      </c>
    </row>
    <row r="3890">
      <c r="A3890" s="192" t="inlineStr">
        <is>
          <t>invocacao.12.buff.tr.fisico</t>
        </is>
      </c>
      <c r="B3890" s="192">
        <f>IF(ISBLANK('INVOCAÇÕES'!$AH$1021),"",'INVOCAÇÕES'!$AH$1021&amp;"")</f>
        <v/>
      </c>
      <c r="C3890" s="192">
        <f>"'INVOCAÇÕES'!AH1021"</f>
        <v/>
      </c>
      <c r="D3890" s="192" t="inlineStr">
        <is>
          <t>entrada</t>
        </is>
      </c>
    </row>
    <row r="3891">
      <c r="A3891" s="192" t="inlineStr">
        <is>
          <t>invocacao.12.buff.tr.vigor</t>
        </is>
      </c>
      <c r="B3891" s="192">
        <f>IF(ISBLANK('INVOCAÇÕES'!$AI$1021),"",'INVOCAÇÕES'!$AI$1021&amp;"")</f>
        <v/>
      </c>
      <c r="C3891" s="192">
        <f>"'INVOCAÇÕES'!AI1021"</f>
        <v/>
      </c>
      <c r="D3891" s="192" t="inlineStr">
        <is>
          <t>entrada</t>
        </is>
      </c>
    </row>
    <row r="3892">
      <c r="A3892" s="192" t="inlineStr">
        <is>
          <t>invocacao.12.buff.tr.intelecto</t>
        </is>
      </c>
      <c r="B3892" s="192">
        <f>IF(ISBLANK('INVOCAÇÕES'!$AJ$1021),"",'INVOCAÇÕES'!$AJ$1021&amp;"")</f>
        <v/>
      </c>
      <c r="C3892" s="192">
        <f>"'INVOCAÇÕES'!AJ1021"</f>
        <v/>
      </c>
      <c r="D3892" s="192" t="inlineStr">
        <is>
          <t>entrada</t>
        </is>
      </c>
    </row>
    <row r="3893">
      <c r="A3893" s="192" t="inlineStr">
        <is>
          <t>invocacao.12.buff.tr.espirito</t>
        </is>
      </c>
      <c r="B3893" s="192">
        <f>IF(ISBLANK('INVOCAÇÕES'!$AK$1021),"",'INVOCAÇÕES'!$AK$1021&amp;"")</f>
        <v/>
      </c>
      <c r="C3893" s="192">
        <f>"'INVOCAÇÕES'!AK1021"</f>
        <v/>
      </c>
      <c r="D3893" s="192" t="inlineStr">
        <is>
          <t>entrada</t>
        </is>
      </c>
    </row>
    <row r="3894">
      <c r="A3894" s="192" t="inlineStr">
        <is>
          <t>invocacao.12.atributo_acerto</t>
        </is>
      </c>
      <c r="B3894" s="192">
        <f>IF(ISBLANK('INVOCAÇÕES'!$AH$1024),"",'INVOCAÇÕES'!$AH$1024&amp;"")</f>
        <v/>
      </c>
      <c r="C3894" s="192">
        <f>"'INVOCAÇÕES'!AH1024"</f>
        <v/>
      </c>
      <c r="D3894" s="192" t="inlineStr">
        <is>
          <t>entrada</t>
        </is>
      </c>
    </row>
    <row r="3895">
      <c r="A3895" s="192" t="inlineStr">
        <is>
          <t>invocacao.12.atributo_fisico</t>
        </is>
      </c>
      <c r="B3895" s="192">
        <f>IF(ISBLANK('INVOCAÇÕES'!$AK$1024),"",'INVOCAÇÕES'!$AK$1024&amp;"")</f>
        <v/>
      </c>
      <c r="C3895" s="192">
        <f>"'INVOCAÇÕES'!AK1024"</f>
        <v/>
      </c>
      <c r="D3895" s="192" t="inlineStr">
        <is>
          <t>entrada</t>
        </is>
      </c>
    </row>
    <row r="3896">
      <c r="A3896" s="192" t="inlineStr">
        <is>
          <t>invocacao.12.tr_treinado</t>
        </is>
      </c>
      <c r="B3896" s="192">
        <f>IF(ISBLANK('INVOCAÇÕES'!$AL$1019),"",'INVOCAÇÕES'!$AL$1019&amp;"")</f>
        <v/>
      </c>
      <c r="C3896" s="192">
        <f>"'INVOCAÇÕES'!AL1019"</f>
        <v/>
      </c>
      <c r="D3896" s="192" t="inlineStr">
        <is>
          <t>entrada</t>
        </is>
      </c>
    </row>
    <row r="3897">
      <c r="A3897" s="192" t="inlineStr">
        <is>
          <t>invocacao.12.alma</t>
        </is>
      </c>
      <c r="B3897" s="192">
        <f>IF(ISBLANK('INVOCAÇÕES'!$AN$1008),"",'INVOCAÇÕES'!$AN$1008&amp;"")</f>
        <v/>
      </c>
      <c r="C3897" s="192">
        <f>"'INVOCAÇÕES'!AN1008"</f>
        <v/>
      </c>
      <c r="D3897" s="192" t="inlineStr">
        <is>
          <t>entrada</t>
        </is>
      </c>
    </row>
    <row r="3898">
      <c r="A3898" s="192" t="inlineStr">
        <is>
          <t>invocacao.12.notas</t>
        </is>
      </c>
      <c r="B3898" s="192">
        <f>IF(ISBLANK('INVOCAÇÕES'!$AN$1017),"",'INVOCAÇÕES'!$AN$1017&amp;"")</f>
        <v/>
      </c>
      <c r="C3898" s="192">
        <f>"'INVOCAÇÕES'!AN1017"</f>
        <v/>
      </c>
      <c r="D3898" s="192" t="inlineStr">
        <is>
          <t>entrada</t>
        </is>
      </c>
    </row>
    <row r="3899">
      <c r="A3899" s="192" t="inlineStr">
        <is>
          <t>invocacao.12.definicao</t>
        </is>
      </c>
      <c r="B3899" s="192">
        <f>IF(ISBLANK('INVOCAÇÕES'!$AB$1042),"",'INVOCAÇÕES'!$AB$1042&amp;"")</f>
        <v/>
      </c>
      <c r="C3899" s="192">
        <f>"'INVOCAÇÕES'!AB1042"</f>
        <v/>
      </c>
      <c r="D3899" s="192" t="inlineStr">
        <is>
          <t>entrada</t>
        </is>
      </c>
    </row>
    <row r="3900">
      <c r="A3900" s="192" t="inlineStr">
        <is>
          <t>invocacao.12.familia.1</t>
        </is>
      </c>
      <c r="B3900" s="192">
        <f>IF(ISBLANK('INVOCAÇÕES'!$AH$1038),"",'INVOCAÇÕES'!$AH$1038&amp;"")</f>
        <v/>
      </c>
      <c r="C3900" s="192">
        <f>"'INVOCAÇÕES'!AH1038"</f>
        <v/>
      </c>
      <c r="D3900" s="192" t="inlineStr">
        <is>
          <t>entrada</t>
        </is>
      </c>
    </row>
    <row r="3901">
      <c r="A3901" s="192" t="inlineStr">
        <is>
          <t>invocacao.12.familia.2</t>
        </is>
      </c>
      <c r="B3901" s="192">
        <f>IF(ISBLANK('INVOCAÇÕES'!$AI$1038),"",'INVOCAÇÕES'!$AI$1038&amp;"")</f>
        <v/>
      </c>
      <c r="C3901" s="192">
        <f>"'INVOCAÇÕES'!AI1038"</f>
        <v/>
      </c>
      <c r="D3901" s="192" t="inlineStr">
        <is>
          <t>entrada</t>
        </is>
      </c>
    </row>
    <row r="3902">
      <c r="A3902" s="192" t="inlineStr">
        <is>
          <t>invocacao.12.familia.3</t>
        </is>
      </c>
      <c r="B3902" s="192">
        <f>IF(ISBLANK('INVOCAÇÕES'!$AJ$1038),"",'INVOCAÇÕES'!$AJ$1038&amp;"")</f>
        <v/>
      </c>
      <c r="C3902" s="192">
        <f>"'INVOCAÇÕES'!AJ1038"</f>
        <v/>
      </c>
      <c r="D3902" s="192" t="inlineStr">
        <is>
          <t>entrada</t>
        </is>
      </c>
    </row>
    <row r="3903">
      <c r="A3903" s="192" t="inlineStr">
        <is>
          <t>invocacao.12.familia.4</t>
        </is>
      </c>
      <c r="B3903" s="192">
        <f>IF(ISBLANK('INVOCAÇÕES'!$AK$1038),"",'INVOCAÇÕES'!$AK$1038&amp;"")</f>
        <v/>
      </c>
      <c r="C3903" s="192">
        <f>"'INVOCAÇÕES'!AK1038"</f>
        <v/>
      </c>
      <c r="D3903" s="192" t="inlineStr">
        <is>
          <t>entrada</t>
        </is>
      </c>
    </row>
    <row r="3904">
      <c r="A3904" s="192" t="inlineStr">
        <is>
          <t>invocacao.12.familia.5</t>
        </is>
      </c>
      <c r="B3904" s="192">
        <f>IF(ISBLANK('INVOCAÇÕES'!$AL$1038),"",'INVOCAÇÕES'!$AL$1038&amp;"")</f>
        <v/>
      </c>
      <c r="C3904" s="192">
        <f>"'INVOCAÇÕES'!AL1038"</f>
        <v/>
      </c>
      <c r="D3904" s="192" t="inlineStr">
        <is>
          <t>entrada</t>
        </is>
      </c>
    </row>
    <row r="3905">
      <c r="A3905" s="192" t="inlineStr">
        <is>
          <t>invocacao.12.pericia.1</t>
        </is>
      </c>
      <c r="B3905" s="192">
        <f>IF(ISBLANK('INVOCAÇÕES'!$AH$1028),"",'INVOCAÇÕES'!$AH$1028&amp;"")</f>
        <v/>
      </c>
      <c r="C3905" s="192">
        <f>"'INVOCAÇÕES'!AH1028"</f>
        <v/>
      </c>
      <c r="D3905" s="192" t="inlineStr">
        <is>
          <t>entrada</t>
        </is>
      </c>
    </row>
    <row r="3906">
      <c r="A3906" s="192" t="inlineStr">
        <is>
          <t>invocacao.12.pericia.2</t>
        </is>
      </c>
      <c r="B3906" s="192">
        <f>IF(ISBLANK('INVOCAÇÕES'!$AH$1029),"",'INVOCAÇÕES'!$AH$1029&amp;"")</f>
        <v/>
      </c>
      <c r="C3906" s="192">
        <f>"'INVOCAÇÕES'!AH1029"</f>
        <v/>
      </c>
      <c r="D3906" s="192" t="inlineStr">
        <is>
          <t>entrada</t>
        </is>
      </c>
    </row>
    <row r="3907">
      <c r="A3907" s="192" t="inlineStr">
        <is>
          <t>invocacao.12.pericia.3</t>
        </is>
      </c>
      <c r="B3907" s="192">
        <f>IF(ISBLANK('INVOCAÇÕES'!$AH$1030),"",'INVOCAÇÕES'!$AH$1030&amp;"")</f>
        <v/>
      </c>
      <c r="C3907" s="192">
        <f>"'INVOCAÇÕES'!AH1030"</f>
        <v/>
      </c>
      <c r="D3907" s="192" t="inlineStr">
        <is>
          <t>entrada</t>
        </is>
      </c>
    </row>
    <row r="3908">
      <c r="A3908" s="192" t="inlineStr">
        <is>
          <t>invocacao.12.pericia.4</t>
        </is>
      </c>
      <c r="B3908" s="192">
        <f>IF(ISBLANK('INVOCAÇÕES'!$AH$1031),"",'INVOCAÇÕES'!$AH$1031&amp;"")</f>
        <v/>
      </c>
      <c r="C3908" s="192">
        <f>"'INVOCAÇÕES'!AH1031"</f>
        <v/>
      </c>
      <c r="D3908" s="192" t="inlineStr">
        <is>
          <t>entrada</t>
        </is>
      </c>
    </row>
    <row r="3909">
      <c r="A3909" s="192" t="inlineStr">
        <is>
          <t>invocacao.12.pericia.5</t>
        </is>
      </c>
      <c r="B3909" s="192">
        <f>IF(ISBLANK('INVOCAÇÕES'!$AH$1032),"",'INVOCAÇÕES'!$AH$1032&amp;"")</f>
        <v/>
      </c>
      <c r="C3909" s="192">
        <f>"'INVOCAÇÕES'!AH1032"</f>
        <v/>
      </c>
      <c r="D3909" s="192" t="inlineStr">
        <is>
          <t>entrada</t>
        </is>
      </c>
    </row>
    <row r="3910">
      <c r="A3910" s="192" t="inlineStr">
        <is>
          <t>invocacao.12.pericia.6</t>
        </is>
      </c>
      <c r="B3910" s="192">
        <f>IF(ISBLANK('INVOCAÇÕES'!$AH$1033),"",'INVOCAÇÕES'!$AH$1033&amp;"")</f>
        <v/>
      </c>
      <c r="C3910" s="192">
        <f>"'INVOCAÇÕES'!AH1033"</f>
        <v/>
      </c>
      <c r="D3910" s="192" t="inlineStr">
        <is>
          <t>entrada</t>
        </is>
      </c>
    </row>
    <row r="3911">
      <c r="A3911" s="192" t="inlineStr">
        <is>
          <t>invocacao.12.pericia.7</t>
        </is>
      </c>
      <c r="B3911" s="192">
        <f>IF(ISBLANK('INVOCAÇÕES'!$AH$1034),"",'INVOCAÇÕES'!$AH$1034&amp;"")</f>
        <v/>
      </c>
      <c r="C3911" s="192">
        <f>"'INVOCAÇÕES'!AH1034"</f>
        <v/>
      </c>
      <c r="D3911" s="192" t="inlineStr">
        <is>
          <t>entrada</t>
        </is>
      </c>
    </row>
    <row r="3912">
      <c r="A3912" s="192" t="inlineStr">
        <is>
          <t>invocacao.12.buff.pericia.1</t>
        </is>
      </c>
      <c r="B3912" s="192">
        <f>IF(ISBLANK('INVOCAÇÕES'!$AK$1028),"",'INVOCAÇÕES'!$AK$1028&amp;"")</f>
        <v/>
      </c>
      <c r="C3912" s="192">
        <f>"'INVOCAÇÕES'!AK1028"</f>
        <v/>
      </c>
      <c r="D3912" s="192" t="inlineStr">
        <is>
          <t>entrada</t>
        </is>
      </c>
    </row>
    <row r="3913">
      <c r="A3913" s="192" t="inlineStr">
        <is>
          <t>invocacao.12.buff.pericia.2</t>
        </is>
      </c>
      <c r="B3913" s="192">
        <f>IF(ISBLANK('INVOCAÇÕES'!$AK$1029),"",'INVOCAÇÕES'!$AK$1029&amp;"")</f>
        <v/>
      </c>
      <c r="C3913" s="192">
        <f>"'INVOCAÇÕES'!AK1029"</f>
        <v/>
      </c>
      <c r="D3913" s="192" t="inlineStr">
        <is>
          <t>entrada</t>
        </is>
      </c>
    </row>
    <row r="3914">
      <c r="A3914" s="192" t="inlineStr">
        <is>
          <t>invocacao.12.buff.pericia.3</t>
        </is>
      </c>
      <c r="B3914" s="192">
        <f>IF(ISBLANK('INVOCAÇÕES'!$AK$1030),"",'INVOCAÇÕES'!$AK$1030&amp;"")</f>
        <v/>
      </c>
      <c r="C3914" s="192">
        <f>"'INVOCAÇÕES'!AK1030"</f>
        <v/>
      </c>
      <c r="D3914" s="192" t="inlineStr">
        <is>
          <t>entrada</t>
        </is>
      </c>
    </row>
    <row r="3915">
      <c r="A3915" s="192" t="inlineStr">
        <is>
          <t>invocacao.12.buff.pericia.4</t>
        </is>
      </c>
      <c r="B3915" s="192">
        <f>IF(ISBLANK('INVOCAÇÕES'!$AK$1031),"",'INVOCAÇÕES'!$AK$1031&amp;"")</f>
        <v/>
      </c>
      <c r="C3915" s="192">
        <f>"'INVOCAÇÕES'!AK1031"</f>
        <v/>
      </c>
      <c r="D3915" s="192" t="inlineStr">
        <is>
          <t>entrada</t>
        </is>
      </c>
    </row>
    <row r="3916">
      <c r="A3916" s="192" t="inlineStr">
        <is>
          <t>invocacao.12.buff.pericia.5</t>
        </is>
      </c>
      <c r="B3916" s="192">
        <f>IF(ISBLANK('INVOCAÇÕES'!$AK$1032),"",'INVOCAÇÕES'!$AK$1032&amp;"")</f>
        <v/>
      </c>
      <c r="C3916" s="192">
        <f>"'INVOCAÇÕES'!AK1032"</f>
        <v/>
      </c>
      <c r="D3916" s="192" t="inlineStr">
        <is>
          <t>entrada</t>
        </is>
      </c>
    </row>
    <row r="3917">
      <c r="A3917" s="192" t="inlineStr">
        <is>
          <t>invocacao.12.buff.pericia.6</t>
        </is>
      </c>
      <c r="B3917" s="192">
        <f>IF(ISBLANK('INVOCAÇÕES'!$AK$1033),"",'INVOCAÇÕES'!$AK$1033&amp;"")</f>
        <v/>
      </c>
      <c r="C3917" s="192">
        <f>"'INVOCAÇÕES'!AK1033"</f>
        <v/>
      </c>
      <c r="D3917" s="192" t="inlineStr">
        <is>
          <t>entrada</t>
        </is>
      </c>
    </row>
    <row r="3918">
      <c r="A3918" s="192" t="inlineStr">
        <is>
          <t>invocacao.12.buff.pericia.7</t>
        </is>
      </c>
      <c r="B3918" s="192">
        <f>IF(ISBLANK('INVOCAÇÕES'!$AK$1034),"",'INVOCAÇÕES'!$AK$1034&amp;"")</f>
        <v/>
      </c>
      <c r="C3918" s="192">
        <f>"'INVOCAÇÕES'!AK1034"</f>
        <v/>
      </c>
      <c r="D3918" s="192" t="inlineStr">
        <is>
          <t>entrada</t>
        </is>
      </c>
    </row>
    <row r="3919">
      <c r="A3919" s="192" t="inlineStr">
        <is>
          <t>invocacao.12.talento.1</t>
        </is>
      </c>
      <c r="B3919" s="192">
        <f>IF(ISBLANK('INVOCAÇÕES'!$AC$1070),"",'INVOCAÇÕES'!$AC$1070&amp;"")</f>
        <v/>
      </c>
      <c r="C3919" s="192">
        <f>"'INVOCAÇÕES'!AC1070"</f>
        <v/>
      </c>
      <c r="D3919" s="192" t="inlineStr">
        <is>
          <t>entrada</t>
        </is>
      </c>
    </row>
    <row r="3920">
      <c r="A3920" s="192" t="inlineStr">
        <is>
          <t>invocacao.12.talento.2</t>
        </is>
      </c>
      <c r="B3920" s="192">
        <f>IF(ISBLANK('INVOCAÇÕES'!$AC$1071),"",'INVOCAÇÕES'!$AC$1071&amp;"")</f>
        <v/>
      </c>
      <c r="C3920" s="192">
        <f>"'INVOCAÇÕES'!AC1071"</f>
        <v/>
      </c>
      <c r="D3920" s="192" t="inlineStr">
        <is>
          <t>entrada</t>
        </is>
      </c>
    </row>
    <row r="3921">
      <c r="A3921" s="192" t="inlineStr">
        <is>
          <t>invocacao.12.talento.3</t>
        </is>
      </c>
      <c r="B3921" s="192">
        <f>IF(ISBLANK('INVOCAÇÕES'!$AC$1072),"",'INVOCAÇÕES'!$AC$1072&amp;"")</f>
        <v/>
      </c>
      <c r="C3921" s="192">
        <f>"'INVOCAÇÕES'!AC1072"</f>
        <v/>
      </c>
      <c r="D3921" s="192" t="inlineStr">
        <is>
          <t>entrada</t>
        </is>
      </c>
    </row>
    <row r="3922">
      <c r="A3922" s="192" t="inlineStr">
        <is>
          <t>invocacao.12.talento.4</t>
        </is>
      </c>
      <c r="B3922" s="192">
        <f>IF(ISBLANK('INVOCAÇÕES'!$AC$1073),"",'INVOCAÇÕES'!$AC$1073&amp;"")</f>
        <v/>
      </c>
      <c r="C3922" s="192">
        <f>"'INVOCAÇÕES'!AC1073"</f>
        <v/>
      </c>
      <c r="D3922" s="192" t="inlineStr">
        <is>
          <t>entrada</t>
        </is>
      </c>
    </row>
    <row r="3923">
      <c r="A3923" s="192" t="inlineStr">
        <is>
          <t>invocacao.12.talento.5</t>
        </is>
      </c>
      <c r="B3923" s="192">
        <f>IF(ISBLANK('INVOCAÇÕES'!$AC$1074),"",'INVOCAÇÕES'!$AC$1074&amp;"")</f>
        <v/>
      </c>
      <c r="C3923" s="192">
        <f>"'INVOCAÇÕES'!AC1074"</f>
        <v/>
      </c>
      <c r="D3923" s="192" t="inlineStr">
        <is>
          <t>entrada</t>
        </is>
      </c>
    </row>
    <row r="3924">
      <c r="A3924" s="192" t="inlineStr">
        <is>
          <t>invocacao.12.talento.6</t>
        </is>
      </c>
      <c r="B3924" s="192">
        <f>IF(ISBLANK('INVOCAÇÕES'!$AC$1075),"",'INVOCAÇÕES'!$AC$1075&amp;"")</f>
        <v/>
      </c>
      <c r="C3924" s="192">
        <f>"'INVOCAÇÕES'!AC1075"</f>
        <v/>
      </c>
      <c r="D3924" s="192" t="inlineStr">
        <is>
          <t>entrada</t>
        </is>
      </c>
    </row>
    <row r="3925">
      <c r="A3925" s="192" t="inlineStr">
        <is>
          <t>invocacao.12.talento.7</t>
        </is>
      </c>
      <c r="B3925" s="192">
        <f>IF(ISBLANK('INVOCAÇÕES'!$AC$1076),"",'INVOCAÇÕES'!$AC$1076&amp;"")</f>
        <v/>
      </c>
      <c r="C3925" s="192">
        <f>"'INVOCAÇÕES'!AC1076"</f>
        <v/>
      </c>
      <c r="D3925" s="192" t="inlineStr">
        <is>
          <t>entrada</t>
        </is>
      </c>
    </row>
    <row r="3926">
      <c r="A3926" s="192" t="inlineStr">
        <is>
          <t>invocacao.12.talento.8</t>
        </is>
      </c>
      <c r="B3926" s="192">
        <f>IF(ISBLANK('INVOCAÇÕES'!$AC$1077),"",'INVOCAÇÕES'!$AC$1077&amp;"")</f>
        <v/>
      </c>
      <c r="C3926" s="192">
        <f>"'INVOCAÇÕES'!AC1077"</f>
        <v/>
      </c>
      <c r="D3926" s="192" t="inlineStr">
        <is>
          <t>entrada</t>
        </is>
      </c>
    </row>
    <row r="3927">
      <c r="A3927" s="192" t="inlineStr">
        <is>
          <t>invocacao.12.talento_extra.1</t>
        </is>
      </c>
      <c r="B3927" s="192">
        <f>IF(ISBLANK('INVOCAÇÕES'!$AC$1172),"",'INVOCAÇÕES'!$AC$1172&amp;"")</f>
        <v/>
      </c>
      <c r="C3927" s="192">
        <f>"'INVOCAÇÕES'!AC1172"</f>
        <v/>
      </c>
      <c r="D3927" s="192" t="inlineStr">
        <is>
          <t>entrada</t>
        </is>
      </c>
    </row>
    <row r="3928">
      <c r="A3928" s="192" t="inlineStr">
        <is>
          <t>invocacao.12.talento_extra.2</t>
        </is>
      </c>
      <c r="B3928" s="192">
        <f>IF(ISBLANK('INVOCAÇÕES'!$AC$1173),"",'INVOCAÇÕES'!$AC$1173&amp;"")</f>
        <v/>
      </c>
      <c r="C3928" s="192">
        <f>"'INVOCAÇÕES'!AC1173"</f>
        <v/>
      </c>
      <c r="D3928" s="192" t="inlineStr">
        <is>
          <t>entrada</t>
        </is>
      </c>
    </row>
    <row r="3929">
      <c r="A3929" s="192" t="inlineStr">
        <is>
          <t>invocacao.12.talento_extra.3</t>
        </is>
      </c>
      <c r="B3929" s="192">
        <f>IF(ISBLANK('INVOCAÇÕES'!$AC$1174),"",'INVOCAÇÕES'!$AC$1174&amp;"")</f>
        <v/>
      </c>
      <c r="C3929" s="192">
        <f>"'INVOCAÇÕES'!AC1174"</f>
        <v/>
      </c>
      <c r="D3929" s="192" t="inlineStr">
        <is>
          <t>entrada</t>
        </is>
      </c>
    </row>
    <row r="3930">
      <c r="A3930" s="192" t="inlineStr">
        <is>
          <t>invocacao.12.equipamento.1</t>
        </is>
      </c>
      <c r="B3930" s="192">
        <f>IF(ISBLANK('INVOCAÇÕES'!$AO$1023),"",'INVOCAÇÕES'!$AO$1023&amp;"")</f>
        <v/>
      </c>
      <c r="C3930" s="192">
        <f>"'INVOCAÇÕES'!AO1023"</f>
        <v/>
      </c>
      <c r="D3930" s="192" t="inlineStr">
        <is>
          <t>entrada</t>
        </is>
      </c>
    </row>
    <row r="3931">
      <c r="A3931" s="192" t="inlineStr">
        <is>
          <t>invocacao.12.equipamento.2</t>
        </is>
      </c>
      <c r="B3931" s="192">
        <f>IF(ISBLANK('INVOCAÇÕES'!$AO$1024),"",'INVOCAÇÕES'!$AO$1024&amp;"")</f>
        <v/>
      </c>
      <c r="C3931" s="192">
        <f>"'INVOCAÇÕES'!AO1024"</f>
        <v/>
      </c>
      <c r="D3931" s="192" t="inlineStr">
        <is>
          <t>entrada</t>
        </is>
      </c>
    </row>
    <row r="3932">
      <c r="A3932" s="192" t="inlineStr">
        <is>
          <t>invocacao.12.equipamento.3</t>
        </is>
      </c>
      <c r="B3932" s="192">
        <f>IF(ISBLANK('INVOCAÇÕES'!$AO$1025),"",'INVOCAÇÕES'!$AO$1025&amp;"")</f>
        <v/>
      </c>
      <c r="C3932" s="192">
        <f>"'INVOCAÇÕES'!AO1025"</f>
        <v/>
      </c>
      <c r="D3932" s="192" t="inlineStr">
        <is>
          <t>entrada</t>
        </is>
      </c>
    </row>
    <row r="3933">
      <c r="A3933" s="192" t="inlineStr">
        <is>
          <t>invocacao.12.liberacao.1.classe</t>
        </is>
      </c>
      <c r="B3933" s="192">
        <f>IF(ISBLANK('INVOCAÇÕES'!$AB$1179),"",'INVOCAÇÕES'!$AB$1179&amp;"")</f>
        <v/>
      </c>
      <c r="C3933" s="192">
        <f>"'INVOCAÇÕES'!AB1179"</f>
        <v/>
      </c>
      <c r="D3933" s="192" t="inlineStr">
        <is>
          <t>entrada</t>
        </is>
      </c>
    </row>
    <row r="3934">
      <c r="A3934" s="192" t="inlineStr">
        <is>
          <t>invocacao.12.liberacao.1.nome</t>
        </is>
      </c>
      <c r="B3934" s="192">
        <f>IF(ISBLANK('INVOCAÇÕES'!$AC$1179),"",'INVOCAÇÕES'!$AC$1179&amp;"")</f>
        <v/>
      </c>
      <c r="C3934" s="192">
        <f>"'INVOCAÇÕES'!AC1179"</f>
        <v/>
      </c>
      <c r="D3934" s="192" t="inlineStr">
        <is>
          <t>entrada</t>
        </is>
      </c>
    </row>
    <row r="3935">
      <c r="A3935" s="192" t="inlineStr">
        <is>
          <t>invocacao.12.liberacao.1.pe</t>
        </is>
      </c>
      <c r="B3935" s="192">
        <f>IF(ISBLANK('INVOCAÇÕES'!$AF$1179),"",'INVOCAÇÕES'!$AF$1179&amp;"")</f>
        <v/>
      </c>
      <c r="C3935" s="192">
        <f>"'INVOCAÇÕES'!AF1179"</f>
        <v/>
      </c>
      <c r="D3935" s="192" t="inlineStr">
        <is>
          <t>resultado</t>
        </is>
      </c>
    </row>
    <row r="3936">
      <c r="A3936" s="192" t="inlineStr">
        <is>
          <t>invocacao.12.liberacao.1.como</t>
        </is>
      </c>
      <c r="B3936" s="192">
        <f>IF(ISBLANK('INVOCAÇÕES'!$AB$1180),"",'INVOCAÇÕES'!$AB$1180&amp;"")</f>
        <v/>
      </c>
      <c r="C3936" s="192">
        <f>"'INVOCAÇÕES'!AB1180"</f>
        <v/>
      </c>
      <c r="D3936" s="192" t="inlineStr">
        <is>
          <t>entrada</t>
        </is>
      </c>
    </row>
    <row r="3937">
      <c r="A3937" s="192" t="inlineStr">
        <is>
          <t>invocacao.12.liberacao.1.pontos</t>
        </is>
      </c>
      <c r="B3937" s="192">
        <f>IF(ISBLANK('INVOCAÇÕES'!$AB$1184),"",'INVOCAÇÕES'!$AB$1184&amp;"")</f>
        <v/>
      </c>
      <c r="C3937" s="192">
        <f>"'INVOCAÇÕES'!AB1184"</f>
        <v/>
      </c>
      <c r="D3937" s="192" t="inlineStr">
        <is>
          <t>resultado</t>
        </is>
      </c>
    </row>
    <row r="3938">
      <c r="A3938" s="192" t="inlineStr">
        <is>
          <t>invocacao.12.liberacao.1.acao</t>
        </is>
      </c>
      <c r="B3938" s="192">
        <f>IF(ISBLANK('INVOCAÇÕES'!$AB$1185),"",'INVOCAÇÕES'!$AB$1185&amp;"")</f>
        <v/>
      </c>
      <c r="C3938" s="192">
        <f>"'INVOCAÇÕES'!AB1185"</f>
        <v/>
      </c>
      <c r="D3938" s="192" t="inlineStr">
        <is>
          <t>resultado</t>
        </is>
      </c>
    </row>
    <row r="3939">
      <c r="A3939" s="192" t="inlineStr">
        <is>
          <t>invocacao.12.liberacao.2.classe</t>
        </is>
      </c>
      <c r="B3939" s="192">
        <f>IF(ISBLANK('INVOCAÇÕES'!$AH$1179),"",'INVOCAÇÕES'!$AH$1179&amp;"")</f>
        <v/>
      </c>
      <c r="C3939" s="192">
        <f>"'INVOCAÇÕES'!AH1179"</f>
        <v/>
      </c>
      <c r="D3939" s="192" t="inlineStr">
        <is>
          <t>entrada</t>
        </is>
      </c>
    </row>
    <row r="3940">
      <c r="A3940" s="192" t="inlineStr">
        <is>
          <t>invocacao.12.liberacao.2.nome</t>
        </is>
      </c>
      <c r="B3940" s="192">
        <f>IF(ISBLANK('INVOCAÇÕES'!$AI$1179),"",'INVOCAÇÕES'!$AI$1179&amp;"")</f>
        <v/>
      </c>
      <c r="C3940" s="192">
        <f>"'INVOCAÇÕES'!AI1179"</f>
        <v/>
      </c>
      <c r="D3940" s="192" t="inlineStr">
        <is>
          <t>entrada</t>
        </is>
      </c>
    </row>
    <row r="3941">
      <c r="A3941" s="192" t="inlineStr">
        <is>
          <t>invocacao.12.liberacao.2.pe</t>
        </is>
      </c>
      <c r="B3941" s="192">
        <f>IF(ISBLANK('INVOCAÇÕES'!$AL$1179),"",'INVOCAÇÕES'!$AL$1179&amp;"")</f>
        <v/>
      </c>
      <c r="C3941" s="192">
        <f>"'INVOCAÇÕES'!AL1179"</f>
        <v/>
      </c>
      <c r="D3941" s="192" t="inlineStr">
        <is>
          <t>resultado</t>
        </is>
      </c>
    </row>
    <row r="3942">
      <c r="A3942" s="192" t="inlineStr">
        <is>
          <t>invocacao.12.liberacao.2.como</t>
        </is>
      </c>
      <c r="B3942" s="192">
        <f>IF(ISBLANK('INVOCAÇÕES'!$AH$1180),"",'INVOCAÇÕES'!$AH$1180&amp;"")</f>
        <v/>
      </c>
      <c r="C3942" s="192">
        <f>"'INVOCAÇÕES'!AH1180"</f>
        <v/>
      </c>
      <c r="D3942" s="192" t="inlineStr">
        <is>
          <t>entrada</t>
        </is>
      </c>
    </row>
    <row r="3943">
      <c r="A3943" s="192" t="inlineStr">
        <is>
          <t>invocacao.12.liberacao.2.pontos</t>
        </is>
      </c>
      <c r="B3943" s="192">
        <f>IF(ISBLANK('INVOCAÇÕES'!$AH$1184),"",'INVOCAÇÕES'!$AH$1184&amp;"")</f>
        <v/>
      </c>
      <c r="C3943" s="192">
        <f>"'INVOCAÇÕES'!AH1184"</f>
        <v/>
      </c>
      <c r="D3943" s="192" t="inlineStr">
        <is>
          <t>resultado</t>
        </is>
      </c>
    </row>
    <row r="3944">
      <c r="A3944" s="192" t="inlineStr">
        <is>
          <t>invocacao.12.liberacao.2.acao</t>
        </is>
      </c>
      <c r="B3944" s="192">
        <f>IF(ISBLANK('INVOCAÇÕES'!$AH$1185),"",'INVOCAÇÕES'!$AH$1185&amp;"")</f>
        <v/>
      </c>
      <c r="C3944" s="192">
        <f>"'INVOCAÇÕES'!AH1185"</f>
        <v/>
      </c>
      <c r="D3944" s="192" t="inlineStr">
        <is>
          <t>resultado</t>
        </is>
      </c>
    </row>
    <row r="3945">
      <c r="A3945" s="192" t="inlineStr">
        <is>
          <t>invocacao.12.liberacao.3.classe</t>
        </is>
      </c>
      <c r="B3945" s="192">
        <f>IF(ISBLANK('INVOCAÇÕES'!$AN$1179),"",'INVOCAÇÕES'!$AN$1179&amp;"")</f>
        <v/>
      </c>
      <c r="C3945" s="192">
        <f>"'INVOCAÇÕES'!AN1179"</f>
        <v/>
      </c>
      <c r="D3945" s="192" t="inlineStr">
        <is>
          <t>entrada</t>
        </is>
      </c>
    </row>
    <row r="3946">
      <c r="A3946" s="192" t="inlineStr">
        <is>
          <t>invocacao.12.liberacao.3.nome</t>
        </is>
      </c>
      <c r="B3946" s="192">
        <f>IF(ISBLANK('INVOCAÇÕES'!$AO$1179),"",'INVOCAÇÕES'!$AO$1179&amp;"")</f>
        <v/>
      </c>
      <c r="C3946" s="192">
        <f>"'INVOCAÇÕES'!AO1179"</f>
        <v/>
      </c>
      <c r="D3946" s="192" t="inlineStr">
        <is>
          <t>entrada</t>
        </is>
      </c>
    </row>
    <row r="3947">
      <c r="A3947" s="192" t="inlineStr">
        <is>
          <t>invocacao.12.liberacao.3.pe</t>
        </is>
      </c>
      <c r="B3947" s="192">
        <f>IF(ISBLANK('INVOCAÇÕES'!$AR$1179),"",'INVOCAÇÕES'!$AR$1179&amp;"")</f>
        <v/>
      </c>
      <c r="C3947" s="192">
        <f>"'INVOCAÇÕES'!AR1179"</f>
        <v/>
      </c>
      <c r="D3947" s="192" t="inlineStr">
        <is>
          <t>resultado</t>
        </is>
      </c>
    </row>
    <row r="3948">
      <c r="A3948" s="192" t="inlineStr">
        <is>
          <t>invocacao.12.liberacao.3.como</t>
        </is>
      </c>
      <c r="B3948" s="192">
        <f>IF(ISBLANK('INVOCAÇÕES'!$AN$1180),"",'INVOCAÇÕES'!$AN$1180&amp;"")</f>
        <v/>
      </c>
      <c r="C3948" s="192">
        <f>"'INVOCAÇÕES'!AN1180"</f>
        <v/>
      </c>
      <c r="D3948" s="192" t="inlineStr">
        <is>
          <t>entrada</t>
        </is>
      </c>
    </row>
    <row r="3949">
      <c r="A3949" s="192" t="inlineStr">
        <is>
          <t>invocacao.12.liberacao.3.pontos</t>
        </is>
      </c>
      <c r="B3949" s="192">
        <f>IF(ISBLANK('INVOCAÇÕES'!$AN$1184),"",'INVOCAÇÕES'!$AN$1184&amp;"")</f>
        <v/>
      </c>
      <c r="C3949" s="192">
        <f>"'INVOCAÇÕES'!AN1184"</f>
        <v/>
      </c>
      <c r="D3949" s="192" t="inlineStr">
        <is>
          <t>resultado</t>
        </is>
      </c>
    </row>
    <row r="3950">
      <c r="A3950" s="192" t="inlineStr">
        <is>
          <t>invocacao.12.liberacao.3.acao</t>
        </is>
      </c>
      <c r="B3950" s="192">
        <f>IF(ISBLANK('INVOCAÇÕES'!$AN$1185),"",'INVOCAÇÕES'!$AN$1185&amp;"")</f>
        <v/>
      </c>
      <c r="C3950" s="192">
        <f>"'INVOCAÇÕES'!AN1185"</f>
        <v/>
      </c>
      <c r="D3950" s="192" t="inlineStr">
        <is>
          <t>resultado</t>
        </is>
      </c>
    </row>
    <row r="3951">
      <c r="A3951" s="192" t="inlineStr">
        <is>
          <t>invocacao.12.tm.nome</t>
        </is>
      </c>
      <c r="B3951" s="192">
        <f>IF(ISBLANK('INVOCAÇÕES'!$AB$1188),"",'INVOCAÇÕES'!$AB$1188&amp;"")</f>
        <v/>
      </c>
      <c r="C3951" s="192">
        <f>"'INVOCAÇÕES'!AB1188"</f>
        <v/>
      </c>
      <c r="D3951" s="192" t="inlineStr">
        <is>
          <t>entrada</t>
        </is>
      </c>
    </row>
    <row r="3952">
      <c r="A3952" s="192" t="inlineStr">
        <is>
          <t>invocacao.12.tm.pe</t>
        </is>
      </c>
      <c r="B3952" s="192">
        <f>IF(ISBLANK('INVOCAÇÕES'!$AF$1188),"",'INVOCAÇÕES'!$AF$1188&amp;"")</f>
        <v/>
      </c>
      <c r="C3952" s="192">
        <f>"'INVOCAÇÕES'!AF1188"</f>
        <v/>
      </c>
      <c r="D3952" s="192" t="inlineStr">
        <is>
          <t>resultado</t>
        </is>
      </c>
    </row>
    <row r="3953">
      <c r="A3953" s="192" t="inlineStr">
        <is>
          <t>invocacao.12.tm.como</t>
        </is>
      </c>
      <c r="B3953" s="192">
        <f>IF(ISBLANK('INVOCAÇÕES'!$AB$1189),"",'INVOCAÇÕES'!$AB$1189&amp;"")</f>
        <v/>
      </c>
      <c r="C3953" s="192">
        <f>"'INVOCAÇÕES'!AB1189"</f>
        <v/>
      </c>
      <c r="D3953" s="192" t="inlineStr">
        <is>
          <t>entrada</t>
        </is>
      </c>
    </row>
    <row r="3954">
      <c r="A3954" s="192" t="inlineStr">
        <is>
          <t>invocacao.12.tm.dados</t>
        </is>
      </c>
      <c r="B3954" s="192">
        <f>IF(ISBLANK('INVOCAÇÕES'!$AB$1193),"",'INVOCAÇÕES'!$AB$1193&amp;"")</f>
        <v/>
      </c>
      <c r="C3954" s="192">
        <f>"'INVOCAÇÕES'!AB1193"</f>
        <v/>
      </c>
      <c r="D3954" s="192" t="inlineStr">
        <is>
          <t>resultado</t>
        </is>
      </c>
    </row>
    <row r="3955">
      <c r="A3955" s="192" t="inlineStr">
        <is>
          <t>invocacao.12.tm.acao</t>
        </is>
      </c>
      <c r="B3955" s="192">
        <f>IF(ISBLANK('INVOCAÇÕES'!$AB$1194),"",'INVOCAÇÕES'!$AB$1194&amp;"")</f>
        <v/>
      </c>
      <c r="C3955" s="192">
        <f>"'INVOCAÇÕES'!AB1194"</f>
        <v/>
      </c>
      <c r="D3955" s="192" t="inlineStr">
        <is>
          <t>resultado</t>
        </is>
      </c>
    </row>
    <row r="3956">
      <c r="A3956" s="192" t="inlineStr">
        <is>
          <t>invocacao.12.exp.nome</t>
        </is>
      </c>
      <c r="B3956" s="192">
        <f>IF(ISBLANK('INVOCAÇÕES'!$AH$1188),"",'INVOCAÇÕES'!$AH$1188&amp;"")</f>
        <v/>
      </c>
      <c r="C3956" s="192">
        <f>"'INVOCAÇÕES'!AH1188"</f>
        <v/>
      </c>
      <c r="D3956" s="192" t="inlineStr">
        <is>
          <t>entrada</t>
        </is>
      </c>
    </row>
    <row r="3957">
      <c r="A3957" s="192" t="inlineStr">
        <is>
          <t>invocacao.12.exp.pe</t>
        </is>
      </c>
      <c r="B3957" s="192">
        <f>IF(ISBLANK('INVOCAÇÕES'!$AL$1188),"",'INVOCAÇÕES'!$AL$1188&amp;"")</f>
        <v/>
      </c>
      <c r="C3957" s="192">
        <f>"'INVOCAÇÕES'!AL1188"</f>
        <v/>
      </c>
      <c r="D3957" s="192" t="inlineStr">
        <is>
          <t>resultado</t>
        </is>
      </c>
    </row>
    <row r="3958">
      <c r="A3958" s="192" t="inlineStr">
        <is>
          <t>invocacao.12.exp.como</t>
        </is>
      </c>
      <c r="B3958" s="192">
        <f>IF(ISBLANK('INVOCAÇÕES'!$AH$1189),"",'INVOCAÇÕES'!$AH$1189&amp;"")</f>
        <v/>
      </c>
      <c r="C3958" s="192">
        <f>"'INVOCAÇÕES'!AH1189"</f>
        <v/>
      </c>
      <c r="D3958" s="192" t="inlineStr">
        <is>
          <t>entrada</t>
        </is>
      </c>
    </row>
    <row r="3959">
      <c r="A3959" s="192" t="inlineStr">
        <is>
          <t>invocacao.12.exp.degrau</t>
        </is>
      </c>
      <c r="B3959" s="192">
        <f>IF(ISBLANK('INVOCAÇÕES'!$AH$1193),"",'INVOCAÇÕES'!$AH$1193&amp;"")</f>
        <v/>
      </c>
      <c r="C3959" s="192">
        <f>"'INVOCAÇÕES'!AH1193"</f>
        <v/>
      </c>
      <c r="D3959" s="192" t="inlineStr">
        <is>
          <t>entrada</t>
        </is>
      </c>
    </row>
    <row r="3960">
      <c r="A3960" s="192" t="inlineStr">
        <is>
          <t>invocacao.12.exp.acerto</t>
        </is>
      </c>
      <c r="B3960" s="192">
        <f>IF(ISBLANK('INVOCAÇÕES'!$AJ$1193),"",'INVOCAÇÕES'!$AJ$1193&amp;"")</f>
        <v/>
      </c>
      <c r="C3960" s="192">
        <f>"'INVOCAÇÕES'!AJ1193"</f>
        <v/>
      </c>
      <c r="D3960" s="192" t="inlineStr">
        <is>
          <t>entrada</t>
        </is>
      </c>
    </row>
    <row r="3961">
      <c r="A3961" s="192" t="inlineStr">
        <is>
          <t>invocacao.12.exp.pede</t>
        </is>
      </c>
      <c r="B3961" s="192">
        <f>IF(ISBLANK('INVOCAÇÕES'!$AH$1194),"",'INVOCAÇÕES'!$AH$1194&amp;"")</f>
        <v/>
      </c>
      <c r="C3961" s="192">
        <f>"'INVOCAÇÕES'!AH1194"</f>
        <v/>
      </c>
      <c r="D3961" s="192" t="inlineStr">
        <is>
          <t>resultado</t>
        </is>
      </c>
    </row>
    <row r="3962">
      <c r="A3962" s="192" t="inlineStr">
        <is>
          <t>invocacao.1.bas.1.texto</t>
        </is>
      </c>
      <c r="B3962" s="192">
        <f>IF(ISBLANK('INVOCAÇÕES'!$I$60),"",'INVOCAÇÕES'!$I$60&amp;"")</f>
        <v/>
      </c>
      <c r="C3962" s="192">
        <f>"'INVOCAÇÕES'!I60"</f>
        <v/>
      </c>
      <c r="D3962" s="192" t="inlineStr">
        <is>
          <t>entrada</t>
        </is>
      </c>
    </row>
    <row r="3963">
      <c r="A3963" s="192" t="inlineStr">
        <is>
          <t>invocacao.1.bas.1.tipo_dano</t>
        </is>
      </c>
      <c r="B3963" s="192">
        <f>IF(ISBLANK('INVOCAÇÕES'!$I$64),"",'INVOCAÇÕES'!$I$64&amp;"")</f>
        <v/>
      </c>
      <c r="C3963" s="192">
        <f>"'INVOCAÇÕES'!I64"</f>
        <v/>
      </c>
      <c r="D3963" s="192" t="inlineStr">
        <is>
          <t>entrada</t>
        </is>
      </c>
    </row>
    <row r="3964">
      <c r="A3964" s="192" t="inlineStr">
        <is>
          <t>invocacao.1.bas.1.resolucao_escolha</t>
        </is>
      </c>
      <c r="B3964" s="192">
        <f>IF(ISBLANK('INVOCAÇÕES'!$K$64),"",'INVOCAÇÕES'!$K$64&amp;"")</f>
        <v/>
      </c>
      <c r="C3964" s="192">
        <f>"'INVOCAÇÕES'!K64"</f>
        <v/>
      </c>
      <c r="D3964" s="192" t="inlineStr">
        <is>
          <t>entrada</t>
        </is>
      </c>
    </row>
    <row r="3965">
      <c r="A3965" s="192" t="inlineStr">
        <is>
          <t>invocacao.1.bas.1.acao</t>
        </is>
      </c>
      <c r="B3965" s="192">
        <f>IF(ISBLANK('INVOCAÇÕES'!$I$65),"",'INVOCAÇÕES'!$I$65&amp;"")</f>
        <v/>
      </c>
      <c r="C3965" s="192">
        <f>"'INVOCAÇÕES'!I65"</f>
        <v/>
      </c>
      <c r="D3965" s="192" t="inlineStr">
        <is>
          <t>resultado</t>
        </is>
      </c>
    </row>
    <row r="3966">
      <c r="A3966" s="192" t="inlineStr">
        <is>
          <t>invocacao.1.bas.1.resolve</t>
        </is>
      </c>
      <c r="B3966" s="192">
        <f>IF(ISBLANK('INVOCAÇÕES'!$K$65),"",'INVOCAÇÕES'!$K$65&amp;"")</f>
        <v/>
      </c>
      <c r="C3966" s="192">
        <f>"'INVOCAÇÕES'!K65"</f>
        <v/>
      </c>
      <c r="D3966" s="192" t="inlineStr">
        <is>
          <t>resultado</t>
        </is>
      </c>
    </row>
    <row r="3967">
      <c r="A3967" s="192" t="inlineStr">
        <is>
          <t>invocacao.1.bas.1.alcance</t>
        </is>
      </c>
      <c r="B3967" s="192">
        <f>IF(ISBLANK('INVOCAÇÕES'!$I$66),"",'INVOCAÇÕES'!$I$66&amp;"")</f>
        <v/>
      </c>
      <c r="C3967" s="192">
        <f>"'INVOCAÇÕES'!I66"</f>
        <v/>
      </c>
      <c r="D3967" s="192" t="inlineStr">
        <is>
          <t>resultado</t>
        </is>
      </c>
    </row>
    <row r="3968">
      <c r="A3968" s="192" t="inlineStr">
        <is>
          <t>invocacao.1.esp.1.texto</t>
        </is>
      </c>
      <c r="B3968" s="192">
        <f>IF(ISBLANK('INVOCAÇÕES'!$O$60),"",'INVOCAÇÕES'!$O$60&amp;"")</f>
        <v/>
      </c>
      <c r="C3968" s="192">
        <f>"'INVOCAÇÕES'!O60"</f>
        <v/>
      </c>
      <c r="D3968" s="192" t="inlineStr">
        <is>
          <t>entrada</t>
        </is>
      </c>
    </row>
    <row r="3969">
      <c r="A3969" s="192" t="inlineStr">
        <is>
          <t>invocacao.1.esp.1.tipo_dano</t>
        </is>
      </c>
      <c r="B3969" s="192">
        <f>IF(ISBLANK('INVOCAÇÕES'!$O$64),"",'INVOCAÇÕES'!$O$64&amp;"")</f>
        <v/>
      </c>
      <c r="C3969" s="192">
        <f>"'INVOCAÇÕES'!O64"</f>
        <v/>
      </c>
      <c r="D3969" s="192" t="inlineStr">
        <is>
          <t>entrada</t>
        </is>
      </c>
    </row>
    <row r="3970">
      <c r="A3970" s="192" t="inlineStr">
        <is>
          <t>invocacao.1.esp.1.resolucao_escolha</t>
        </is>
      </c>
      <c r="B3970" s="192">
        <f>IF(ISBLANK('INVOCAÇÕES'!$Q$64),"",'INVOCAÇÕES'!$Q$64&amp;"")</f>
        <v/>
      </c>
      <c r="C3970" s="192">
        <f>"'INVOCAÇÕES'!Q64"</f>
        <v/>
      </c>
      <c r="D3970" s="192" t="inlineStr">
        <is>
          <t>entrada</t>
        </is>
      </c>
    </row>
    <row r="3971">
      <c r="A3971" s="192" t="inlineStr">
        <is>
          <t>invocacao.1.esp.1.acao</t>
        </is>
      </c>
      <c r="B3971" s="192">
        <f>IF(ISBLANK('INVOCAÇÕES'!$O$65),"",'INVOCAÇÕES'!$O$65&amp;"")</f>
        <v/>
      </c>
      <c r="C3971" s="192">
        <f>"'INVOCAÇÕES'!O65"</f>
        <v/>
      </c>
      <c r="D3971" s="192" t="inlineStr">
        <is>
          <t>resultado</t>
        </is>
      </c>
    </row>
    <row r="3972">
      <c r="A3972" s="192" t="inlineStr">
        <is>
          <t>invocacao.1.esp.1.resolve</t>
        </is>
      </c>
      <c r="B3972" s="192">
        <f>IF(ISBLANK('INVOCAÇÕES'!$Q$65),"",'INVOCAÇÕES'!$Q$65&amp;"")</f>
        <v/>
      </c>
      <c r="C3972" s="192">
        <f>"'INVOCAÇÕES'!Q65"</f>
        <v/>
      </c>
      <c r="D3972" s="192" t="inlineStr">
        <is>
          <t>resultado</t>
        </is>
      </c>
    </row>
    <row r="3973">
      <c r="A3973" s="192" t="inlineStr">
        <is>
          <t>invocacao.1.esp.1.alcance</t>
        </is>
      </c>
      <c r="B3973" s="192">
        <f>IF(ISBLANK('INVOCAÇÕES'!$O$66),"",'INVOCAÇÕES'!$O$66&amp;"")</f>
        <v/>
      </c>
      <c r="C3973" s="192">
        <f>"'INVOCAÇÕES'!O66"</f>
        <v/>
      </c>
      <c r="D3973" s="192" t="inlineStr">
        <is>
          <t>resultado</t>
        </is>
      </c>
    </row>
    <row r="3974">
      <c r="A3974" s="192" t="inlineStr">
        <is>
          <t>invocacao.1.esp.2.texto</t>
        </is>
      </c>
      <c r="B3974" s="192">
        <f>IF(ISBLANK('INVOCAÇÕES'!$U$60),"",'INVOCAÇÕES'!$U$60&amp;"")</f>
        <v/>
      </c>
      <c r="C3974" s="192">
        <f>"'INVOCAÇÕES'!U60"</f>
        <v/>
      </c>
      <c r="D3974" s="192" t="inlineStr">
        <is>
          <t>entrada</t>
        </is>
      </c>
    </row>
    <row r="3975">
      <c r="A3975" s="192" t="inlineStr">
        <is>
          <t>invocacao.1.esp.2.tipo_dano</t>
        </is>
      </c>
      <c r="B3975" s="192">
        <f>IF(ISBLANK('INVOCAÇÕES'!$U$64),"",'INVOCAÇÕES'!$U$64&amp;"")</f>
        <v/>
      </c>
      <c r="C3975" s="192">
        <f>"'INVOCAÇÕES'!U64"</f>
        <v/>
      </c>
      <c r="D3975" s="192" t="inlineStr">
        <is>
          <t>entrada</t>
        </is>
      </c>
    </row>
    <row r="3976">
      <c r="A3976" s="192" t="inlineStr">
        <is>
          <t>invocacao.1.esp.2.resolucao_escolha</t>
        </is>
      </c>
      <c r="B3976" s="192">
        <f>IF(ISBLANK('INVOCAÇÕES'!$W$64),"",'INVOCAÇÕES'!$W$64&amp;"")</f>
        <v/>
      </c>
      <c r="C3976" s="192">
        <f>"'INVOCAÇÕES'!W64"</f>
        <v/>
      </c>
      <c r="D3976" s="192" t="inlineStr">
        <is>
          <t>entrada</t>
        </is>
      </c>
    </row>
    <row r="3977">
      <c r="A3977" s="192" t="inlineStr">
        <is>
          <t>invocacao.1.esp.2.acao</t>
        </is>
      </c>
      <c r="B3977" s="192">
        <f>IF(ISBLANK('INVOCAÇÕES'!$U$65),"",'INVOCAÇÕES'!$U$65&amp;"")</f>
        <v/>
      </c>
      <c r="C3977" s="192">
        <f>"'INVOCAÇÕES'!U65"</f>
        <v/>
      </c>
      <c r="D3977" s="192" t="inlineStr">
        <is>
          <t>resultado</t>
        </is>
      </c>
    </row>
    <row r="3978">
      <c r="A3978" s="192" t="inlineStr">
        <is>
          <t>invocacao.1.esp.2.resolve</t>
        </is>
      </c>
      <c r="B3978" s="192">
        <f>IF(ISBLANK('INVOCAÇÕES'!$W$65),"",'INVOCAÇÕES'!$W$65&amp;"")</f>
        <v/>
      </c>
      <c r="C3978" s="192">
        <f>"'INVOCAÇÕES'!W65"</f>
        <v/>
      </c>
      <c r="D3978" s="192" t="inlineStr">
        <is>
          <t>resultado</t>
        </is>
      </c>
    </row>
    <row r="3979">
      <c r="A3979" s="192" t="inlineStr">
        <is>
          <t>invocacao.1.esp.2.alcance</t>
        </is>
      </c>
      <c r="B3979" s="192">
        <f>IF(ISBLANK('INVOCAÇÕES'!$U$66),"",'INVOCAÇÕES'!$U$66&amp;"")</f>
        <v/>
      </c>
      <c r="C3979" s="192">
        <f>"'INVOCAÇÕES'!U66"</f>
        <v/>
      </c>
      <c r="D3979" s="192" t="inlineStr">
        <is>
          <t>resultado</t>
        </is>
      </c>
    </row>
    <row r="3980">
      <c r="A3980" s="192" t="inlineStr">
        <is>
          <t>invocacao.1.bas.2.texto</t>
        </is>
      </c>
      <c r="B3980" s="192">
        <f>IF(ISBLANK('INVOCAÇÕES'!$I$94),"",'INVOCAÇÕES'!$I$94&amp;"")</f>
        <v/>
      </c>
      <c r="C3980" s="192">
        <f>"'INVOCAÇÕES'!I94"</f>
        <v/>
      </c>
      <c r="D3980" s="192" t="inlineStr">
        <is>
          <t>entrada</t>
        </is>
      </c>
    </row>
    <row r="3981">
      <c r="A3981" s="192" t="inlineStr">
        <is>
          <t>invocacao.1.bas.2.tipo_dano</t>
        </is>
      </c>
      <c r="B3981" s="192">
        <f>IF(ISBLANK('INVOCAÇÕES'!$I$98),"",'INVOCAÇÕES'!$I$98&amp;"")</f>
        <v/>
      </c>
      <c r="C3981" s="192">
        <f>"'INVOCAÇÕES'!I98"</f>
        <v/>
      </c>
      <c r="D3981" s="192" t="inlineStr">
        <is>
          <t>entrada</t>
        </is>
      </c>
    </row>
    <row r="3982">
      <c r="A3982" s="192" t="inlineStr">
        <is>
          <t>invocacao.1.bas.2.resolucao_escolha</t>
        </is>
      </c>
      <c r="B3982" s="192">
        <f>IF(ISBLANK('INVOCAÇÕES'!$K$98),"",'INVOCAÇÕES'!$K$98&amp;"")</f>
        <v/>
      </c>
      <c r="C3982" s="192">
        <f>"'INVOCAÇÕES'!K98"</f>
        <v/>
      </c>
      <c r="D3982" s="192" t="inlineStr">
        <is>
          <t>entrada</t>
        </is>
      </c>
    </row>
    <row r="3983">
      <c r="A3983" s="192" t="inlineStr">
        <is>
          <t>invocacao.1.bas.2.acao</t>
        </is>
      </c>
      <c r="B3983" s="192">
        <f>IF(ISBLANK('INVOCAÇÕES'!$I$99),"",'INVOCAÇÕES'!$I$99&amp;"")</f>
        <v/>
      </c>
      <c r="C3983" s="192">
        <f>"'INVOCAÇÕES'!I99"</f>
        <v/>
      </c>
      <c r="D3983" s="192" t="inlineStr">
        <is>
          <t>resultado</t>
        </is>
      </c>
    </row>
    <row r="3984">
      <c r="A3984" s="192" t="inlineStr">
        <is>
          <t>invocacao.1.bas.2.resolve</t>
        </is>
      </c>
      <c r="B3984" s="192">
        <f>IF(ISBLANK('INVOCAÇÕES'!$K$99),"",'INVOCAÇÕES'!$K$99&amp;"")</f>
        <v/>
      </c>
      <c r="C3984" s="192">
        <f>"'INVOCAÇÕES'!K99"</f>
        <v/>
      </c>
      <c r="D3984" s="192" t="inlineStr">
        <is>
          <t>resultado</t>
        </is>
      </c>
    </row>
    <row r="3985">
      <c r="A3985" s="192" t="inlineStr">
        <is>
          <t>invocacao.1.bas.2.alcance</t>
        </is>
      </c>
      <c r="B3985" s="192">
        <f>IF(ISBLANK('INVOCAÇÕES'!$I$100),"",'INVOCAÇÕES'!$I$100&amp;"")</f>
        <v/>
      </c>
      <c r="C3985" s="192">
        <f>"'INVOCAÇÕES'!I100"</f>
        <v/>
      </c>
      <c r="D3985" s="192" t="inlineStr">
        <is>
          <t>resultado</t>
        </is>
      </c>
    </row>
    <row r="3986">
      <c r="A3986" s="192" t="inlineStr">
        <is>
          <t>invocacao.1.esp.3.texto</t>
        </is>
      </c>
      <c r="B3986" s="192">
        <f>IF(ISBLANK('INVOCAÇÕES'!$O$94),"",'INVOCAÇÕES'!$O$94&amp;"")</f>
        <v/>
      </c>
      <c r="C3986" s="192">
        <f>"'INVOCAÇÕES'!O94"</f>
        <v/>
      </c>
      <c r="D3986" s="192" t="inlineStr">
        <is>
          <t>entrada</t>
        </is>
      </c>
    </row>
    <row r="3987">
      <c r="A3987" s="192" t="inlineStr">
        <is>
          <t>invocacao.1.esp.3.tipo_dano</t>
        </is>
      </c>
      <c r="B3987" s="192">
        <f>IF(ISBLANK('INVOCAÇÕES'!$O$98),"",'INVOCAÇÕES'!$O$98&amp;"")</f>
        <v/>
      </c>
      <c r="C3987" s="192">
        <f>"'INVOCAÇÕES'!O98"</f>
        <v/>
      </c>
      <c r="D3987" s="192" t="inlineStr">
        <is>
          <t>entrada</t>
        </is>
      </c>
    </row>
    <row r="3988">
      <c r="A3988" s="192" t="inlineStr">
        <is>
          <t>invocacao.1.esp.3.resolucao_escolha</t>
        </is>
      </c>
      <c r="B3988" s="192">
        <f>IF(ISBLANK('INVOCAÇÕES'!$Q$98),"",'INVOCAÇÕES'!$Q$98&amp;"")</f>
        <v/>
      </c>
      <c r="C3988" s="192">
        <f>"'INVOCAÇÕES'!Q98"</f>
        <v/>
      </c>
      <c r="D3988" s="192" t="inlineStr">
        <is>
          <t>entrada</t>
        </is>
      </c>
    </row>
    <row r="3989">
      <c r="A3989" s="192" t="inlineStr">
        <is>
          <t>invocacao.1.esp.3.acao</t>
        </is>
      </c>
      <c r="B3989" s="192">
        <f>IF(ISBLANK('INVOCAÇÕES'!$O$99),"",'INVOCAÇÕES'!$O$99&amp;"")</f>
        <v/>
      </c>
      <c r="C3989" s="192">
        <f>"'INVOCAÇÕES'!O99"</f>
        <v/>
      </c>
      <c r="D3989" s="192" t="inlineStr">
        <is>
          <t>resultado</t>
        </is>
      </c>
    </row>
    <row r="3990">
      <c r="A3990" s="192" t="inlineStr">
        <is>
          <t>invocacao.1.esp.3.resolve</t>
        </is>
      </c>
      <c r="B3990" s="192">
        <f>IF(ISBLANK('INVOCAÇÕES'!$Q$99),"",'INVOCAÇÕES'!$Q$99&amp;"")</f>
        <v/>
      </c>
      <c r="C3990" s="192">
        <f>"'INVOCAÇÕES'!Q99"</f>
        <v/>
      </c>
      <c r="D3990" s="192" t="inlineStr">
        <is>
          <t>resultado</t>
        </is>
      </c>
    </row>
    <row r="3991">
      <c r="A3991" s="192" t="inlineStr">
        <is>
          <t>invocacao.1.esp.3.alcance</t>
        </is>
      </c>
      <c r="B3991" s="192">
        <f>IF(ISBLANK('INVOCAÇÕES'!$O$100),"",'INVOCAÇÕES'!$O$100&amp;"")</f>
        <v/>
      </c>
      <c r="C3991" s="192">
        <f>"'INVOCAÇÕES'!O100"</f>
        <v/>
      </c>
      <c r="D3991" s="192" t="inlineStr">
        <is>
          <t>resultado</t>
        </is>
      </c>
    </row>
    <row r="3992">
      <c r="A3992" s="192" t="inlineStr">
        <is>
          <t>invocacao.1.esp.4.texto</t>
        </is>
      </c>
      <c r="B3992" s="192">
        <f>IF(ISBLANK('INVOCAÇÕES'!$U$94),"",'INVOCAÇÕES'!$U$94&amp;"")</f>
        <v/>
      </c>
      <c r="C3992" s="192">
        <f>"'INVOCAÇÕES'!U94"</f>
        <v/>
      </c>
      <c r="D3992" s="192" t="inlineStr">
        <is>
          <t>entrada</t>
        </is>
      </c>
    </row>
    <row r="3993">
      <c r="A3993" s="192" t="inlineStr">
        <is>
          <t>invocacao.1.esp.4.tipo_dano</t>
        </is>
      </c>
      <c r="B3993" s="192">
        <f>IF(ISBLANK('INVOCAÇÕES'!$U$98),"",'INVOCAÇÕES'!$U$98&amp;"")</f>
        <v/>
      </c>
      <c r="C3993" s="192">
        <f>"'INVOCAÇÕES'!U98"</f>
        <v/>
      </c>
      <c r="D3993" s="192" t="inlineStr">
        <is>
          <t>entrada</t>
        </is>
      </c>
    </row>
    <row r="3994">
      <c r="A3994" s="192" t="inlineStr">
        <is>
          <t>invocacao.1.esp.4.resolucao_escolha</t>
        </is>
      </c>
      <c r="B3994" s="192">
        <f>IF(ISBLANK('INVOCAÇÕES'!$W$98),"",'INVOCAÇÕES'!$W$98&amp;"")</f>
        <v/>
      </c>
      <c r="C3994" s="192">
        <f>"'INVOCAÇÕES'!W98"</f>
        <v/>
      </c>
      <c r="D3994" s="192" t="inlineStr">
        <is>
          <t>entrada</t>
        </is>
      </c>
    </row>
    <row r="3995">
      <c r="A3995" s="192" t="inlineStr">
        <is>
          <t>invocacao.1.esp.4.acao</t>
        </is>
      </c>
      <c r="B3995" s="192">
        <f>IF(ISBLANK('INVOCAÇÕES'!$U$99),"",'INVOCAÇÕES'!$U$99&amp;"")</f>
        <v/>
      </c>
      <c r="C3995" s="192">
        <f>"'INVOCAÇÕES'!U99"</f>
        <v/>
      </c>
      <c r="D3995" s="192" t="inlineStr">
        <is>
          <t>resultado</t>
        </is>
      </c>
    </row>
    <row r="3996">
      <c r="A3996" s="192" t="inlineStr">
        <is>
          <t>invocacao.1.esp.4.resolve</t>
        </is>
      </c>
      <c r="B3996" s="192">
        <f>IF(ISBLANK('INVOCAÇÕES'!$W$99),"",'INVOCAÇÕES'!$W$99&amp;"")</f>
        <v/>
      </c>
      <c r="C3996" s="192">
        <f>"'INVOCAÇÕES'!W99"</f>
        <v/>
      </c>
      <c r="D3996" s="192" t="inlineStr">
        <is>
          <t>resultado</t>
        </is>
      </c>
    </row>
    <row r="3997">
      <c r="A3997" s="192" t="inlineStr">
        <is>
          <t>invocacao.1.esp.4.alcance</t>
        </is>
      </c>
      <c r="B3997" s="192">
        <f>IF(ISBLANK('INVOCAÇÕES'!$U$100),"",'INVOCAÇÕES'!$U$100&amp;"")</f>
        <v/>
      </c>
      <c r="C3997" s="192">
        <f>"'INVOCAÇÕES'!U100"</f>
        <v/>
      </c>
      <c r="D3997" s="192" t="inlineStr">
        <is>
          <t>resultado</t>
        </is>
      </c>
    </row>
    <row r="3998">
      <c r="A3998" s="192" t="inlineStr">
        <is>
          <t>invocacao.1.esp.5.texto</t>
        </is>
      </c>
      <c r="B3998" s="192">
        <f>IF(ISBLANK('INVOCAÇÕES'!$I$116),"",'INVOCAÇÕES'!$I$116&amp;"")</f>
        <v/>
      </c>
      <c r="C3998" s="192">
        <f>"'INVOCAÇÕES'!I116"</f>
        <v/>
      </c>
      <c r="D3998" s="192" t="inlineStr">
        <is>
          <t>entrada</t>
        </is>
      </c>
    </row>
    <row r="3999">
      <c r="A3999" s="192" t="inlineStr">
        <is>
          <t>invocacao.1.esp.5.tipo_dano</t>
        </is>
      </c>
      <c r="B3999" s="192">
        <f>IF(ISBLANK('INVOCAÇÕES'!$I$120),"",'INVOCAÇÕES'!$I$120&amp;"")</f>
        <v/>
      </c>
      <c r="C3999" s="192">
        <f>"'INVOCAÇÕES'!I120"</f>
        <v/>
      </c>
      <c r="D3999" s="192" t="inlineStr">
        <is>
          <t>entrada</t>
        </is>
      </c>
    </row>
    <row r="4000">
      <c r="A4000" s="192" t="inlineStr">
        <is>
          <t>invocacao.1.esp.5.resolucao_escolha</t>
        </is>
      </c>
      <c r="B4000" s="192">
        <f>IF(ISBLANK('INVOCAÇÕES'!$K$120),"",'INVOCAÇÕES'!$K$120&amp;"")</f>
        <v/>
      </c>
      <c r="C4000" s="192">
        <f>"'INVOCAÇÕES'!K120"</f>
        <v/>
      </c>
      <c r="D4000" s="192" t="inlineStr">
        <is>
          <t>entrada</t>
        </is>
      </c>
    </row>
    <row r="4001">
      <c r="A4001" s="192" t="inlineStr">
        <is>
          <t>invocacao.1.esp.5.acao</t>
        </is>
      </c>
      <c r="B4001" s="192">
        <f>IF(ISBLANK('INVOCAÇÕES'!$I$121),"",'INVOCAÇÕES'!$I$121&amp;"")</f>
        <v/>
      </c>
      <c r="C4001" s="192">
        <f>"'INVOCAÇÕES'!I121"</f>
        <v/>
      </c>
      <c r="D4001" s="192" t="inlineStr">
        <is>
          <t>resultado</t>
        </is>
      </c>
    </row>
    <row r="4002">
      <c r="A4002" s="192" t="inlineStr">
        <is>
          <t>invocacao.1.esp.5.resolve</t>
        </is>
      </c>
      <c r="B4002" s="192">
        <f>IF(ISBLANK('INVOCAÇÕES'!$K$121),"",'INVOCAÇÕES'!$K$121&amp;"")</f>
        <v/>
      </c>
      <c r="C4002" s="192">
        <f>"'INVOCAÇÕES'!K121"</f>
        <v/>
      </c>
      <c r="D4002" s="192" t="inlineStr">
        <is>
          <t>resultado</t>
        </is>
      </c>
    </row>
    <row r="4003">
      <c r="A4003" s="192" t="inlineStr">
        <is>
          <t>invocacao.1.esp.5.alcance</t>
        </is>
      </c>
      <c r="B4003" s="192">
        <f>IF(ISBLANK('INVOCAÇÕES'!$I$122),"",'INVOCAÇÕES'!$I$122&amp;"")</f>
        <v/>
      </c>
      <c r="C4003" s="192">
        <f>"'INVOCAÇÕES'!I122"</f>
        <v/>
      </c>
      <c r="D4003" s="192" t="inlineStr">
        <is>
          <t>resultado</t>
        </is>
      </c>
    </row>
    <row r="4004">
      <c r="A4004" s="192" t="inlineStr">
        <is>
          <t>invocacao.1.esp.6.texto</t>
        </is>
      </c>
      <c r="B4004" s="192">
        <f>IF(ISBLANK('INVOCAÇÕES'!$O$116),"",'INVOCAÇÕES'!$O$116&amp;"")</f>
        <v/>
      </c>
      <c r="C4004" s="192">
        <f>"'INVOCAÇÕES'!O116"</f>
        <v/>
      </c>
      <c r="D4004" s="192" t="inlineStr">
        <is>
          <t>entrada</t>
        </is>
      </c>
    </row>
    <row r="4005">
      <c r="A4005" s="192" t="inlineStr">
        <is>
          <t>invocacao.1.esp.6.tipo_dano</t>
        </is>
      </c>
      <c r="B4005" s="192">
        <f>IF(ISBLANK('INVOCAÇÕES'!$O$120),"",'INVOCAÇÕES'!$O$120&amp;"")</f>
        <v/>
      </c>
      <c r="C4005" s="192">
        <f>"'INVOCAÇÕES'!O120"</f>
        <v/>
      </c>
      <c r="D4005" s="192" t="inlineStr">
        <is>
          <t>entrada</t>
        </is>
      </c>
    </row>
    <row r="4006">
      <c r="A4006" s="192" t="inlineStr">
        <is>
          <t>invocacao.1.esp.6.resolucao_escolha</t>
        </is>
      </c>
      <c r="B4006" s="192">
        <f>IF(ISBLANK('INVOCAÇÕES'!$Q$120),"",'INVOCAÇÕES'!$Q$120&amp;"")</f>
        <v/>
      </c>
      <c r="C4006" s="192">
        <f>"'INVOCAÇÕES'!Q120"</f>
        <v/>
      </c>
      <c r="D4006" s="192" t="inlineStr">
        <is>
          <t>entrada</t>
        </is>
      </c>
    </row>
    <row r="4007">
      <c r="A4007" s="192" t="inlineStr">
        <is>
          <t>invocacao.1.esp.6.acao</t>
        </is>
      </c>
      <c r="B4007" s="192">
        <f>IF(ISBLANK('INVOCAÇÕES'!$O$121),"",'INVOCAÇÕES'!$O$121&amp;"")</f>
        <v/>
      </c>
      <c r="C4007" s="192">
        <f>"'INVOCAÇÕES'!O121"</f>
        <v/>
      </c>
      <c r="D4007" s="192" t="inlineStr">
        <is>
          <t>resultado</t>
        </is>
      </c>
    </row>
    <row r="4008">
      <c r="A4008" s="192" t="inlineStr">
        <is>
          <t>invocacao.1.esp.6.resolve</t>
        </is>
      </c>
      <c r="B4008" s="192">
        <f>IF(ISBLANK('INVOCAÇÕES'!$Q$121),"",'INVOCAÇÕES'!$Q$121&amp;"")</f>
        <v/>
      </c>
      <c r="C4008" s="192">
        <f>"'INVOCAÇÕES'!Q121"</f>
        <v/>
      </c>
      <c r="D4008" s="192" t="inlineStr">
        <is>
          <t>resultado</t>
        </is>
      </c>
    </row>
    <row r="4009">
      <c r="A4009" s="192" t="inlineStr">
        <is>
          <t>invocacao.1.esp.6.alcance</t>
        </is>
      </c>
      <c r="B4009" s="192">
        <f>IF(ISBLANK('INVOCAÇÕES'!$O$122),"",'INVOCAÇÕES'!$O$122&amp;"")</f>
        <v/>
      </c>
      <c r="C4009" s="192">
        <f>"'INVOCAÇÕES'!O122"</f>
        <v/>
      </c>
      <c r="D4009" s="192" t="inlineStr">
        <is>
          <t>resultado</t>
        </is>
      </c>
    </row>
    <row r="4010">
      <c r="A4010" s="192" t="inlineStr">
        <is>
          <t>invocacao.1.esp.7.texto</t>
        </is>
      </c>
      <c r="B4010" s="192">
        <f>IF(ISBLANK('INVOCAÇÕES'!$U$116),"",'INVOCAÇÕES'!$U$116&amp;"")</f>
        <v/>
      </c>
      <c r="C4010" s="192">
        <f>"'INVOCAÇÕES'!U116"</f>
        <v/>
      </c>
      <c r="D4010" s="192" t="inlineStr">
        <is>
          <t>entrada</t>
        </is>
      </c>
    </row>
    <row r="4011">
      <c r="A4011" s="192" t="inlineStr">
        <is>
          <t>invocacao.1.esp.7.tipo_dano</t>
        </is>
      </c>
      <c r="B4011" s="192">
        <f>IF(ISBLANK('INVOCAÇÕES'!$U$120),"",'INVOCAÇÕES'!$U$120&amp;"")</f>
        <v/>
      </c>
      <c r="C4011" s="192">
        <f>"'INVOCAÇÕES'!U120"</f>
        <v/>
      </c>
      <c r="D4011" s="192" t="inlineStr">
        <is>
          <t>entrada</t>
        </is>
      </c>
    </row>
    <row r="4012">
      <c r="A4012" s="192" t="inlineStr">
        <is>
          <t>invocacao.1.esp.7.resolucao_escolha</t>
        </is>
      </c>
      <c r="B4012" s="192">
        <f>IF(ISBLANK('INVOCAÇÕES'!$W$120),"",'INVOCAÇÕES'!$W$120&amp;"")</f>
        <v/>
      </c>
      <c r="C4012" s="192">
        <f>"'INVOCAÇÕES'!W120"</f>
        <v/>
      </c>
      <c r="D4012" s="192" t="inlineStr">
        <is>
          <t>entrada</t>
        </is>
      </c>
    </row>
    <row r="4013">
      <c r="A4013" s="192" t="inlineStr">
        <is>
          <t>invocacao.1.esp.7.acao</t>
        </is>
      </c>
      <c r="B4013" s="192">
        <f>IF(ISBLANK('INVOCAÇÕES'!$U$121),"",'INVOCAÇÕES'!$U$121&amp;"")</f>
        <v/>
      </c>
      <c r="C4013" s="192">
        <f>"'INVOCAÇÕES'!U121"</f>
        <v/>
      </c>
      <c r="D4013" s="192" t="inlineStr">
        <is>
          <t>resultado</t>
        </is>
      </c>
    </row>
    <row r="4014">
      <c r="A4014" s="192" t="inlineStr">
        <is>
          <t>invocacao.1.esp.7.resolve</t>
        </is>
      </c>
      <c r="B4014" s="192">
        <f>IF(ISBLANK('INVOCAÇÕES'!$W$121),"",'INVOCAÇÕES'!$W$121&amp;"")</f>
        <v/>
      </c>
      <c r="C4014" s="192">
        <f>"'INVOCAÇÕES'!W121"</f>
        <v/>
      </c>
      <c r="D4014" s="192" t="inlineStr">
        <is>
          <t>resultado</t>
        </is>
      </c>
    </row>
    <row r="4015">
      <c r="A4015" s="192" t="inlineStr">
        <is>
          <t>invocacao.1.esp.7.alcance</t>
        </is>
      </c>
      <c r="B4015" s="192">
        <f>IF(ISBLANK('INVOCAÇÕES'!$U$122),"",'INVOCAÇÕES'!$U$122&amp;"")</f>
        <v/>
      </c>
      <c r="C4015" s="192">
        <f>"'INVOCAÇÕES'!U122"</f>
        <v/>
      </c>
      <c r="D4015" s="192" t="inlineStr">
        <is>
          <t>resultado</t>
        </is>
      </c>
    </row>
    <row r="4016">
      <c r="A4016" s="192" t="inlineStr">
        <is>
          <t>invocacao.1.esp.8.texto</t>
        </is>
      </c>
      <c r="B4016" s="192">
        <f>IF(ISBLANK('INVOCAÇÕES'!$I$138),"",'INVOCAÇÕES'!$I$138&amp;"")</f>
        <v/>
      </c>
      <c r="C4016" s="192">
        <f>"'INVOCAÇÕES'!I138"</f>
        <v/>
      </c>
      <c r="D4016" s="192" t="inlineStr">
        <is>
          <t>entrada</t>
        </is>
      </c>
    </row>
    <row r="4017">
      <c r="A4017" s="192" t="inlineStr">
        <is>
          <t>invocacao.1.esp.8.tipo_dano</t>
        </is>
      </c>
      <c r="B4017" s="192">
        <f>IF(ISBLANK('INVOCAÇÕES'!$I$142),"",'INVOCAÇÕES'!$I$142&amp;"")</f>
        <v/>
      </c>
      <c r="C4017" s="192">
        <f>"'INVOCAÇÕES'!I142"</f>
        <v/>
      </c>
      <c r="D4017" s="192" t="inlineStr">
        <is>
          <t>entrada</t>
        </is>
      </c>
    </row>
    <row r="4018">
      <c r="A4018" s="192" t="inlineStr">
        <is>
          <t>invocacao.1.esp.8.resolucao_escolha</t>
        </is>
      </c>
      <c r="B4018" s="192">
        <f>IF(ISBLANK('INVOCAÇÕES'!$K$142),"",'INVOCAÇÕES'!$K$142&amp;"")</f>
        <v/>
      </c>
      <c r="C4018" s="192">
        <f>"'INVOCAÇÕES'!K142"</f>
        <v/>
      </c>
      <c r="D4018" s="192" t="inlineStr">
        <is>
          <t>entrada</t>
        </is>
      </c>
    </row>
    <row r="4019">
      <c r="A4019" s="192" t="inlineStr">
        <is>
          <t>invocacao.1.esp.8.acao</t>
        </is>
      </c>
      <c r="B4019" s="192">
        <f>IF(ISBLANK('INVOCAÇÕES'!$I$143),"",'INVOCAÇÕES'!$I$143&amp;"")</f>
        <v/>
      </c>
      <c r="C4019" s="192">
        <f>"'INVOCAÇÕES'!I143"</f>
        <v/>
      </c>
      <c r="D4019" s="192" t="inlineStr">
        <is>
          <t>resultado</t>
        </is>
      </c>
    </row>
    <row r="4020">
      <c r="A4020" s="192" t="inlineStr">
        <is>
          <t>invocacao.1.esp.8.resolve</t>
        </is>
      </c>
      <c r="B4020" s="192">
        <f>IF(ISBLANK('INVOCAÇÕES'!$K$143),"",'INVOCAÇÕES'!$K$143&amp;"")</f>
        <v/>
      </c>
      <c r="C4020" s="192">
        <f>"'INVOCAÇÕES'!K143"</f>
        <v/>
      </c>
      <c r="D4020" s="192" t="inlineStr">
        <is>
          <t>resultado</t>
        </is>
      </c>
    </row>
    <row r="4021">
      <c r="A4021" s="192" t="inlineStr">
        <is>
          <t>invocacao.1.esp.8.alcance</t>
        </is>
      </c>
      <c r="B4021" s="192">
        <f>IF(ISBLANK('INVOCAÇÕES'!$I$144),"",'INVOCAÇÕES'!$I$144&amp;"")</f>
        <v/>
      </c>
      <c r="C4021" s="192">
        <f>"'INVOCAÇÕES'!I144"</f>
        <v/>
      </c>
      <c r="D4021" s="192" t="inlineStr">
        <is>
          <t>resultado</t>
        </is>
      </c>
    </row>
    <row r="4022">
      <c r="A4022" s="192" t="inlineStr">
        <is>
          <t>invocacao.1.ext.1.texto</t>
        </is>
      </c>
      <c r="B4022" s="192">
        <f>IF(ISBLANK('INVOCAÇÕES'!$I$162),"",'INVOCAÇÕES'!$I$162&amp;"")</f>
        <v/>
      </c>
      <c r="C4022" s="192">
        <f>"'INVOCAÇÕES'!I162"</f>
        <v/>
      </c>
      <c r="D4022" s="192" t="inlineStr">
        <is>
          <t>entrada</t>
        </is>
      </c>
    </row>
    <row r="4023">
      <c r="A4023" s="192" t="inlineStr">
        <is>
          <t>invocacao.1.ext.1.tipo_dano</t>
        </is>
      </c>
      <c r="B4023" s="192">
        <f>IF(ISBLANK('INVOCAÇÕES'!$I$166),"",'INVOCAÇÕES'!$I$166&amp;"")</f>
        <v/>
      </c>
      <c r="C4023" s="192">
        <f>"'INVOCAÇÕES'!I166"</f>
        <v/>
      </c>
      <c r="D4023" s="192" t="inlineStr">
        <is>
          <t>entrada</t>
        </is>
      </c>
    </row>
    <row r="4024">
      <c r="A4024" s="192" t="inlineStr">
        <is>
          <t>invocacao.1.ext.1.resolucao_escolha</t>
        </is>
      </c>
      <c r="B4024" s="192">
        <f>IF(ISBLANK('INVOCAÇÕES'!$K$166),"",'INVOCAÇÕES'!$K$166&amp;"")</f>
        <v/>
      </c>
      <c r="C4024" s="192">
        <f>"'INVOCAÇÕES'!K166"</f>
        <v/>
      </c>
      <c r="D4024" s="192" t="inlineStr">
        <is>
          <t>entrada</t>
        </is>
      </c>
    </row>
    <row r="4025">
      <c r="A4025" s="192" t="inlineStr">
        <is>
          <t>invocacao.1.ext.1.acao</t>
        </is>
      </c>
      <c r="B4025" s="192">
        <f>IF(ISBLANK('INVOCAÇÕES'!$I$167),"",'INVOCAÇÕES'!$I$167&amp;"")</f>
        <v/>
      </c>
      <c r="C4025" s="192">
        <f>"'INVOCAÇÕES'!I167"</f>
        <v/>
      </c>
      <c r="D4025" s="192" t="inlineStr">
        <is>
          <t>resultado</t>
        </is>
      </c>
    </row>
    <row r="4026">
      <c r="A4026" s="192" t="inlineStr">
        <is>
          <t>invocacao.1.ext.1.resolve</t>
        </is>
      </c>
      <c r="B4026" s="192">
        <f>IF(ISBLANK('INVOCAÇÕES'!$K$167),"",'INVOCAÇÕES'!$K$167&amp;"")</f>
        <v/>
      </c>
      <c r="C4026" s="192">
        <f>"'INVOCAÇÕES'!K167"</f>
        <v/>
      </c>
      <c r="D4026" s="192" t="inlineStr">
        <is>
          <t>resultado</t>
        </is>
      </c>
    </row>
    <row r="4027">
      <c r="A4027" s="192" t="inlineStr">
        <is>
          <t>invocacao.1.ext.1.alcance</t>
        </is>
      </c>
      <c r="B4027" s="192">
        <f>IF(ISBLANK('INVOCAÇÕES'!$I$168),"",'INVOCAÇÕES'!$I$168&amp;"")</f>
        <v/>
      </c>
      <c r="C4027" s="192">
        <f>"'INVOCAÇÕES'!I168"</f>
        <v/>
      </c>
      <c r="D4027" s="192" t="inlineStr">
        <is>
          <t>resultado</t>
        </is>
      </c>
    </row>
    <row r="4028">
      <c r="A4028" s="192" t="inlineStr">
        <is>
          <t>invocacao.1.ext.2.texto</t>
        </is>
      </c>
      <c r="B4028" s="192">
        <f>IF(ISBLANK('INVOCAÇÕES'!$O$162),"",'INVOCAÇÕES'!$O$162&amp;"")</f>
        <v/>
      </c>
      <c r="C4028" s="192">
        <f>"'INVOCAÇÕES'!O162"</f>
        <v/>
      </c>
      <c r="D4028" s="192" t="inlineStr">
        <is>
          <t>entrada</t>
        </is>
      </c>
    </row>
    <row r="4029">
      <c r="A4029" s="192" t="inlineStr">
        <is>
          <t>invocacao.1.ext.2.tipo_dano</t>
        </is>
      </c>
      <c r="B4029" s="192">
        <f>IF(ISBLANK('INVOCAÇÕES'!$O$166),"",'INVOCAÇÕES'!$O$166&amp;"")</f>
        <v/>
      </c>
      <c r="C4029" s="192">
        <f>"'INVOCAÇÕES'!O166"</f>
        <v/>
      </c>
      <c r="D4029" s="192" t="inlineStr">
        <is>
          <t>entrada</t>
        </is>
      </c>
    </row>
    <row r="4030">
      <c r="A4030" s="192" t="inlineStr">
        <is>
          <t>invocacao.1.ext.2.resolucao_escolha</t>
        </is>
      </c>
      <c r="B4030" s="192">
        <f>IF(ISBLANK('INVOCAÇÕES'!$Q$166),"",'INVOCAÇÕES'!$Q$166&amp;"")</f>
        <v/>
      </c>
      <c r="C4030" s="192">
        <f>"'INVOCAÇÕES'!Q166"</f>
        <v/>
      </c>
      <c r="D4030" s="192" t="inlineStr">
        <is>
          <t>entrada</t>
        </is>
      </c>
    </row>
    <row r="4031">
      <c r="A4031" s="192" t="inlineStr">
        <is>
          <t>invocacao.1.ext.2.acao</t>
        </is>
      </c>
      <c r="B4031" s="192">
        <f>IF(ISBLANK('INVOCAÇÕES'!$O$167),"",'INVOCAÇÕES'!$O$167&amp;"")</f>
        <v/>
      </c>
      <c r="C4031" s="192">
        <f>"'INVOCAÇÕES'!O167"</f>
        <v/>
      </c>
      <c r="D4031" s="192" t="inlineStr">
        <is>
          <t>resultado</t>
        </is>
      </c>
    </row>
    <row r="4032">
      <c r="A4032" s="192" t="inlineStr">
        <is>
          <t>invocacao.1.ext.2.resolve</t>
        </is>
      </c>
      <c r="B4032" s="192">
        <f>IF(ISBLANK('INVOCAÇÕES'!$Q$167),"",'INVOCAÇÕES'!$Q$167&amp;"")</f>
        <v/>
      </c>
      <c r="C4032" s="192">
        <f>"'INVOCAÇÕES'!Q167"</f>
        <v/>
      </c>
      <c r="D4032" s="192" t="inlineStr">
        <is>
          <t>resultado</t>
        </is>
      </c>
    </row>
    <row r="4033">
      <c r="A4033" s="192" t="inlineStr">
        <is>
          <t>invocacao.1.ext.2.alcance</t>
        </is>
      </c>
      <c r="B4033" s="192">
        <f>IF(ISBLANK('INVOCAÇÕES'!$O$168),"",'INVOCAÇÕES'!$O$168&amp;"")</f>
        <v/>
      </c>
      <c r="C4033" s="192">
        <f>"'INVOCAÇÕES'!O168"</f>
        <v/>
      </c>
      <c r="D4033" s="192" t="inlineStr">
        <is>
          <t>resultado</t>
        </is>
      </c>
    </row>
    <row r="4034">
      <c r="A4034" s="192" t="inlineStr">
        <is>
          <t>invocacao.1.ext.3.texto</t>
        </is>
      </c>
      <c r="B4034" s="192">
        <f>IF(ISBLANK('INVOCAÇÕES'!$U$162),"",'INVOCAÇÕES'!$U$162&amp;"")</f>
        <v/>
      </c>
      <c r="C4034" s="192">
        <f>"'INVOCAÇÕES'!U162"</f>
        <v/>
      </c>
      <c r="D4034" s="192" t="inlineStr">
        <is>
          <t>entrada</t>
        </is>
      </c>
    </row>
    <row r="4035">
      <c r="A4035" s="192" t="inlineStr">
        <is>
          <t>invocacao.1.ext.3.tipo_dano</t>
        </is>
      </c>
      <c r="B4035" s="192">
        <f>IF(ISBLANK('INVOCAÇÕES'!$U$166),"",'INVOCAÇÕES'!$U$166&amp;"")</f>
        <v/>
      </c>
      <c r="C4035" s="192">
        <f>"'INVOCAÇÕES'!U166"</f>
        <v/>
      </c>
      <c r="D4035" s="192" t="inlineStr">
        <is>
          <t>entrada</t>
        </is>
      </c>
    </row>
    <row r="4036">
      <c r="A4036" s="192" t="inlineStr">
        <is>
          <t>invocacao.1.ext.3.resolucao_escolha</t>
        </is>
      </c>
      <c r="B4036" s="192">
        <f>IF(ISBLANK('INVOCAÇÕES'!$W$166),"",'INVOCAÇÕES'!$W$166&amp;"")</f>
        <v/>
      </c>
      <c r="C4036" s="192">
        <f>"'INVOCAÇÕES'!W166"</f>
        <v/>
      </c>
      <c r="D4036" s="192" t="inlineStr">
        <is>
          <t>entrada</t>
        </is>
      </c>
    </row>
    <row r="4037">
      <c r="A4037" s="192" t="inlineStr">
        <is>
          <t>invocacao.1.ext.3.acao</t>
        </is>
      </c>
      <c r="B4037" s="192">
        <f>IF(ISBLANK('INVOCAÇÕES'!$U$167),"",'INVOCAÇÕES'!$U$167&amp;"")</f>
        <v/>
      </c>
      <c r="C4037" s="192">
        <f>"'INVOCAÇÕES'!U167"</f>
        <v/>
      </c>
      <c r="D4037" s="192" t="inlineStr">
        <is>
          <t>resultado</t>
        </is>
      </c>
    </row>
    <row r="4038">
      <c r="A4038" s="192" t="inlineStr">
        <is>
          <t>invocacao.1.ext.3.resolve</t>
        </is>
      </c>
      <c r="B4038" s="192">
        <f>IF(ISBLANK('INVOCAÇÕES'!$W$167),"",'INVOCAÇÕES'!$W$167&amp;"")</f>
        <v/>
      </c>
      <c r="C4038" s="192">
        <f>"'INVOCAÇÕES'!W167"</f>
        <v/>
      </c>
      <c r="D4038" s="192" t="inlineStr">
        <is>
          <t>resultado</t>
        </is>
      </c>
    </row>
    <row r="4039">
      <c r="A4039" s="192" t="inlineStr">
        <is>
          <t>invocacao.1.ext.3.alcance</t>
        </is>
      </c>
      <c r="B4039" s="192">
        <f>IF(ISBLANK('INVOCAÇÕES'!$U$168),"",'INVOCAÇÕES'!$U$168&amp;"")</f>
        <v/>
      </c>
      <c r="C4039" s="192">
        <f>"'INVOCAÇÕES'!U168"</f>
        <v/>
      </c>
      <c r="D4039" s="192" t="inlineStr">
        <is>
          <t>resultado</t>
        </is>
      </c>
    </row>
    <row r="4040">
      <c r="A4040" s="192" t="inlineStr">
        <is>
          <t>invocacao.2.bas.1.texto</t>
        </is>
      </c>
      <c r="B4040" s="192">
        <f>IF(ISBLANK('INVOCAÇÕES'!$I$258),"",'INVOCAÇÕES'!$I$258&amp;"")</f>
        <v/>
      </c>
      <c r="C4040" s="192">
        <f>"'INVOCAÇÕES'!I258"</f>
        <v/>
      </c>
      <c r="D4040" s="192" t="inlineStr">
        <is>
          <t>entrada</t>
        </is>
      </c>
    </row>
    <row r="4041">
      <c r="A4041" s="192" t="inlineStr">
        <is>
          <t>invocacao.2.bas.1.tipo_dano</t>
        </is>
      </c>
      <c r="B4041" s="192">
        <f>IF(ISBLANK('INVOCAÇÕES'!$I$262),"",'INVOCAÇÕES'!$I$262&amp;"")</f>
        <v/>
      </c>
      <c r="C4041" s="192">
        <f>"'INVOCAÇÕES'!I262"</f>
        <v/>
      </c>
      <c r="D4041" s="192" t="inlineStr">
        <is>
          <t>entrada</t>
        </is>
      </c>
    </row>
    <row r="4042">
      <c r="A4042" s="192" t="inlineStr">
        <is>
          <t>invocacao.2.bas.1.resolucao_escolha</t>
        </is>
      </c>
      <c r="B4042" s="192">
        <f>IF(ISBLANK('INVOCAÇÕES'!$K$262),"",'INVOCAÇÕES'!$K$262&amp;"")</f>
        <v/>
      </c>
      <c r="C4042" s="192">
        <f>"'INVOCAÇÕES'!K262"</f>
        <v/>
      </c>
      <c r="D4042" s="192" t="inlineStr">
        <is>
          <t>entrada</t>
        </is>
      </c>
    </row>
    <row r="4043">
      <c r="A4043" s="192" t="inlineStr">
        <is>
          <t>invocacao.2.bas.1.acao</t>
        </is>
      </c>
      <c r="B4043" s="192">
        <f>IF(ISBLANK('INVOCAÇÕES'!$I$263),"",'INVOCAÇÕES'!$I$263&amp;"")</f>
        <v/>
      </c>
      <c r="C4043" s="192">
        <f>"'INVOCAÇÕES'!I263"</f>
        <v/>
      </c>
      <c r="D4043" s="192" t="inlineStr">
        <is>
          <t>resultado</t>
        </is>
      </c>
    </row>
    <row r="4044">
      <c r="A4044" s="192" t="inlineStr">
        <is>
          <t>invocacao.2.bas.1.resolve</t>
        </is>
      </c>
      <c r="B4044" s="192">
        <f>IF(ISBLANK('INVOCAÇÕES'!$K$263),"",'INVOCAÇÕES'!$K$263&amp;"")</f>
        <v/>
      </c>
      <c r="C4044" s="192">
        <f>"'INVOCAÇÕES'!K263"</f>
        <v/>
      </c>
      <c r="D4044" s="192" t="inlineStr">
        <is>
          <t>resultado</t>
        </is>
      </c>
    </row>
    <row r="4045">
      <c r="A4045" s="192" t="inlineStr">
        <is>
          <t>invocacao.2.bas.1.alcance</t>
        </is>
      </c>
      <c r="B4045" s="192">
        <f>IF(ISBLANK('INVOCAÇÕES'!$I$264),"",'INVOCAÇÕES'!$I$264&amp;"")</f>
        <v/>
      </c>
      <c r="C4045" s="192">
        <f>"'INVOCAÇÕES'!I264"</f>
        <v/>
      </c>
      <c r="D4045" s="192" t="inlineStr">
        <is>
          <t>resultado</t>
        </is>
      </c>
    </row>
    <row r="4046">
      <c r="A4046" s="192" t="inlineStr">
        <is>
          <t>invocacao.2.esp.1.texto</t>
        </is>
      </c>
      <c r="B4046" s="192">
        <f>IF(ISBLANK('INVOCAÇÕES'!$O$258),"",'INVOCAÇÕES'!$O$258&amp;"")</f>
        <v/>
      </c>
      <c r="C4046" s="192">
        <f>"'INVOCAÇÕES'!O258"</f>
        <v/>
      </c>
      <c r="D4046" s="192" t="inlineStr">
        <is>
          <t>entrada</t>
        </is>
      </c>
    </row>
    <row r="4047">
      <c r="A4047" s="192" t="inlineStr">
        <is>
          <t>invocacao.2.esp.1.tipo_dano</t>
        </is>
      </c>
      <c r="B4047" s="192">
        <f>IF(ISBLANK('INVOCAÇÕES'!$O$262),"",'INVOCAÇÕES'!$O$262&amp;"")</f>
        <v/>
      </c>
      <c r="C4047" s="192">
        <f>"'INVOCAÇÕES'!O262"</f>
        <v/>
      </c>
      <c r="D4047" s="192" t="inlineStr">
        <is>
          <t>entrada</t>
        </is>
      </c>
    </row>
    <row r="4048">
      <c r="A4048" s="192" t="inlineStr">
        <is>
          <t>invocacao.2.esp.1.resolucao_escolha</t>
        </is>
      </c>
      <c r="B4048" s="192">
        <f>IF(ISBLANK('INVOCAÇÕES'!$Q$262),"",'INVOCAÇÕES'!$Q$262&amp;"")</f>
        <v/>
      </c>
      <c r="C4048" s="192">
        <f>"'INVOCAÇÕES'!Q262"</f>
        <v/>
      </c>
      <c r="D4048" s="192" t="inlineStr">
        <is>
          <t>entrada</t>
        </is>
      </c>
    </row>
    <row r="4049">
      <c r="A4049" s="192" t="inlineStr">
        <is>
          <t>invocacao.2.esp.1.acao</t>
        </is>
      </c>
      <c r="B4049" s="192">
        <f>IF(ISBLANK('INVOCAÇÕES'!$O$263),"",'INVOCAÇÕES'!$O$263&amp;"")</f>
        <v/>
      </c>
      <c r="C4049" s="192">
        <f>"'INVOCAÇÕES'!O263"</f>
        <v/>
      </c>
      <c r="D4049" s="192" t="inlineStr">
        <is>
          <t>resultado</t>
        </is>
      </c>
    </row>
    <row r="4050">
      <c r="A4050" s="192" t="inlineStr">
        <is>
          <t>invocacao.2.esp.1.resolve</t>
        </is>
      </c>
      <c r="B4050" s="192">
        <f>IF(ISBLANK('INVOCAÇÕES'!$Q$263),"",'INVOCAÇÕES'!$Q$263&amp;"")</f>
        <v/>
      </c>
      <c r="C4050" s="192">
        <f>"'INVOCAÇÕES'!Q263"</f>
        <v/>
      </c>
      <c r="D4050" s="192" t="inlineStr">
        <is>
          <t>resultado</t>
        </is>
      </c>
    </row>
    <row r="4051">
      <c r="A4051" s="192" t="inlineStr">
        <is>
          <t>invocacao.2.esp.1.alcance</t>
        </is>
      </c>
      <c r="B4051" s="192">
        <f>IF(ISBLANK('INVOCAÇÕES'!$O$264),"",'INVOCAÇÕES'!$O$264&amp;"")</f>
        <v/>
      </c>
      <c r="C4051" s="192">
        <f>"'INVOCAÇÕES'!O264"</f>
        <v/>
      </c>
      <c r="D4051" s="192" t="inlineStr">
        <is>
          <t>resultado</t>
        </is>
      </c>
    </row>
    <row r="4052">
      <c r="A4052" s="192" t="inlineStr">
        <is>
          <t>invocacao.2.esp.2.texto</t>
        </is>
      </c>
      <c r="B4052" s="192">
        <f>IF(ISBLANK('INVOCAÇÕES'!$U$258),"",'INVOCAÇÕES'!$U$258&amp;"")</f>
        <v/>
      </c>
      <c r="C4052" s="192">
        <f>"'INVOCAÇÕES'!U258"</f>
        <v/>
      </c>
      <c r="D4052" s="192" t="inlineStr">
        <is>
          <t>entrada</t>
        </is>
      </c>
    </row>
    <row r="4053">
      <c r="A4053" s="192" t="inlineStr">
        <is>
          <t>invocacao.2.esp.2.tipo_dano</t>
        </is>
      </c>
      <c r="B4053" s="192">
        <f>IF(ISBLANK('INVOCAÇÕES'!$U$262),"",'INVOCAÇÕES'!$U$262&amp;"")</f>
        <v/>
      </c>
      <c r="C4053" s="192">
        <f>"'INVOCAÇÕES'!U262"</f>
        <v/>
      </c>
      <c r="D4053" s="192" t="inlineStr">
        <is>
          <t>entrada</t>
        </is>
      </c>
    </row>
    <row r="4054">
      <c r="A4054" s="192" t="inlineStr">
        <is>
          <t>invocacao.2.esp.2.resolucao_escolha</t>
        </is>
      </c>
      <c r="B4054" s="192">
        <f>IF(ISBLANK('INVOCAÇÕES'!$W$262),"",'INVOCAÇÕES'!$W$262&amp;"")</f>
        <v/>
      </c>
      <c r="C4054" s="192">
        <f>"'INVOCAÇÕES'!W262"</f>
        <v/>
      </c>
      <c r="D4054" s="192" t="inlineStr">
        <is>
          <t>entrada</t>
        </is>
      </c>
    </row>
    <row r="4055">
      <c r="A4055" s="192" t="inlineStr">
        <is>
          <t>invocacao.2.esp.2.acao</t>
        </is>
      </c>
      <c r="B4055" s="192">
        <f>IF(ISBLANK('INVOCAÇÕES'!$U$263),"",'INVOCAÇÕES'!$U$263&amp;"")</f>
        <v/>
      </c>
      <c r="C4055" s="192">
        <f>"'INVOCAÇÕES'!U263"</f>
        <v/>
      </c>
      <c r="D4055" s="192" t="inlineStr">
        <is>
          <t>resultado</t>
        </is>
      </c>
    </row>
    <row r="4056">
      <c r="A4056" s="192" t="inlineStr">
        <is>
          <t>invocacao.2.esp.2.resolve</t>
        </is>
      </c>
      <c r="B4056" s="192">
        <f>IF(ISBLANK('INVOCAÇÕES'!$W$263),"",'INVOCAÇÕES'!$W$263&amp;"")</f>
        <v/>
      </c>
      <c r="C4056" s="192">
        <f>"'INVOCAÇÕES'!W263"</f>
        <v/>
      </c>
      <c r="D4056" s="192" t="inlineStr">
        <is>
          <t>resultado</t>
        </is>
      </c>
    </row>
    <row r="4057">
      <c r="A4057" s="192" t="inlineStr">
        <is>
          <t>invocacao.2.esp.2.alcance</t>
        </is>
      </c>
      <c r="B4057" s="192">
        <f>IF(ISBLANK('INVOCAÇÕES'!$U$264),"",'INVOCAÇÕES'!$U$264&amp;"")</f>
        <v/>
      </c>
      <c r="C4057" s="192">
        <f>"'INVOCAÇÕES'!U264"</f>
        <v/>
      </c>
      <c r="D4057" s="192" t="inlineStr">
        <is>
          <t>resultado</t>
        </is>
      </c>
    </row>
    <row r="4058">
      <c r="A4058" s="192" t="inlineStr">
        <is>
          <t>invocacao.2.bas.2.texto</t>
        </is>
      </c>
      <c r="B4058" s="192">
        <f>IF(ISBLANK('INVOCAÇÕES'!$I$292),"",'INVOCAÇÕES'!$I$292&amp;"")</f>
        <v/>
      </c>
      <c r="C4058" s="192">
        <f>"'INVOCAÇÕES'!I292"</f>
        <v/>
      </c>
      <c r="D4058" s="192" t="inlineStr">
        <is>
          <t>entrada</t>
        </is>
      </c>
    </row>
    <row r="4059">
      <c r="A4059" s="192" t="inlineStr">
        <is>
          <t>invocacao.2.bas.2.tipo_dano</t>
        </is>
      </c>
      <c r="B4059" s="192">
        <f>IF(ISBLANK('INVOCAÇÕES'!$I$296),"",'INVOCAÇÕES'!$I$296&amp;"")</f>
        <v/>
      </c>
      <c r="C4059" s="192">
        <f>"'INVOCAÇÕES'!I296"</f>
        <v/>
      </c>
      <c r="D4059" s="192" t="inlineStr">
        <is>
          <t>entrada</t>
        </is>
      </c>
    </row>
    <row r="4060">
      <c r="A4060" s="192" t="inlineStr">
        <is>
          <t>invocacao.2.bas.2.resolucao_escolha</t>
        </is>
      </c>
      <c r="B4060" s="192">
        <f>IF(ISBLANK('INVOCAÇÕES'!$K$296),"",'INVOCAÇÕES'!$K$296&amp;"")</f>
        <v/>
      </c>
      <c r="C4060" s="192">
        <f>"'INVOCAÇÕES'!K296"</f>
        <v/>
      </c>
      <c r="D4060" s="192" t="inlineStr">
        <is>
          <t>entrada</t>
        </is>
      </c>
    </row>
    <row r="4061">
      <c r="A4061" s="192" t="inlineStr">
        <is>
          <t>invocacao.2.bas.2.acao</t>
        </is>
      </c>
      <c r="B4061" s="192">
        <f>IF(ISBLANK('INVOCAÇÕES'!$I$297),"",'INVOCAÇÕES'!$I$297&amp;"")</f>
        <v/>
      </c>
      <c r="C4061" s="192">
        <f>"'INVOCAÇÕES'!I297"</f>
        <v/>
      </c>
      <c r="D4061" s="192" t="inlineStr">
        <is>
          <t>resultado</t>
        </is>
      </c>
    </row>
    <row r="4062">
      <c r="A4062" s="192" t="inlineStr">
        <is>
          <t>invocacao.2.bas.2.resolve</t>
        </is>
      </c>
      <c r="B4062" s="192">
        <f>IF(ISBLANK('INVOCAÇÕES'!$K$297),"",'INVOCAÇÕES'!$K$297&amp;"")</f>
        <v/>
      </c>
      <c r="C4062" s="192">
        <f>"'INVOCAÇÕES'!K297"</f>
        <v/>
      </c>
      <c r="D4062" s="192" t="inlineStr">
        <is>
          <t>resultado</t>
        </is>
      </c>
    </row>
    <row r="4063">
      <c r="A4063" s="192" t="inlineStr">
        <is>
          <t>invocacao.2.bas.2.alcance</t>
        </is>
      </c>
      <c r="B4063" s="192">
        <f>IF(ISBLANK('INVOCAÇÕES'!$I$298),"",'INVOCAÇÕES'!$I$298&amp;"")</f>
        <v/>
      </c>
      <c r="C4063" s="192">
        <f>"'INVOCAÇÕES'!I298"</f>
        <v/>
      </c>
      <c r="D4063" s="192" t="inlineStr">
        <is>
          <t>resultado</t>
        </is>
      </c>
    </row>
    <row r="4064">
      <c r="A4064" s="192" t="inlineStr">
        <is>
          <t>invocacao.2.esp.3.texto</t>
        </is>
      </c>
      <c r="B4064" s="192">
        <f>IF(ISBLANK('INVOCAÇÕES'!$O$292),"",'INVOCAÇÕES'!$O$292&amp;"")</f>
        <v/>
      </c>
      <c r="C4064" s="192">
        <f>"'INVOCAÇÕES'!O292"</f>
        <v/>
      </c>
      <c r="D4064" s="192" t="inlineStr">
        <is>
          <t>entrada</t>
        </is>
      </c>
    </row>
    <row r="4065">
      <c r="A4065" s="192" t="inlineStr">
        <is>
          <t>invocacao.2.esp.3.tipo_dano</t>
        </is>
      </c>
      <c r="B4065" s="192">
        <f>IF(ISBLANK('INVOCAÇÕES'!$O$296),"",'INVOCAÇÕES'!$O$296&amp;"")</f>
        <v/>
      </c>
      <c r="C4065" s="192">
        <f>"'INVOCAÇÕES'!O296"</f>
        <v/>
      </c>
      <c r="D4065" s="192" t="inlineStr">
        <is>
          <t>entrada</t>
        </is>
      </c>
    </row>
    <row r="4066">
      <c r="A4066" s="192" t="inlineStr">
        <is>
          <t>invocacao.2.esp.3.resolucao_escolha</t>
        </is>
      </c>
      <c r="B4066" s="192">
        <f>IF(ISBLANK('INVOCAÇÕES'!$Q$296),"",'INVOCAÇÕES'!$Q$296&amp;"")</f>
        <v/>
      </c>
      <c r="C4066" s="192">
        <f>"'INVOCAÇÕES'!Q296"</f>
        <v/>
      </c>
      <c r="D4066" s="192" t="inlineStr">
        <is>
          <t>entrada</t>
        </is>
      </c>
    </row>
    <row r="4067">
      <c r="A4067" s="192" t="inlineStr">
        <is>
          <t>invocacao.2.esp.3.acao</t>
        </is>
      </c>
      <c r="B4067" s="192">
        <f>IF(ISBLANK('INVOCAÇÕES'!$O$297),"",'INVOCAÇÕES'!$O$297&amp;"")</f>
        <v/>
      </c>
      <c r="C4067" s="192">
        <f>"'INVOCAÇÕES'!O297"</f>
        <v/>
      </c>
      <c r="D4067" s="192" t="inlineStr">
        <is>
          <t>resultado</t>
        </is>
      </c>
    </row>
    <row r="4068">
      <c r="A4068" s="192" t="inlineStr">
        <is>
          <t>invocacao.2.esp.3.resolve</t>
        </is>
      </c>
      <c r="B4068" s="192">
        <f>IF(ISBLANK('INVOCAÇÕES'!$Q$297),"",'INVOCAÇÕES'!$Q$297&amp;"")</f>
        <v/>
      </c>
      <c r="C4068" s="192">
        <f>"'INVOCAÇÕES'!Q297"</f>
        <v/>
      </c>
      <c r="D4068" s="192" t="inlineStr">
        <is>
          <t>resultado</t>
        </is>
      </c>
    </row>
    <row r="4069">
      <c r="A4069" s="192" t="inlineStr">
        <is>
          <t>invocacao.2.esp.3.alcance</t>
        </is>
      </c>
      <c r="B4069" s="192">
        <f>IF(ISBLANK('INVOCAÇÕES'!$O$298),"",'INVOCAÇÕES'!$O$298&amp;"")</f>
        <v/>
      </c>
      <c r="C4069" s="192">
        <f>"'INVOCAÇÕES'!O298"</f>
        <v/>
      </c>
      <c r="D4069" s="192" t="inlineStr">
        <is>
          <t>resultado</t>
        </is>
      </c>
    </row>
    <row r="4070">
      <c r="A4070" s="192" t="inlineStr">
        <is>
          <t>invocacao.2.esp.4.texto</t>
        </is>
      </c>
      <c r="B4070" s="192">
        <f>IF(ISBLANK('INVOCAÇÕES'!$U$292),"",'INVOCAÇÕES'!$U$292&amp;"")</f>
        <v/>
      </c>
      <c r="C4070" s="192">
        <f>"'INVOCAÇÕES'!U292"</f>
        <v/>
      </c>
      <c r="D4070" s="192" t="inlineStr">
        <is>
          <t>entrada</t>
        </is>
      </c>
    </row>
    <row r="4071">
      <c r="A4071" s="192" t="inlineStr">
        <is>
          <t>invocacao.2.esp.4.tipo_dano</t>
        </is>
      </c>
      <c r="B4071" s="192">
        <f>IF(ISBLANK('INVOCAÇÕES'!$U$296),"",'INVOCAÇÕES'!$U$296&amp;"")</f>
        <v/>
      </c>
      <c r="C4071" s="192">
        <f>"'INVOCAÇÕES'!U296"</f>
        <v/>
      </c>
      <c r="D4071" s="192" t="inlineStr">
        <is>
          <t>entrada</t>
        </is>
      </c>
    </row>
    <row r="4072">
      <c r="A4072" s="192" t="inlineStr">
        <is>
          <t>invocacao.2.esp.4.resolucao_escolha</t>
        </is>
      </c>
      <c r="B4072" s="192">
        <f>IF(ISBLANK('INVOCAÇÕES'!$W$296),"",'INVOCAÇÕES'!$W$296&amp;"")</f>
        <v/>
      </c>
      <c r="C4072" s="192">
        <f>"'INVOCAÇÕES'!W296"</f>
        <v/>
      </c>
      <c r="D4072" s="192" t="inlineStr">
        <is>
          <t>entrada</t>
        </is>
      </c>
    </row>
    <row r="4073">
      <c r="A4073" s="192" t="inlineStr">
        <is>
          <t>invocacao.2.esp.4.acao</t>
        </is>
      </c>
      <c r="B4073" s="192">
        <f>IF(ISBLANK('INVOCAÇÕES'!$U$297),"",'INVOCAÇÕES'!$U$297&amp;"")</f>
        <v/>
      </c>
      <c r="C4073" s="192">
        <f>"'INVOCAÇÕES'!U297"</f>
        <v/>
      </c>
      <c r="D4073" s="192" t="inlineStr">
        <is>
          <t>resultado</t>
        </is>
      </c>
    </row>
    <row r="4074">
      <c r="A4074" s="192" t="inlineStr">
        <is>
          <t>invocacao.2.esp.4.resolve</t>
        </is>
      </c>
      <c r="B4074" s="192">
        <f>IF(ISBLANK('INVOCAÇÕES'!$W$297),"",'INVOCAÇÕES'!$W$297&amp;"")</f>
        <v/>
      </c>
      <c r="C4074" s="192">
        <f>"'INVOCAÇÕES'!W297"</f>
        <v/>
      </c>
      <c r="D4074" s="192" t="inlineStr">
        <is>
          <t>resultado</t>
        </is>
      </c>
    </row>
    <row r="4075">
      <c r="A4075" s="192" t="inlineStr">
        <is>
          <t>invocacao.2.esp.4.alcance</t>
        </is>
      </c>
      <c r="B4075" s="192">
        <f>IF(ISBLANK('INVOCAÇÕES'!$U$298),"",'INVOCAÇÕES'!$U$298&amp;"")</f>
        <v/>
      </c>
      <c r="C4075" s="192">
        <f>"'INVOCAÇÕES'!U298"</f>
        <v/>
      </c>
      <c r="D4075" s="192" t="inlineStr">
        <is>
          <t>resultado</t>
        </is>
      </c>
    </row>
    <row r="4076">
      <c r="A4076" s="192" t="inlineStr">
        <is>
          <t>invocacao.2.esp.5.texto</t>
        </is>
      </c>
      <c r="B4076" s="192">
        <f>IF(ISBLANK('INVOCAÇÕES'!$I$314),"",'INVOCAÇÕES'!$I$314&amp;"")</f>
        <v/>
      </c>
      <c r="C4076" s="192">
        <f>"'INVOCAÇÕES'!I314"</f>
        <v/>
      </c>
      <c r="D4076" s="192" t="inlineStr">
        <is>
          <t>entrada</t>
        </is>
      </c>
    </row>
    <row r="4077">
      <c r="A4077" s="192" t="inlineStr">
        <is>
          <t>invocacao.2.esp.5.tipo_dano</t>
        </is>
      </c>
      <c r="B4077" s="192">
        <f>IF(ISBLANK('INVOCAÇÕES'!$I$318),"",'INVOCAÇÕES'!$I$318&amp;"")</f>
        <v/>
      </c>
      <c r="C4077" s="192">
        <f>"'INVOCAÇÕES'!I318"</f>
        <v/>
      </c>
      <c r="D4077" s="192" t="inlineStr">
        <is>
          <t>entrada</t>
        </is>
      </c>
    </row>
    <row r="4078">
      <c r="A4078" s="192" t="inlineStr">
        <is>
          <t>invocacao.2.esp.5.resolucao_escolha</t>
        </is>
      </c>
      <c r="B4078" s="192">
        <f>IF(ISBLANK('INVOCAÇÕES'!$K$318),"",'INVOCAÇÕES'!$K$318&amp;"")</f>
        <v/>
      </c>
      <c r="C4078" s="192">
        <f>"'INVOCAÇÕES'!K318"</f>
        <v/>
      </c>
      <c r="D4078" s="192" t="inlineStr">
        <is>
          <t>entrada</t>
        </is>
      </c>
    </row>
    <row r="4079">
      <c r="A4079" s="192" t="inlineStr">
        <is>
          <t>invocacao.2.esp.5.acao</t>
        </is>
      </c>
      <c r="B4079" s="192">
        <f>IF(ISBLANK('INVOCAÇÕES'!$I$319),"",'INVOCAÇÕES'!$I$319&amp;"")</f>
        <v/>
      </c>
      <c r="C4079" s="192">
        <f>"'INVOCAÇÕES'!I319"</f>
        <v/>
      </c>
      <c r="D4079" s="192" t="inlineStr">
        <is>
          <t>resultado</t>
        </is>
      </c>
    </row>
    <row r="4080">
      <c r="A4080" s="192" t="inlineStr">
        <is>
          <t>invocacao.2.esp.5.resolve</t>
        </is>
      </c>
      <c r="B4080" s="192">
        <f>IF(ISBLANK('INVOCAÇÕES'!$K$319),"",'INVOCAÇÕES'!$K$319&amp;"")</f>
        <v/>
      </c>
      <c r="C4080" s="192">
        <f>"'INVOCAÇÕES'!K319"</f>
        <v/>
      </c>
      <c r="D4080" s="192" t="inlineStr">
        <is>
          <t>resultado</t>
        </is>
      </c>
    </row>
    <row r="4081">
      <c r="A4081" s="192" t="inlineStr">
        <is>
          <t>invocacao.2.esp.5.alcance</t>
        </is>
      </c>
      <c r="B4081" s="192">
        <f>IF(ISBLANK('INVOCAÇÕES'!$I$320),"",'INVOCAÇÕES'!$I$320&amp;"")</f>
        <v/>
      </c>
      <c r="C4081" s="192">
        <f>"'INVOCAÇÕES'!I320"</f>
        <v/>
      </c>
      <c r="D4081" s="192" t="inlineStr">
        <is>
          <t>resultado</t>
        </is>
      </c>
    </row>
    <row r="4082">
      <c r="A4082" s="192" t="inlineStr">
        <is>
          <t>invocacao.2.esp.6.texto</t>
        </is>
      </c>
      <c r="B4082" s="192">
        <f>IF(ISBLANK('INVOCAÇÕES'!$O$314),"",'INVOCAÇÕES'!$O$314&amp;"")</f>
        <v/>
      </c>
      <c r="C4082" s="192">
        <f>"'INVOCAÇÕES'!O314"</f>
        <v/>
      </c>
      <c r="D4082" s="192" t="inlineStr">
        <is>
          <t>entrada</t>
        </is>
      </c>
    </row>
    <row r="4083">
      <c r="A4083" s="192" t="inlineStr">
        <is>
          <t>invocacao.2.esp.6.tipo_dano</t>
        </is>
      </c>
      <c r="B4083" s="192">
        <f>IF(ISBLANK('INVOCAÇÕES'!$O$318),"",'INVOCAÇÕES'!$O$318&amp;"")</f>
        <v/>
      </c>
      <c r="C4083" s="192">
        <f>"'INVOCAÇÕES'!O318"</f>
        <v/>
      </c>
      <c r="D4083" s="192" t="inlineStr">
        <is>
          <t>entrada</t>
        </is>
      </c>
    </row>
    <row r="4084">
      <c r="A4084" s="192" t="inlineStr">
        <is>
          <t>invocacao.2.esp.6.resolucao_escolha</t>
        </is>
      </c>
      <c r="B4084" s="192">
        <f>IF(ISBLANK('INVOCAÇÕES'!$Q$318),"",'INVOCAÇÕES'!$Q$318&amp;"")</f>
        <v/>
      </c>
      <c r="C4084" s="192">
        <f>"'INVOCAÇÕES'!Q318"</f>
        <v/>
      </c>
      <c r="D4084" s="192" t="inlineStr">
        <is>
          <t>entrada</t>
        </is>
      </c>
    </row>
    <row r="4085">
      <c r="A4085" s="192" t="inlineStr">
        <is>
          <t>invocacao.2.esp.6.acao</t>
        </is>
      </c>
      <c r="B4085" s="192">
        <f>IF(ISBLANK('INVOCAÇÕES'!$O$319),"",'INVOCAÇÕES'!$O$319&amp;"")</f>
        <v/>
      </c>
      <c r="C4085" s="192">
        <f>"'INVOCAÇÕES'!O319"</f>
        <v/>
      </c>
      <c r="D4085" s="192" t="inlineStr">
        <is>
          <t>resultado</t>
        </is>
      </c>
    </row>
    <row r="4086">
      <c r="A4086" s="192" t="inlineStr">
        <is>
          <t>invocacao.2.esp.6.resolve</t>
        </is>
      </c>
      <c r="B4086" s="192">
        <f>IF(ISBLANK('INVOCAÇÕES'!$Q$319),"",'INVOCAÇÕES'!$Q$319&amp;"")</f>
        <v/>
      </c>
      <c r="C4086" s="192">
        <f>"'INVOCAÇÕES'!Q319"</f>
        <v/>
      </c>
      <c r="D4086" s="192" t="inlineStr">
        <is>
          <t>resultado</t>
        </is>
      </c>
    </row>
    <row r="4087">
      <c r="A4087" s="192" t="inlineStr">
        <is>
          <t>invocacao.2.esp.6.alcance</t>
        </is>
      </c>
      <c r="B4087" s="192">
        <f>IF(ISBLANK('INVOCAÇÕES'!$O$320),"",'INVOCAÇÕES'!$O$320&amp;"")</f>
        <v/>
      </c>
      <c r="C4087" s="192">
        <f>"'INVOCAÇÕES'!O320"</f>
        <v/>
      </c>
      <c r="D4087" s="192" t="inlineStr">
        <is>
          <t>resultado</t>
        </is>
      </c>
    </row>
    <row r="4088">
      <c r="A4088" s="192" t="inlineStr">
        <is>
          <t>invocacao.2.esp.7.texto</t>
        </is>
      </c>
      <c r="B4088" s="192">
        <f>IF(ISBLANK('INVOCAÇÕES'!$U$314),"",'INVOCAÇÕES'!$U$314&amp;"")</f>
        <v/>
      </c>
      <c r="C4088" s="192">
        <f>"'INVOCAÇÕES'!U314"</f>
        <v/>
      </c>
      <c r="D4088" s="192" t="inlineStr">
        <is>
          <t>entrada</t>
        </is>
      </c>
    </row>
    <row r="4089">
      <c r="A4089" s="192" t="inlineStr">
        <is>
          <t>invocacao.2.esp.7.tipo_dano</t>
        </is>
      </c>
      <c r="B4089" s="192">
        <f>IF(ISBLANK('INVOCAÇÕES'!$U$318),"",'INVOCAÇÕES'!$U$318&amp;"")</f>
        <v/>
      </c>
      <c r="C4089" s="192">
        <f>"'INVOCAÇÕES'!U318"</f>
        <v/>
      </c>
      <c r="D4089" s="192" t="inlineStr">
        <is>
          <t>entrada</t>
        </is>
      </c>
    </row>
    <row r="4090">
      <c r="A4090" s="192" t="inlineStr">
        <is>
          <t>invocacao.2.esp.7.resolucao_escolha</t>
        </is>
      </c>
      <c r="B4090" s="192">
        <f>IF(ISBLANK('INVOCAÇÕES'!$W$318),"",'INVOCAÇÕES'!$W$318&amp;"")</f>
        <v/>
      </c>
      <c r="C4090" s="192">
        <f>"'INVOCAÇÕES'!W318"</f>
        <v/>
      </c>
      <c r="D4090" s="192" t="inlineStr">
        <is>
          <t>entrada</t>
        </is>
      </c>
    </row>
    <row r="4091">
      <c r="A4091" s="192" t="inlineStr">
        <is>
          <t>invocacao.2.esp.7.acao</t>
        </is>
      </c>
      <c r="B4091" s="192">
        <f>IF(ISBLANK('INVOCAÇÕES'!$U$319),"",'INVOCAÇÕES'!$U$319&amp;"")</f>
        <v/>
      </c>
      <c r="C4091" s="192">
        <f>"'INVOCAÇÕES'!U319"</f>
        <v/>
      </c>
      <c r="D4091" s="192" t="inlineStr">
        <is>
          <t>resultado</t>
        </is>
      </c>
    </row>
    <row r="4092">
      <c r="A4092" s="192" t="inlineStr">
        <is>
          <t>invocacao.2.esp.7.resolve</t>
        </is>
      </c>
      <c r="B4092" s="192">
        <f>IF(ISBLANK('INVOCAÇÕES'!$W$319),"",'INVOCAÇÕES'!$W$319&amp;"")</f>
        <v/>
      </c>
      <c r="C4092" s="192">
        <f>"'INVOCAÇÕES'!W319"</f>
        <v/>
      </c>
      <c r="D4092" s="192" t="inlineStr">
        <is>
          <t>resultado</t>
        </is>
      </c>
    </row>
    <row r="4093">
      <c r="A4093" s="192" t="inlineStr">
        <is>
          <t>invocacao.2.esp.7.alcance</t>
        </is>
      </c>
      <c r="B4093" s="192">
        <f>IF(ISBLANK('INVOCAÇÕES'!$U$320),"",'INVOCAÇÕES'!$U$320&amp;"")</f>
        <v/>
      </c>
      <c r="C4093" s="192">
        <f>"'INVOCAÇÕES'!U320"</f>
        <v/>
      </c>
      <c r="D4093" s="192" t="inlineStr">
        <is>
          <t>resultado</t>
        </is>
      </c>
    </row>
    <row r="4094">
      <c r="A4094" s="192" t="inlineStr">
        <is>
          <t>invocacao.2.esp.8.texto</t>
        </is>
      </c>
      <c r="B4094" s="192">
        <f>IF(ISBLANK('INVOCAÇÕES'!$I$336),"",'INVOCAÇÕES'!$I$336&amp;"")</f>
        <v/>
      </c>
      <c r="C4094" s="192">
        <f>"'INVOCAÇÕES'!I336"</f>
        <v/>
      </c>
      <c r="D4094" s="192" t="inlineStr">
        <is>
          <t>entrada</t>
        </is>
      </c>
    </row>
    <row r="4095">
      <c r="A4095" s="192" t="inlineStr">
        <is>
          <t>invocacao.2.esp.8.tipo_dano</t>
        </is>
      </c>
      <c r="B4095" s="192">
        <f>IF(ISBLANK('INVOCAÇÕES'!$I$340),"",'INVOCAÇÕES'!$I$340&amp;"")</f>
        <v/>
      </c>
      <c r="C4095" s="192">
        <f>"'INVOCAÇÕES'!I340"</f>
        <v/>
      </c>
      <c r="D4095" s="192" t="inlineStr">
        <is>
          <t>entrada</t>
        </is>
      </c>
    </row>
    <row r="4096">
      <c r="A4096" s="192" t="inlineStr">
        <is>
          <t>invocacao.2.esp.8.resolucao_escolha</t>
        </is>
      </c>
      <c r="B4096" s="192">
        <f>IF(ISBLANK('INVOCAÇÕES'!$K$340),"",'INVOCAÇÕES'!$K$340&amp;"")</f>
        <v/>
      </c>
      <c r="C4096" s="192">
        <f>"'INVOCAÇÕES'!K340"</f>
        <v/>
      </c>
      <c r="D4096" s="192" t="inlineStr">
        <is>
          <t>entrada</t>
        </is>
      </c>
    </row>
    <row r="4097">
      <c r="A4097" s="192" t="inlineStr">
        <is>
          <t>invocacao.2.esp.8.acao</t>
        </is>
      </c>
      <c r="B4097" s="192">
        <f>IF(ISBLANK('INVOCAÇÕES'!$I$341),"",'INVOCAÇÕES'!$I$341&amp;"")</f>
        <v/>
      </c>
      <c r="C4097" s="192">
        <f>"'INVOCAÇÕES'!I341"</f>
        <v/>
      </c>
      <c r="D4097" s="192" t="inlineStr">
        <is>
          <t>resultado</t>
        </is>
      </c>
    </row>
    <row r="4098">
      <c r="A4098" s="192" t="inlineStr">
        <is>
          <t>invocacao.2.esp.8.resolve</t>
        </is>
      </c>
      <c r="B4098" s="192">
        <f>IF(ISBLANK('INVOCAÇÕES'!$K$341),"",'INVOCAÇÕES'!$K$341&amp;"")</f>
        <v/>
      </c>
      <c r="C4098" s="192">
        <f>"'INVOCAÇÕES'!K341"</f>
        <v/>
      </c>
      <c r="D4098" s="192" t="inlineStr">
        <is>
          <t>resultado</t>
        </is>
      </c>
    </row>
    <row r="4099">
      <c r="A4099" s="192" t="inlineStr">
        <is>
          <t>invocacao.2.esp.8.alcance</t>
        </is>
      </c>
      <c r="B4099" s="192">
        <f>IF(ISBLANK('INVOCAÇÕES'!$I$342),"",'INVOCAÇÕES'!$I$342&amp;"")</f>
        <v/>
      </c>
      <c r="C4099" s="192">
        <f>"'INVOCAÇÕES'!I342"</f>
        <v/>
      </c>
      <c r="D4099" s="192" t="inlineStr">
        <is>
          <t>resultado</t>
        </is>
      </c>
    </row>
    <row r="4100">
      <c r="A4100" s="192" t="inlineStr">
        <is>
          <t>invocacao.2.ext.1.texto</t>
        </is>
      </c>
      <c r="B4100" s="192">
        <f>IF(ISBLANK('INVOCAÇÕES'!$I$360),"",'INVOCAÇÕES'!$I$360&amp;"")</f>
        <v/>
      </c>
      <c r="C4100" s="192">
        <f>"'INVOCAÇÕES'!I360"</f>
        <v/>
      </c>
      <c r="D4100" s="192" t="inlineStr">
        <is>
          <t>entrada</t>
        </is>
      </c>
    </row>
    <row r="4101">
      <c r="A4101" s="192" t="inlineStr">
        <is>
          <t>invocacao.2.ext.1.tipo_dano</t>
        </is>
      </c>
      <c r="B4101" s="192">
        <f>IF(ISBLANK('INVOCAÇÕES'!$I$364),"",'INVOCAÇÕES'!$I$364&amp;"")</f>
        <v/>
      </c>
      <c r="C4101" s="192">
        <f>"'INVOCAÇÕES'!I364"</f>
        <v/>
      </c>
      <c r="D4101" s="192" t="inlineStr">
        <is>
          <t>entrada</t>
        </is>
      </c>
    </row>
    <row r="4102">
      <c r="A4102" s="192" t="inlineStr">
        <is>
          <t>invocacao.2.ext.1.resolucao_escolha</t>
        </is>
      </c>
      <c r="B4102" s="192">
        <f>IF(ISBLANK('INVOCAÇÕES'!$K$364),"",'INVOCAÇÕES'!$K$364&amp;"")</f>
        <v/>
      </c>
      <c r="C4102" s="192">
        <f>"'INVOCAÇÕES'!K364"</f>
        <v/>
      </c>
      <c r="D4102" s="192" t="inlineStr">
        <is>
          <t>entrada</t>
        </is>
      </c>
    </row>
    <row r="4103">
      <c r="A4103" s="192" t="inlineStr">
        <is>
          <t>invocacao.2.ext.1.acao</t>
        </is>
      </c>
      <c r="B4103" s="192">
        <f>IF(ISBLANK('INVOCAÇÕES'!$I$365),"",'INVOCAÇÕES'!$I$365&amp;"")</f>
        <v/>
      </c>
      <c r="C4103" s="192">
        <f>"'INVOCAÇÕES'!I365"</f>
        <v/>
      </c>
      <c r="D4103" s="192" t="inlineStr">
        <is>
          <t>resultado</t>
        </is>
      </c>
    </row>
    <row r="4104">
      <c r="A4104" s="192" t="inlineStr">
        <is>
          <t>invocacao.2.ext.1.resolve</t>
        </is>
      </c>
      <c r="B4104" s="192">
        <f>IF(ISBLANK('INVOCAÇÕES'!$K$365),"",'INVOCAÇÕES'!$K$365&amp;"")</f>
        <v/>
      </c>
      <c r="C4104" s="192">
        <f>"'INVOCAÇÕES'!K365"</f>
        <v/>
      </c>
      <c r="D4104" s="192" t="inlineStr">
        <is>
          <t>resultado</t>
        </is>
      </c>
    </row>
    <row r="4105">
      <c r="A4105" s="192" t="inlineStr">
        <is>
          <t>invocacao.2.ext.1.alcance</t>
        </is>
      </c>
      <c r="B4105" s="192">
        <f>IF(ISBLANK('INVOCAÇÕES'!$I$366),"",'INVOCAÇÕES'!$I$366&amp;"")</f>
        <v/>
      </c>
      <c r="C4105" s="192">
        <f>"'INVOCAÇÕES'!I366"</f>
        <v/>
      </c>
      <c r="D4105" s="192" t="inlineStr">
        <is>
          <t>resultado</t>
        </is>
      </c>
    </row>
    <row r="4106">
      <c r="A4106" s="192" t="inlineStr">
        <is>
          <t>invocacao.2.ext.2.texto</t>
        </is>
      </c>
      <c r="B4106" s="192">
        <f>IF(ISBLANK('INVOCAÇÕES'!$O$360),"",'INVOCAÇÕES'!$O$360&amp;"")</f>
        <v/>
      </c>
      <c r="C4106" s="192">
        <f>"'INVOCAÇÕES'!O360"</f>
        <v/>
      </c>
      <c r="D4106" s="192" t="inlineStr">
        <is>
          <t>entrada</t>
        </is>
      </c>
    </row>
    <row r="4107">
      <c r="A4107" s="192" t="inlineStr">
        <is>
          <t>invocacao.2.ext.2.tipo_dano</t>
        </is>
      </c>
      <c r="B4107" s="192">
        <f>IF(ISBLANK('INVOCAÇÕES'!$O$364),"",'INVOCAÇÕES'!$O$364&amp;"")</f>
        <v/>
      </c>
      <c r="C4107" s="192">
        <f>"'INVOCAÇÕES'!O364"</f>
        <v/>
      </c>
      <c r="D4107" s="192" t="inlineStr">
        <is>
          <t>entrada</t>
        </is>
      </c>
    </row>
    <row r="4108">
      <c r="A4108" s="192" t="inlineStr">
        <is>
          <t>invocacao.2.ext.2.resolucao_escolha</t>
        </is>
      </c>
      <c r="B4108" s="192">
        <f>IF(ISBLANK('INVOCAÇÕES'!$Q$364),"",'INVOCAÇÕES'!$Q$364&amp;"")</f>
        <v/>
      </c>
      <c r="C4108" s="192">
        <f>"'INVOCAÇÕES'!Q364"</f>
        <v/>
      </c>
      <c r="D4108" s="192" t="inlineStr">
        <is>
          <t>entrada</t>
        </is>
      </c>
    </row>
    <row r="4109">
      <c r="A4109" s="192" t="inlineStr">
        <is>
          <t>invocacao.2.ext.2.acao</t>
        </is>
      </c>
      <c r="B4109" s="192">
        <f>IF(ISBLANK('INVOCAÇÕES'!$O$365),"",'INVOCAÇÕES'!$O$365&amp;"")</f>
        <v/>
      </c>
      <c r="C4109" s="192">
        <f>"'INVOCAÇÕES'!O365"</f>
        <v/>
      </c>
      <c r="D4109" s="192" t="inlineStr">
        <is>
          <t>resultado</t>
        </is>
      </c>
    </row>
    <row r="4110">
      <c r="A4110" s="192" t="inlineStr">
        <is>
          <t>invocacao.2.ext.2.resolve</t>
        </is>
      </c>
      <c r="B4110" s="192">
        <f>IF(ISBLANK('INVOCAÇÕES'!$Q$365),"",'INVOCAÇÕES'!$Q$365&amp;"")</f>
        <v/>
      </c>
      <c r="C4110" s="192">
        <f>"'INVOCAÇÕES'!Q365"</f>
        <v/>
      </c>
      <c r="D4110" s="192" t="inlineStr">
        <is>
          <t>resultado</t>
        </is>
      </c>
    </row>
    <row r="4111">
      <c r="A4111" s="192" t="inlineStr">
        <is>
          <t>invocacao.2.ext.2.alcance</t>
        </is>
      </c>
      <c r="B4111" s="192">
        <f>IF(ISBLANK('INVOCAÇÕES'!$O$366),"",'INVOCAÇÕES'!$O$366&amp;"")</f>
        <v/>
      </c>
      <c r="C4111" s="192">
        <f>"'INVOCAÇÕES'!O366"</f>
        <v/>
      </c>
      <c r="D4111" s="192" t="inlineStr">
        <is>
          <t>resultado</t>
        </is>
      </c>
    </row>
    <row r="4112">
      <c r="A4112" s="192" t="inlineStr">
        <is>
          <t>invocacao.2.ext.3.texto</t>
        </is>
      </c>
      <c r="B4112" s="192">
        <f>IF(ISBLANK('INVOCAÇÕES'!$U$360),"",'INVOCAÇÕES'!$U$360&amp;"")</f>
        <v/>
      </c>
      <c r="C4112" s="192">
        <f>"'INVOCAÇÕES'!U360"</f>
        <v/>
      </c>
      <c r="D4112" s="192" t="inlineStr">
        <is>
          <t>entrada</t>
        </is>
      </c>
    </row>
    <row r="4113">
      <c r="A4113" s="192" t="inlineStr">
        <is>
          <t>invocacao.2.ext.3.tipo_dano</t>
        </is>
      </c>
      <c r="B4113" s="192">
        <f>IF(ISBLANK('INVOCAÇÕES'!$U$364),"",'INVOCAÇÕES'!$U$364&amp;"")</f>
        <v/>
      </c>
      <c r="C4113" s="192">
        <f>"'INVOCAÇÕES'!U364"</f>
        <v/>
      </c>
      <c r="D4113" s="192" t="inlineStr">
        <is>
          <t>entrada</t>
        </is>
      </c>
    </row>
    <row r="4114">
      <c r="A4114" s="192" t="inlineStr">
        <is>
          <t>invocacao.2.ext.3.resolucao_escolha</t>
        </is>
      </c>
      <c r="B4114" s="192">
        <f>IF(ISBLANK('INVOCAÇÕES'!$W$364),"",'INVOCAÇÕES'!$W$364&amp;"")</f>
        <v/>
      </c>
      <c r="C4114" s="192">
        <f>"'INVOCAÇÕES'!W364"</f>
        <v/>
      </c>
      <c r="D4114" s="192" t="inlineStr">
        <is>
          <t>entrada</t>
        </is>
      </c>
    </row>
    <row r="4115">
      <c r="A4115" s="192" t="inlineStr">
        <is>
          <t>invocacao.2.ext.3.acao</t>
        </is>
      </c>
      <c r="B4115" s="192">
        <f>IF(ISBLANK('INVOCAÇÕES'!$U$365),"",'INVOCAÇÕES'!$U$365&amp;"")</f>
        <v/>
      </c>
      <c r="C4115" s="192">
        <f>"'INVOCAÇÕES'!U365"</f>
        <v/>
      </c>
      <c r="D4115" s="192" t="inlineStr">
        <is>
          <t>resultado</t>
        </is>
      </c>
    </row>
    <row r="4116">
      <c r="A4116" s="192" t="inlineStr">
        <is>
          <t>invocacao.2.ext.3.resolve</t>
        </is>
      </c>
      <c r="B4116" s="192">
        <f>IF(ISBLANK('INVOCAÇÕES'!$W$365),"",'INVOCAÇÕES'!$W$365&amp;"")</f>
        <v/>
      </c>
      <c r="C4116" s="192">
        <f>"'INVOCAÇÕES'!W365"</f>
        <v/>
      </c>
      <c r="D4116" s="192" t="inlineStr">
        <is>
          <t>resultado</t>
        </is>
      </c>
    </row>
    <row r="4117">
      <c r="A4117" s="192" t="inlineStr">
        <is>
          <t>invocacao.2.ext.3.alcance</t>
        </is>
      </c>
      <c r="B4117" s="192">
        <f>IF(ISBLANK('INVOCAÇÕES'!$U$366),"",'INVOCAÇÕES'!$U$366&amp;"")</f>
        <v/>
      </c>
      <c r="C4117" s="192">
        <f>"'INVOCAÇÕES'!U366"</f>
        <v/>
      </c>
      <c r="D4117" s="192" t="inlineStr">
        <is>
          <t>resultado</t>
        </is>
      </c>
    </row>
    <row r="4118">
      <c r="A4118" s="192" t="inlineStr">
        <is>
          <t>invocacao.3.bas.1.texto</t>
        </is>
      </c>
      <c r="B4118" s="192">
        <f>IF(ISBLANK('INVOCAÇÕES'!$I$456),"",'INVOCAÇÕES'!$I$456&amp;"")</f>
        <v/>
      </c>
      <c r="C4118" s="192">
        <f>"'INVOCAÇÕES'!I456"</f>
        <v/>
      </c>
      <c r="D4118" s="192" t="inlineStr">
        <is>
          <t>entrada</t>
        </is>
      </c>
    </row>
    <row r="4119">
      <c r="A4119" s="192" t="inlineStr">
        <is>
          <t>invocacao.3.bas.1.tipo_dano</t>
        </is>
      </c>
      <c r="B4119" s="192">
        <f>IF(ISBLANK('INVOCAÇÕES'!$I$460),"",'INVOCAÇÕES'!$I$460&amp;"")</f>
        <v/>
      </c>
      <c r="C4119" s="192">
        <f>"'INVOCAÇÕES'!I460"</f>
        <v/>
      </c>
      <c r="D4119" s="192" t="inlineStr">
        <is>
          <t>entrada</t>
        </is>
      </c>
    </row>
    <row r="4120">
      <c r="A4120" s="192" t="inlineStr">
        <is>
          <t>invocacao.3.bas.1.resolucao_escolha</t>
        </is>
      </c>
      <c r="B4120" s="192">
        <f>IF(ISBLANK('INVOCAÇÕES'!$K$460),"",'INVOCAÇÕES'!$K$460&amp;"")</f>
        <v/>
      </c>
      <c r="C4120" s="192">
        <f>"'INVOCAÇÕES'!K460"</f>
        <v/>
      </c>
      <c r="D4120" s="192" t="inlineStr">
        <is>
          <t>entrada</t>
        </is>
      </c>
    </row>
    <row r="4121">
      <c r="A4121" s="192" t="inlineStr">
        <is>
          <t>invocacao.3.bas.1.acao</t>
        </is>
      </c>
      <c r="B4121" s="192">
        <f>IF(ISBLANK('INVOCAÇÕES'!$I$461),"",'INVOCAÇÕES'!$I$461&amp;"")</f>
        <v/>
      </c>
      <c r="C4121" s="192">
        <f>"'INVOCAÇÕES'!I461"</f>
        <v/>
      </c>
      <c r="D4121" s="192" t="inlineStr">
        <is>
          <t>resultado</t>
        </is>
      </c>
    </row>
    <row r="4122">
      <c r="A4122" s="192" t="inlineStr">
        <is>
          <t>invocacao.3.bas.1.resolve</t>
        </is>
      </c>
      <c r="B4122" s="192">
        <f>IF(ISBLANK('INVOCAÇÕES'!$K$461),"",'INVOCAÇÕES'!$K$461&amp;"")</f>
        <v/>
      </c>
      <c r="C4122" s="192">
        <f>"'INVOCAÇÕES'!K461"</f>
        <v/>
      </c>
      <c r="D4122" s="192" t="inlineStr">
        <is>
          <t>resultado</t>
        </is>
      </c>
    </row>
    <row r="4123">
      <c r="A4123" s="192" t="inlineStr">
        <is>
          <t>invocacao.3.bas.1.alcance</t>
        </is>
      </c>
      <c r="B4123" s="192">
        <f>IF(ISBLANK('INVOCAÇÕES'!$I$462),"",'INVOCAÇÕES'!$I$462&amp;"")</f>
        <v/>
      </c>
      <c r="C4123" s="192">
        <f>"'INVOCAÇÕES'!I462"</f>
        <v/>
      </c>
      <c r="D4123" s="192" t="inlineStr">
        <is>
          <t>resultado</t>
        </is>
      </c>
    </row>
    <row r="4124">
      <c r="A4124" s="192" t="inlineStr">
        <is>
          <t>invocacao.3.esp.1.texto</t>
        </is>
      </c>
      <c r="B4124" s="192">
        <f>IF(ISBLANK('INVOCAÇÕES'!$O$456),"",'INVOCAÇÕES'!$O$456&amp;"")</f>
        <v/>
      </c>
      <c r="C4124" s="192">
        <f>"'INVOCAÇÕES'!O456"</f>
        <v/>
      </c>
      <c r="D4124" s="192" t="inlineStr">
        <is>
          <t>entrada</t>
        </is>
      </c>
    </row>
    <row r="4125">
      <c r="A4125" s="192" t="inlineStr">
        <is>
          <t>invocacao.3.esp.1.tipo_dano</t>
        </is>
      </c>
      <c r="B4125" s="192">
        <f>IF(ISBLANK('INVOCAÇÕES'!$O$460),"",'INVOCAÇÕES'!$O$460&amp;"")</f>
        <v/>
      </c>
      <c r="C4125" s="192">
        <f>"'INVOCAÇÕES'!O460"</f>
        <v/>
      </c>
      <c r="D4125" s="192" t="inlineStr">
        <is>
          <t>entrada</t>
        </is>
      </c>
    </row>
    <row r="4126">
      <c r="A4126" s="192" t="inlineStr">
        <is>
          <t>invocacao.3.esp.1.resolucao_escolha</t>
        </is>
      </c>
      <c r="B4126" s="192">
        <f>IF(ISBLANK('INVOCAÇÕES'!$Q$460),"",'INVOCAÇÕES'!$Q$460&amp;"")</f>
        <v/>
      </c>
      <c r="C4126" s="192">
        <f>"'INVOCAÇÕES'!Q460"</f>
        <v/>
      </c>
      <c r="D4126" s="192" t="inlineStr">
        <is>
          <t>entrada</t>
        </is>
      </c>
    </row>
    <row r="4127">
      <c r="A4127" s="192" t="inlineStr">
        <is>
          <t>invocacao.3.esp.1.acao</t>
        </is>
      </c>
      <c r="B4127" s="192">
        <f>IF(ISBLANK('INVOCAÇÕES'!$O$461),"",'INVOCAÇÕES'!$O$461&amp;"")</f>
        <v/>
      </c>
      <c r="C4127" s="192">
        <f>"'INVOCAÇÕES'!O461"</f>
        <v/>
      </c>
      <c r="D4127" s="192" t="inlineStr">
        <is>
          <t>resultado</t>
        </is>
      </c>
    </row>
    <row r="4128">
      <c r="A4128" s="192" t="inlineStr">
        <is>
          <t>invocacao.3.esp.1.resolve</t>
        </is>
      </c>
      <c r="B4128" s="192">
        <f>IF(ISBLANK('INVOCAÇÕES'!$Q$461),"",'INVOCAÇÕES'!$Q$461&amp;"")</f>
        <v/>
      </c>
      <c r="C4128" s="192">
        <f>"'INVOCAÇÕES'!Q461"</f>
        <v/>
      </c>
      <c r="D4128" s="192" t="inlineStr">
        <is>
          <t>resultado</t>
        </is>
      </c>
    </row>
    <row r="4129">
      <c r="A4129" s="192" t="inlineStr">
        <is>
          <t>invocacao.3.esp.1.alcance</t>
        </is>
      </c>
      <c r="B4129" s="192">
        <f>IF(ISBLANK('INVOCAÇÕES'!$O$462),"",'INVOCAÇÕES'!$O$462&amp;"")</f>
        <v/>
      </c>
      <c r="C4129" s="192">
        <f>"'INVOCAÇÕES'!O462"</f>
        <v/>
      </c>
      <c r="D4129" s="192" t="inlineStr">
        <is>
          <t>resultado</t>
        </is>
      </c>
    </row>
    <row r="4130">
      <c r="A4130" s="192" t="inlineStr">
        <is>
          <t>invocacao.3.esp.2.texto</t>
        </is>
      </c>
      <c r="B4130" s="192">
        <f>IF(ISBLANK('INVOCAÇÕES'!$U$456),"",'INVOCAÇÕES'!$U$456&amp;"")</f>
        <v/>
      </c>
      <c r="C4130" s="192">
        <f>"'INVOCAÇÕES'!U456"</f>
        <v/>
      </c>
      <c r="D4130" s="192" t="inlineStr">
        <is>
          <t>entrada</t>
        </is>
      </c>
    </row>
    <row r="4131">
      <c r="A4131" s="192" t="inlineStr">
        <is>
          <t>invocacao.3.esp.2.tipo_dano</t>
        </is>
      </c>
      <c r="B4131" s="192">
        <f>IF(ISBLANK('INVOCAÇÕES'!$U$460),"",'INVOCAÇÕES'!$U$460&amp;"")</f>
        <v/>
      </c>
      <c r="C4131" s="192">
        <f>"'INVOCAÇÕES'!U460"</f>
        <v/>
      </c>
      <c r="D4131" s="192" t="inlineStr">
        <is>
          <t>entrada</t>
        </is>
      </c>
    </row>
    <row r="4132">
      <c r="A4132" s="192" t="inlineStr">
        <is>
          <t>invocacao.3.esp.2.resolucao_escolha</t>
        </is>
      </c>
      <c r="B4132" s="192">
        <f>IF(ISBLANK('INVOCAÇÕES'!$W$460),"",'INVOCAÇÕES'!$W$460&amp;"")</f>
        <v/>
      </c>
      <c r="C4132" s="192">
        <f>"'INVOCAÇÕES'!W460"</f>
        <v/>
      </c>
      <c r="D4132" s="192" t="inlineStr">
        <is>
          <t>entrada</t>
        </is>
      </c>
    </row>
    <row r="4133">
      <c r="A4133" s="192" t="inlineStr">
        <is>
          <t>invocacao.3.esp.2.acao</t>
        </is>
      </c>
      <c r="B4133" s="192">
        <f>IF(ISBLANK('INVOCAÇÕES'!$U$461),"",'INVOCAÇÕES'!$U$461&amp;"")</f>
        <v/>
      </c>
      <c r="C4133" s="192">
        <f>"'INVOCAÇÕES'!U461"</f>
        <v/>
      </c>
      <c r="D4133" s="192" t="inlineStr">
        <is>
          <t>resultado</t>
        </is>
      </c>
    </row>
    <row r="4134">
      <c r="A4134" s="192" t="inlineStr">
        <is>
          <t>invocacao.3.esp.2.resolve</t>
        </is>
      </c>
      <c r="B4134" s="192">
        <f>IF(ISBLANK('INVOCAÇÕES'!$W$461),"",'INVOCAÇÕES'!$W$461&amp;"")</f>
        <v/>
      </c>
      <c r="C4134" s="192">
        <f>"'INVOCAÇÕES'!W461"</f>
        <v/>
      </c>
      <c r="D4134" s="192" t="inlineStr">
        <is>
          <t>resultado</t>
        </is>
      </c>
    </row>
    <row r="4135">
      <c r="A4135" s="192" t="inlineStr">
        <is>
          <t>invocacao.3.esp.2.alcance</t>
        </is>
      </c>
      <c r="B4135" s="192">
        <f>IF(ISBLANK('INVOCAÇÕES'!$U$462),"",'INVOCAÇÕES'!$U$462&amp;"")</f>
        <v/>
      </c>
      <c r="C4135" s="192">
        <f>"'INVOCAÇÕES'!U462"</f>
        <v/>
      </c>
      <c r="D4135" s="192" t="inlineStr">
        <is>
          <t>resultado</t>
        </is>
      </c>
    </row>
    <row r="4136">
      <c r="A4136" s="192" t="inlineStr">
        <is>
          <t>invocacao.3.bas.2.texto</t>
        </is>
      </c>
      <c r="B4136" s="192">
        <f>IF(ISBLANK('INVOCAÇÕES'!$I$490),"",'INVOCAÇÕES'!$I$490&amp;"")</f>
        <v/>
      </c>
      <c r="C4136" s="192">
        <f>"'INVOCAÇÕES'!I490"</f>
        <v/>
      </c>
      <c r="D4136" s="192" t="inlineStr">
        <is>
          <t>entrada</t>
        </is>
      </c>
    </row>
    <row r="4137">
      <c r="A4137" s="192" t="inlineStr">
        <is>
          <t>invocacao.3.bas.2.tipo_dano</t>
        </is>
      </c>
      <c r="B4137" s="192">
        <f>IF(ISBLANK('INVOCAÇÕES'!$I$494),"",'INVOCAÇÕES'!$I$494&amp;"")</f>
        <v/>
      </c>
      <c r="C4137" s="192">
        <f>"'INVOCAÇÕES'!I494"</f>
        <v/>
      </c>
      <c r="D4137" s="192" t="inlineStr">
        <is>
          <t>entrada</t>
        </is>
      </c>
    </row>
    <row r="4138">
      <c r="A4138" s="192" t="inlineStr">
        <is>
          <t>invocacao.3.bas.2.resolucao_escolha</t>
        </is>
      </c>
      <c r="B4138" s="192">
        <f>IF(ISBLANK('INVOCAÇÕES'!$K$494),"",'INVOCAÇÕES'!$K$494&amp;"")</f>
        <v/>
      </c>
      <c r="C4138" s="192">
        <f>"'INVOCAÇÕES'!K494"</f>
        <v/>
      </c>
      <c r="D4138" s="192" t="inlineStr">
        <is>
          <t>entrada</t>
        </is>
      </c>
    </row>
    <row r="4139">
      <c r="A4139" s="192" t="inlineStr">
        <is>
          <t>invocacao.3.bas.2.acao</t>
        </is>
      </c>
      <c r="B4139" s="192">
        <f>IF(ISBLANK('INVOCAÇÕES'!$I$495),"",'INVOCAÇÕES'!$I$495&amp;"")</f>
        <v/>
      </c>
      <c r="C4139" s="192">
        <f>"'INVOCAÇÕES'!I495"</f>
        <v/>
      </c>
      <c r="D4139" s="192" t="inlineStr">
        <is>
          <t>resultado</t>
        </is>
      </c>
    </row>
    <row r="4140">
      <c r="A4140" s="192" t="inlineStr">
        <is>
          <t>invocacao.3.bas.2.resolve</t>
        </is>
      </c>
      <c r="B4140" s="192">
        <f>IF(ISBLANK('INVOCAÇÕES'!$K$495),"",'INVOCAÇÕES'!$K$495&amp;"")</f>
        <v/>
      </c>
      <c r="C4140" s="192">
        <f>"'INVOCAÇÕES'!K495"</f>
        <v/>
      </c>
      <c r="D4140" s="192" t="inlineStr">
        <is>
          <t>resultado</t>
        </is>
      </c>
    </row>
    <row r="4141">
      <c r="A4141" s="192" t="inlineStr">
        <is>
          <t>invocacao.3.bas.2.alcance</t>
        </is>
      </c>
      <c r="B4141" s="192">
        <f>IF(ISBLANK('INVOCAÇÕES'!$I$496),"",'INVOCAÇÕES'!$I$496&amp;"")</f>
        <v/>
      </c>
      <c r="C4141" s="192">
        <f>"'INVOCAÇÕES'!I496"</f>
        <v/>
      </c>
      <c r="D4141" s="192" t="inlineStr">
        <is>
          <t>resultado</t>
        </is>
      </c>
    </row>
    <row r="4142">
      <c r="A4142" s="192" t="inlineStr">
        <is>
          <t>invocacao.3.esp.3.texto</t>
        </is>
      </c>
      <c r="B4142" s="192">
        <f>IF(ISBLANK('INVOCAÇÕES'!$O$490),"",'INVOCAÇÕES'!$O$490&amp;"")</f>
        <v/>
      </c>
      <c r="C4142" s="192">
        <f>"'INVOCAÇÕES'!O490"</f>
        <v/>
      </c>
      <c r="D4142" s="192" t="inlineStr">
        <is>
          <t>entrada</t>
        </is>
      </c>
    </row>
    <row r="4143">
      <c r="A4143" s="192" t="inlineStr">
        <is>
          <t>invocacao.3.esp.3.tipo_dano</t>
        </is>
      </c>
      <c r="B4143" s="192">
        <f>IF(ISBLANK('INVOCAÇÕES'!$O$494),"",'INVOCAÇÕES'!$O$494&amp;"")</f>
        <v/>
      </c>
      <c r="C4143" s="192">
        <f>"'INVOCAÇÕES'!O494"</f>
        <v/>
      </c>
      <c r="D4143" s="192" t="inlineStr">
        <is>
          <t>entrada</t>
        </is>
      </c>
    </row>
    <row r="4144">
      <c r="A4144" s="192" t="inlineStr">
        <is>
          <t>invocacao.3.esp.3.resolucao_escolha</t>
        </is>
      </c>
      <c r="B4144" s="192">
        <f>IF(ISBLANK('INVOCAÇÕES'!$Q$494),"",'INVOCAÇÕES'!$Q$494&amp;"")</f>
        <v/>
      </c>
      <c r="C4144" s="192">
        <f>"'INVOCAÇÕES'!Q494"</f>
        <v/>
      </c>
      <c r="D4144" s="192" t="inlineStr">
        <is>
          <t>entrada</t>
        </is>
      </c>
    </row>
    <row r="4145">
      <c r="A4145" s="192" t="inlineStr">
        <is>
          <t>invocacao.3.esp.3.acao</t>
        </is>
      </c>
      <c r="B4145" s="192">
        <f>IF(ISBLANK('INVOCAÇÕES'!$O$495),"",'INVOCAÇÕES'!$O$495&amp;"")</f>
        <v/>
      </c>
      <c r="C4145" s="192">
        <f>"'INVOCAÇÕES'!O495"</f>
        <v/>
      </c>
      <c r="D4145" s="192" t="inlineStr">
        <is>
          <t>resultado</t>
        </is>
      </c>
    </row>
    <row r="4146">
      <c r="A4146" s="192" t="inlineStr">
        <is>
          <t>invocacao.3.esp.3.resolve</t>
        </is>
      </c>
      <c r="B4146" s="192">
        <f>IF(ISBLANK('INVOCAÇÕES'!$Q$495),"",'INVOCAÇÕES'!$Q$495&amp;"")</f>
        <v/>
      </c>
      <c r="C4146" s="192">
        <f>"'INVOCAÇÕES'!Q495"</f>
        <v/>
      </c>
      <c r="D4146" s="192" t="inlineStr">
        <is>
          <t>resultado</t>
        </is>
      </c>
    </row>
    <row r="4147">
      <c r="A4147" s="192" t="inlineStr">
        <is>
          <t>invocacao.3.esp.3.alcance</t>
        </is>
      </c>
      <c r="B4147" s="192">
        <f>IF(ISBLANK('INVOCAÇÕES'!$O$496),"",'INVOCAÇÕES'!$O$496&amp;"")</f>
        <v/>
      </c>
      <c r="C4147" s="192">
        <f>"'INVOCAÇÕES'!O496"</f>
        <v/>
      </c>
      <c r="D4147" s="192" t="inlineStr">
        <is>
          <t>resultado</t>
        </is>
      </c>
    </row>
    <row r="4148">
      <c r="A4148" s="192" t="inlineStr">
        <is>
          <t>invocacao.3.esp.4.texto</t>
        </is>
      </c>
      <c r="B4148" s="192">
        <f>IF(ISBLANK('INVOCAÇÕES'!$U$490),"",'INVOCAÇÕES'!$U$490&amp;"")</f>
        <v/>
      </c>
      <c r="C4148" s="192">
        <f>"'INVOCAÇÕES'!U490"</f>
        <v/>
      </c>
      <c r="D4148" s="192" t="inlineStr">
        <is>
          <t>entrada</t>
        </is>
      </c>
    </row>
    <row r="4149">
      <c r="A4149" s="192" t="inlineStr">
        <is>
          <t>invocacao.3.esp.4.tipo_dano</t>
        </is>
      </c>
      <c r="B4149" s="192">
        <f>IF(ISBLANK('INVOCAÇÕES'!$U$494),"",'INVOCAÇÕES'!$U$494&amp;"")</f>
        <v/>
      </c>
      <c r="C4149" s="192">
        <f>"'INVOCAÇÕES'!U494"</f>
        <v/>
      </c>
      <c r="D4149" s="192" t="inlineStr">
        <is>
          <t>entrada</t>
        </is>
      </c>
    </row>
    <row r="4150">
      <c r="A4150" s="192" t="inlineStr">
        <is>
          <t>invocacao.3.esp.4.resolucao_escolha</t>
        </is>
      </c>
      <c r="B4150" s="192">
        <f>IF(ISBLANK('INVOCAÇÕES'!$W$494),"",'INVOCAÇÕES'!$W$494&amp;"")</f>
        <v/>
      </c>
      <c r="C4150" s="192">
        <f>"'INVOCAÇÕES'!W494"</f>
        <v/>
      </c>
      <c r="D4150" s="192" t="inlineStr">
        <is>
          <t>entrada</t>
        </is>
      </c>
    </row>
    <row r="4151">
      <c r="A4151" s="192" t="inlineStr">
        <is>
          <t>invocacao.3.esp.4.acao</t>
        </is>
      </c>
      <c r="B4151" s="192">
        <f>IF(ISBLANK('INVOCAÇÕES'!$U$495),"",'INVOCAÇÕES'!$U$495&amp;"")</f>
        <v/>
      </c>
      <c r="C4151" s="192">
        <f>"'INVOCAÇÕES'!U495"</f>
        <v/>
      </c>
      <c r="D4151" s="192" t="inlineStr">
        <is>
          <t>resultado</t>
        </is>
      </c>
    </row>
    <row r="4152">
      <c r="A4152" s="192" t="inlineStr">
        <is>
          <t>invocacao.3.esp.4.resolve</t>
        </is>
      </c>
      <c r="B4152" s="192">
        <f>IF(ISBLANK('INVOCAÇÕES'!$W$495),"",'INVOCAÇÕES'!$W$495&amp;"")</f>
        <v/>
      </c>
      <c r="C4152" s="192">
        <f>"'INVOCAÇÕES'!W495"</f>
        <v/>
      </c>
      <c r="D4152" s="192" t="inlineStr">
        <is>
          <t>resultado</t>
        </is>
      </c>
    </row>
    <row r="4153">
      <c r="A4153" s="192" t="inlineStr">
        <is>
          <t>invocacao.3.esp.4.alcance</t>
        </is>
      </c>
      <c r="B4153" s="192">
        <f>IF(ISBLANK('INVOCAÇÕES'!$U$496),"",'INVOCAÇÕES'!$U$496&amp;"")</f>
        <v/>
      </c>
      <c r="C4153" s="192">
        <f>"'INVOCAÇÕES'!U496"</f>
        <v/>
      </c>
      <c r="D4153" s="192" t="inlineStr">
        <is>
          <t>resultado</t>
        </is>
      </c>
    </row>
    <row r="4154">
      <c r="A4154" s="192" t="inlineStr">
        <is>
          <t>invocacao.3.esp.5.texto</t>
        </is>
      </c>
      <c r="B4154" s="192">
        <f>IF(ISBLANK('INVOCAÇÕES'!$I$512),"",'INVOCAÇÕES'!$I$512&amp;"")</f>
        <v/>
      </c>
      <c r="C4154" s="192">
        <f>"'INVOCAÇÕES'!I512"</f>
        <v/>
      </c>
      <c r="D4154" s="192" t="inlineStr">
        <is>
          <t>entrada</t>
        </is>
      </c>
    </row>
    <row r="4155">
      <c r="A4155" s="192" t="inlineStr">
        <is>
          <t>invocacao.3.esp.5.tipo_dano</t>
        </is>
      </c>
      <c r="B4155" s="192">
        <f>IF(ISBLANK('INVOCAÇÕES'!$I$516),"",'INVOCAÇÕES'!$I$516&amp;"")</f>
        <v/>
      </c>
      <c r="C4155" s="192">
        <f>"'INVOCAÇÕES'!I516"</f>
        <v/>
      </c>
      <c r="D4155" s="192" t="inlineStr">
        <is>
          <t>entrada</t>
        </is>
      </c>
    </row>
    <row r="4156">
      <c r="A4156" s="192" t="inlineStr">
        <is>
          <t>invocacao.3.esp.5.resolucao_escolha</t>
        </is>
      </c>
      <c r="B4156" s="192">
        <f>IF(ISBLANK('INVOCAÇÕES'!$K$516),"",'INVOCAÇÕES'!$K$516&amp;"")</f>
        <v/>
      </c>
      <c r="C4156" s="192">
        <f>"'INVOCAÇÕES'!K516"</f>
        <v/>
      </c>
      <c r="D4156" s="192" t="inlineStr">
        <is>
          <t>entrada</t>
        </is>
      </c>
    </row>
    <row r="4157">
      <c r="A4157" s="192" t="inlineStr">
        <is>
          <t>invocacao.3.esp.5.acao</t>
        </is>
      </c>
      <c r="B4157" s="192">
        <f>IF(ISBLANK('INVOCAÇÕES'!$I$517),"",'INVOCAÇÕES'!$I$517&amp;"")</f>
        <v/>
      </c>
      <c r="C4157" s="192">
        <f>"'INVOCAÇÕES'!I517"</f>
        <v/>
      </c>
      <c r="D4157" s="192" t="inlineStr">
        <is>
          <t>resultado</t>
        </is>
      </c>
    </row>
    <row r="4158">
      <c r="A4158" s="192" t="inlineStr">
        <is>
          <t>invocacao.3.esp.5.resolve</t>
        </is>
      </c>
      <c r="B4158" s="192">
        <f>IF(ISBLANK('INVOCAÇÕES'!$K$517),"",'INVOCAÇÕES'!$K$517&amp;"")</f>
        <v/>
      </c>
      <c r="C4158" s="192">
        <f>"'INVOCAÇÕES'!K517"</f>
        <v/>
      </c>
      <c r="D4158" s="192" t="inlineStr">
        <is>
          <t>resultado</t>
        </is>
      </c>
    </row>
    <row r="4159">
      <c r="A4159" s="192" t="inlineStr">
        <is>
          <t>invocacao.3.esp.5.alcance</t>
        </is>
      </c>
      <c r="B4159" s="192">
        <f>IF(ISBLANK('INVOCAÇÕES'!$I$518),"",'INVOCAÇÕES'!$I$518&amp;"")</f>
        <v/>
      </c>
      <c r="C4159" s="192">
        <f>"'INVOCAÇÕES'!I518"</f>
        <v/>
      </c>
      <c r="D4159" s="192" t="inlineStr">
        <is>
          <t>resultado</t>
        </is>
      </c>
    </row>
    <row r="4160">
      <c r="A4160" s="192" t="inlineStr">
        <is>
          <t>invocacao.3.esp.6.texto</t>
        </is>
      </c>
      <c r="B4160" s="192">
        <f>IF(ISBLANK('INVOCAÇÕES'!$O$512),"",'INVOCAÇÕES'!$O$512&amp;"")</f>
        <v/>
      </c>
      <c r="C4160" s="192">
        <f>"'INVOCAÇÕES'!O512"</f>
        <v/>
      </c>
      <c r="D4160" s="192" t="inlineStr">
        <is>
          <t>entrada</t>
        </is>
      </c>
    </row>
    <row r="4161">
      <c r="A4161" s="192" t="inlineStr">
        <is>
          <t>invocacao.3.esp.6.tipo_dano</t>
        </is>
      </c>
      <c r="B4161" s="192">
        <f>IF(ISBLANK('INVOCAÇÕES'!$O$516),"",'INVOCAÇÕES'!$O$516&amp;"")</f>
        <v/>
      </c>
      <c r="C4161" s="192">
        <f>"'INVOCAÇÕES'!O516"</f>
        <v/>
      </c>
      <c r="D4161" s="192" t="inlineStr">
        <is>
          <t>entrada</t>
        </is>
      </c>
    </row>
    <row r="4162">
      <c r="A4162" s="192" t="inlineStr">
        <is>
          <t>invocacao.3.esp.6.resolucao_escolha</t>
        </is>
      </c>
      <c r="B4162" s="192">
        <f>IF(ISBLANK('INVOCAÇÕES'!$Q$516),"",'INVOCAÇÕES'!$Q$516&amp;"")</f>
        <v/>
      </c>
      <c r="C4162" s="192">
        <f>"'INVOCAÇÕES'!Q516"</f>
        <v/>
      </c>
      <c r="D4162" s="192" t="inlineStr">
        <is>
          <t>entrada</t>
        </is>
      </c>
    </row>
    <row r="4163">
      <c r="A4163" s="192" t="inlineStr">
        <is>
          <t>invocacao.3.esp.6.acao</t>
        </is>
      </c>
      <c r="B4163" s="192">
        <f>IF(ISBLANK('INVOCAÇÕES'!$O$517),"",'INVOCAÇÕES'!$O$517&amp;"")</f>
        <v/>
      </c>
      <c r="C4163" s="192">
        <f>"'INVOCAÇÕES'!O517"</f>
        <v/>
      </c>
      <c r="D4163" s="192" t="inlineStr">
        <is>
          <t>resultado</t>
        </is>
      </c>
    </row>
    <row r="4164">
      <c r="A4164" s="192" t="inlineStr">
        <is>
          <t>invocacao.3.esp.6.resolve</t>
        </is>
      </c>
      <c r="B4164" s="192">
        <f>IF(ISBLANK('INVOCAÇÕES'!$Q$517),"",'INVOCAÇÕES'!$Q$517&amp;"")</f>
        <v/>
      </c>
      <c r="C4164" s="192">
        <f>"'INVOCAÇÕES'!Q517"</f>
        <v/>
      </c>
      <c r="D4164" s="192" t="inlineStr">
        <is>
          <t>resultado</t>
        </is>
      </c>
    </row>
    <row r="4165">
      <c r="A4165" s="192" t="inlineStr">
        <is>
          <t>invocacao.3.esp.6.alcance</t>
        </is>
      </c>
      <c r="B4165" s="192">
        <f>IF(ISBLANK('INVOCAÇÕES'!$O$518),"",'INVOCAÇÕES'!$O$518&amp;"")</f>
        <v/>
      </c>
      <c r="C4165" s="192">
        <f>"'INVOCAÇÕES'!O518"</f>
        <v/>
      </c>
      <c r="D4165" s="192" t="inlineStr">
        <is>
          <t>resultado</t>
        </is>
      </c>
    </row>
    <row r="4166">
      <c r="A4166" s="192" t="inlineStr">
        <is>
          <t>invocacao.3.esp.7.texto</t>
        </is>
      </c>
      <c r="B4166" s="192">
        <f>IF(ISBLANK('INVOCAÇÕES'!$U$512),"",'INVOCAÇÕES'!$U$512&amp;"")</f>
        <v/>
      </c>
      <c r="C4166" s="192">
        <f>"'INVOCAÇÕES'!U512"</f>
        <v/>
      </c>
      <c r="D4166" s="192" t="inlineStr">
        <is>
          <t>entrada</t>
        </is>
      </c>
    </row>
    <row r="4167">
      <c r="A4167" s="192" t="inlineStr">
        <is>
          <t>invocacao.3.esp.7.tipo_dano</t>
        </is>
      </c>
      <c r="B4167" s="192">
        <f>IF(ISBLANK('INVOCAÇÕES'!$U$516),"",'INVOCAÇÕES'!$U$516&amp;"")</f>
        <v/>
      </c>
      <c r="C4167" s="192">
        <f>"'INVOCAÇÕES'!U516"</f>
        <v/>
      </c>
      <c r="D4167" s="192" t="inlineStr">
        <is>
          <t>entrada</t>
        </is>
      </c>
    </row>
    <row r="4168">
      <c r="A4168" s="192" t="inlineStr">
        <is>
          <t>invocacao.3.esp.7.resolucao_escolha</t>
        </is>
      </c>
      <c r="B4168" s="192">
        <f>IF(ISBLANK('INVOCAÇÕES'!$W$516),"",'INVOCAÇÕES'!$W$516&amp;"")</f>
        <v/>
      </c>
      <c r="C4168" s="192">
        <f>"'INVOCAÇÕES'!W516"</f>
        <v/>
      </c>
      <c r="D4168" s="192" t="inlineStr">
        <is>
          <t>entrada</t>
        </is>
      </c>
    </row>
    <row r="4169">
      <c r="A4169" s="192" t="inlineStr">
        <is>
          <t>invocacao.3.esp.7.acao</t>
        </is>
      </c>
      <c r="B4169" s="192">
        <f>IF(ISBLANK('INVOCAÇÕES'!$U$517),"",'INVOCAÇÕES'!$U$517&amp;"")</f>
        <v/>
      </c>
      <c r="C4169" s="192">
        <f>"'INVOCAÇÕES'!U517"</f>
        <v/>
      </c>
      <c r="D4169" s="192" t="inlineStr">
        <is>
          <t>resultado</t>
        </is>
      </c>
    </row>
    <row r="4170">
      <c r="A4170" s="192" t="inlineStr">
        <is>
          <t>invocacao.3.esp.7.resolve</t>
        </is>
      </c>
      <c r="B4170" s="192">
        <f>IF(ISBLANK('INVOCAÇÕES'!$W$517),"",'INVOCAÇÕES'!$W$517&amp;"")</f>
        <v/>
      </c>
      <c r="C4170" s="192">
        <f>"'INVOCAÇÕES'!W517"</f>
        <v/>
      </c>
      <c r="D4170" s="192" t="inlineStr">
        <is>
          <t>resultado</t>
        </is>
      </c>
    </row>
    <row r="4171">
      <c r="A4171" s="192" t="inlineStr">
        <is>
          <t>invocacao.3.esp.7.alcance</t>
        </is>
      </c>
      <c r="B4171" s="192">
        <f>IF(ISBLANK('INVOCAÇÕES'!$U$518),"",'INVOCAÇÕES'!$U$518&amp;"")</f>
        <v/>
      </c>
      <c r="C4171" s="192">
        <f>"'INVOCAÇÕES'!U518"</f>
        <v/>
      </c>
      <c r="D4171" s="192" t="inlineStr">
        <is>
          <t>resultado</t>
        </is>
      </c>
    </row>
    <row r="4172">
      <c r="A4172" s="192" t="inlineStr">
        <is>
          <t>invocacao.3.esp.8.texto</t>
        </is>
      </c>
      <c r="B4172" s="192">
        <f>IF(ISBLANK('INVOCAÇÕES'!$I$534),"",'INVOCAÇÕES'!$I$534&amp;"")</f>
        <v/>
      </c>
      <c r="C4172" s="192">
        <f>"'INVOCAÇÕES'!I534"</f>
        <v/>
      </c>
      <c r="D4172" s="192" t="inlineStr">
        <is>
          <t>entrada</t>
        </is>
      </c>
    </row>
    <row r="4173">
      <c r="A4173" s="192" t="inlineStr">
        <is>
          <t>invocacao.3.esp.8.tipo_dano</t>
        </is>
      </c>
      <c r="B4173" s="192">
        <f>IF(ISBLANK('INVOCAÇÕES'!$I$538),"",'INVOCAÇÕES'!$I$538&amp;"")</f>
        <v/>
      </c>
      <c r="C4173" s="192">
        <f>"'INVOCAÇÕES'!I538"</f>
        <v/>
      </c>
      <c r="D4173" s="192" t="inlineStr">
        <is>
          <t>entrada</t>
        </is>
      </c>
    </row>
    <row r="4174">
      <c r="A4174" s="192" t="inlineStr">
        <is>
          <t>invocacao.3.esp.8.resolucao_escolha</t>
        </is>
      </c>
      <c r="B4174" s="192">
        <f>IF(ISBLANK('INVOCAÇÕES'!$K$538),"",'INVOCAÇÕES'!$K$538&amp;"")</f>
        <v/>
      </c>
      <c r="C4174" s="192">
        <f>"'INVOCAÇÕES'!K538"</f>
        <v/>
      </c>
      <c r="D4174" s="192" t="inlineStr">
        <is>
          <t>entrada</t>
        </is>
      </c>
    </row>
    <row r="4175">
      <c r="A4175" s="192" t="inlineStr">
        <is>
          <t>invocacao.3.esp.8.acao</t>
        </is>
      </c>
      <c r="B4175" s="192">
        <f>IF(ISBLANK('INVOCAÇÕES'!$I$539),"",'INVOCAÇÕES'!$I$539&amp;"")</f>
        <v/>
      </c>
      <c r="C4175" s="192">
        <f>"'INVOCAÇÕES'!I539"</f>
        <v/>
      </c>
      <c r="D4175" s="192" t="inlineStr">
        <is>
          <t>resultado</t>
        </is>
      </c>
    </row>
    <row r="4176">
      <c r="A4176" s="192" t="inlineStr">
        <is>
          <t>invocacao.3.esp.8.resolve</t>
        </is>
      </c>
      <c r="B4176" s="192">
        <f>IF(ISBLANK('INVOCAÇÕES'!$K$539),"",'INVOCAÇÕES'!$K$539&amp;"")</f>
        <v/>
      </c>
      <c r="C4176" s="192">
        <f>"'INVOCAÇÕES'!K539"</f>
        <v/>
      </c>
      <c r="D4176" s="192" t="inlineStr">
        <is>
          <t>resultado</t>
        </is>
      </c>
    </row>
    <row r="4177">
      <c r="A4177" s="192" t="inlineStr">
        <is>
          <t>invocacao.3.esp.8.alcance</t>
        </is>
      </c>
      <c r="B4177" s="192">
        <f>IF(ISBLANK('INVOCAÇÕES'!$I$540),"",'INVOCAÇÕES'!$I$540&amp;"")</f>
        <v/>
      </c>
      <c r="C4177" s="192">
        <f>"'INVOCAÇÕES'!I540"</f>
        <v/>
      </c>
      <c r="D4177" s="192" t="inlineStr">
        <is>
          <t>resultado</t>
        </is>
      </c>
    </row>
    <row r="4178">
      <c r="A4178" s="192" t="inlineStr">
        <is>
          <t>invocacao.3.ext.1.texto</t>
        </is>
      </c>
      <c r="B4178" s="192">
        <f>IF(ISBLANK('INVOCAÇÕES'!$I$558),"",'INVOCAÇÕES'!$I$558&amp;"")</f>
        <v/>
      </c>
      <c r="C4178" s="192">
        <f>"'INVOCAÇÕES'!I558"</f>
        <v/>
      </c>
      <c r="D4178" s="192" t="inlineStr">
        <is>
          <t>entrada</t>
        </is>
      </c>
    </row>
    <row r="4179">
      <c r="A4179" s="192" t="inlineStr">
        <is>
          <t>invocacao.3.ext.1.tipo_dano</t>
        </is>
      </c>
      <c r="B4179" s="192">
        <f>IF(ISBLANK('INVOCAÇÕES'!$I$562),"",'INVOCAÇÕES'!$I$562&amp;"")</f>
        <v/>
      </c>
      <c r="C4179" s="192">
        <f>"'INVOCAÇÕES'!I562"</f>
        <v/>
      </c>
      <c r="D4179" s="192" t="inlineStr">
        <is>
          <t>entrada</t>
        </is>
      </c>
    </row>
    <row r="4180">
      <c r="A4180" s="192" t="inlineStr">
        <is>
          <t>invocacao.3.ext.1.resolucao_escolha</t>
        </is>
      </c>
      <c r="B4180" s="192">
        <f>IF(ISBLANK('INVOCAÇÕES'!$K$562),"",'INVOCAÇÕES'!$K$562&amp;"")</f>
        <v/>
      </c>
      <c r="C4180" s="192">
        <f>"'INVOCAÇÕES'!K562"</f>
        <v/>
      </c>
      <c r="D4180" s="192" t="inlineStr">
        <is>
          <t>entrada</t>
        </is>
      </c>
    </row>
    <row r="4181">
      <c r="A4181" s="192" t="inlineStr">
        <is>
          <t>invocacao.3.ext.1.acao</t>
        </is>
      </c>
      <c r="B4181" s="192">
        <f>IF(ISBLANK('INVOCAÇÕES'!$I$563),"",'INVOCAÇÕES'!$I$563&amp;"")</f>
        <v/>
      </c>
      <c r="C4181" s="192">
        <f>"'INVOCAÇÕES'!I563"</f>
        <v/>
      </c>
      <c r="D4181" s="192" t="inlineStr">
        <is>
          <t>resultado</t>
        </is>
      </c>
    </row>
    <row r="4182">
      <c r="A4182" s="192" t="inlineStr">
        <is>
          <t>invocacao.3.ext.1.resolve</t>
        </is>
      </c>
      <c r="B4182" s="192">
        <f>IF(ISBLANK('INVOCAÇÕES'!$K$563),"",'INVOCAÇÕES'!$K$563&amp;"")</f>
        <v/>
      </c>
      <c r="C4182" s="192">
        <f>"'INVOCAÇÕES'!K563"</f>
        <v/>
      </c>
      <c r="D4182" s="192" t="inlineStr">
        <is>
          <t>resultado</t>
        </is>
      </c>
    </row>
    <row r="4183">
      <c r="A4183" s="192" t="inlineStr">
        <is>
          <t>invocacao.3.ext.1.alcance</t>
        </is>
      </c>
      <c r="B4183" s="192">
        <f>IF(ISBLANK('INVOCAÇÕES'!$I$564),"",'INVOCAÇÕES'!$I$564&amp;"")</f>
        <v/>
      </c>
      <c r="C4183" s="192">
        <f>"'INVOCAÇÕES'!I564"</f>
        <v/>
      </c>
      <c r="D4183" s="192" t="inlineStr">
        <is>
          <t>resultado</t>
        </is>
      </c>
    </row>
    <row r="4184">
      <c r="A4184" s="192" t="inlineStr">
        <is>
          <t>invocacao.3.ext.2.texto</t>
        </is>
      </c>
      <c r="B4184" s="192">
        <f>IF(ISBLANK('INVOCAÇÕES'!$O$558),"",'INVOCAÇÕES'!$O$558&amp;"")</f>
        <v/>
      </c>
      <c r="C4184" s="192">
        <f>"'INVOCAÇÕES'!O558"</f>
        <v/>
      </c>
      <c r="D4184" s="192" t="inlineStr">
        <is>
          <t>entrada</t>
        </is>
      </c>
    </row>
    <row r="4185">
      <c r="A4185" s="192" t="inlineStr">
        <is>
          <t>invocacao.3.ext.2.tipo_dano</t>
        </is>
      </c>
      <c r="B4185" s="192">
        <f>IF(ISBLANK('INVOCAÇÕES'!$O$562),"",'INVOCAÇÕES'!$O$562&amp;"")</f>
        <v/>
      </c>
      <c r="C4185" s="192">
        <f>"'INVOCAÇÕES'!O562"</f>
        <v/>
      </c>
      <c r="D4185" s="192" t="inlineStr">
        <is>
          <t>entrada</t>
        </is>
      </c>
    </row>
    <row r="4186">
      <c r="A4186" s="192" t="inlineStr">
        <is>
          <t>invocacao.3.ext.2.resolucao_escolha</t>
        </is>
      </c>
      <c r="B4186" s="192">
        <f>IF(ISBLANK('INVOCAÇÕES'!$Q$562),"",'INVOCAÇÕES'!$Q$562&amp;"")</f>
        <v/>
      </c>
      <c r="C4186" s="192">
        <f>"'INVOCAÇÕES'!Q562"</f>
        <v/>
      </c>
      <c r="D4186" s="192" t="inlineStr">
        <is>
          <t>entrada</t>
        </is>
      </c>
    </row>
    <row r="4187">
      <c r="A4187" s="192" t="inlineStr">
        <is>
          <t>invocacao.3.ext.2.acao</t>
        </is>
      </c>
      <c r="B4187" s="192">
        <f>IF(ISBLANK('INVOCAÇÕES'!$O$563),"",'INVOCAÇÕES'!$O$563&amp;"")</f>
        <v/>
      </c>
      <c r="C4187" s="192">
        <f>"'INVOCAÇÕES'!O563"</f>
        <v/>
      </c>
      <c r="D4187" s="192" t="inlineStr">
        <is>
          <t>resultado</t>
        </is>
      </c>
    </row>
    <row r="4188">
      <c r="A4188" s="192" t="inlineStr">
        <is>
          <t>invocacao.3.ext.2.resolve</t>
        </is>
      </c>
      <c r="B4188" s="192">
        <f>IF(ISBLANK('INVOCAÇÕES'!$Q$563),"",'INVOCAÇÕES'!$Q$563&amp;"")</f>
        <v/>
      </c>
      <c r="C4188" s="192">
        <f>"'INVOCAÇÕES'!Q563"</f>
        <v/>
      </c>
      <c r="D4188" s="192" t="inlineStr">
        <is>
          <t>resultado</t>
        </is>
      </c>
    </row>
    <row r="4189">
      <c r="A4189" s="192" t="inlineStr">
        <is>
          <t>invocacao.3.ext.2.alcance</t>
        </is>
      </c>
      <c r="B4189" s="192">
        <f>IF(ISBLANK('INVOCAÇÕES'!$O$564),"",'INVOCAÇÕES'!$O$564&amp;"")</f>
        <v/>
      </c>
      <c r="C4189" s="192">
        <f>"'INVOCAÇÕES'!O564"</f>
        <v/>
      </c>
      <c r="D4189" s="192" t="inlineStr">
        <is>
          <t>resultado</t>
        </is>
      </c>
    </row>
    <row r="4190">
      <c r="A4190" s="192" t="inlineStr">
        <is>
          <t>invocacao.3.ext.3.texto</t>
        </is>
      </c>
      <c r="B4190" s="192">
        <f>IF(ISBLANK('INVOCAÇÕES'!$U$558),"",'INVOCAÇÕES'!$U$558&amp;"")</f>
        <v/>
      </c>
      <c r="C4190" s="192">
        <f>"'INVOCAÇÕES'!U558"</f>
        <v/>
      </c>
      <c r="D4190" s="192" t="inlineStr">
        <is>
          <t>entrada</t>
        </is>
      </c>
    </row>
    <row r="4191">
      <c r="A4191" s="192" t="inlineStr">
        <is>
          <t>invocacao.3.ext.3.tipo_dano</t>
        </is>
      </c>
      <c r="B4191" s="192">
        <f>IF(ISBLANK('INVOCAÇÕES'!$U$562),"",'INVOCAÇÕES'!$U$562&amp;"")</f>
        <v/>
      </c>
      <c r="C4191" s="192">
        <f>"'INVOCAÇÕES'!U562"</f>
        <v/>
      </c>
      <c r="D4191" s="192" t="inlineStr">
        <is>
          <t>entrada</t>
        </is>
      </c>
    </row>
    <row r="4192">
      <c r="A4192" s="192" t="inlineStr">
        <is>
          <t>invocacao.3.ext.3.resolucao_escolha</t>
        </is>
      </c>
      <c r="B4192" s="192">
        <f>IF(ISBLANK('INVOCAÇÕES'!$W$562),"",'INVOCAÇÕES'!$W$562&amp;"")</f>
        <v/>
      </c>
      <c r="C4192" s="192">
        <f>"'INVOCAÇÕES'!W562"</f>
        <v/>
      </c>
      <c r="D4192" s="192" t="inlineStr">
        <is>
          <t>entrada</t>
        </is>
      </c>
    </row>
    <row r="4193">
      <c r="A4193" s="192" t="inlineStr">
        <is>
          <t>invocacao.3.ext.3.acao</t>
        </is>
      </c>
      <c r="B4193" s="192">
        <f>IF(ISBLANK('INVOCAÇÕES'!$U$563),"",'INVOCAÇÕES'!$U$563&amp;"")</f>
        <v/>
      </c>
      <c r="C4193" s="192">
        <f>"'INVOCAÇÕES'!U563"</f>
        <v/>
      </c>
      <c r="D4193" s="192" t="inlineStr">
        <is>
          <t>resultado</t>
        </is>
      </c>
    </row>
    <row r="4194">
      <c r="A4194" s="192" t="inlineStr">
        <is>
          <t>invocacao.3.ext.3.resolve</t>
        </is>
      </c>
      <c r="B4194" s="192">
        <f>IF(ISBLANK('INVOCAÇÕES'!$W$563),"",'INVOCAÇÕES'!$W$563&amp;"")</f>
        <v/>
      </c>
      <c r="C4194" s="192">
        <f>"'INVOCAÇÕES'!W563"</f>
        <v/>
      </c>
      <c r="D4194" s="192" t="inlineStr">
        <is>
          <t>resultado</t>
        </is>
      </c>
    </row>
    <row r="4195">
      <c r="A4195" s="192" t="inlineStr">
        <is>
          <t>invocacao.3.ext.3.alcance</t>
        </is>
      </c>
      <c r="B4195" s="192">
        <f>IF(ISBLANK('INVOCAÇÕES'!$U$564),"",'INVOCAÇÕES'!$U$564&amp;"")</f>
        <v/>
      </c>
      <c r="C4195" s="192">
        <f>"'INVOCAÇÕES'!U564"</f>
        <v/>
      </c>
      <c r="D4195" s="192" t="inlineStr">
        <is>
          <t>resultado</t>
        </is>
      </c>
    </row>
    <row r="4196">
      <c r="A4196" s="192" t="inlineStr">
        <is>
          <t>invocacao.4.bas.1.texto</t>
        </is>
      </c>
      <c r="B4196" s="192">
        <f>IF(ISBLANK('INVOCAÇÕES'!$I$654),"",'INVOCAÇÕES'!$I$654&amp;"")</f>
        <v/>
      </c>
      <c r="C4196" s="192">
        <f>"'INVOCAÇÕES'!I654"</f>
        <v/>
      </c>
      <c r="D4196" s="192" t="inlineStr">
        <is>
          <t>entrada</t>
        </is>
      </c>
    </row>
    <row r="4197">
      <c r="A4197" s="192" t="inlineStr">
        <is>
          <t>invocacao.4.bas.1.tipo_dano</t>
        </is>
      </c>
      <c r="B4197" s="192">
        <f>IF(ISBLANK('INVOCAÇÕES'!$I$658),"",'INVOCAÇÕES'!$I$658&amp;"")</f>
        <v/>
      </c>
      <c r="C4197" s="192">
        <f>"'INVOCAÇÕES'!I658"</f>
        <v/>
      </c>
      <c r="D4197" s="192" t="inlineStr">
        <is>
          <t>entrada</t>
        </is>
      </c>
    </row>
    <row r="4198">
      <c r="A4198" s="192" t="inlineStr">
        <is>
          <t>invocacao.4.bas.1.resolucao_escolha</t>
        </is>
      </c>
      <c r="B4198" s="192">
        <f>IF(ISBLANK('INVOCAÇÕES'!$K$658),"",'INVOCAÇÕES'!$K$658&amp;"")</f>
        <v/>
      </c>
      <c r="C4198" s="192">
        <f>"'INVOCAÇÕES'!K658"</f>
        <v/>
      </c>
      <c r="D4198" s="192" t="inlineStr">
        <is>
          <t>entrada</t>
        </is>
      </c>
    </row>
    <row r="4199">
      <c r="A4199" s="192" t="inlineStr">
        <is>
          <t>invocacao.4.bas.1.acao</t>
        </is>
      </c>
      <c r="B4199" s="192">
        <f>IF(ISBLANK('INVOCAÇÕES'!$I$659),"",'INVOCAÇÕES'!$I$659&amp;"")</f>
        <v/>
      </c>
      <c r="C4199" s="192">
        <f>"'INVOCAÇÕES'!I659"</f>
        <v/>
      </c>
      <c r="D4199" s="192" t="inlineStr">
        <is>
          <t>resultado</t>
        </is>
      </c>
    </row>
    <row r="4200">
      <c r="A4200" s="192" t="inlineStr">
        <is>
          <t>invocacao.4.bas.1.resolve</t>
        </is>
      </c>
      <c r="B4200" s="192">
        <f>IF(ISBLANK('INVOCAÇÕES'!$K$659),"",'INVOCAÇÕES'!$K$659&amp;"")</f>
        <v/>
      </c>
      <c r="C4200" s="192">
        <f>"'INVOCAÇÕES'!K659"</f>
        <v/>
      </c>
      <c r="D4200" s="192" t="inlineStr">
        <is>
          <t>resultado</t>
        </is>
      </c>
    </row>
    <row r="4201">
      <c r="A4201" s="192" t="inlineStr">
        <is>
          <t>invocacao.4.bas.1.alcance</t>
        </is>
      </c>
      <c r="B4201" s="192">
        <f>IF(ISBLANK('INVOCAÇÕES'!$I$660),"",'INVOCAÇÕES'!$I$660&amp;"")</f>
        <v/>
      </c>
      <c r="C4201" s="192">
        <f>"'INVOCAÇÕES'!I660"</f>
        <v/>
      </c>
      <c r="D4201" s="192" t="inlineStr">
        <is>
          <t>resultado</t>
        </is>
      </c>
    </row>
    <row r="4202">
      <c r="A4202" s="192" t="inlineStr">
        <is>
          <t>invocacao.4.esp.1.texto</t>
        </is>
      </c>
      <c r="B4202" s="192">
        <f>IF(ISBLANK('INVOCAÇÕES'!$O$654),"",'INVOCAÇÕES'!$O$654&amp;"")</f>
        <v/>
      </c>
      <c r="C4202" s="192">
        <f>"'INVOCAÇÕES'!O654"</f>
        <v/>
      </c>
      <c r="D4202" s="192" t="inlineStr">
        <is>
          <t>entrada</t>
        </is>
      </c>
    </row>
    <row r="4203">
      <c r="A4203" s="192" t="inlineStr">
        <is>
          <t>invocacao.4.esp.1.tipo_dano</t>
        </is>
      </c>
      <c r="B4203" s="192">
        <f>IF(ISBLANK('INVOCAÇÕES'!$O$658),"",'INVOCAÇÕES'!$O$658&amp;"")</f>
        <v/>
      </c>
      <c r="C4203" s="192">
        <f>"'INVOCAÇÕES'!O658"</f>
        <v/>
      </c>
      <c r="D4203" s="192" t="inlineStr">
        <is>
          <t>entrada</t>
        </is>
      </c>
    </row>
    <row r="4204">
      <c r="A4204" s="192" t="inlineStr">
        <is>
          <t>invocacao.4.esp.1.resolucao_escolha</t>
        </is>
      </c>
      <c r="B4204" s="192">
        <f>IF(ISBLANK('INVOCAÇÕES'!$Q$658),"",'INVOCAÇÕES'!$Q$658&amp;"")</f>
        <v/>
      </c>
      <c r="C4204" s="192">
        <f>"'INVOCAÇÕES'!Q658"</f>
        <v/>
      </c>
      <c r="D4204" s="192" t="inlineStr">
        <is>
          <t>entrada</t>
        </is>
      </c>
    </row>
    <row r="4205">
      <c r="A4205" s="192" t="inlineStr">
        <is>
          <t>invocacao.4.esp.1.acao</t>
        </is>
      </c>
      <c r="B4205" s="192">
        <f>IF(ISBLANK('INVOCAÇÕES'!$O$659),"",'INVOCAÇÕES'!$O$659&amp;"")</f>
        <v/>
      </c>
      <c r="C4205" s="192">
        <f>"'INVOCAÇÕES'!O659"</f>
        <v/>
      </c>
      <c r="D4205" s="192" t="inlineStr">
        <is>
          <t>resultado</t>
        </is>
      </c>
    </row>
    <row r="4206">
      <c r="A4206" s="192" t="inlineStr">
        <is>
          <t>invocacao.4.esp.1.resolve</t>
        </is>
      </c>
      <c r="B4206" s="192">
        <f>IF(ISBLANK('INVOCAÇÕES'!$Q$659),"",'INVOCAÇÕES'!$Q$659&amp;"")</f>
        <v/>
      </c>
      <c r="C4206" s="192">
        <f>"'INVOCAÇÕES'!Q659"</f>
        <v/>
      </c>
      <c r="D4206" s="192" t="inlineStr">
        <is>
          <t>resultado</t>
        </is>
      </c>
    </row>
    <row r="4207">
      <c r="A4207" s="192" t="inlineStr">
        <is>
          <t>invocacao.4.esp.1.alcance</t>
        </is>
      </c>
      <c r="B4207" s="192">
        <f>IF(ISBLANK('INVOCAÇÕES'!$O$660),"",'INVOCAÇÕES'!$O$660&amp;"")</f>
        <v/>
      </c>
      <c r="C4207" s="192">
        <f>"'INVOCAÇÕES'!O660"</f>
        <v/>
      </c>
      <c r="D4207" s="192" t="inlineStr">
        <is>
          <t>resultado</t>
        </is>
      </c>
    </row>
    <row r="4208">
      <c r="A4208" s="192" t="inlineStr">
        <is>
          <t>invocacao.4.esp.2.texto</t>
        </is>
      </c>
      <c r="B4208" s="192">
        <f>IF(ISBLANK('INVOCAÇÕES'!$U$654),"",'INVOCAÇÕES'!$U$654&amp;"")</f>
        <v/>
      </c>
      <c r="C4208" s="192">
        <f>"'INVOCAÇÕES'!U654"</f>
        <v/>
      </c>
      <c r="D4208" s="192" t="inlineStr">
        <is>
          <t>entrada</t>
        </is>
      </c>
    </row>
    <row r="4209">
      <c r="A4209" s="192" t="inlineStr">
        <is>
          <t>invocacao.4.esp.2.tipo_dano</t>
        </is>
      </c>
      <c r="B4209" s="192">
        <f>IF(ISBLANK('INVOCAÇÕES'!$U$658),"",'INVOCAÇÕES'!$U$658&amp;"")</f>
        <v/>
      </c>
      <c r="C4209" s="192">
        <f>"'INVOCAÇÕES'!U658"</f>
        <v/>
      </c>
      <c r="D4209" s="192" t="inlineStr">
        <is>
          <t>entrada</t>
        </is>
      </c>
    </row>
    <row r="4210">
      <c r="A4210" s="192" t="inlineStr">
        <is>
          <t>invocacao.4.esp.2.resolucao_escolha</t>
        </is>
      </c>
      <c r="B4210" s="192">
        <f>IF(ISBLANK('INVOCAÇÕES'!$W$658),"",'INVOCAÇÕES'!$W$658&amp;"")</f>
        <v/>
      </c>
      <c r="C4210" s="192">
        <f>"'INVOCAÇÕES'!W658"</f>
        <v/>
      </c>
      <c r="D4210" s="192" t="inlineStr">
        <is>
          <t>entrada</t>
        </is>
      </c>
    </row>
    <row r="4211">
      <c r="A4211" s="192" t="inlineStr">
        <is>
          <t>invocacao.4.esp.2.acao</t>
        </is>
      </c>
      <c r="B4211" s="192">
        <f>IF(ISBLANK('INVOCAÇÕES'!$U$659),"",'INVOCAÇÕES'!$U$659&amp;"")</f>
        <v/>
      </c>
      <c r="C4211" s="192">
        <f>"'INVOCAÇÕES'!U659"</f>
        <v/>
      </c>
      <c r="D4211" s="192" t="inlineStr">
        <is>
          <t>resultado</t>
        </is>
      </c>
    </row>
    <row r="4212">
      <c r="A4212" s="192" t="inlineStr">
        <is>
          <t>invocacao.4.esp.2.resolve</t>
        </is>
      </c>
      <c r="B4212" s="192">
        <f>IF(ISBLANK('INVOCAÇÕES'!$W$659),"",'INVOCAÇÕES'!$W$659&amp;"")</f>
        <v/>
      </c>
      <c r="C4212" s="192">
        <f>"'INVOCAÇÕES'!W659"</f>
        <v/>
      </c>
      <c r="D4212" s="192" t="inlineStr">
        <is>
          <t>resultado</t>
        </is>
      </c>
    </row>
    <row r="4213">
      <c r="A4213" s="192" t="inlineStr">
        <is>
          <t>invocacao.4.esp.2.alcance</t>
        </is>
      </c>
      <c r="B4213" s="192">
        <f>IF(ISBLANK('INVOCAÇÕES'!$U$660),"",'INVOCAÇÕES'!$U$660&amp;"")</f>
        <v/>
      </c>
      <c r="C4213" s="192">
        <f>"'INVOCAÇÕES'!U660"</f>
        <v/>
      </c>
      <c r="D4213" s="192" t="inlineStr">
        <is>
          <t>resultado</t>
        </is>
      </c>
    </row>
    <row r="4214">
      <c r="A4214" s="192" t="inlineStr">
        <is>
          <t>invocacao.4.bas.2.texto</t>
        </is>
      </c>
      <c r="B4214" s="192">
        <f>IF(ISBLANK('INVOCAÇÕES'!$I$688),"",'INVOCAÇÕES'!$I$688&amp;"")</f>
        <v/>
      </c>
      <c r="C4214" s="192">
        <f>"'INVOCAÇÕES'!I688"</f>
        <v/>
      </c>
      <c r="D4214" s="192" t="inlineStr">
        <is>
          <t>entrada</t>
        </is>
      </c>
    </row>
    <row r="4215">
      <c r="A4215" s="192" t="inlineStr">
        <is>
          <t>invocacao.4.bas.2.tipo_dano</t>
        </is>
      </c>
      <c r="B4215" s="192">
        <f>IF(ISBLANK('INVOCAÇÕES'!$I$692),"",'INVOCAÇÕES'!$I$692&amp;"")</f>
        <v/>
      </c>
      <c r="C4215" s="192">
        <f>"'INVOCAÇÕES'!I692"</f>
        <v/>
      </c>
      <c r="D4215" s="192" t="inlineStr">
        <is>
          <t>entrada</t>
        </is>
      </c>
    </row>
    <row r="4216">
      <c r="A4216" s="192" t="inlineStr">
        <is>
          <t>invocacao.4.bas.2.resolucao_escolha</t>
        </is>
      </c>
      <c r="B4216" s="192">
        <f>IF(ISBLANK('INVOCAÇÕES'!$K$692),"",'INVOCAÇÕES'!$K$692&amp;"")</f>
        <v/>
      </c>
      <c r="C4216" s="192">
        <f>"'INVOCAÇÕES'!K692"</f>
        <v/>
      </c>
      <c r="D4216" s="192" t="inlineStr">
        <is>
          <t>entrada</t>
        </is>
      </c>
    </row>
    <row r="4217">
      <c r="A4217" s="192" t="inlineStr">
        <is>
          <t>invocacao.4.bas.2.acao</t>
        </is>
      </c>
      <c r="B4217" s="192">
        <f>IF(ISBLANK('INVOCAÇÕES'!$I$693),"",'INVOCAÇÕES'!$I$693&amp;"")</f>
        <v/>
      </c>
      <c r="C4217" s="192">
        <f>"'INVOCAÇÕES'!I693"</f>
        <v/>
      </c>
      <c r="D4217" s="192" t="inlineStr">
        <is>
          <t>resultado</t>
        </is>
      </c>
    </row>
    <row r="4218">
      <c r="A4218" s="192" t="inlineStr">
        <is>
          <t>invocacao.4.bas.2.resolve</t>
        </is>
      </c>
      <c r="B4218" s="192">
        <f>IF(ISBLANK('INVOCAÇÕES'!$K$693),"",'INVOCAÇÕES'!$K$693&amp;"")</f>
        <v/>
      </c>
      <c r="C4218" s="192">
        <f>"'INVOCAÇÕES'!K693"</f>
        <v/>
      </c>
      <c r="D4218" s="192" t="inlineStr">
        <is>
          <t>resultado</t>
        </is>
      </c>
    </row>
    <row r="4219">
      <c r="A4219" s="192" t="inlineStr">
        <is>
          <t>invocacao.4.bas.2.alcance</t>
        </is>
      </c>
      <c r="B4219" s="192">
        <f>IF(ISBLANK('INVOCAÇÕES'!$I$694),"",'INVOCAÇÕES'!$I$694&amp;"")</f>
        <v/>
      </c>
      <c r="C4219" s="192">
        <f>"'INVOCAÇÕES'!I694"</f>
        <v/>
      </c>
      <c r="D4219" s="192" t="inlineStr">
        <is>
          <t>resultado</t>
        </is>
      </c>
    </row>
    <row r="4220">
      <c r="A4220" s="192" t="inlineStr">
        <is>
          <t>invocacao.4.esp.3.texto</t>
        </is>
      </c>
      <c r="B4220" s="192">
        <f>IF(ISBLANK('INVOCAÇÕES'!$O$688),"",'INVOCAÇÕES'!$O$688&amp;"")</f>
        <v/>
      </c>
      <c r="C4220" s="192">
        <f>"'INVOCAÇÕES'!O688"</f>
        <v/>
      </c>
      <c r="D4220" s="192" t="inlineStr">
        <is>
          <t>entrada</t>
        </is>
      </c>
    </row>
    <row r="4221">
      <c r="A4221" s="192" t="inlineStr">
        <is>
          <t>invocacao.4.esp.3.tipo_dano</t>
        </is>
      </c>
      <c r="B4221" s="192">
        <f>IF(ISBLANK('INVOCAÇÕES'!$O$692),"",'INVOCAÇÕES'!$O$692&amp;"")</f>
        <v/>
      </c>
      <c r="C4221" s="192">
        <f>"'INVOCAÇÕES'!O692"</f>
        <v/>
      </c>
      <c r="D4221" s="192" t="inlineStr">
        <is>
          <t>entrada</t>
        </is>
      </c>
    </row>
    <row r="4222">
      <c r="A4222" s="192" t="inlineStr">
        <is>
          <t>invocacao.4.esp.3.resolucao_escolha</t>
        </is>
      </c>
      <c r="B4222" s="192">
        <f>IF(ISBLANK('INVOCAÇÕES'!$Q$692),"",'INVOCAÇÕES'!$Q$692&amp;"")</f>
        <v/>
      </c>
      <c r="C4222" s="192">
        <f>"'INVOCAÇÕES'!Q692"</f>
        <v/>
      </c>
      <c r="D4222" s="192" t="inlineStr">
        <is>
          <t>entrada</t>
        </is>
      </c>
    </row>
    <row r="4223">
      <c r="A4223" s="192" t="inlineStr">
        <is>
          <t>invocacao.4.esp.3.acao</t>
        </is>
      </c>
      <c r="B4223" s="192">
        <f>IF(ISBLANK('INVOCAÇÕES'!$O$693),"",'INVOCAÇÕES'!$O$693&amp;"")</f>
        <v/>
      </c>
      <c r="C4223" s="192">
        <f>"'INVOCAÇÕES'!O693"</f>
        <v/>
      </c>
      <c r="D4223" s="192" t="inlineStr">
        <is>
          <t>resultado</t>
        </is>
      </c>
    </row>
    <row r="4224">
      <c r="A4224" s="192" t="inlineStr">
        <is>
          <t>invocacao.4.esp.3.resolve</t>
        </is>
      </c>
      <c r="B4224" s="192">
        <f>IF(ISBLANK('INVOCAÇÕES'!$Q$693),"",'INVOCAÇÕES'!$Q$693&amp;"")</f>
        <v/>
      </c>
      <c r="C4224" s="192">
        <f>"'INVOCAÇÕES'!Q693"</f>
        <v/>
      </c>
      <c r="D4224" s="192" t="inlineStr">
        <is>
          <t>resultado</t>
        </is>
      </c>
    </row>
    <row r="4225">
      <c r="A4225" s="192" t="inlineStr">
        <is>
          <t>invocacao.4.esp.3.alcance</t>
        </is>
      </c>
      <c r="B4225" s="192">
        <f>IF(ISBLANK('INVOCAÇÕES'!$O$694),"",'INVOCAÇÕES'!$O$694&amp;"")</f>
        <v/>
      </c>
      <c r="C4225" s="192">
        <f>"'INVOCAÇÕES'!O694"</f>
        <v/>
      </c>
      <c r="D4225" s="192" t="inlineStr">
        <is>
          <t>resultado</t>
        </is>
      </c>
    </row>
    <row r="4226">
      <c r="A4226" s="192" t="inlineStr">
        <is>
          <t>invocacao.4.esp.4.texto</t>
        </is>
      </c>
      <c r="B4226" s="192">
        <f>IF(ISBLANK('INVOCAÇÕES'!$U$688),"",'INVOCAÇÕES'!$U$688&amp;"")</f>
        <v/>
      </c>
      <c r="C4226" s="192">
        <f>"'INVOCAÇÕES'!U688"</f>
        <v/>
      </c>
      <c r="D4226" s="192" t="inlineStr">
        <is>
          <t>entrada</t>
        </is>
      </c>
    </row>
    <row r="4227">
      <c r="A4227" s="192" t="inlineStr">
        <is>
          <t>invocacao.4.esp.4.tipo_dano</t>
        </is>
      </c>
      <c r="B4227" s="192">
        <f>IF(ISBLANK('INVOCAÇÕES'!$U$692),"",'INVOCAÇÕES'!$U$692&amp;"")</f>
        <v/>
      </c>
      <c r="C4227" s="192">
        <f>"'INVOCAÇÕES'!U692"</f>
        <v/>
      </c>
      <c r="D4227" s="192" t="inlineStr">
        <is>
          <t>entrada</t>
        </is>
      </c>
    </row>
    <row r="4228">
      <c r="A4228" s="192" t="inlineStr">
        <is>
          <t>invocacao.4.esp.4.resolucao_escolha</t>
        </is>
      </c>
      <c r="B4228" s="192">
        <f>IF(ISBLANK('INVOCAÇÕES'!$W$692),"",'INVOCAÇÕES'!$W$692&amp;"")</f>
        <v/>
      </c>
      <c r="C4228" s="192">
        <f>"'INVOCAÇÕES'!W692"</f>
        <v/>
      </c>
      <c r="D4228" s="192" t="inlineStr">
        <is>
          <t>entrada</t>
        </is>
      </c>
    </row>
    <row r="4229">
      <c r="A4229" s="192" t="inlineStr">
        <is>
          <t>invocacao.4.esp.4.acao</t>
        </is>
      </c>
      <c r="B4229" s="192">
        <f>IF(ISBLANK('INVOCAÇÕES'!$U$693),"",'INVOCAÇÕES'!$U$693&amp;"")</f>
        <v/>
      </c>
      <c r="C4229" s="192">
        <f>"'INVOCAÇÕES'!U693"</f>
        <v/>
      </c>
      <c r="D4229" s="192" t="inlineStr">
        <is>
          <t>resultado</t>
        </is>
      </c>
    </row>
    <row r="4230">
      <c r="A4230" s="192" t="inlineStr">
        <is>
          <t>invocacao.4.esp.4.resolve</t>
        </is>
      </c>
      <c r="B4230" s="192">
        <f>IF(ISBLANK('INVOCAÇÕES'!$W$693),"",'INVOCAÇÕES'!$W$693&amp;"")</f>
        <v/>
      </c>
      <c r="C4230" s="192">
        <f>"'INVOCAÇÕES'!W693"</f>
        <v/>
      </c>
      <c r="D4230" s="192" t="inlineStr">
        <is>
          <t>resultado</t>
        </is>
      </c>
    </row>
    <row r="4231">
      <c r="A4231" s="192" t="inlineStr">
        <is>
          <t>invocacao.4.esp.4.alcance</t>
        </is>
      </c>
      <c r="B4231" s="192">
        <f>IF(ISBLANK('INVOCAÇÕES'!$U$694),"",'INVOCAÇÕES'!$U$694&amp;"")</f>
        <v/>
      </c>
      <c r="C4231" s="192">
        <f>"'INVOCAÇÕES'!U694"</f>
        <v/>
      </c>
      <c r="D4231" s="192" t="inlineStr">
        <is>
          <t>resultado</t>
        </is>
      </c>
    </row>
    <row r="4232">
      <c r="A4232" s="192" t="inlineStr">
        <is>
          <t>invocacao.4.esp.5.texto</t>
        </is>
      </c>
      <c r="B4232" s="192">
        <f>IF(ISBLANK('INVOCAÇÕES'!$I$710),"",'INVOCAÇÕES'!$I$710&amp;"")</f>
        <v/>
      </c>
      <c r="C4232" s="192">
        <f>"'INVOCAÇÕES'!I710"</f>
        <v/>
      </c>
      <c r="D4232" s="192" t="inlineStr">
        <is>
          <t>entrada</t>
        </is>
      </c>
    </row>
    <row r="4233">
      <c r="A4233" s="192" t="inlineStr">
        <is>
          <t>invocacao.4.esp.5.tipo_dano</t>
        </is>
      </c>
      <c r="B4233" s="192">
        <f>IF(ISBLANK('INVOCAÇÕES'!$I$714),"",'INVOCAÇÕES'!$I$714&amp;"")</f>
        <v/>
      </c>
      <c r="C4233" s="192">
        <f>"'INVOCAÇÕES'!I714"</f>
        <v/>
      </c>
      <c r="D4233" s="192" t="inlineStr">
        <is>
          <t>entrada</t>
        </is>
      </c>
    </row>
    <row r="4234">
      <c r="A4234" s="192" t="inlineStr">
        <is>
          <t>invocacao.4.esp.5.resolucao_escolha</t>
        </is>
      </c>
      <c r="B4234" s="192">
        <f>IF(ISBLANK('INVOCAÇÕES'!$K$714),"",'INVOCAÇÕES'!$K$714&amp;"")</f>
        <v/>
      </c>
      <c r="C4234" s="192">
        <f>"'INVOCAÇÕES'!K714"</f>
        <v/>
      </c>
      <c r="D4234" s="192" t="inlineStr">
        <is>
          <t>entrada</t>
        </is>
      </c>
    </row>
    <row r="4235">
      <c r="A4235" s="192" t="inlineStr">
        <is>
          <t>invocacao.4.esp.5.acao</t>
        </is>
      </c>
      <c r="B4235" s="192">
        <f>IF(ISBLANK('INVOCAÇÕES'!$I$715),"",'INVOCAÇÕES'!$I$715&amp;"")</f>
        <v/>
      </c>
      <c r="C4235" s="192">
        <f>"'INVOCAÇÕES'!I715"</f>
        <v/>
      </c>
      <c r="D4235" s="192" t="inlineStr">
        <is>
          <t>resultado</t>
        </is>
      </c>
    </row>
    <row r="4236">
      <c r="A4236" s="192" t="inlineStr">
        <is>
          <t>invocacao.4.esp.5.resolve</t>
        </is>
      </c>
      <c r="B4236" s="192">
        <f>IF(ISBLANK('INVOCAÇÕES'!$K$715),"",'INVOCAÇÕES'!$K$715&amp;"")</f>
        <v/>
      </c>
      <c r="C4236" s="192">
        <f>"'INVOCAÇÕES'!K715"</f>
        <v/>
      </c>
      <c r="D4236" s="192" t="inlineStr">
        <is>
          <t>resultado</t>
        </is>
      </c>
    </row>
    <row r="4237">
      <c r="A4237" s="192" t="inlineStr">
        <is>
          <t>invocacao.4.esp.5.alcance</t>
        </is>
      </c>
      <c r="B4237" s="192">
        <f>IF(ISBLANK('INVOCAÇÕES'!$I$716),"",'INVOCAÇÕES'!$I$716&amp;"")</f>
        <v/>
      </c>
      <c r="C4237" s="192">
        <f>"'INVOCAÇÕES'!I716"</f>
        <v/>
      </c>
      <c r="D4237" s="192" t="inlineStr">
        <is>
          <t>resultado</t>
        </is>
      </c>
    </row>
    <row r="4238">
      <c r="A4238" s="192" t="inlineStr">
        <is>
          <t>invocacao.4.esp.6.texto</t>
        </is>
      </c>
      <c r="B4238" s="192">
        <f>IF(ISBLANK('INVOCAÇÕES'!$O$710),"",'INVOCAÇÕES'!$O$710&amp;"")</f>
        <v/>
      </c>
      <c r="C4238" s="192">
        <f>"'INVOCAÇÕES'!O710"</f>
        <v/>
      </c>
      <c r="D4238" s="192" t="inlineStr">
        <is>
          <t>entrada</t>
        </is>
      </c>
    </row>
    <row r="4239">
      <c r="A4239" s="192" t="inlineStr">
        <is>
          <t>invocacao.4.esp.6.tipo_dano</t>
        </is>
      </c>
      <c r="B4239" s="192">
        <f>IF(ISBLANK('INVOCAÇÕES'!$O$714),"",'INVOCAÇÕES'!$O$714&amp;"")</f>
        <v/>
      </c>
      <c r="C4239" s="192">
        <f>"'INVOCAÇÕES'!O714"</f>
        <v/>
      </c>
      <c r="D4239" s="192" t="inlineStr">
        <is>
          <t>entrada</t>
        </is>
      </c>
    </row>
    <row r="4240">
      <c r="A4240" s="192" t="inlineStr">
        <is>
          <t>invocacao.4.esp.6.resolucao_escolha</t>
        </is>
      </c>
      <c r="B4240" s="192">
        <f>IF(ISBLANK('INVOCAÇÕES'!$Q$714),"",'INVOCAÇÕES'!$Q$714&amp;"")</f>
        <v/>
      </c>
      <c r="C4240" s="192">
        <f>"'INVOCAÇÕES'!Q714"</f>
        <v/>
      </c>
      <c r="D4240" s="192" t="inlineStr">
        <is>
          <t>entrada</t>
        </is>
      </c>
    </row>
    <row r="4241">
      <c r="A4241" s="192" t="inlineStr">
        <is>
          <t>invocacao.4.esp.6.acao</t>
        </is>
      </c>
      <c r="B4241" s="192">
        <f>IF(ISBLANK('INVOCAÇÕES'!$O$715),"",'INVOCAÇÕES'!$O$715&amp;"")</f>
        <v/>
      </c>
      <c r="C4241" s="192">
        <f>"'INVOCAÇÕES'!O715"</f>
        <v/>
      </c>
      <c r="D4241" s="192" t="inlineStr">
        <is>
          <t>resultado</t>
        </is>
      </c>
    </row>
    <row r="4242">
      <c r="A4242" s="192" t="inlineStr">
        <is>
          <t>invocacao.4.esp.6.resolve</t>
        </is>
      </c>
      <c r="B4242" s="192">
        <f>IF(ISBLANK('INVOCAÇÕES'!$Q$715),"",'INVOCAÇÕES'!$Q$715&amp;"")</f>
        <v/>
      </c>
      <c r="C4242" s="192">
        <f>"'INVOCAÇÕES'!Q715"</f>
        <v/>
      </c>
      <c r="D4242" s="192" t="inlineStr">
        <is>
          <t>resultado</t>
        </is>
      </c>
    </row>
    <row r="4243">
      <c r="A4243" s="192" t="inlineStr">
        <is>
          <t>invocacao.4.esp.6.alcance</t>
        </is>
      </c>
      <c r="B4243" s="192">
        <f>IF(ISBLANK('INVOCAÇÕES'!$O$716),"",'INVOCAÇÕES'!$O$716&amp;"")</f>
        <v/>
      </c>
      <c r="C4243" s="192">
        <f>"'INVOCAÇÕES'!O716"</f>
        <v/>
      </c>
      <c r="D4243" s="192" t="inlineStr">
        <is>
          <t>resultado</t>
        </is>
      </c>
    </row>
    <row r="4244">
      <c r="A4244" s="192" t="inlineStr">
        <is>
          <t>invocacao.4.esp.7.texto</t>
        </is>
      </c>
      <c r="B4244" s="192">
        <f>IF(ISBLANK('INVOCAÇÕES'!$U$710),"",'INVOCAÇÕES'!$U$710&amp;"")</f>
        <v/>
      </c>
      <c r="C4244" s="192">
        <f>"'INVOCAÇÕES'!U710"</f>
        <v/>
      </c>
      <c r="D4244" s="192" t="inlineStr">
        <is>
          <t>entrada</t>
        </is>
      </c>
    </row>
    <row r="4245">
      <c r="A4245" s="192" t="inlineStr">
        <is>
          <t>invocacao.4.esp.7.tipo_dano</t>
        </is>
      </c>
      <c r="B4245" s="192">
        <f>IF(ISBLANK('INVOCAÇÕES'!$U$714),"",'INVOCAÇÕES'!$U$714&amp;"")</f>
        <v/>
      </c>
      <c r="C4245" s="192">
        <f>"'INVOCAÇÕES'!U714"</f>
        <v/>
      </c>
      <c r="D4245" s="192" t="inlineStr">
        <is>
          <t>entrada</t>
        </is>
      </c>
    </row>
    <row r="4246">
      <c r="A4246" s="192" t="inlineStr">
        <is>
          <t>invocacao.4.esp.7.resolucao_escolha</t>
        </is>
      </c>
      <c r="B4246" s="192">
        <f>IF(ISBLANK('INVOCAÇÕES'!$W$714),"",'INVOCAÇÕES'!$W$714&amp;"")</f>
        <v/>
      </c>
      <c r="C4246" s="192">
        <f>"'INVOCAÇÕES'!W714"</f>
        <v/>
      </c>
      <c r="D4246" s="192" t="inlineStr">
        <is>
          <t>entrada</t>
        </is>
      </c>
    </row>
    <row r="4247">
      <c r="A4247" s="192" t="inlineStr">
        <is>
          <t>invocacao.4.esp.7.acao</t>
        </is>
      </c>
      <c r="B4247" s="192">
        <f>IF(ISBLANK('INVOCAÇÕES'!$U$715),"",'INVOCAÇÕES'!$U$715&amp;"")</f>
        <v/>
      </c>
      <c r="C4247" s="192">
        <f>"'INVOCAÇÕES'!U715"</f>
        <v/>
      </c>
      <c r="D4247" s="192" t="inlineStr">
        <is>
          <t>resultado</t>
        </is>
      </c>
    </row>
    <row r="4248">
      <c r="A4248" s="192" t="inlineStr">
        <is>
          <t>invocacao.4.esp.7.resolve</t>
        </is>
      </c>
      <c r="B4248" s="192">
        <f>IF(ISBLANK('INVOCAÇÕES'!$W$715),"",'INVOCAÇÕES'!$W$715&amp;"")</f>
        <v/>
      </c>
      <c r="C4248" s="192">
        <f>"'INVOCAÇÕES'!W715"</f>
        <v/>
      </c>
      <c r="D4248" s="192" t="inlineStr">
        <is>
          <t>resultado</t>
        </is>
      </c>
    </row>
    <row r="4249">
      <c r="A4249" s="192" t="inlineStr">
        <is>
          <t>invocacao.4.esp.7.alcance</t>
        </is>
      </c>
      <c r="B4249" s="192">
        <f>IF(ISBLANK('INVOCAÇÕES'!$U$716),"",'INVOCAÇÕES'!$U$716&amp;"")</f>
        <v/>
      </c>
      <c r="C4249" s="192">
        <f>"'INVOCAÇÕES'!U716"</f>
        <v/>
      </c>
      <c r="D4249" s="192" t="inlineStr">
        <is>
          <t>resultado</t>
        </is>
      </c>
    </row>
    <row r="4250">
      <c r="A4250" s="192" t="inlineStr">
        <is>
          <t>invocacao.4.esp.8.texto</t>
        </is>
      </c>
      <c r="B4250" s="192">
        <f>IF(ISBLANK('INVOCAÇÕES'!$I$732),"",'INVOCAÇÕES'!$I$732&amp;"")</f>
        <v/>
      </c>
      <c r="C4250" s="192">
        <f>"'INVOCAÇÕES'!I732"</f>
        <v/>
      </c>
      <c r="D4250" s="192" t="inlineStr">
        <is>
          <t>entrada</t>
        </is>
      </c>
    </row>
    <row r="4251">
      <c r="A4251" s="192" t="inlineStr">
        <is>
          <t>invocacao.4.esp.8.tipo_dano</t>
        </is>
      </c>
      <c r="B4251" s="192">
        <f>IF(ISBLANK('INVOCAÇÕES'!$I$736),"",'INVOCAÇÕES'!$I$736&amp;"")</f>
        <v/>
      </c>
      <c r="C4251" s="192">
        <f>"'INVOCAÇÕES'!I736"</f>
        <v/>
      </c>
      <c r="D4251" s="192" t="inlineStr">
        <is>
          <t>entrada</t>
        </is>
      </c>
    </row>
    <row r="4252">
      <c r="A4252" s="192" t="inlineStr">
        <is>
          <t>invocacao.4.esp.8.resolucao_escolha</t>
        </is>
      </c>
      <c r="B4252" s="192">
        <f>IF(ISBLANK('INVOCAÇÕES'!$K$736),"",'INVOCAÇÕES'!$K$736&amp;"")</f>
        <v/>
      </c>
      <c r="C4252" s="192">
        <f>"'INVOCAÇÕES'!K736"</f>
        <v/>
      </c>
      <c r="D4252" s="192" t="inlineStr">
        <is>
          <t>entrada</t>
        </is>
      </c>
    </row>
    <row r="4253">
      <c r="A4253" s="192" t="inlineStr">
        <is>
          <t>invocacao.4.esp.8.acao</t>
        </is>
      </c>
      <c r="B4253" s="192">
        <f>IF(ISBLANK('INVOCAÇÕES'!$I$737),"",'INVOCAÇÕES'!$I$737&amp;"")</f>
        <v/>
      </c>
      <c r="C4253" s="192">
        <f>"'INVOCAÇÕES'!I737"</f>
        <v/>
      </c>
      <c r="D4253" s="192" t="inlineStr">
        <is>
          <t>resultado</t>
        </is>
      </c>
    </row>
    <row r="4254">
      <c r="A4254" s="192" t="inlineStr">
        <is>
          <t>invocacao.4.esp.8.resolve</t>
        </is>
      </c>
      <c r="B4254" s="192">
        <f>IF(ISBLANK('INVOCAÇÕES'!$K$737),"",'INVOCAÇÕES'!$K$737&amp;"")</f>
        <v/>
      </c>
      <c r="C4254" s="192">
        <f>"'INVOCAÇÕES'!K737"</f>
        <v/>
      </c>
      <c r="D4254" s="192" t="inlineStr">
        <is>
          <t>resultado</t>
        </is>
      </c>
    </row>
    <row r="4255">
      <c r="A4255" s="192" t="inlineStr">
        <is>
          <t>invocacao.4.esp.8.alcance</t>
        </is>
      </c>
      <c r="B4255" s="192">
        <f>IF(ISBLANK('INVOCAÇÕES'!$I$738),"",'INVOCAÇÕES'!$I$738&amp;"")</f>
        <v/>
      </c>
      <c r="C4255" s="192">
        <f>"'INVOCAÇÕES'!I738"</f>
        <v/>
      </c>
      <c r="D4255" s="192" t="inlineStr">
        <is>
          <t>resultado</t>
        </is>
      </c>
    </row>
    <row r="4256">
      <c r="A4256" s="192" t="inlineStr">
        <is>
          <t>invocacao.4.ext.1.texto</t>
        </is>
      </c>
      <c r="B4256" s="192">
        <f>IF(ISBLANK('INVOCAÇÕES'!$I$756),"",'INVOCAÇÕES'!$I$756&amp;"")</f>
        <v/>
      </c>
      <c r="C4256" s="192">
        <f>"'INVOCAÇÕES'!I756"</f>
        <v/>
      </c>
      <c r="D4256" s="192" t="inlineStr">
        <is>
          <t>entrada</t>
        </is>
      </c>
    </row>
    <row r="4257">
      <c r="A4257" s="192" t="inlineStr">
        <is>
          <t>invocacao.4.ext.1.tipo_dano</t>
        </is>
      </c>
      <c r="B4257" s="192">
        <f>IF(ISBLANK('INVOCAÇÕES'!$I$760),"",'INVOCAÇÕES'!$I$760&amp;"")</f>
        <v/>
      </c>
      <c r="C4257" s="192">
        <f>"'INVOCAÇÕES'!I760"</f>
        <v/>
      </c>
      <c r="D4257" s="192" t="inlineStr">
        <is>
          <t>entrada</t>
        </is>
      </c>
    </row>
    <row r="4258">
      <c r="A4258" s="192" t="inlineStr">
        <is>
          <t>invocacao.4.ext.1.resolucao_escolha</t>
        </is>
      </c>
      <c r="B4258" s="192">
        <f>IF(ISBLANK('INVOCAÇÕES'!$K$760),"",'INVOCAÇÕES'!$K$760&amp;"")</f>
        <v/>
      </c>
      <c r="C4258" s="192">
        <f>"'INVOCAÇÕES'!K760"</f>
        <v/>
      </c>
      <c r="D4258" s="192" t="inlineStr">
        <is>
          <t>entrada</t>
        </is>
      </c>
    </row>
    <row r="4259">
      <c r="A4259" s="192" t="inlineStr">
        <is>
          <t>invocacao.4.ext.1.acao</t>
        </is>
      </c>
      <c r="B4259" s="192">
        <f>IF(ISBLANK('INVOCAÇÕES'!$I$761),"",'INVOCAÇÕES'!$I$761&amp;"")</f>
        <v/>
      </c>
      <c r="C4259" s="192">
        <f>"'INVOCAÇÕES'!I761"</f>
        <v/>
      </c>
      <c r="D4259" s="192" t="inlineStr">
        <is>
          <t>resultado</t>
        </is>
      </c>
    </row>
    <row r="4260">
      <c r="A4260" s="192" t="inlineStr">
        <is>
          <t>invocacao.4.ext.1.resolve</t>
        </is>
      </c>
      <c r="B4260" s="192">
        <f>IF(ISBLANK('INVOCAÇÕES'!$K$761),"",'INVOCAÇÕES'!$K$761&amp;"")</f>
        <v/>
      </c>
      <c r="C4260" s="192">
        <f>"'INVOCAÇÕES'!K761"</f>
        <v/>
      </c>
      <c r="D4260" s="192" t="inlineStr">
        <is>
          <t>resultado</t>
        </is>
      </c>
    </row>
    <row r="4261">
      <c r="A4261" s="192" t="inlineStr">
        <is>
          <t>invocacao.4.ext.1.alcance</t>
        </is>
      </c>
      <c r="B4261" s="192">
        <f>IF(ISBLANK('INVOCAÇÕES'!$I$762),"",'INVOCAÇÕES'!$I$762&amp;"")</f>
        <v/>
      </c>
      <c r="C4261" s="192">
        <f>"'INVOCAÇÕES'!I762"</f>
        <v/>
      </c>
      <c r="D4261" s="192" t="inlineStr">
        <is>
          <t>resultado</t>
        </is>
      </c>
    </row>
    <row r="4262">
      <c r="A4262" s="192" t="inlineStr">
        <is>
          <t>invocacao.4.ext.2.texto</t>
        </is>
      </c>
      <c r="B4262" s="192">
        <f>IF(ISBLANK('INVOCAÇÕES'!$O$756),"",'INVOCAÇÕES'!$O$756&amp;"")</f>
        <v/>
      </c>
      <c r="C4262" s="192">
        <f>"'INVOCAÇÕES'!O756"</f>
        <v/>
      </c>
      <c r="D4262" s="192" t="inlineStr">
        <is>
          <t>entrada</t>
        </is>
      </c>
    </row>
    <row r="4263">
      <c r="A4263" s="192" t="inlineStr">
        <is>
          <t>invocacao.4.ext.2.tipo_dano</t>
        </is>
      </c>
      <c r="B4263" s="192">
        <f>IF(ISBLANK('INVOCAÇÕES'!$O$760),"",'INVOCAÇÕES'!$O$760&amp;"")</f>
        <v/>
      </c>
      <c r="C4263" s="192">
        <f>"'INVOCAÇÕES'!O760"</f>
        <v/>
      </c>
      <c r="D4263" s="192" t="inlineStr">
        <is>
          <t>entrada</t>
        </is>
      </c>
    </row>
    <row r="4264">
      <c r="A4264" s="192" t="inlineStr">
        <is>
          <t>invocacao.4.ext.2.resolucao_escolha</t>
        </is>
      </c>
      <c r="B4264" s="192">
        <f>IF(ISBLANK('INVOCAÇÕES'!$Q$760),"",'INVOCAÇÕES'!$Q$760&amp;"")</f>
        <v/>
      </c>
      <c r="C4264" s="192">
        <f>"'INVOCAÇÕES'!Q760"</f>
        <v/>
      </c>
      <c r="D4264" s="192" t="inlineStr">
        <is>
          <t>entrada</t>
        </is>
      </c>
    </row>
    <row r="4265">
      <c r="A4265" s="192" t="inlineStr">
        <is>
          <t>invocacao.4.ext.2.acao</t>
        </is>
      </c>
      <c r="B4265" s="192">
        <f>IF(ISBLANK('INVOCAÇÕES'!$O$761),"",'INVOCAÇÕES'!$O$761&amp;"")</f>
        <v/>
      </c>
      <c r="C4265" s="192">
        <f>"'INVOCAÇÕES'!O761"</f>
        <v/>
      </c>
      <c r="D4265" s="192" t="inlineStr">
        <is>
          <t>resultado</t>
        </is>
      </c>
    </row>
    <row r="4266">
      <c r="A4266" s="192" t="inlineStr">
        <is>
          <t>invocacao.4.ext.2.resolve</t>
        </is>
      </c>
      <c r="B4266" s="192">
        <f>IF(ISBLANK('INVOCAÇÕES'!$Q$761),"",'INVOCAÇÕES'!$Q$761&amp;"")</f>
        <v/>
      </c>
      <c r="C4266" s="192">
        <f>"'INVOCAÇÕES'!Q761"</f>
        <v/>
      </c>
      <c r="D4266" s="192" t="inlineStr">
        <is>
          <t>resultado</t>
        </is>
      </c>
    </row>
    <row r="4267">
      <c r="A4267" s="192" t="inlineStr">
        <is>
          <t>invocacao.4.ext.2.alcance</t>
        </is>
      </c>
      <c r="B4267" s="192">
        <f>IF(ISBLANK('INVOCAÇÕES'!$O$762),"",'INVOCAÇÕES'!$O$762&amp;"")</f>
        <v/>
      </c>
      <c r="C4267" s="192">
        <f>"'INVOCAÇÕES'!O762"</f>
        <v/>
      </c>
      <c r="D4267" s="192" t="inlineStr">
        <is>
          <t>resultado</t>
        </is>
      </c>
    </row>
    <row r="4268">
      <c r="A4268" s="192" t="inlineStr">
        <is>
          <t>invocacao.4.ext.3.texto</t>
        </is>
      </c>
      <c r="B4268" s="192">
        <f>IF(ISBLANK('INVOCAÇÕES'!$U$756),"",'INVOCAÇÕES'!$U$756&amp;"")</f>
        <v/>
      </c>
      <c r="C4268" s="192">
        <f>"'INVOCAÇÕES'!U756"</f>
        <v/>
      </c>
      <c r="D4268" s="192" t="inlineStr">
        <is>
          <t>entrada</t>
        </is>
      </c>
    </row>
    <row r="4269">
      <c r="A4269" s="192" t="inlineStr">
        <is>
          <t>invocacao.4.ext.3.tipo_dano</t>
        </is>
      </c>
      <c r="B4269" s="192">
        <f>IF(ISBLANK('INVOCAÇÕES'!$U$760),"",'INVOCAÇÕES'!$U$760&amp;"")</f>
        <v/>
      </c>
      <c r="C4269" s="192">
        <f>"'INVOCAÇÕES'!U760"</f>
        <v/>
      </c>
      <c r="D4269" s="192" t="inlineStr">
        <is>
          <t>entrada</t>
        </is>
      </c>
    </row>
    <row r="4270">
      <c r="A4270" s="192" t="inlineStr">
        <is>
          <t>invocacao.4.ext.3.resolucao_escolha</t>
        </is>
      </c>
      <c r="B4270" s="192">
        <f>IF(ISBLANK('INVOCAÇÕES'!$W$760),"",'INVOCAÇÕES'!$W$760&amp;"")</f>
        <v/>
      </c>
      <c r="C4270" s="192">
        <f>"'INVOCAÇÕES'!W760"</f>
        <v/>
      </c>
      <c r="D4270" s="192" t="inlineStr">
        <is>
          <t>entrada</t>
        </is>
      </c>
    </row>
    <row r="4271">
      <c r="A4271" s="192" t="inlineStr">
        <is>
          <t>invocacao.4.ext.3.acao</t>
        </is>
      </c>
      <c r="B4271" s="192">
        <f>IF(ISBLANK('INVOCAÇÕES'!$U$761),"",'INVOCAÇÕES'!$U$761&amp;"")</f>
        <v/>
      </c>
      <c r="C4271" s="192">
        <f>"'INVOCAÇÕES'!U761"</f>
        <v/>
      </c>
      <c r="D4271" s="192" t="inlineStr">
        <is>
          <t>resultado</t>
        </is>
      </c>
    </row>
    <row r="4272">
      <c r="A4272" s="192" t="inlineStr">
        <is>
          <t>invocacao.4.ext.3.resolve</t>
        </is>
      </c>
      <c r="B4272" s="192">
        <f>IF(ISBLANK('INVOCAÇÕES'!$W$761),"",'INVOCAÇÕES'!$W$761&amp;"")</f>
        <v/>
      </c>
      <c r="C4272" s="192">
        <f>"'INVOCAÇÕES'!W761"</f>
        <v/>
      </c>
      <c r="D4272" s="192" t="inlineStr">
        <is>
          <t>resultado</t>
        </is>
      </c>
    </row>
    <row r="4273">
      <c r="A4273" s="192" t="inlineStr">
        <is>
          <t>invocacao.4.ext.3.alcance</t>
        </is>
      </c>
      <c r="B4273" s="192">
        <f>IF(ISBLANK('INVOCAÇÕES'!$U$762),"",'INVOCAÇÕES'!$U$762&amp;"")</f>
        <v/>
      </c>
      <c r="C4273" s="192">
        <f>"'INVOCAÇÕES'!U762"</f>
        <v/>
      </c>
      <c r="D4273" s="192" t="inlineStr">
        <is>
          <t>resultado</t>
        </is>
      </c>
    </row>
    <row r="4274">
      <c r="A4274" s="192" t="inlineStr">
        <is>
          <t>invocacao.5.bas.1.texto</t>
        </is>
      </c>
      <c r="B4274" s="192">
        <f>IF(ISBLANK('INVOCAÇÕES'!$I$852),"",'INVOCAÇÕES'!$I$852&amp;"")</f>
        <v/>
      </c>
      <c r="C4274" s="192">
        <f>"'INVOCAÇÕES'!I852"</f>
        <v/>
      </c>
      <c r="D4274" s="192" t="inlineStr">
        <is>
          <t>entrada</t>
        </is>
      </c>
    </row>
    <row r="4275">
      <c r="A4275" s="192" t="inlineStr">
        <is>
          <t>invocacao.5.bas.1.tipo_dano</t>
        </is>
      </c>
      <c r="B4275" s="192">
        <f>IF(ISBLANK('INVOCAÇÕES'!$I$856),"",'INVOCAÇÕES'!$I$856&amp;"")</f>
        <v/>
      </c>
      <c r="C4275" s="192">
        <f>"'INVOCAÇÕES'!I856"</f>
        <v/>
      </c>
      <c r="D4275" s="192" t="inlineStr">
        <is>
          <t>entrada</t>
        </is>
      </c>
    </row>
    <row r="4276">
      <c r="A4276" s="192" t="inlineStr">
        <is>
          <t>invocacao.5.bas.1.resolucao_escolha</t>
        </is>
      </c>
      <c r="B4276" s="192">
        <f>IF(ISBLANK('INVOCAÇÕES'!$K$856),"",'INVOCAÇÕES'!$K$856&amp;"")</f>
        <v/>
      </c>
      <c r="C4276" s="192">
        <f>"'INVOCAÇÕES'!K856"</f>
        <v/>
      </c>
      <c r="D4276" s="192" t="inlineStr">
        <is>
          <t>entrada</t>
        </is>
      </c>
    </row>
    <row r="4277">
      <c r="A4277" s="192" t="inlineStr">
        <is>
          <t>invocacao.5.bas.1.acao</t>
        </is>
      </c>
      <c r="B4277" s="192">
        <f>IF(ISBLANK('INVOCAÇÕES'!$I$857),"",'INVOCAÇÕES'!$I$857&amp;"")</f>
        <v/>
      </c>
      <c r="C4277" s="192">
        <f>"'INVOCAÇÕES'!I857"</f>
        <v/>
      </c>
      <c r="D4277" s="192" t="inlineStr">
        <is>
          <t>resultado</t>
        </is>
      </c>
    </row>
    <row r="4278">
      <c r="A4278" s="192" t="inlineStr">
        <is>
          <t>invocacao.5.bas.1.resolve</t>
        </is>
      </c>
      <c r="B4278" s="192">
        <f>IF(ISBLANK('INVOCAÇÕES'!$K$857),"",'INVOCAÇÕES'!$K$857&amp;"")</f>
        <v/>
      </c>
      <c r="C4278" s="192">
        <f>"'INVOCAÇÕES'!K857"</f>
        <v/>
      </c>
      <c r="D4278" s="192" t="inlineStr">
        <is>
          <t>resultado</t>
        </is>
      </c>
    </row>
    <row r="4279">
      <c r="A4279" s="192" t="inlineStr">
        <is>
          <t>invocacao.5.bas.1.alcance</t>
        </is>
      </c>
      <c r="B4279" s="192">
        <f>IF(ISBLANK('INVOCAÇÕES'!$I$858),"",'INVOCAÇÕES'!$I$858&amp;"")</f>
        <v/>
      </c>
      <c r="C4279" s="192">
        <f>"'INVOCAÇÕES'!I858"</f>
        <v/>
      </c>
      <c r="D4279" s="192" t="inlineStr">
        <is>
          <t>resultado</t>
        </is>
      </c>
    </row>
    <row r="4280">
      <c r="A4280" s="192" t="inlineStr">
        <is>
          <t>invocacao.5.esp.1.texto</t>
        </is>
      </c>
      <c r="B4280" s="192">
        <f>IF(ISBLANK('INVOCAÇÕES'!$O$852),"",'INVOCAÇÕES'!$O$852&amp;"")</f>
        <v/>
      </c>
      <c r="C4280" s="192">
        <f>"'INVOCAÇÕES'!O852"</f>
        <v/>
      </c>
      <c r="D4280" s="192" t="inlineStr">
        <is>
          <t>entrada</t>
        </is>
      </c>
    </row>
    <row r="4281">
      <c r="A4281" s="192" t="inlineStr">
        <is>
          <t>invocacao.5.esp.1.tipo_dano</t>
        </is>
      </c>
      <c r="B4281" s="192">
        <f>IF(ISBLANK('INVOCAÇÕES'!$O$856),"",'INVOCAÇÕES'!$O$856&amp;"")</f>
        <v/>
      </c>
      <c r="C4281" s="192">
        <f>"'INVOCAÇÕES'!O856"</f>
        <v/>
      </c>
      <c r="D4281" s="192" t="inlineStr">
        <is>
          <t>entrada</t>
        </is>
      </c>
    </row>
    <row r="4282">
      <c r="A4282" s="192" t="inlineStr">
        <is>
          <t>invocacao.5.esp.1.resolucao_escolha</t>
        </is>
      </c>
      <c r="B4282" s="192">
        <f>IF(ISBLANK('INVOCAÇÕES'!$Q$856),"",'INVOCAÇÕES'!$Q$856&amp;"")</f>
        <v/>
      </c>
      <c r="C4282" s="192">
        <f>"'INVOCAÇÕES'!Q856"</f>
        <v/>
      </c>
      <c r="D4282" s="192" t="inlineStr">
        <is>
          <t>entrada</t>
        </is>
      </c>
    </row>
    <row r="4283">
      <c r="A4283" s="192" t="inlineStr">
        <is>
          <t>invocacao.5.esp.1.acao</t>
        </is>
      </c>
      <c r="B4283" s="192">
        <f>IF(ISBLANK('INVOCAÇÕES'!$O$857),"",'INVOCAÇÕES'!$O$857&amp;"")</f>
        <v/>
      </c>
      <c r="C4283" s="192">
        <f>"'INVOCAÇÕES'!O857"</f>
        <v/>
      </c>
      <c r="D4283" s="192" t="inlineStr">
        <is>
          <t>resultado</t>
        </is>
      </c>
    </row>
    <row r="4284">
      <c r="A4284" s="192" t="inlineStr">
        <is>
          <t>invocacao.5.esp.1.resolve</t>
        </is>
      </c>
      <c r="B4284" s="192">
        <f>IF(ISBLANK('INVOCAÇÕES'!$Q$857),"",'INVOCAÇÕES'!$Q$857&amp;"")</f>
        <v/>
      </c>
      <c r="C4284" s="192">
        <f>"'INVOCAÇÕES'!Q857"</f>
        <v/>
      </c>
      <c r="D4284" s="192" t="inlineStr">
        <is>
          <t>resultado</t>
        </is>
      </c>
    </row>
    <row r="4285">
      <c r="A4285" s="192" t="inlineStr">
        <is>
          <t>invocacao.5.esp.1.alcance</t>
        </is>
      </c>
      <c r="B4285" s="192">
        <f>IF(ISBLANK('INVOCAÇÕES'!$O$858),"",'INVOCAÇÕES'!$O$858&amp;"")</f>
        <v/>
      </c>
      <c r="C4285" s="192">
        <f>"'INVOCAÇÕES'!O858"</f>
        <v/>
      </c>
      <c r="D4285" s="192" t="inlineStr">
        <is>
          <t>resultado</t>
        </is>
      </c>
    </row>
    <row r="4286">
      <c r="A4286" s="192" t="inlineStr">
        <is>
          <t>invocacao.5.esp.2.texto</t>
        </is>
      </c>
      <c r="B4286" s="192">
        <f>IF(ISBLANK('INVOCAÇÕES'!$U$852),"",'INVOCAÇÕES'!$U$852&amp;"")</f>
        <v/>
      </c>
      <c r="C4286" s="192">
        <f>"'INVOCAÇÕES'!U852"</f>
        <v/>
      </c>
      <c r="D4286" s="192" t="inlineStr">
        <is>
          <t>entrada</t>
        </is>
      </c>
    </row>
    <row r="4287">
      <c r="A4287" s="192" t="inlineStr">
        <is>
          <t>invocacao.5.esp.2.tipo_dano</t>
        </is>
      </c>
      <c r="B4287" s="192">
        <f>IF(ISBLANK('INVOCAÇÕES'!$U$856),"",'INVOCAÇÕES'!$U$856&amp;"")</f>
        <v/>
      </c>
      <c r="C4287" s="192">
        <f>"'INVOCAÇÕES'!U856"</f>
        <v/>
      </c>
      <c r="D4287" s="192" t="inlineStr">
        <is>
          <t>entrada</t>
        </is>
      </c>
    </row>
    <row r="4288">
      <c r="A4288" s="192" t="inlineStr">
        <is>
          <t>invocacao.5.esp.2.resolucao_escolha</t>
        </is>
      </c>
      <c r="B4288" s="192">
        <f>IF(ISBLANK('INVOCAÇÕES'!$W$856),"",'INVOCAÇÕES'!$W$856&amp;"")</f>
        <v/>
      </c>
      <c r="C4288" s="192">
        <f>"'INVOCAÇÕES'!W856"</f>
        <v/>
      </c>
      <c r="D4288" s="192" t="inlineStr">
        <is>
          <t>entrada</t>
        </is>
      </c>
    </row>
    <row r="4289">
      <c r="A4289" s="192" t="inlineStr">
        <is>
          <t>invocacao.5.esp.2.acao</t>
        </is>
      </c>
      <c r="B4289" s="192">
        <f>IF(ISBLANK('INVOCAÇÕES'!$U$857),"",'INVOCAÇÕES'!$U$857&amp;"")</f>
        <v/>
      </c>
      <c r="C4289" s="192">
        <f>"'INVOCAÇÕES'!U857"</f>
        <v/>
      </c>
      <c r="D4289" s="192" t="inlineStr">
        <is>
          <t>resultado</t>
        </is>
      </c>
    </row>
    <row r="4290">
      <c r="A4290" s="192" t="inlineStr">
        <is>
          <t>invocacao.5.esp.2.resolve</t>
        </is>
      </c>
      <c r="B4290" s="192">
        <f>IF(ISBLANK('INVOCAÇÕES'!$W$857),"",'INVOCAÇÕES'!$W$857&amp;"")</f>
        <v/>
      </c>
      <c r="C4290" s="192">
        <f>"'INVOCAÇÕES'!W857"</f>
        <v/>
      </c>
      <c r="D4290" s="192" t="inlineStr">
        <is>
          <t>resultado</t>
        </is>
      </c>
    </row>
    <row r="4291">
      <c r="A4291" s="192" t="inlineStr">
        <is>
          <t>invocacao.5.esp.2.alcance</t>
        </is>
      </c>
      <c r="B4291" s="192">
        <f>IF(ISBLANK('INVOCAÇÕES'!$U$858),"",'INVOCAÇÕES'!$U$858&amp;"")</f>
        <v/>
      </c>
      <c r="C4291" s="192">
        <f>"'INVOCAÇÕES'!U858"</f>
        <v/>
      </c>
      <c r="D4291" s="192" t="inlineStr">
        <is>
          <t>resultado</t>
        </is>
      </c>
    </row>
    <row r="4292">
      <c r="A4292" s="192" t="inlineStr">
        <is>
          <t>invocacao.5.bas.2.texto</t>
        </is>
      </c>
      <c r="B4292" s="192">
        <f>IF(ISBLANK('INVOCAÇÕES'!$I$886),"",'INVOCAÇÕES'!$I$886&amp;"")</f>
        <v/>
      </c>
      <c r="C4292" s="192">
        <f>"'INVOCAÇÕES'!I886"</f>
        <v/>
      </c>
      <c r="D4292" s="192" t="inlineStr">
        <is>
          <t>entrada</t>
        </is>
      </c>
    </row>
    <row r="4293">
      <c r="A4293" s="192" t="inlineStr">
        <is>
          <t>invocacao.5.bas.2.tipo_dano</t>
        </is>
      </c>
      <c r="B4293" s="192">
        <f>IF(ISBLANK('INVOCAÇÕES'!$I$890),"",'INVOCAÇÕES'!$I$890&amp;"")</f>
        <v/>
      </c>
      <c r="C4293" s="192">
        <f>"'INVOCAÇÕES'!I890"</f>
        <v/>
      </c>
      <c r="D4293" s="192" t="inlineStr">
        <is>
          <t>entrada</t>
        </is>
      </c>
    </row>
    <row r="4294">
      <c r="A4294" s="192" t="inlineStr">
        <is>
          <t>invocacao.5.bas.2.resolucao_escolha</t>
        </is>
      </c>
      <c r="B4294" s="192">
        <f>IF(ISBLANK('INVOCAÇÕES'!$K$890),"",'INVOCAÇÕES'!$K$890&amp;"")</f>
        <v/>
      </c>
      <c r="C4294" s="192">
        <f>"'INVOCAÇÕES'!K890"</f>
        <v/>
      </c>
      <c r="D4294" s="192" t="inlineStr">
        <is>
          <t>entrada</t>
        </is>
      </c>
    </row>
    <row r="4295">
      <c r="A4295" s="192" t="inlineStr">
        <is>
          <t>invocacao.5.bas.2.acao</t>
        </is>
      </c>
      <c r="B4295" s="192">
        <f>IF(ISBLANK('INVOCAÇÕES'!$I$891),"",'INVOCAÇÕES'!$I$891&amp;"")</f>
        <v/>
      </c>
      <c r="C4295" s="192">
        <f>"'INVOCAÇÕES'!I891"</f>
        <v/>
      </c>
      <c r="D4295" s="192" t="inlineStr">
        <is>
          <t>resultado</t>
        </is>
      </c>
    </row>
    <row r="4296">
      <c r="A4296" s="192" t="inlineStr">
        <is>
          <t>invocacao.5.bas.2.resolve</t>
        </is>
      </c>
      <c r="B4296" s="192">
        <f>IF(ISBLANK('INVOCAÇÕES'!$K$891),"",'INVOCAÇÕES'!$K$891&amp;"")</f>
        <v/>
      </c>
      <c r="C4296" s="192">
        <f>"'INVOCAÇÕES'!K891"</f>
        <v/>
      </c>
      <c r="D4296" s="192" t="inlineStr">
        <is>
          <t>resultado</t>
        </is>
      </c>
    </row>
    <row r="4297">
      <c r="A4297" s="192" t="inlineStr">
        <is>
          <t>invocacao.5.bas.2.alcance</t>
        </is>
      </c>
      <c r="B4297" s="192">
        <f>IF(ISBLANK('INVOCAÇÕES'!$I$892),"",'INVOCAÇÕES'!$I$892&amp;"")</f>
        <v/>
      </c>
      <c r="C4297" s="192">
        <f>"'INVOCAÇÕES'!I892"</f>
        <v/>
      </c>
      <c r="D4297" s="192" t="inlineStr">
        <is>
          <t>resultado</t>
        </is>
      </c>
    </row>
    <row r="4298">
      <c r="A4298" s="192" t="inlineStr">
        <is>
          <t>invocacao.5.esp.3.texto</t>
        </is>
      </c>
      <c r="B4298" s="192">
        <f>IF(ISBLANK('INVOCAÇÕES'!$O$886),"",'INVOCAÇÕES'!$O$886&amp;"")</f>
        <v/>
      </c>
      <c r="C4298" s="192">
        <f>"'INVOCAÇÕES'!O886"</f>
        <v/>
      </c>
      <c r="D4298" s="192" t="inlineStr">
        <is>
          <t>entrada</t>
        </is>
      </c>
    </row>
    <row r="4299">
      <c r="A4299" s="192" t="inlineStr">
        <is>
          <t>invocacao.5.esp.3.tipo_dano</t>
        </is>
      </c>
      <c r="B4299" s="192">
        <f>IF(ISBLANK('INVOCAÇÕES'!$O$890),"",'INVOCAÇÕES'!$O$890&amp;"")</f>
        <v/>
      </c>
      <c r="C4299" s="192">
        <f>"'INVOCAÇÕES'!O890"</f>
        <v/>
      </c>
      <c r="D4299" s="192" t="inlineStr">
        <is>
          <t>entrada</t>
        </is>
      </c>
    </row>
    <row r="4300">
      <c r="A4300" s="192" t="inlineStr">
        <is>
          <t>invocacao.5.esp.3.resolucao_escolha</t>
        </is>
      </c>
      <c r="B4300" s="192">
        <f>IF(ISBLANK('INVOCAÇÕES'!$Q$890),"",'INVOCAÇÕES'!$Q$890&amp;"")</f>
        <v/>
      </c>
      <c r="C4300" s="192">
        <f>"'INVOCAÇÕES'!Q890"</f>
        <v/>
      </c>
      <c r="D4300" s="192" t="inlineStr">
        <is>
          <t>entrada</t>
        </is>
      </c>
    </row>
    <row r="4301">
      <c r="A4301" s="192" t="inlineStr">
        <is>
          <t>invocacao.5.esp.3.acao</t>
        </is>
      </c>
      <c r="B4301" s="192">
        <f>IF(ISBLANK('INVOCAÇÕES'!$O$891),"",'INVOCAÇÕES'!$O$891&amp;"")</f>
        <v/>
      </c>
      <c r="C4301" s="192">
        <f>"'INVOCAÇÕES'!O891"</f>
        <v/>
      </c>
      <c r="D4301" s="192" t="inlineStr">
        <is>
          <t>resultado</t>
        </is>
      </c>
    </row>
    <row r="4302">
      <c r="A4302" s="192" t="inlineStr">
        <is>
          <t>invocacao.5.esp.3.resolve</t>
        </is>
      </c>
      <c r="B4302" s="192">
        <f>IF(ISBLANK('INVOCAÇÕES'!$Q$891),"",'INVOCAÇÕES'!$Q$891&amp;"")</f>
        <v/>
      </c>
      <c r="C4302" s="192">
        <f>"'INVOCAÇÕES'!Q891"</f>
        <v/>
      </c>
      <c r="D4302" s="192" t="inlineStr">
        <is>
          <t>resultado</t>
        </is>
      </c>
    </row>
    <row r="4303">
      <c r="A4303" s="192" t="inlineStr">
        <is>
          <t>invocacao.5.esp.3.alcance</t>
        </is>
      </c>
      <c r="B4303" s="192">
        <f>IF(ISBLANK('INVOCAÇÕES'!$O$892),"",'INVOCAÇÕES'!$O$892&amp;"")</f>
        <v/>
      </c>
      <c r="C4303" s="192">
        <f>"'INVOCAÇÕES'!O892"</f>
        <v/>
      </c>
      <c r="D4303" s="192" t="inlineStr">
        <is>
          <t>resultado</t>
        </is>
      </c>
    </row>
    <row r="4304">
      <c r="A4304" s="192" t="inlineStr">
        <is>
          <t>invocacao.5.esp.4.texto</t>
        </is>
      </c>
      <c r="B4304" s="192">
        <f>IF(ISBLANK('INVOCAÇÕES'!$U$886),"",'INVOCAÇÕES'!$U$886&amp;"")</f>
        <v/>
      </c>
      <c r="C4304" s="192">
        <f>"'INVOCAÇÕES'!U886"</f>
        <v/>
      </c>
      <c r="D4304" s="192" t="inlineStr">
        <is>
          <t>entrada</t>
        </is>
      </c>
    </row>
    <row r="4305">
      <c r="A4305" s="192" t="inlineStr">
        <is>
          <t>invocacao.5.esp.4.tipo_dano</t>
        </is>
      </c>
      <c r="B4305" s="192">
        <f>IF(ISBLANK('INVOCAÇÕES'!$U$890),"",'INVOCAÇÕES'!$U$890&amp;"")</f>
        <v/>
      </c>
      <c r="C4305" s="192">
        <f>"'INVOCAÇÕES'!U890"</f>
        <v/>
      </c>
      <c r="D4305" s="192" t="inlineStr">
        <is>
          <t>entrada</t>
        </is>
      </c>
    </row>
    <row r="4306">
      <c r="A4306" s="192" t="inlineStr">
        <is>
          <t>invocacao.5.esp.4.resolucao_escolha</t>
        </is>
      </c>
      <c r="B4306" s="192">
        <f>IF(ISBLANK('INVOCAÇÕES'!$W$890),"",'INVOCAÇÕES'!$W$890&amp;"")</f>
        <v/>
      </c>
      <c r="C4306" s="192">
        <f>"'INVOCAÇÕES'!W890"</f>
        <v/>
      </c>
      <c r="D4306" s="192" t="inlineStr">
        <is>
          <t>entrada</t>
        </is>
      </c>
    </row>
    <row r="4307">
      <c r="A4307" s="192" t="inlineStr">
        <is>
          <t>invocacao.5.esp.4.acao</t>
        </is>
      </c>
      <c r="B4307" s="192">
        <f>IF(ISBLANK('INVOCAÇÕES'!$U$891),"",'INVOCAÇÕES'!$U$891&amp;"")</f>
        <v/>
      </c>
      <c r="C4307" s="192">
        <f>"'INVOCAÇÕES'!U891"</f>
        <v/>
      </c>
      <c r="D4307" s="192" t="inlineStr">
        <is>
          <t>resultado</t>
        </is>
      </c>
    </row>
    <row r="4308">
      <c r="A4308" s="192" t="inlineStr">
        <is>
          <t>invocacao.5.esp.4.resolve</t>
        </is>
      </c>
      <c r="B4308" s="192">
        <f>IF(ISBLANK('INVOCAÇÕES'!$W$891),"",'INVOCAÇÕES'!$W$891&amp;"")</f>
        <v/>
      </c>
      <c r="C4308" s="192">
        <f>"'INVOCAÇÕES'!W891"</f>
        <v/>
      </c>
      <c r="D4308" s="192" t="inlineStr">
        <is>
          <t>resultado</t>
        </is>
      </c>
    </row>
    <row r="4309">
      <c r="A4309" s="192" t="inlineStr">
        <is>
          <t>invocacao.5.esp.4.alcance</t>
        </is>
      </c>
      <c r="B4309" s="192">
        <f>IF(ISBLANK('INVOCAÇÕES'!$U$892),"",'INVOCAÇÕES'!$U$892&amp;"")</f>
        <v/>
      </c>
      <c r="C4309" s="192">
        <f>"'INVOCAÇÕES'!U892"</f>
        <v/>
      </c>
      <c r="D4309" s="192" t="inlineStr">
        <is>
          <t>resultado</t>
        </is>
      </c>
    </row>
    <row r="4310">
      <c r="A4310" s="192" t="inlineStr">
        <is>
          <t>invocacao.5.esp.5.texto</t>
        </is>
      </c>
      <c r="B4310" s="192">
        <f>IF(ISBLANK('INVOCAÇÕES'!$I$908),"",'INVOCAÇÕES'!$I$908&amp;"")</f>
        <v/>
      </c>
      <c r="C4310" s="192">
        <f>"'INVOCAÇÕES'!I908"</f>
        <v/>
      </c>
      <c r="D4310" s="192" t="inlineStr">
        <is>
          <t>entrada</t>
        </is>
      </c>
    </row>
    <row r="4311">
      <c r="A4311" s="192" t="inlineStr">
        <is>
          <t>invocacao.5.esp.5.tipo_dano</t>
        </is>
      </c>
      <c r="B4311" s="192">
        <f>IF(ISBLANK('INVOCAÇÕES'!$I$912),"",'INVOCAÇÕES'!$I$912&amp;"")</f>
        <v/>
      </c>
      <c r="C4311" s="192">
        <f>"'INVOCAÇÕES'!I912"</f>
        <v/>
      </c>
      <c r="D4311" s="192" t="inlineStr">
        <is>
          <t>entrada</t>
        </is>
      </c>
    </row>
    <row r="4312">
      <c r="A4312" s="192" t="inlineStr">
        <is>
          <t>invocacao.5.esp.5.resolucao_escolha</t>
        </is>
      </c>
      <c r="B4312" s="192">
        <f>IF(ISBLANK('INVOCAÇÕES'!$K$912),"",'INVOCAÇÕES'!$K$912&amp;"")</f>
        <v/>
      </c>
      <c r="C4312" s="192">
        <f>"'INVOCAÇÕES'!K912"</f>
        <v/>
      </c>
      <c r="D4312" s="192" t="inlineStr">
        <is>
          <t>entrada</t>
        </is>
      </c>
    </row>
    <row r="4313">
      <c r="A4313" s="192" t="inlineStr">
        <is>
          <t>invocacao.5.esp.5.acao</t>
        </is>
      </c>
      <c r="B4313" s="192">
        <f>IF(ISBLANK('INVOCAÇÕES'!$I$913),"",'INVOCAÇÕES'!$I$913&amp;"")</f>
        <v/>
      </c>
      <c r="C4313" s="192">
        <f>"'INVOCAÇÕES'!I913"</f>
        <v/>
      </c>
      <c r="D4313" s="192" t="inlineStr">
        <is>
          <t>resultado</t>
        </is>
      </c>
    </row>
    <row r="4314">
      <c r="A4314" s="192" t="inlineStr">
        <is>
          <t>invocacao.5.esp.5.resolve</t>
        </is>
      </c>
      <c r="B4314" s="192">
        <f>IF(ISBLANK('INVOCAÇÕES'!$K$913),"",'INVOCAÇÕES'!$K$913&amp;"")</f>
        <v/>
      </c>
      <c r="C4314" s="192">
        <f>"'INVOCAÇÕES'!K913"</f>
        <v/>
      </c>
      <c r="D4314" s="192" t="inlineStr">
        <is>
          <t>resultado</t>
        </is>
      </c>
    </row>
    <row r="4315">
      <c r="A4315" s="192" t="inlineStr">
        <is>
          <t>invocacao.5.esp.5.alcance</t>
        </is>
      </c>
      <c r="B4315" s="192">
        <f>IF(ISBLANK('INVOCAÇÕES'!$I$914),"",'INVOCAÇÕES'!$I$914&amp;"")</f>
        <v/>
      </c>
      <c r="C4315" s="192">
        <f>"'INVOCAÇÕES'!I914"</f>
        <v/>
      </c>
      <c r="D4315" s="192" t="inlineStr">
        <is>
          <t>resultado</t>
        </is>
      </c>
    </row>
    <row r="4316">
      <c r="A4316" s="192" t="inlineStr">
        <is>
          <t>invocacao.5.esp.6.texto</t>
        </is>
      </c>
      <c r="B4316" s="192">
        <f>IF(ISBLANK('INVOCAÇÕES'!$O$908),"",'INVOCAÇÕES'!$O$908&amp;"")</f>
        <v/>
      </c>
      <c r="C4316" s="192">
        <f>"'INVOCAÇÕES'!O908"</f>
        <v/>
      </c>
      <c r="D4316" s="192" t="inlineStr">
        <is>
          <t>entrada</t>
        </is>
      </c>
    </row>
    <row r="4317">
      <c r="A4317" s="192" t="inlineStr">
        <is>
          <t>invocacao.5.esp.6.tipo_dano</t>
        </is>
      </c>
      <c r="B4317" s="192">
        <f>IF(ISBLANK('INVOCAÇÕES'!$O$912),"",'INVOCAÇÕES'!$O$912&amp;"")</f>
        <v/>
      </c>
      <c r="C4317" s="192">
        <f>"'INVOCAÇÕES'!O912"</f>
        <v/>
      </c>
      <c r="D4317" s="192" t="inlineStr">
        <is>
          <t>entrada</t>
        </is>
      </c>
    </row>
    <row r="4318">
      <c r="A4318" s="192" t="inlineStr">
        <is>
          <t>invocacao.5.esp.6.resolucao_escolha</t>
        </is>
      </c>
      <c r="B4318" s="192">
        <f>IF(ISBLANK('INVOCAÇÕES'!$Q$912),"",'INVOCAÇÕES'!$Q$912&amp;"")</f>
        <v/>
      </c>
      <c r="C4318" s="192">
        <f>"'INVOCAÇÕES'!Q912"</f>
        <v/>
      </c>
      <c r="D4318" s="192" t="inlineStr">
        <is>
          <t>entrada</t>
        </is>
      </c>
    </row>
    <row r="4319">
      <c r="A4319" s="192" t="inlineStr">
        <is>
          <t>invocacao.5.esp.6.acao</t>
        </is>
      </c>
      <c r="B4319" s="192">
        <f>IF(ISBLANK('INVOCAÇÕES'!$O$913),"",'INVOCAÇÕES'!$O$913&amp;"")</f>
        <v/>
      </c>
      <c r="C4319" s="192">
        <f>"'INVOCAÇÕES'!O913"</f>
        <v/>
      </c>
      <c r="D4319" s="192" t="inlineStr">
        <is>
          <t>resultado</t>
        </is>
      </c>
    </row>
    <row r="4320">
      <c r="A4320" s="192" t="inlineStr">
        <is>
          <t>invocacao.5.esp.6.resolve</t>
        </is>
      </c>
      <c r="B4320" s="192">
        <f>IF(ISBLANK('INVOCAÇÕES'!$Q$913),"",'INVOCAÇÕES'!$Q$913&amp;"")</f>
        <v/>
      </c>
      <c r="C4320" s="192">
        <f>"'INVOCAÇÕES'!Q913"</f>
        <v/>
      </c>
      <c r="D4320" s="192" t="inlineStr">
        <is>
          <t>resultado</t>
        </is>
      </c>
    </row>
    <row r="4321">
      <c r="A4321" s="192" t="inlineStr">
        <is>
          <t>invocacao.5.esp.6.alcance</t>
        </is>
      </c>
      <c r="B4321" s="192">
        <f>IF(ISBLANK('INVOCAÇÕES'!$O$914),"",'INVOCAÇÕES'!$O$914&amp;"")</f>
        <v/>
      </c>
      <c r="C4321" s="192">
        <f>"'INVOCAÇÕES'!O914"</f>
        <v/>
      </c>
      <c r="D4321" s="192" t="inlineStr">
        <is>
          <t>resultado</t>
        </is>
      </c>
    </row>
    <row r="4322">
      <c r="A4322" s="192" t="inlineStr">
        <is>
          <t>invocacao.5.esp.7.texto</t>
        </is>
      </c>
      <c r="B4322" s="192">
        <f>IF(ISBLANK('INVOCAÇÕES'!$U$908),"",'INVOCAÇÕES'!$U$908&amp;"")</f>
        <v/>
      </c>
      <c r="C4322" s="192">
        <f>"'INVOCAÇÕES'!U908"</f>
        <v/>
      </c>
      <c r="D4322" s="192" t="inlineStr">
        <is>
          <t>entrada</t>
        </is>
      </c>
    </row>
    <row r="4323">
      <c r="A4323" s="192" t="inlineStr">
        <is>
          <t>invocacao.5.esp.7.tipo_dano</t>
        </is>
      </c>
      <c r="B4323" s="192">
        <f>IF(ISBLANK('INVOCAÇÕES'!$U$912),"",'INVOCAÇÕES'!$U$912&amp;"")</f>
        <v/>
      </c>
      <c r="C4323" s="192">
        <f>"'INVOCAÇÕES'!U912"</f>
        <v/>
      </c>
      <c r="D4323" s="192" t="inlineStr">
        <is>
          <t>entrada</t>
        </is>
      </c>
    </row>
    <row r="4324">
      <c r="A4324" s="192" t="inlineStr">
        <is>
          <t>invocacao.5.esp.7.resolucao_escolha</t>
        </is>
      </c>
      <c r="B4324" s="192">
        <f>IF(ISBLANK('INVOCAÇÕES'!$W$912),"",'INVOCAÇÕES'!$W$912&amp;"")</f>
        <v/>
      </c>
      <c r="C4324" s="192">
        <f>"'INVOCAÇÕES'!W912"</f>
        <v/>
      </c>
      <c r="D4324" s="192" t="inlineStr">
        <is>
          <t>entrada</t>
        </is>
      </c>
    </row>
    <row r="4325">
      <c r="A4325" s="192" t="inlineStr">
        <is>
          <t>invocacao.5.esp.7.acao</t>
        </is>
      </c>
      <c r="B4325" s="192">
        <f>IF(ISBLANK('INVOCAÇÕES'!$U$913),"",'INVOCAÇÕES'!$U$913&amp;"")</f>
        <v/>
      </c>
      <c r="C4325" s="192">
        <f>"'INVOCAÇÕES'!U913"</f>
        <v/>
      </c>
      <c r="D4325" s="192" t="inlineStr">
        <is>
          <t>resultado</t>
        </is>
      </c>
    </row>
    <row r="4326">
      <c r="A4326" s="192" t="inlineStr">
        <is>
          <t>invocacao.5.esp.7.resolve</t>
        </is>
      </c>
      <c r="B4326" s="192">
        <f>IF(ISBLANK('INVOCAÇÕES'!$W$913),"",'INVOCAÇÕES'!$W$913&amp;"")</f>
        <v/>
      </c>
      <c r="C4326" s="192">
        <f>"'INVOCAÇÕES'!W913"</f>
        <v/>
      </c>
      <c r="D4326" s="192" t="inlineStr">
        <is>
          <t>resultado</t>
        </is>
      </c>
    </row>
    <row r="4327">
      <c r="A4327" s="192" t="inlineStr">
        <is>
          <t>invocacao.5.esp.7.alcance</t>
        </is>
      </c>
      <c r="B4327" s="192">
        <f>IF(ISBLANK('INVOCAÇÕES'!$U$914),"",'INVOCAÇÕES'!$U$914&amp;"")</f>
        <v/>
      </c>
      <c r="C4327" s="192">
        <f>"'INVOCAÇÕES'!U914"</f>
        <v/>
      </c>
      <c r="D4327" s="192" t="inlineStr">
        <is>
          <t>resultado</t>
        </is>
      </c>
    </row>
    <row r="4328">
      <c r="A4328" s="192" t="inlineStr">
        <is>
          <t>invocacao.5.esp.8.texto</t>
        </is>
      </c>
      <c r="B4328" s="192">
        <f>IF(ISBLANK('INVOCAÇÕES'!$I$930),"",'INVOCAÇÕES'!$I$930&amp;"")</f>
        <v/>
      </c>
      <c r="C4328" s="192">
        <f>"'INVOCAÇÕES'!I930"</f>
        <v/>
      </c>
      <c r="D4328" s="192" t="inlineStr">
        <is>
          <t>entrada</t>
        </is>
      </c>
    </row>
    <row r="4329">
      <c r="A4329" s="192" t="inlineStr">
        <is>
          <t>invocacao.5.esp.8.tipo_dano</t>
        </is>
      </c>
      <c r="B4329" s="192">
        <f>IF(ISBLANK('INVOCAÇÕES'!$I$934),"",'INVOCAÇÕES'!$I$934&amp;"")</f>
        <v/>
      </c>
      <c r="C4329" s="192">
        <f>"'INVOCAÇÕES'!I934"</f>
        <v/>
      </c>
      <c r="D4329" s="192" t="inlineStr">
        <is>
          <t>entrada</t>
        </is>
      </c>
    </row>
    <row r="4330">
      <c r="A4330" s="192" t="inlineStr">
        <is>
          <t>invocacao.5.esp.8.resolucao_escolha</t>
        </is>
      </c>
      <c r="B4330" s="192">
        <f>IF(ISBLANK('INVOCAÇÕES'!$K$934),"",'INVOCAÇÕES'!$K$934&amp;"")</f>
        <v/>
      </c>
      <c r="C4330" s="192">
        <f>"'INVOCAÇÕES'!K934"</f>
        <v/>
      </c>
      <c r="D4330" s="192" t="inlineStr">
        <is>
          <t>entrada</t>
        </is>
      </c>
    </row>
    <row r="4331">
      <c r="A4331" s="192" t="inlineStr">
        <is>
          <t>invocacao.5.esp.8.acao</t>
        </is>
      </c>
      <c r="B4331" s="192">
        <f>IF(ISBLANK('INVOCAÇÕES'!$I$935),"",'INVOCAÇÕES'!$I$935&amp;"")</f>
        <v/>
      </c>
      <c r="C4331" s="192">
        <f>"'INVOCAÇÕES'!I935"</f>
        <v/>
      </c>
      <c r="D4331" s="192" t="inlineStr">
        <is>
          <t>resultado</t>
        </is>
      </c>
    </row>
    <row r="4332">
      <c r="A4332" s="192" t="inlineStr">
        <is>
          <t>invocacao.5.esp.8.resolve</t>
        </is>
      </c>
      <c r="B4332" s="192">
        <f>IF(ISBLANK('INVOCAÇÕES'!$K$935),"",'INVOCAÇÕES'!$K$935&amp;"")</f>
        <v/>
      </c>
      <c r="C4332" s="192">
        <f>"'INVOCAÇÕES'!K935"</f>
        <v/>
      </c>
      <c r="D4332" s="192" t="inlineStr">
        <is>
          <t>resultado</t>
        </is>
      </c>
    </row>
    <row r="4333">
      <c r="A4333" s="192" t="inlineStr">
        <is>
          <t>invocacao.5.esp.8.alcance</t>
        </is>
      </c>
      <c r="B4333" s="192">
        <f>IF(ISBLANK('INVOCAÇÕES'!$I$936),"",'INVOCAÇÕES'!$I$936&amp;"")</f>
        <v/>
      </c>
      <c r="C4333" s="192">
        <f>"'INVOCAÇÕES'!I936"</f>
        <v/>
      </c>
      <c r="D4333" s="192" t="inlineStr">
        <is>
          <t>resultado</t>
        </is>
      </c>
    </row>
    <row r="4334">
      <c r="A4334" s="192" t="inlineStr">
        <is>
          <t>invocacao.5.ext.1.texto</t>
        </is>
      </c>
      <c r="B4334" s="192">
        <f>IF(ISBLANK('INVOCAÇÕES'!$I$954),"",'INVOCAÇÕES'!$I$954&amp;"")</f>
        <v/>
      </c>
      <c r="C4334" s="192">
        <f>"'INVOCAÇÕES'!I954"</f>
        <v/>
      </c>
      <c r="D4334" s="192" t="inlineStr">
        <is>
          <t>entrada</t>
        </is>
      </c>
    </row>
    <row r="4335">
      <c r="A4335" s="192" t="inlineStr">
        <is>
          <t>invocacao.5.ext.1.tipo_dano</t>
        </is>
      </c>
      <c r="B4335" s="192">
        <f>IF(ISBLANK('INVOCAÇÕES'!$I$958),"",'INVOCAÇÕES'!$I$958&amp;"")</f>
        <v/>
      </c>
      <c r="C4335" s="192">
        <f>"'INVOCAÇÕES'!I958"</f>
        <v/>
      </c>
      <c r="D4335" s="192" t="inlineStr">
        <is>
          <t>entrada</t>
        </is>
      </c>
    </row>
    <row r="4336">
      <c r="A4336" s="192" t="inlineStr">
        <is>
          <t>invocacao.5.ext.1.resolucao_escolha</t>
        </is>
      </c>
      <c r="B4336" s="192">
        <f>IF(ISBLANK('INVOCAÇÕES'!$K$958),"",'INVOCAÇÕES'!$K$958&amp;"")</f>
        <v/>
      </c>
      <c r="C4336" s="192">
        <f>"'INVOCAÇÕES'!K958"</f>
        <v/>
      </c>
      <c r="D4336" s="192" t="inlineStr">
        <is>
          <t>entrada</t>
        </is>
      </c>
    </row>
    <row r="4337">
      <c r="A4337" s="192" t="inlineStr">
        <is>
          <t>invocacao.5.ext.1.acao</t>
        </is>
      </c>
      <c r="B4337" s="192">
        <f>IF(ISBLANK('INVOCAÇÕES'!$I$959),"",'INVOCAÇÕES'!$I$959&amp;"")</f>
        <v/>
      </c>
      <c r="C4337" s="192">
        <f>"'INVOCAÇÕES'!I959"</f>
        <v/>
      </c>
      <c r="D4337" s="192" t="inlineStr">
        <is>
          <t>resultado</t>
        </is>
      </c>
    </row>
    <row r="4338">
      <c r="A4338" s="192" t="inlineStr">
        <is>
          <t>invocacao.5.ext.1.resolve</t>
        </is>
      </c>
      <c r="B4338" s="192">
        <f>IF(ISBLANK('INVOCAÇÕES'!$K$959),"",'INVOCAÇÕES'!$K$959&amp;"")</f>
        <v/>
      </c>
      <c r="C4338" s="192">
        <f>"'INVOCAÇÕES'!K959"</f>
        <v/>
      </c>
      <c r="D4338" s="192" t="inlineStr">
        <is>
          <t>resultado</t>
        </is>
      </c>
    </row>
    <row r="4339">
      <c r="A4339" s="192" t="inlineStr">
        <is>
          <t>invocacao.5.ext.1.alcance</t>
        </is>
      </c>
      <c r="B4339" s="192">
        <f>IF(ISBLANK('INVOCAÇÕES'!$I$960),"",'INVOCAÇÕES'!$I$960&amp;"")</f>
        <v/>
      </c>
      <c r="C4339" s="192">
        <f>"'INVOCAÇÕES'!I960"</f>
        <v/>
      </c>
      <c r="D4339" s="192" t="inlineStr">
        <is>
          <t>resultado</t>
        </is>
      </c>
    </row>
    <row r="4340">
      <c r="A4340" s="192" t="inlineStr">
        <is>
          <t>invocacao.5.ext.2.texto</t>
        </is>
      </c>
      <c r="B4340" s="192">
        <f>IF(ISBLANK('INVOCAÇÕES'!$O$954),"",'INVOCAÇÕES'!$O$954&amp;"")</f>
        <v/>
      </c>
      <c r="C4340" s="192">
        <f>"'INVOCAÇÕES'!O954"</f>
        <v/>
      </c>
      <c r="D4340" s="192" t="inlineStr">
        <is>
          <t>entrada</t>
        </is>
      </c>
    </row>
    <row r="4341">
      <c r="A4341" s="192" t="inlineStr">
        <is>
          <t>invocacao.5.ext.2.tipo_dano</t>
        </is>
      </c>
      <c r="B4341" s="192">
        <f>IF(ISBLANK('INVOCAÇÕES'!$O$958),"",'INVOCAÇÕES'!$O$958&amp;"")</f>
        <v/>
      </c>
      <c r="C4341" s="192">
        <f>"'INVOCAÇÕES'!O958"</f>
        <v/>
      </c>
      <c r="D4341" s="192" t="inlineStr">
        <is>
          <t>entrada</t>
        </is>
      </c>
    </row>
    <row r="4342">
      <c r="A4342" s="192" t="inlineStr">
        <is>
          <t>invocacao.5.ext.2.resolucao_escolha</t>
        </is>
      </c>
      <c r="B4342" s="192">
        <f>IF(ISBLANK('INVOCAÇÕES'!$Q$958),"",'INVOCAÇÕES'!$Q$958&amp;"")</f>
        <v/>
      </c>
      <c r="C4342" s="192">
        <f>"'INVOCAÇÕES'!Q958"</f>
        <v/>
      </c>
      <c r="D4342" s="192" t="inlineStr">
        <is>
          <t>entrada</t>
        </is>
      </c>
    </row>
    <row r="4343">
      <c r="A4343" s="192" t="inlineStr">
        <is>
          <t>invocacao.5.ext.2.acao</t>
        </is>
      </c>
      <c r="B4343" s="192">
        <f>IF(ISBLANK('INVOCAÇÕES'!$O$959),"",'INVOCAÇÕES'!$O$959&amp;"")</f>
        <v/>
      </c>
      <c r="C4343" s="192">
        <f>"'INVOCAÇÕES'!O959"</f>
        <v/>
      </c>
      <c r="D4343" s="192" t="inlineStr">
        <is>
          <t>resultado</t>
        </is>
      </c>
    </row>
    <row r="4344">
      <c r="A4344" s="192" t="inlineStr">
        <is>
          <t>invocacao.5.ext.2.resolve</t>
        </is>
      </c>
      <c r="B4344" s="192">
        <f>IF(ISBLANK('INVOCAÇÕES'!$Q$959),"",'INVOCAÇÕES'!$Q$959&amp;"")</f>
        <v/>
      </c>
      <c r="C4344" s="192">
        <f>"'INVOCAÇÕES'!Q959"</f>
        <v/>
      </c>
      <c r="D4344" s="192" t="inlineStr">
        <is>
          <t>resultado</t>
        </is>
      </c>
    </row>
    <row r="4345">
      <c r="A4345" s="192" t="inlineStr">
        <is>
          <t>invocacao.5.ext.2.alcance</t>
        </is>
      </c>
      <c r="B4345" s="192">
        <f>IF(ISBLANK('INVOCAÇÕES'!$O$960),"",'INVOCAÇÕES'!$O$960&amp;"")</f>
        <v/>
      </c>
      <c r="C4345" s="192">
        <f>"'INVOCAÇÕES'!O960"</f>
        <v/>
      </c>
      <c r="D4345" s="192" t="inlineStr">
        <is>
          <t>resultado</t>
        </is>
      </c>
    </row>
    <row r="4346">
      <c r="A4346" s="192" t="inlineStr">
        <is>
          <t>invocacao.5.ext.3.texto</t>
        </is>
      </c>
      <c r="B4346" s="192">
        <f>IF(ISBLANK('INVOCAÇÕES'!$U$954),"",'INVOCAÇÕES'!$U$954&amp;"")</f>
        <v/>
      </c>
      <c r="C4346" s="192">
        <f>"'INVOCAÇÕES'!U954"</f>
        <v/>
      </c>
      <c r="D4346" s="192" t="inlineStr">
        <is>
          <t>entrada</t>
        </is>
      </c>
    </row>
    <row r="4347">
      <c r="A4347" s="192" t="inlineStr">
        <is>
          <t>invocacao.5.ext.3.tipo_dano</t>
        </is>
      </c>
      <c r="B4347" s="192">
        <f>IF(ISBLANK('INVOCAÇÕES'!$U$958),"",'INVOCAÇÕES'!$U$958&amp;"")</f>
        <v/>
      </c>
      <c r="C4347" s="192">
        <f>"'INVOCAÇÕES'!U958"</f>
        <v/>
      </c>
      <c r="D4347" s="192" t="inlineStr">
        <is>
          <t>entrada</t>
        </is>
      </c>
    </row>
    <row r="4348">
      <c r="A4348" s="192" t="inlineStr">
        <is>
          <t>invocacao.5.ext.3.resolucao_escolha</t>
        </is>
      </c>
      <c r="B4348" s="192">
        <f>IF(ISBLANK('INVOCAÇÕES'!$W$958),"",'INVOCAÇÕES'!$W$958&amp;"")</f>
        <v/>
      </c>
      <c r="C4348" s="192">
        <f>"'INVOCAÇÕES'!W958"</f>
        <v/>
      </c>
      <c r="D4348" s="192" t="inlineStr">
        <is>
          <t>entrada</t>
        </is>
      </c>
    </row>
    <row r="4349">
      <c r="A4349" s="192" t="inlineStr">
        <is>
          <t>invocacao.5.ext.3.acao</t>
        </is>
      </c>
      <c r="B4349" s="192">
        <f>IF(ISBLANK('INVOCAÇÕES'!$U$959),"",'INVOCAÇÕES'!$U$959&amp;"")</f>
        <v/>
      </c>
      <c r="C4349" s="192">
        <f>"'INVOCAÇÕES'!U959"</f>
        <v/>
      </c>
      <c r="D4349" s="192" t="inlineStr">
        <is>
          <t>resultado</t>
        </is>
      </c>
    </row>
    <row r="4350">
      <c r="A4350" s="192" t="inlineStr">
        <is>
          <t>invocacao.5.ext.3.resolve</t>
        </is>
      </c>
      <c r="B4350" s="192">
        <f>IF(ISBLANK('INVOCAÇÕES'!$W$959),"",'INVOCAÇÕES'!$W$959&amp;"")</f>
        <v/>
      </c>
      <c r="C4350" s="192">
        <f>"'INVOCAÇÕES'!W959"</f>
        <v/>
      </c>
      <c r="D4350" s="192" t="inlineStr">
        <is>
          <t>resultado</t>
        </is>
      </c>
    </row>
    <row r="4351">
      <c r="A4351" s="192" t="inlineStr">
        <is>
          <t>invocacao.5.ext.3.alcance</t>
        </is>
      </c>
      <c r="B4351" s="192">
        <f>IF(ISBLANK('INVOCAÇÕES'!$U$960),"",'INVOCAÇÕES'!$U$960&amp;"")</f>
        <v/>
      </c>
      <c r="C4351" s="192">
        <f>"'INVOCAÇÕES'!U960"</f>
        <v/>
      </c>
      <c r="D4351" s="192" t="inlineStr">
        <is>
          <t>resultado</t>
        </is>
      </c>
    </row>
    <row r="4352">
      <c r="A4352" s="192" t="inlineStr">
        <is>
          <t>invocacao.6.bas.1.texto</t>
        </is>
      </c>
      <c r="B4352" s="192">
        <f>IF(ISBLANK('INVOCAÇÕES'!$I$1050),"",'INVOCAÇÕES'!$I$1050&amp;"")</f>
        <v/>
      </c>
      <c r="C4352" s="192">
        <f>"'INVOCAÇÕES'!I1050"</f>
        <v/>
      </c>
      <c r="D4352" s="192" t="inlineStr">
        <is>
          <t>entrada</t>
        </is>
      </c>
    </row>
    <row r="4353">
      <c r="A4353" s="192" t="inlineStr">
        <is>
          <t>invocacao.6.bas.1.tipo_dano</t>
        </is>
      </c>
      <c r="B4353" s="192">
        <f>IF(ISBLANK('INVOCAÇÕES'!$I$1054),"",'INVOCAÇÕES'!$I$1054&amp;"")</f>
        <v/>
      </c>
      <c r="C4353" s="192">
        <f>"'INVOCAÇÕES'!I1054"</f>
        <v/>
      </c>
      <c r="D4353" s="192" t="inlineStr">
        <is>
          <t>entrada</t>
        </is>
      </c>
    </row>
    <row r="4354">
      <c r="A4354" s="192" t="inlineStr">
        <is>
          <t>invocacao.6.bas.1.resolucao_escolha</t>
        </is>
      </c>
      <c r="B4354" s="192">
        <f>IF(ISBLANK('INVOCAÇÕES'!$K$1054),"",'INVOCAÇÕES'!$K$1054&amp;"")</f>
        <v/>
      </c>
      <c r="C4354" s="192">
        <f>"'INVOCAÇÕES'!K1054"</f>
        <v/>
      </c>
      <c r="D4354" s="192" t="inlineStr">
        <is>
          <t>entrada</t>
        </is>
      </c>
    </row>
    <row r="4355">
      <c r="A4355" s="192" t="inlineStr">
        <is>
          <t>invocacao.6.bas.1.acao</t>
        </is>
      </c>
      <c r="B4355" s="192">
        <f>IF(ISBLANK('INVOCAÇÕES'!$I$1055),"",'INVOCAÇÕES'!$I$1055&amp;"")</f>
        <v/>
      </c>
      <c r="C4355" s="192">
        <f>"'INVOCAÇÕES'!I1055"</f>
        <v/>
      </c>
      <c r="D4355" s="192" t="inlineStr">
        <is>
          <t>resultado</t>
        </is>
      </c>
    </row>
    <row r="4356">
      <c r="A4356" s="192" t="inlineStr">
        <is>
          <t>invocacao.6.bas.1.resolve</t>
        </is>
      </c>
      <c r="B4356" s="192">
        <f>IF(ISBLANK('INVOCAÇÕES'!$K$1055),"",'INVOCAÇÕES'!$K$1055&amp;"")</f>
        <v/>
      </c>
      <c r="C4356" s="192">
        <f>"'INVOCAÇÕES'!K1055"</f>
        <v/>
      </c>
      <c r="D4356" s="192" t="inlineStr">
        <is>
          <t>resultado</t>
        </is>
      </c>
    </row>
    <row r="4357">
      <c r="A4357" s="192" t="inlineStr">
        <is>
          <t>invocacao.6.bas.1.alcance</t>
        </is>
      </c>
      <c r="B4357" s="192">
        <f>IF(ISBLANK('INVOCAÇÕES'!$I$1056),"",'INVOCAÇÕES'!$I$1056&amp;"")</f>
        <v/>
      </c>
      <c r="C4357" s="192">
        <f>"'INVOCAÇÕES'!I1056"</f>
        <v/>
      </c>
      <c r="D4357" s="192" t="inlineStr">
        <is>
          <t>resultado</t>
        </is>
      </c>
    </row>
    <row r="4358">
      <c r="A4358" s="192" t="inlineStr">
        <is>
          <t>invocacao.6.esp.1.texto</t>
        </is>
      </c>
      <c r="B4358" s="192">
        <f>IF(ISBLANK('INVOCAÇÕES'!$O$1050),"",'INVOCAÇÕES'!$O$1050&amp;"")</f>
        <v/>
      </c>
      <c r="C4358" s="192">
        <f>"'INVOCAÇÕES'!O1050"</f>
        <v/>
      </c>
      <c r="D4358" s="192" t="inlineStr">
        <is>
          <t>entrada</t>
        </is>
      </c>
    </row>
    <row r="4359">
      <c r="A4359" s="192" t="inlineStr">
        <is>
          <t>invocacao.6.esp.1.tipo_dano</t>
        </is>
      </c>
      <c r="B4359" s="192">
        <f>IF(ISBLANK('INVOCAÇÕES'!$O$1054),"",'INVOCAÇÕES'!$O$1054&amp;"")</f>
        <v/>
      </c>
      <c r="C4359" s="192">
        <f>"'INVOCAÇÕES'!O1054"</f>
        <v/>
      </c>
      <c r="D4359" s="192" t="inlineStr">
        <is>
          <t>entrada</t>
        </is>
      </c>
    </row>
    <row r="4360">
      <c r="A4360" s="192" t="inlineStr">
        <is>
          <t>invocacao.6.esp.1.resolucao_escolha</t>
        </is>
      </c>
      <c r="B4360" s="192">
        <f>IF(ISBLANK('INVOCAÇÕES'!$Q$1054),"",'INVOCAÇÕES'!$Q$1054&amp;"")</f>
        <v/>
      </c>
      <c r="C4360" s="192">
        <f>"'INVOCAÇÕES'!Q1054"</f>
        <v/>
      </c>
      <c r="D4360" s="192" t="inlineStr">
        <is>
          <t>entrada</t>
        </is>
      </c>
    </row>
    <row r="4361">
      <c r="A4361" s="192" t="inlineStr">
        <is>
          <t>invocacao.6.esp.1.acao</t>
        </is>
      </c>
      <c r="B4361" s="192">
        <f>IF(ISBLANK('INVOCAÇÕES'!$O$1055),"",'INVOCAÇÕES'!$O$1055&amp;"")</f>
        <v/>
      </c>
      <c r="C4361" s="192">
        <f>"'INVOCAÇÕES'!O1055"</f>
        <v/>
      </c>
      <c r="D4361" s="192" t="inlineStr">
        <is>
          <t>resultado</t>
        </is>
      </c>
    </row>
    <row r="4362">
      <c r="A4362" s="192" t="inlineStr">
        <is>
          <t>invocacao.6.esp.1.resolve</t>
        </is>
      </c>
      <c r="B4362" s="192">
        <f>IF(ISBLANK('INVOCAÇÕES'!$Q$1055),"",'INVOCAÇÕES'!$Q$1055&amp;"")</f>
        <v/>
      </c>
      <c r="C4362" s="192">
        <f>"'INVOCAÇÕES'!Q1055"</f>
        <v/>
      </c>
      <c r="D4362" s="192" t="inlineStr">
        <is>
          <t>resultado</t>
        </is>
      </c>
    </row>
    <row r="4363">
      <c r="A4363" s="192" t="inlineStr">
        <is>
          <t>invocacao.6.esp.1.alcance</t>
        </is>
      </c>
      <c r="B4363" s="192">
        <f>IF(ISBLANK('INVOCAÇÕES'!$O$1056),"",'INVOCAÇÕES'!$O$1056&amp;"")</f>
        <v/>
      </c>
      <c r="C4363" s="192">
        <f>"'INVOCAÇÕES'!O1056"</f>
        <v/>
      </c>
      <c r="D4363" s="192" t="inlineStr">
        <is>
          <t>resultado</t>
        </is>
      </c>
    </row>
    <row r="4364">
      <c r="A4364" s="192" t="inlineStr">
        <is>
          <t>invocacao.6.esp.2.texto</t>
        </is>
      </c>
      <c r="B4364" s="192">
        <f>IF(ISBLANK('INVOCAÇÕES'!$U$1050),"",'INVOCAÇÕES'!$U$1050&amp;"")</f>
        <v/>
      </c>
      <c r="C4364" s="192">
        <f>"'INVOCAÇÕES'!U1050"</f>
        <v/>
      </c>
      <c r="D4364" s="192" t="inlineStr">
        <is>
          <t>entrada</t>
        </is>
      </c>
    </row>
    <row r="4365">
      <c r="A4365" s="192" t="inlineStr">
        <is>
          <t>invocacao.6.esp.2.tipo_dano</t>
        </is>
      </c>
      <c r="B4365" s="192">
        <f>IF(ISBLANK('INVOCAÇÕES'!$U$1054),"",'INVOCAÇÕES'!$U$1054&amp;"")</f>
        <v/>
      </c>
      <c r="C4365" s="192">
        <f>"'INVOCAÇÕES'!U1054"</f>
        <v/>
      </c>
      <c r="D4365" s="192" t="inlineStr">
        <is>
          <t>entrada</t>
        </is>
      </c>
    </row>
    <row r="4366">
      <c r="A4366" s="192" t="inlineStr">
        <is>
          <t>invocacao.6.esp.2.resolucao_escolha</t>
        </is>
      </c>
      <c r="B4366" s="192">
        <f>IF(ISBLANK('INVOCAÇÕES'!$W$1054),"",'INVOCAÇÕES'!$W$1054&amp;"")</f>
        <v/>
      </c>
      <c r="C4366" s="192">
        <f>"'INVOCAÇÕES'!W1054"</f>
        <v/>
      </c>
      <c r="D4366" s="192" t="inlineStr">
        <is>
          <t>entrada</t>
        </is>
      </c>
    </row>
    <row r="4367">
      <c r="A4367" s="192" t="inlineStr">
        <is>
          <t>invocacao.6.esp.2.acao</t>
        </is>
      </c>
      <c r="B4367" s="192">
        <f>IF(ISBLANK('INVOCAÇÕES'!$U$1055),"",'INVOCAÇÕES'!$U$1055&amp;"")</f>
        <v/>
      </c>
      <c r="C4367" s="192">
        <f>"'INVOCAÇÕES'!U1055"</f>
        <v/>
      </c>
      <c r="D4367" s="192" t="inlineStr">
        <is>
          <t>resultado</t>
        </is>
      </c>
    </row>
    <row r="4368">
      <c r="A4368" s="192" t="inlineStr">
        <is>
          <t>invocacao.6.esp.2.resolve</t>
        </is>
      </c>
      <c r="B4368" s="192">
        <f>IF(ISBLANK('INVOCAÇÕES'!$W$1055),"",'INVOCAÇÕES'!$W$1055&amp;"")</f>
        <v/>
      </c>
      <c r="C4368" s="192">
        <f>"'INVOCAÇÕES'!W1055"</f>
        <v/>
      </c>
      <c r="D4368" s="192" t="inlineStr">
        <is>
          <t>resultado</t>
        </is>
      </c>
    </row>
    <row r="4369">
      <c r="A4369" s="192" t="inlineStr">
        <is>
          <t>invocacao.6.esp.2.alcance</t>
        </is>
      </c>
      <c r="B4369" s="192">
        <f>IF(ISBLANK('INVOCAÇÕES'!$U$1056),"",'INVOCAÇÕES'!$U$1056&amp;"")</f>
        <v/>
      </c>
      <c r="C4369" s="192">
        <f>"'INVOCAÇÕES'!U1056"</f>
        <v/>
      </c>
      <c r="D4369" s="192" t="inlineStr">
        <is>
          <t>resultado</t>
        </is>
      </c>
    </row>
    <row r="4370">
      <c r="A4370" s="192" t="inlineStr">
        <is>
          <t>invocacao.6.bas.2.texto</t>
        </is>
      </c>
      <c r="B4370" s="192">
        <f>IF(ISBLANK('INVOCAÇÕES'!$I$1084),"",'INVOCAÇÕES'!$I$1084&amp;"")</f>
        <v/>
      </c>
      <c r="C4370" s="192">
        <f>"'INVOCAÇÕES'!I1084"</f>
        <v/>
      </c>
      <c r="D4370" s="192" t="inlineStr">
        <is>
          <t>entrada</t>
        </is>
      </c>
    </row>
    <row r="4371">
      <c r="A4371" s="192" t="inlineStr">
        <is>
          <t>invocacao.6.bas.2.tipo_dano</t>
        </is>
      </c>
      <c r="B4371" s="192">
        <f>IF(ISBLANK('INVOCAÇÕES'!$I$1088),"",'INVOCAÇÕES'!$I$1088&amp;"")</f>
        <v/>
      </c>
      <c r="C4371" s="192">
        <f>"'INVOCAÇÕES'!I1088"</f>
        <v/>
      </c>
      <c r="D4371" s="192" t="inlineStr">
        <is>
          <t>entrada</t>
        </is>
      </c>
    </row>
    <row r="4372">
      <c r="A4372" s="192" t="inlineStr">
        <is>
          <t>invocacao.6.bas.2.resolucao_escolha</t>
        </is>
      </c>
      <c r="B4372" s="192">
        <f>IF(ISBLANK('INVOCAÇÕES'!$K$1088),"",'INVOCAÇÕES'!$K$1088&amp;"")</f>
        <v/>
      </c>
      <c r="C4372" s="192">
        <f>"'INVOCAÇÕES'!K1088"</f>
        <v/>
      </c>
      <c r="D4372" s="192" t="inlineStr">
        <is>
          <t>entrada</t>
        </is>
      </c>
    </row>
    <row r="4373">
      <c r="A4373" s="192" t="inlineStr">
        <is>
          <t>invocacao.6.bas.2.acao</t>
        </is>
      </c>
      <c r="B4373" s="192">
        <f>IF(ISBLANK('INVOCAÇÕES'!$I$1089),"",'INVOCAÇÕES'!$I$1089&amp;"")</f>
        <v/>
      </c>
      <c r="C4373" s="192">
        <f>"'INVOCAÇÕES'!I1089"</f>
        <v/>
      </c>
      <c r="D4373" s="192" t="inlineStr">
        <is>
          <t>resultado</t>
        </is>
      </c>
    </row>
    <row r="4374">
      <c r="A4374" s="192" t="inlineStr">
        <is>
          <t>invocacao.6.bas.2.resolve</t>
        </is>
      </c>
      <c r="B4374" s="192">
        <f>IF(ISBLANK('INVOCAÇÕES'!$K$1089),"",'INVOCAÇÕES'!$K$1089&amp;"")</f>
        <v/>
      </c>
      <c r="C4374" s="192">
        <f>"'INVOCAÇÕES'!K1089"</f>
        <v/>
      </c>
      <c r="D4374" s="192" t="inlineStr">
        <is>
          <t>resultado</t>
        </is>
      </c>
    </row>
    <row r="4375">
      <c r="A4375" s="192" t="inlineStr">
        <is>
          <t>invocacao.6.bas.2.alcance</t>
        </is>
      </c>
      <c r="B4375" s="192">
        <f>IF(ISBLANK('INVOCAÇÕES'!$I$1090),"",'INVOCAÇÕES'!$I$1090&amp;"")</f>
        <v/>
      </c>
      <c r="C4375" s="192">
        <f>"'INVOCAÇÕES'!I1090"</f>
        <v/>
      </c>
      <c r="D4375" s="192" t="inlineStr">
        <is>
          <t>resultado</t>
        </is>
      </c>
    </row>
    <row r="4376">
      <c r="A4376" s="192" t="inlineStr">
        <is>
          <t>invocacao.6.esp.3.texto</t>
        </is>
      </c>
      <c r="B4376" s="192">
        <f>IF(ISBLANK('INVOCAÇÕES'!$O$1084),"",'INVOCAÇÕES'!$O$1084&amp;"")</f>
        <v/>
      </c>
      <c r="C4376" s="192">
        <f>"'INVOCAÇÕES'!O1084"</f>
        <v/>
      </c>
      <c r="D4376" s="192" t="inlineStr">
        <is>
          <t>entrada</t>
        </is>
      </c>
    </row>
    <row r="4377">
      <c r="A4377" s="192" t="inlineStr">
        <is>
          <t>invocacao.6.esp.3.tipo_dano</t>
        </is>
      </c>
      <c r="B4377" s="192">
        <f>IF(ISBLANK('INVOCAÇÕES'!$O$1088),"",'INVOCAÇÕES'!$O$1088&amp;"")</f>
        <v/>
      </c>
      <c r="C4377" s="192">
        <f>"'INVOCAÇÕES'!O1088"</f>
        <v/>
      </c>
      <c r="D4377" s="192" t="inlineStr">
        <is>
          <t>entrada</t>
        </is>
      </c>
    </row>
    <row r="4378">
      <c r="A4378" s="192" t="inlineStr">
        <is>
          <t>invocacao.6.esp.3.resolucao_escolha</t>
        </is>
      </c>
      <c r="B4378" s="192">
        <f>IF(ISBLANK('INVOCAÇÕES'!$Q$1088),"",'INVOCAÇÕES'!$Q$1088&amp;"")</f>
        <v/>
      </c>
      <c r="C4378" s="192">
        <f>"'INVOCAÇÕES'!Q1088"</f>
        <v/>
      </c>
      <c r="D4378" s="192" t="inlineStr">
        <is>
          <t>entrada</t>
        </is>
      </c>
    </row>
    <row r="4379">
      <c r="A4379" s="192" t="inlineStr">
        <is>
          <t>invocacao.6.esp.3.acao</t>
        </is>
      </c>
      <c r="B4379" s="192">
        <f>IF(ISBLANK('INVOCAÇÕES'!$O$1089),"",'INVOCAÇÕES'!$O$1089&amp;"")</f>
        <v/>
      </c>
      <c r="C4379" s="192">
        <f>"'INVOCAÇÕES'!O1089"</f>
        <v/>
      </c>
      <c r="D4379" s="192" t="inlineStr">
        <is>
          <t>resultado</t>
        </is>
      </c>
    </row>
    <row r="4380">
      <c r="A4380" s="192" t="inlineStr">
        <is>
          <t>invocacao.6.esp.3.resolve</t>
        </is>
      </c>
      <c r="B4380" s="192">
        <f>IF(ISBLANK('INVOCAÇÕES'!$Q$1089),"",'INVOCAÇÕES'!$Q$1089&amp;"")</f>
        <v/>
      </c>
      <c r="C4380" s="192">
        <f>"'INVOCAÇÕES'!Q1089"</f>
        <v/>
      </c>
      <c r="D4380" s="192" t="inlineStr">
        <is>
          <t>resultado</t>
        </is>
      </c>
    </row>
    <row r="4381">
      <c r="A4381" s="192" t="inlineStr">
        <is>
          <t>invocacao.6.esp.3.alcance</t>
        </is>
      </c>
      <c r="B4381" s="192">
        <f>IF(ISBLANK('INVOCAÇÕES'!$O$1090),"",'INVOCAÇÕES'!$O$1090&amp;"")</f>
        <v/>
      </c>
      <c r="C4381" s="192">
        <f>"'INVOCAÇÕES'!O1090"</f>
        <v/>
      </c>
      <c r="D4381" s="192" t="inlineStr">
        <is>
          <t>resultado</t>
        </is>
      </c>
    </row>
    <row r="4382">
      <c r="A4382" s="192" t="inlineStr">
        <is>
          <t>invocacao.6.esp.4.texto</t>
        </is>
      </c>
      <c r="B4382" s="192">
        <f>IF(ISBLANK('INVOCAÇÕES'!$U$1084),"",'INVOCAÇÕES'!$U$1084&amp;"")</f>
        <v/>
      </c>
      <c r="C4382" s="192">
        <f>"'INVOCAÇÕES'!U1084"</f>
        <v/>
      </c>
      <c r="D4382" s="192" t="inlineStr">
        <is>
          <t>entrada</t>
        </is>
      </c>
    </row>
    <row r="4383">
      <c r="A4383" s="192" t="inlineStr">
        <is>
          <t>invocacao.6.esp.4.tipo_dano</t>
        </is>
      </c>
      <c r="B4383" s="192">
        <f>IF(ISBLANK('INVOCAÇÕES'!$U$1088),"",'INVOCAÇÕES'!$U$1088&amp;"")</f>
        <v/>
      </c>
      <c r="C4383" s="192">
        <f>"'INVOCAÇÕES'!U1088"</f>
        <v/>
      </c>
      <c r="D4383" s="192" t="inlineStr">
        <is>
          <t>entrada</t>
        </is>
      </c>
    </row>
    <row r="4384">
      <c r="A4384" s="192" t="inlineStr">
        <is>
          <t>invocacao.6.esp.4.resolucao_escolha</t>
        </is>
      </c>
      <c r="B4384" s="192">
        <f>IF(ISBLANK('INVOCAÇÕES'!$W$1088),"",'INVOCAÇÕES'!$W$1088&amp;"")</f>
        <v/>
      </c>
      <c r="C4384" s="192">
        <f>"'INVOCAÇÕES'!W1088"</f>
        <v/>
      </c>
      <c r="D4384" s="192" t="inlineStr">
        <is>
          <t>entrada</t>
        </is>
      </c>
    </row>
    <row r="4385">
      <c r="A4385" s="192" t="inlineStr">
        <is>
          <t>invocacao.6.esp.4.acao</t>
        </is>
      </c>
      <c r="B4385" s="192">
        <f>IF(ISBLANK('INVOCAÇÕES'!$U$1089),"",'INVOCAÇÕES'!$U$1089&amp;"")</f>
        <v/>
      </c>
      <c r="C4385" s="192">
        <f>"'INVOCAÇÕES'!U1089"</f>
        <v/>
      </c>
      <c r="D4385" s="192" t="inlineStr">
        <is>
          <t>resultado</t>
        </is>
      </c>
    </row>
    <row r="4386">
      <c r="A4386" s="192" t="inlineStr">
        <is>
          <t>invocacao.6.esp.4.resolve</t>
        </is>
      </c>
      <c r="B4386" s="192">
        <f>IF(ISBLANK('INVOCAÇÕES'!$W$1089),"",'INVOCAÇÕES'!$W$1089&amp;"")</f>
        <v/>
      </c>
      <c r="C4386" s="192">
        <f>"'INVOCAÇÕES'!W1089"</f>
        <v/>
      </c>
      <c r="D4386" s="192" t="inlineStr">
        <is>
          <t>resultado</t>
        </is>
      </c>
    </row>
    <row r="4387">
      <c r="A4387" s="192" t="inlineStr">
        <is>
          <t>invocacao.6.esp.4.alcance</t>
        </is>
      </c>
      <c r="B4387" s="192">
        <f>IF(ISBLANK('INVOCAÇÕES'!$U$1090),"",'INVOCAÇÕES'!$U$1090&amp;"")</f>
        <v/>
      </c>
      <c r="C4387" s="192">
        <f>"'INVOCAÇÕES'!U1090"</f>
        <v/>
      </c>
      <c r="D4387" s="192" t="inlineStr">
        <is>
          <t>resultado</t>
        </is>
      </c>
    </row>
    <row r="4388">
      <c r="A4388" s="192" t="inlineStr">
        <is>
          <t>invocacao.6.esp.5.texto</t>
        </is>
      </c>
      <c r="B4388" s="192">
        <f>IF(ISBLANK('INVOCAÇÕES'!$I$1106),"",'INVOCAÇÕES'!$I$1106&amp;"")</f>
        <v/>
      </c>
      <c r="C4388" s="192">
        <f>"'INVOCAÇÕES'!I1106"</f>
        <v/>
      </c>
      <c r="D4388" s="192" t="inlineStr">
        <is>
          <t>entrada</t>
        </is>
      </c>
    </row>
    <row r="4389">
      <c r="A4389" s="192" t="inlineStr">
        <is>
          <t>invocacao.6.esp.5.tipo_dano</t>
        </is>
      </c>
      <c r="B4389" s="192">
        <f>IF(ISBLANK('INVOCAÇÕES'!$I$1110),"",'INVOCAÇÕES'!$I$1110&amp;"")</f>
        <v/>
      </c>
      <c r="C4389" s="192">
        <f>"'INVOCAÇÕES'!I1110"</f>
        <v/>
      </c>
      <c r="D4389" s="192" t="inlineStr">
        <is>
          <t>entrada</t>
        </is>
      </c>
    </row>
    <row r="4390">
      <c r="A4390" s="192" t="inlineStr">
        <is>
          <t>invocacao.6.esp.5.resolucao_escolha</t>
        </is>
      </c>
      <c r="B4390" s="192">
        <f>IF(ISBLANK('INVOCAÇÕES'!$K$1110),"",'INVOCAÇÕES'!$K$1110&amp;"")</f>
        <v/>
      </c>
      <c r="C4390" s="192">
        <f>"'INVOCAÇÕES'!K1110"</f>
        <v/>
      </c>
      <c r="D4390" s="192" t="inlineStr">
        <is>
          <t>entrada</t>
        </is>
      </c>
    </row>
    <row r="4391">
      <c r="A4391" s="192" t="inlineStr">
        <is>
          <t>invocacao.6.esp.5.acao</t>
        </is>
      </c>
      <c r="B4391" s="192">
        <f>IF(ISBLANK('INVOCAÇÕES'!$I$1111),"",'INVOCAÇÕES'!$I$1111&amp;"")</f>
        <v/>
      </c>
      <c r="C4391" s="192">
        <f>"'INVOCAÇÕES'!I1111"</f>
        <v/>
      </c>
      <c r="D4391" s="192" t="inlineStr">
        <is>
          <t>resultado</t>
        </is>
      </c>
    </row>
    <row r="4392">
      <c r="A4392" s="192" t="inlineStr">
        <is>
          <t>invocacao.6.esp.5.resolve</t>
        </is>
      </c>
      <c r="B4392" s="192">
        <f>IF(ISBLANK('INVOCAÇÕES'!$K$1111),"",'INVOCAÇÕES'!$K$1111&amp;"")</f>
        <v/>
      </c>
      <c r="C4392" s="192">
        <f>"'INVOCAÇÕES'!K1111"</f>
        <v/>
      </c>
      <c r="D4392" s="192" t="inlineStr">
        <is>
          <t>resultado</t>
        </is>
      </c>
    </row>
    <row r="4393">
      <c r="A4393" s="192" t="inlineStr">
        <is>
          <t>invocacao.6.esp.5.alcance</t>
        </is>
      </c>
      <c r="B4393" s="192">
        <f>IF(ISBLANK('INVOCAÇÕES'!$I$1112),"",'INVOCAÇÕES'!$I$1112&amp;"")</f>
        <v/>
      </c>
      <c r="C4393" s="192">
        <f>"'INVOCAÇÕES'!I1112"</f>
        <v/>
      </c>
      <c r="D4393" s="192" t="inlineStr">
        <is>
          <t>resultado</t>
        </is>
      </c>
    </row>
    <row r="4394">
      <c r="A4394" s="192" t="inlineStr">
        <is>
          <t>invocacao.6.esp.6.texto</t>
        </is>
      </c>
      <c r="B4394" s="192">
        <f>IF(ISBLANK('INVOCAÇÕES'!$O$1106),"",'INVOCAÇÕES'!$O$1106&amp;"")</f>
        <v/>
      </c>
      <c r="C4394" s="192">
        <f>"'INVOCAÇÕES'!O1106"</f>
        <v/>
      </c>
      <c r="D4394" s="192" t="inlineStr">
        <is>
          <t>entrada</t>
        </is>
      </c>
    </row>
    <row r="4395">
      <c r="A4395" s="192" t="inlineStr">
        <is>
          <t>invocacao.6.esp.6.tipo_dano</t>
        </is>
      </c>
      <c r="B4395" s="192">
        <f>IF(ISBLANK('INVOCAÇÕES'!$O$1110),"",'INVOCAÇÕES'!$O$1110&amp;"")</f>
        <v/>
      </c>
      <c r="C4395" s="192">
        <f>"'INVOCAÇÕES'!O1110"</f>
        <v/>
      </c>
      <c r="D4395" s="192" t="inlineStr">
        <is>
          <t>entrada</t>
        </is>
      </c>
    </row>
    <row r="4396">
      <c r="A4396" s="192" t="inlineStr">
        <is>
          <t>invocacao.6.esp.6.resolucao_escolha</t>
        </is>
      </c>
      <c r="B4396" s="192">
        <f>IF(ISBLANK('INVOCAÇÕES'!$Q$1110),"",'INVOCAÇÕES'!$Q$1110&amp;"")</f>
        <v/>
      </c>
      <c r="C4396" s="192">
        <f>"'INVOCAÇÕES'!Q1110"</f>
        <v/>
      </c>
      <c r="D4396" s="192" t="inlineStr">
        <is>
          <t>entrada</t>
        </is>
      </c>
    </row>
    <row r="4397">
      <c r="A4397" s="192" t="inlineStr">
        <is>
          <t>invocacao.6.esp.6.acao</t>
        </is>
      </c>
      <c r="B4397" s="192">
        <f>IF(ISBLANK('INVOCAÇÕES'!$O$1111),"",'INVOCAÇÕES'!$O$1111&amp;"")</f>
        <v/>
      </c>
      <c r="C4397" s="192">
        <f>"'INVOCAÇÕES'!O1111"</f>
        <v/>
      </c>
      <c r="D4397" s="192" t="inlineStr">
        <is>
          <t>resultado</t>
        </is>
      </c>
    </row>
    <row r="4398">
      <c r="A4398" s="192" t="inlineStr">
        <is>
          <t>invocacao.6.esp.6.resolve</t>
        </is>
      </c>
      <c r="B4398" s="192">
        <f>IF(ISBLANK('INVOCAÇÕES'!$Q$1111),"",'INVOCAÇÕES'!$Q$1111&amp;"")</f>
        <v/>
      </c>
      <c r="C4398" s="192">
        <f>"'INVOCAÇÕES'!Q1111"</f>
        <v/>
      </c>
      <c r="D4398" s="192" t="inlineStr">
        <is>
          <t>resultado</t>
        </is>
      </c>
    </row>
    <row r="4399">
      <c r="A4399" s="192" t="inlineStr">
        <is>
          <t>invocacao.6.esp.6.alcance</t>
        </is>
      </c>
      <c r="B4399" s="192">
        <f>IF(ISBLANK('INVOCAÇÕES'!$O$1112),"",'INVOCAÇÕES'!$O$1112&amp;"")</f>
        <v/>
      </c>
      <c r="C4399" s="192">
        <f>"'INVOCAÇÕES'!O1112"</f>
        <v/>
      </c>
      <c r="D4399" s="192" t="inlineStr">
        <is>
          <t>resultado</t>
        </is>
      </c>
    </row>
    <row r="4400">
      <c r="A4400" s="192" t="inlineStr">
        <is>
          <t>invocacao.6.esp.7.texto</t>
        </is>
      </c>
      <c r="B4400" s="192">
        <f>IF(ISBLANK('INVOCAÇÕES'!$U$1106),"",'INVOCAÇÕES'!$U$1106&amp;"")</f>
        <v/>
      </c>
      <c r="C4400" s="192">
        <f>"'INVOCAÇÕES'!U1106"</f>
        <v/>
      </c>
      <c r="D4400" s="192" t="inlineStr">
        <is>
          <t>entrada</t>
        </is>
      </c>
    </row>
    <row r="4401">
      <c r="A4401" s="192" t="inlineStr">
        <is>
          <t>invocacao.6.esp.7.tipo_dano</t>
        </is>
      </c>
      <c r="B4401" s="192">
        <f>IF(ISBLANK('INVOCAÇÕES'!$U$1110),"",'INVOCAÇÕES'!$U$1110&amp;"")</f>
        <v/>
      </c>
      <c r="C4401" s="192">
        <f>"'INVOCAÇÕES'!U1110"</f>
        <v/>
      </c>
      <c r="D4401" s="192" t="inlineStr">
        <is>
          <t>entrada</t>
        </is>
      </c>
    </row>
    <row r="4402">
      <c r="A4402" s="192" t="inlineStr">
        <is>
          <t>invocacao.6.esp.7.resolucao_escolha</t>
        </is>
      </c>
      <c r="B4402" s="192">
        <f>IF(ISBLANK('INVOCAÇÕES'!$W$1110),"",'INVOCAÇÕES'!$W$1110&amp;"")</f>
        <v/>
      </c>
      <c r="C4402" s="192">
        <f>"'INVOCAÇÕES'!W1110"</f>
        <v/>
      </c>
      <c r="D4402" s="192" t="inlineStr">
        <is>
          <t>entrada</t>
        </is>
      </c>
    </row>
    <row r="4403">
      <c r="A4403" s="192" t="inlineStr">
        <is>
          <t>invocacao.6.esp.7.acao</t>
        </is>
      </c>
      <c r="B4403" s="192">
        <f>IF(ISBLANK('INVOCAÇÕES'!$U$1111),"",'INVOCAÇÕES'!$U$1111&amp;"")</f>
        <v/>
      </c>
      <c r="C4403" s="192">
        <f>"'INVOCAÇÕES'!U1111"</f>
        <v/>
      </c>
      <c r="D4403" s="192" t="inlineStr">
        <is>
          <t>resultado</t>
        </is>
      </c>
    </row>
    <row r="4404">
      <c r="A4404" s="192" t="inlineStr">
        <is>
          <t>invocacao.6.esp.7.resolve</t>
        </is>
      </c>
      <c r="B4404" s="192">
        <f>IF(ISBLANK('INVOCAÇÕES'!$W$1111),"",'INVOCAÇÕES'!$W$1111&amp;"")</f>
        <v/>
      </c>
      <c r="C4404" s="192">
        <f>"'INVOCAÇÕES'!W1111"</f>
        <v/>
      </c>
      <c r="D4404" s="192" t="inlineStr">
        <is>
          <t>resultado</t>
        </is>
      </c>
    </row>
    <row r="4405">
      <c r="A4405" s="192" t="inlineStr">
        <is>
          <t>invocacao.6.esp.7.alcance</t>
        </is>
      </c>
      <c r="B4405" s="192">
        <f>IF(ISBLANK('INVOCAÇÕES'!$U$1112),"",'INVOCAÇÕES'!$U$1112&amp;"")</f>
        <v/>
      </c>
      <c r="C4405" s="192">
        <f>"'INVOCAÇÕES'!U1112"</f>
        <v/>
      </c>
      <c r="D4405" s="192" t="inlineStr">
        <is>
          <t>resultado</t>
        </is>
      </c>
    </row>
    <row r="4406">
      <c r="A4406" s="192" t="inlineStr">
        <is>
          <t>invocacao.6.esp.8.texto</t>
        </is>
      </c>
      <c r="B4406" s="192">
        <f>IF(ISBLANK('INVOCAÇÕES'!$I$1128),"",'INVOCAÇÕES'!$I$1128&amp;"")</f>
        <v/>
      </c>
      <c r="C4406" s="192">
        <f>"'INVOCAÇÕES'!I1128"</f>
        <v/>
      </c>
      <c r="D4406" s="192" t="inlineStr">
        <is>
          <t>entrada</t>
        </is>
      </c>
    </row>
    <row r="4407">
      <c r="A4407" s="192" t="inlineStr">
        <is>
          <t>invocacao.6.esp.8.tipo_dano</t>
        </is>
      </c>
      <c r="B4407" s="192">
        <f>IF(ISBLANK('INVOCAÇÕES'!$I$1132),"",'INVOCAÇÕES'!$I$1132&amp;"")</f>
        <v/>
      </c>
      <c r="C4407" s="192">
        <f>"'INVOCAÇÕES'!I1132"</f>
        <v/>
      </c>
      <c r="D4407" s="192" t="inlineStr">
        <is>
          <t>entrada</t>
        </is>
      </c>
    </row>
    <row r="4408">
      <c r="A4408" s="192" t="inlineStr">
        <is>
          <t>invocacao.6.esp.8.resolucao_escolha</t>
        </is>
      </c>
      <c r="B4408" s="192">
        <f>IF(ISBLANK('INVOCAÇÕES'!$K$1132),"",'INVOCAÇÕES'!$K$1132&amp;"")</f>
        <v/>
      </c>
      <c r="C4408" s="192">
        <f>"'INVOCAÇÕES'!K1132"</f>
        <v/>
      </c>
      <c r="D4408" s="192" t="inlineStr">
        <is>
          <t>entrada</t>
        </is>
      </c>
    </row>
    <row r="4409">
      <c r="A4409" s="192" t="inlineStr">
        <is>
          <t>invocacao.6.esp.8.acao</t>
        </is>
      </c>
      <c r="B4409" s="192">
        <f>IF(ISBLANK('INVOCAÇÕES'!$I$1133),"",'INVOCAÇÕES'!$I$1133&amp;"")</f>
        <v/>
      </c>
      <c r="C4409" s="192">
        <f>"'INVOCAÇÕES'!I1133"</f>
        <v/>
      </c>
      <c r="D4409" s="192" t="inlineStr">
        <is>
          <t>resultado</t>
        </is>
      </c>
    </row>
    <row r="4410">
      <c r="A4410" s="192" t="inlineStr">
        <is>
          <t>invocacao.6.esp.8.resolve</t>
        </is>
      </c>
      <c r="B4410" s="192">
        <f>IF(ISBLANK('INVOCAÇÕES'!$K$1133),"",'INVOCAÇÕES'!$K$1133&amp;"")</f>
        <v/>
      </c>
      <c r="C4410" s="192">
        <f>"'INVOCAÇÕES'!K1133"</f>
        <v/>
      </c>
      <c r="D4410" s="192" t="inlineStr">
        <is>
          <t>resultado</t>
        </is>
      </c>
    </row>
    <row r="4411">
      <c r="A4411" s="192" t="inlineStr">
        <is>
          <t>invocacao.6.esp.8.alcance</t>
        </is>
      </c>
      <c r="B4411" s="192">
        <f>IF(ISBLANK('INVOCAÇÕES'!$I$1134),"",'INVOCAÇÕES'!$I$1134&amp;"")</f>
        <v/>
      </c>
      <c r="C4411" s="192">
        <f>"'INVOCAÇÕES'!I1134"</f>
        <v/>
      </c>
      <c r="D4411" s="192" t="inlineStr">
        <is>
          <t>resultado</t>
        </is>
      </c>
    </row>
    <row r="4412">
      <c r="A4412" s="192" t="inlineStr">
        <is>
          <t>invocacao.6.ext.1.texto</t>
        </is>
      </c>
      <c r="B4412" s="192">
        <f>IF(ISBLANK('INVOCAÇÕES'!$I$1152),"",'INVOCAÇÕES'!$I$1152&amp;"")</f>
        <v/>
      </c>
      <c r="C4412" s="192">
        <f>"'INVOCAÇÕES'!I1152"</f>
        <v/>
      </c>
      <c r="D4412" s="192" t="inlineStr">
        <is>
          <t>entrada</t>
        </is>
      </c>
    </row>
    <row r="4413">
      <c r="A4413" s="192" t="inlineStr">
        <is>
          <t>invocacao.6.ext.1.tipo_dano</t>
        </is>
      </c>
      <c r="B4413" s="192">
        <f>IF(ISBLANK('INVOCAÇÕES'!$I$1156),"",'INVOCAÇÕES'!$I$1156&amp;"")</f>
        <v/>
      </c>
      <c r="C4413" s="192">
        <f>"'INVOCAÇÕES'!I1156"</f>
        <v/>
      </c>
      <c r="D4413" s="192" t="inlineStr">
        <is>
          <t>entrada</t>
        </is>
      </c>
    </row>
    <row r="4414">
      <c r="A4414" s="192" t="inlineStr">
        <is>
          <t>invocacao.6.ext.1.resolucao_escolha</t>
        </is>
      </c>
      <c r="B4414" s="192">
        <f>IF(ISBLANK('INVOCAÇÕES'!$K$1156),"",'INVOCAÇÕES'!$K$1156&amp;"")</f>
        <v/>
      </c>
      <c r="C4414" s="192">
        <f>"'INVOCAÇÕES'!K1156"</f>
        <v/>
      </c>
      <c r="D4414" s="192" t="inlineStr">
        <is>
          <t>entrada</t>
        </is>
      </c>
    </row>
    <row r="4415">
      <c r="A4415" s="192" t="inlineStr">
        <is>
          <t>invocacao.6.ext.1.acao</t>
        </is>
      </c>
      <c r="B4415" s="192">
        <f>IF(ISBLANK('INVOCAÇÕES'!$I$1157),"",'INVOCAÇÕES'!$I$1157&amp;"")</f>
        <v/>
      </c>
      <c r="C4415" s="192">
        <f>"'INVOCAÇÕES'!I1157"</f>
        <v/>
      </c>
      <c r="D4415" s="192" t="inlineStr">
        <is>
          <t>resultado</t>
        </is>
      </c>
    </row>
    <row r="4416">
      <c r="A4416" s="192" t="inlineStr">
        <is>
          <t>invocacao.6.ext.1.resolve</t>
        </is>
      </c>
      <c r="B4416" s="192">
        <f>IF(ISBLANK('INVOCAÇÕES'!$K$1157),"",'INVOCAÇÕES'!$K$1157&amp;"")</f>
        <v/>
      </c>
      <c r="C4416" s="192">
        <f>"'INVOCAÇÕES'!K1157"</f>
        <v/>
      </c>
      <c r="D4416" s="192" t="inlineStr">
        <is>
          <t>resultado</t>
        </is>
      </c>
    </row>
    <row r="4417">
      <c r="A4417" s="192" t="inlineStr">
        <is>
          <t>invocacao.6.ext.1.alcance</t>
        </is>
      </c>
      <c r="B4417" s="192">
        <f>IF(ISBLANK('INVOCAÇÕES'!$I$1158),"",'INVOCAÇÕES'!$I$1158&amp;"")</f>
        <v/>
      </c>
      <c r="C4417" s="192">
        <f>"'INVOCAÇÕES'!I1158"</f>
        <v/>
      </c>
      <c r="D4417" s="192" t="inlineStr">
        <is>
          <t>resultado</t>
        </is>
      </c>
    </row>
    <row r="4418">
      <c r="A4418" s="192" t="inlineStr">
        <is>
          <t>invocacao.6.ext.2.texto</t>
        </is>
      </c>
      <c r="B4418" s="192">
        <f>IF(ISBLANK('INVOCAÇÕES'!$O$1152),"",'INVOCAÇÕES'!$O$1152&amp;"")</f>
        <v/>
      </c>
      <c r="C4418" s="192">
        <f>"'INVOCAÇÕES'!O1152"</f>
        <v/>
      </c>
      <c r="D4418" s="192" t="inlineStr">
        <is>
          <t>entrada</t>
        </is>
      </c>
    </row>
    <row r="4419">
      <c r="A4419" s="192" t="inlineStr">
        <is>
          <t>invocacao.6.ext.2.tipo_dano</t>
        </is>
      </c>
      <c r="B4419" s="192">
        <f>IF(ISBLANK('INVOCAÇÕES'!$O$1156),"",'INVOCAÇÕES'!$O$1156&amp;"")</f>
        <v/>
      </c>
      <c r="C4419" s="192">
        <f>"'INVOCAÇÕES'!O1156"</f>
        <v/>
      </c>
      <c r="D4419" s="192" t="inlineStr">
        <is>
          <t>entrada</t>
        </is>
      </c>
    </row>
    <row r="4420">
      <c r="A4420" s="192" t="inlineStr">
        <is>
          <t>invocacao.6.ext.2.resolucao_escolha</t>
        </is>
      </c>
      <c r="B4420" s="192">
        <f>IF(ISBLANK('INVOCAÇÕES'!$Q$1156),"",'INVOCAÇÕES'!$Q$1156&amp;"")</f>
        <v/>
      </c>
      <c r="C4420" s="192">
        <f>"'INVOCAÇÕES'!Q1156"</f>
        <v/>
      </c>
      <c r="D4420" s="192" t="inlineStr">
        <is>
          <t>entrada</t>
        </is>
      </c>
    </row>
    <row r="4421">
      <c r="A4421" s="192" t="inlineStr">
        <is>
          <t>invocacao.6.ext.2.acao</t>
        </is>
      </c>
      <c r="B4421" s="192">
        <f>IF(ISBLANK('INVOCAÇÕES'!$O$1157),"",'INVOCAÇÕES'!$O$1157&amp;"")</f>
        <v/>
      </c>
      <c r="C4421" s="192">
        <f>"'INVOCAÇÕES'!O1157"</f>
        <v/>
      </c>
      <c r="D4421" s="192" t="inlineStr">
        <is>
          <t>resultado</t>
        </is>
      </c>
    </row>
    <row r="4422">
      <c r="A4422" s="192" t="inlineStr">
        <is>
          <t>invocacao.6.ext.2.resolve</t>
        </is>
      </c>
      <c r="B4422" s="192">
        <f>IF(ISBLANK('INVOCAÇÕES'!$Q$1157),"",'INVOCAÇÕES'!$Q$1157&amp;"")</f>
        <v/>
      </c>
      <c r="C4422" s="192">
        <f>"'INVOCAÇÕES'!Q1157"</f>
        <v/>
      </c>
      <c r="D4422" s="192" t="inlineStr">
        <is>
          <t>resultado</t>
        </is>
      </c>
    </row>
    <row r="4423">
      <c r="A4423" s="192" t="inlineStr">
        <is>
          <t>invocacao.6.ext.2.alcance</t>
        </is>
      </c>
      <c r="B4423" s="192">
        <f>IF(ISBLANK('INVOCAÇÕES'!$O$1158),"",'INVOCAÇÕES'!$O$1158&amp;"")</f>
        <v/>
      </c>
      <c r="C4423" s="192">
        <f>"'INVOCAÇÕES'!O1158"</f>
        <v/>
      </c>
      <c r="D4423" s="192" t="inlineStr">
        <is>
          <t>resultado</t>
        </is>
      </c>
    </row>
    <row r="4424">
      <c r="A4424" s="192" t="inlineStr">
        <is>
          <t>invocacao.6.ext.3.texto</t>
        </is>
      </c>
      <c r="B4424" s="192">
        <f>IF(ISBLANK('INVOCAÇÕES'!$U$1152),"",'INVOCAÇÕES'!$U$1152&amp;"")</f>
        <v/>
      </c>
      <c r="C4424" s="192">
        <f>"'INVOCAÇÕES'!U1152"</f>
        <v/>
      </c>
      <c r="D4424" s="192" t="inlineStr">
        <is>
          <t>entrada</t>
        </is>
      </c>
    </row>
    <row r="4425">
      <c r="A4425" s="192" t="inlineStr">
        <is>
          <t>invocacao.6.ext.3.tipo_dano</t>
        </is>
      </c>
      <c r="B4425" s="192">
        <f>IF(ISBLANK('INVOCAÇÕES'!$U$1156),"",'INVOCAÇÕES'!$U$1156&amp;"")</f>
        <v/>
      </c>
      <c r="C4425" s="192">
        <f>"'INVOCAÇÕES'!U1156"</f>
        <v/>
      </c>
      <c r="D4425" s="192" t="inlineStr">
        <is>
          <t>entrada</t>
        </is>
      </c>
    </row>
    <row r="4426">
      <c r="A4426" s="192" t="inlineStr">
        <is>
          <t>invocacao.6.ext.3.resolucao_escolha</t>
        </is>
      </c>
      <c r="B4426" s="192">
        <f>IF(ISBLANK('INVOCAÇÕES'!$W$1156),"",'INVOCAÇÕES'!$W$1156&amp;"")</f>
        <v/>
      </c>
      <c r="C4426" s="192">
        <f>"'INVOCAÇÕES'!W1156"</f>
        <v/>
      </c>
      <c r="D4426" s="192" t="inlineStr">
        <is>
          <t>entrada</t>
        </is>
      </c>
    </row>
    <row r="4427">
      <c r="A4427" s="192" t="inlineStr">
        <is>
          <t>invocacao.6.ext.3.acao</t>
        </is>
      </c>
      <c r="B4427" s="192">
        <f>IF(ISBLANK('INVOCAÇÕES'!$U$1157),"",'INVOCAÇÕES'!$U$1157&amp;"")</f>
        <v/>
      </c>
      <c r="C4427" s="192">
        <f>"'INVOCAÇÕES'!U1157"</f>
        <v/>
      </c>
      <c r="D4427" s="192" t="inlineStr">
        <is>
          <t>resultado</t>
        </is>
      </c>
    </row>
    <row r="4428">
      <c r="A4428" s="192" t="inlineStr">
        <is>
          <t>invocacao.6.ext.3.resolve</t>
        </is>
      </c>
      <c r="B4428" s="192">
        <f>IF(ISBLANK('INVOCAÇÕES'!$W$1157),"",'INVOCAÇÕES'!$W$1157&amp;"")</f>
        <v/>
      </c>
      <c r="C4428" s="192">
        <f>"'INVOCAÇÕES'!W1157"</f>
        <v/>
      </c>
      <c r="D4428" s="192" t="inlineStr">
        <is>
          <t>resultado</t>
        </is>
      </c>
    </row>
    <row r="4429">
      <c r="A4429" s="192" t="inlineStr">
        <is>
          <t>invocacao.6.ext.3.alcance</t>
        </is>
      </c>
      <c r="B4429" s="192">
        <f>IF(ISBLANK('INVOCAÇÕES'!$U$1158),"",'INVOCAÇÕES'!$U$1158&amp;"")</f>
        <v/>
      </c>
      <c r="C4429" s="192">
        <f>"'INVOCAÇÕES'!U1158"</f>
        <v/>
      </c>
      <c r="D4429" s="192" t="inlineStr">
        <is>
          <t>resultado</t>
        </is>
      </c>
    </row>
    <row r="4430">
      <c r="A4430" s="192" t="inlineStr">
        <is>
          <t>invocacao.7.bas.1.texto</t>
        </is>
      </c>
      <c r="B4430" s="192">
        <f>IF(ISBLANK('INVOCAÇÕES'!$AB$60),"",'INVOCAÇÕES'!$AB$60&amp;"")</f>
        <v/>
      </c>
      <c r="C4430" s="192">
        <f>"'INVOCAÇÕES'!AB60"</f>
        <v/>
      </c>
      <c r="D4430" s="192" t="inlineStr">
        <is>
          <t>entrada</t>
        </is>
      </c>
    </row>
    <row r="4431">
      <c r="A4431" s="192" t="inlineStr">
        <is>
          <t>invocacao.7.bas.1.tipo_dano</t>
        </is>
      </c>
      <c r="B4431" s="192">
        <f>IF(ISBLANK('INVOCAÇÕES'!$AB$64),"",'INVOCAÇÕES'!$AB$64&amp;"")</f>
        <v/>
      </c>
      <c r="C4431" s="192">
        <f>"'INVOCAÇÕES'!AB64"</f>
        <v/>
      </c>
      <c r="D4431" s="192" t="inlineStr">
        <is>
          <t>entrada</t>
        </is>
      </c>
    </row>
    <row r="4432">
      <c r="A4432" s="192" t="inlineStr">
        <is>
          <t>invocacao.7.bas.1.resolucao_escolha</t>
        </is>
      </c>
      <c r="B4432" s="192">
        <f>IF(ISBLANK('INVOCAÇÕES'!$AD$64),"",'INVOCAÇÕES'!$AD$64&amp;"")</f>
        <v/>
      </c>
      <c r="C4432" s="192">
        <f>"'INVOCAÇÕES'!AD64"</f>
        <v/>
      </c>
      <c r="D4432" s="192" t="inlineStr">
        <is>
          <t>entrada</t>
        </is>
      </c>
    </row>
    <row r="4433">
      <c r="A4433" s="192" t="inlineStr">
        <is>
          <t>invocacao.7.bas.1.acao</t>
        </is>
      </c>
      <c r="B4433" s="192">
        <f>IF(ISBLANK('INVOCAÇÕES'!$AB$65),"",'INVOCAÇÕES'!$AB$65&amp;"")</f>
        <v/>
      </c>
      <c r="C4433" s="192">
        <f>"'INVOCAÇÕES'!AB65"</f>
        <v/>
      </c>
      <c r="D4433" s="192" t="inlineStr">
        <is>
          <t>resultado</t>
        </is>
      </c>
    </row>
    <row r="4434">
      <c r="A4434" s="192" t="inlineStr">
        <is>
          <t>invocacao.7.bas.1.resolve</t>
        </is>
      </c>
      <c r="B4434" s="192">
        <f>IF(ISBLANK('INVOCAÇÕES'!$AD$65),"",'INVOCAÇÕES'!$AD$65&amp;"")</f>
        <v/>
      </c>
      <c r="C4434" s="192">
        <f>"'INVOCAÇÕES'!AD65"</f>
        <v/>
      </c>
      <c r="D4434" s="192" t="inlineStr">
        <is>
          <t>resultado</t>
        </is>
      </c>
    </row>
    <row r="4435">
      <c r="A4435" s="192" t="inlineStr">
        <is>
          <t>invocacao.7.bas.1.alcance</t>
        </is>
      </c>
      <c r="B4435" s="192">
        <f>IF(ISBLANK('INVOCAÇÕES'!$AB$66),"",'INVOCAÇÕES'!$AB$66&amp;"")</f>
        <v/>
      </c>
      <c r="C4435" s="192">
        <f>"'INVOCAÇÕES'!AB66"</f>
        <v/>
      </c>
      <c r="D4435" s="192" t="inlineStr">
        <is>
          <t>resultado</t>
        </is>
      </c>
    </row>
    <row r="4436">
      <c r="A4436" s="192" t="inlineStr">
        <is>
          <t>invocacao.7.esp.1.texto</t>
        </is>
      </c>
      <c r="B4436" s="192">
        <f>IF(ISBLANK('INVOCAÇÕES'!$AH$60),"",'INVOCAÇÕES'!$AH$60&amp;"")</f>
        <v/>
      </c>
      <c r="C4436" s="192">
        <f>"'INVOCAÇÕES'!AH60"</f>
        <v/>
      </c>
      <c r="D4436" s="192" t="inlineStr">
        <is>
          <t>entrada</t>
        </is>
      </c>
    </row>
    <row r="4437">
      <c r="A4437" s="192" t="inlineStr">
        <is>
          <t>invocacao.7.esp.1.tipo_dano</t>
        </is>
      </c>
      <c r="B4437" s="192">
        <f>IF(ISBLANK('INVOCAÇÕES'!$AH$64),"",'INVOCAÇÕES'!$AH$64&amp;"")</f>
        <v/>
      </c>
      <c r="C4437" s="192">
        <f>"'INVOCAÇÕES'!AH64"</f>
        <v/>
      </c>
      <c r="D4437" s="192" t="inlineStr">
        <is>
          <t>entrada</t>
        </is>
      </c>
    </row>
    <row r="4438">
      <c r="A4438" s="192" t="inlineStr">
        <is>
          <t>invocacao.7.esp.1.resolucao_escolha</t>
        </is>
      </c>
      <c r="B4438" s="192">
        <f>IF(ISBLANK('INVOCAÇÕES'!$AJ$64),"",'INVOCAÇÕES'!$AJ$64&amp;"")</f>
        <v/>
      </c>
      <c r="C4438" s="192">
        <f>"'INVOCAÇÕES'!AJ64"</f>
        <v/>
      </c>
      <c r="D4438" s="192" t="inlineStr">
        <is>
          <t>entrada</t>
        </is>
      </c>
    </row>
    <row r="4439">
      <c r="A4439" s="192" t="inlineStr">
        <is>
          <t>invocacao.7.esp.1.acao</t>
        </is>
      </c>
      <c r="B4439" s="192">
        <f>IF(ISBLANK('INVOCAÇÕES'!$AH$65),"",'INVOCAÇÕES'!$AH$65&amp;"")</f>
        <v/>
      </c>
      <c r="C4439" s="192">
        <f>"'INVOCAÇÕES'!AH65"</f>
        <v/>
      </c>
      <c r="D4439" s="192" t="inlineStr">
        <is>
          <t>resultado</t>
        </is>
      </c>
    </row>
    <row r="4440">
      <c r="A4440" s="192" t="inlineStr">
        <is>
          <t>invocacao.7.esp.1.resolve</t>
        </is>
      </c>
      <c r="B4440" s="192">
        <f>IF(ISBLANK('INVOCAÇÕES'!$AJ$65),"",'INVOCAÇÕES'!$AJ$65&amp;"")</f>
        <v/>
      </c>
      <c r="C4440" s="192">
        <f>"'INVOCAÇÕES'!AJ65"</f>
        <v/>
      </c>
      <c r="D4440" s="192" t="inlineStr">
        <is>
          <t>resultado</t>
        </is>
      </c>
    </row>
    <row r="4441">
      <c r="A4441" s="192" t="inlineStr">
        <is>
          <t>invocacao.7.esp.1.alcance</t>
        </is>
      </c>
      <c r="B4441" s="192">
        <f>IF(ISBLANK('INVOCAÇÕES'!$AH$66),"",'INVOCAÇÕES'!$AH$66&amp;"")</f>
        <v/>
      </c>
      <c r="C4441" s="192">
        <f>"'INVOCAÇÕES'!AH66"</f>
        <v/>
      </c>
      <c r="D4441" s="192" t="inlineStr">
        <is>
          <t>resultado</t>
        </is>
      </c>
    </row>
    <row r="4442">
      <c r="A4442" s="192" t="inlineStr">
        <is>
          <t>invocacao.7.esp.2.texto</t>
        </is>
      </c>
      <c r="B4442" s="192">
        <f>IF(ISBLANK('INVOCAÇÕES'!$AN$60),"",'INVOCAÇÕES'!$AN$60&amp;"")</f>
        <v/>
      </c>
      <c r="C4442" s="192">
        <f>"'INVOCAÇÕES'!AN60"</f>
        <v/>
      </c>
      <c r="D4442" s="192" t="inlineStr">
        <is>
          <t>entrada</t>
        </is>
      </c>
    </row>
    <row r="4443">
      <c r="A4443" s="192" t="inlineStr">
        <is>
          <t>invocacao.7.esp.2.tipo_dano</t>
        </is>
      </c>
      <c r="B4443" s="192">
        <f>IF(ISBLANK('INVOCAÇÕES'!$AN$64),"",'INVOCAÇÕES'!$AN$64&amp;"")</f>
        <v/>
      </c>
      <c r="C4443" s="192">
        <f>"'INVOCAÇÕES'!AN64"</f>
        <v/>
      </c>
      <c r="D4443" s="192" t="inlineStr">
        <is>
          <t>entrada</t>
        </is>
      </c>
    </row>
    <row r="4444">
      <c r="A4444" s="192" t="inlineStr">
        <is>
          <t>invocacao.7.esp.2.resolucao_escolha</t>
        </is>
      </c>
      <c r="B4444" s="192">
        <f>IF(ISBLANK('INVOCAÇÕES'!$AP$64),"",'INVOCAÇÕES'!$AP$64&amp;"")</f>
        <v/>
      </c>
      <c r="C4444" s="192">
        <f>"'INVOCAÇÕES'!AP64"</f>
        <v/>
      </c>
      <c r="D4444" s="192" t="inlineStr">
        <is>
          <t>entrada</t>
        </is>
      </c>
    </row>
    <row r="4445">
      <c r="A4445" s="192" t="inlineStr">
        <is>
          <t>invocacao.7.esp.2.acao</t>
        </is>
      </c>
      <c r="B4445" s="192">
        <f>IF(ISBLANK('INVOCAÇÕES'!$AN$65),"",'INVOCAÇÕES'!$AN$65&amp;"")</f>
        <v/>
      </c>
      <c r="C4445" s="192">
        <f>"'INVOCAÇÕES'!AN65"</f>
        <v/>
      </c>
      <c r="D4445" s="192" t="inlineStr">
        <is>
          <t>resultado</t>
        </is>
      </c>
    </row>
    <row r="4446">
      <c r="A4446" s="192" t="inlineStr">
        <is>
          <t>invocacao.7.esp.2.resolve</t>
        </is>
      </c>
      <c r="B4446" s="192">
        <f>IF(ISBLANK('INVOCAÇÕES'!$AP$65),"",'INVOCAÇÕES'!$AP$65&amp;"")</f>
        <v/>
      </c>
      <c r="C4446" s="192">
        <f>"'INVOCAÇÕES'!AP65"</f>
        <v/>
      </c>
      <c r="D4446" s="192" t="inlineStr">
        <is>
          <t>resultado</t>
        </is>
      </c>
    </row>
    <row r="4447">
      <c r="A4447" s="192" t="inlineStr">
        <is>
          <t>invocacao.7.esp.2.alcance</t>
        </is>
      </c>
      <c r="B4447" s="192">
        <f>IF(ISBLANK('INVOCAÇÕES'!$AN$66),"",'INVOCAÇÕES'!$AN$66&amp;"")</f>
        <v/>
      </c>
      <c r="C4447" s="192">
        <f>"'INVOCAÇÕES'!AN66"</f>
        <v/>
      </c>
      <c r="D4447" s="192" t="inlineStr">
        <is>
          <t>resultado</t>
        </is>
      </c>
    </row>
    <row r="4448">
      <c r="A4448" s="192" t="inlineStr">
        <is>
          <t>invocacao.7.bas.2.texto</t>
        </is>
      </c>
      <c r="B4448" s="192">
        <f>IF(ISBLANK('INVOCAÇÕES'!$AB$94),"",'INVOCAÇÕES'!$AB$94&amp;"")</f>
        <v/>
      </c>
      <c r="C4448" s="192">
        <f>"'INVOCAÇÕES'!AB94"</f>
        <v/>
      </c>
      <c r="D4448" s="192" t="inlineStr">
        <is>
          <t>entrada</t>
        </is>
      </c>
    </row>
    <row r="4449">
      <c r="A4449" s="192" t="inlineStr">
        <is>
          <t>invocacao.7.bas.2.tipo_dano</t>
        </is>
      </c>
      <c r="B4449" s="192">
        <f>IF(ISBLANK('INVOCAÇÕES'!$AB$98),"",'INVOCAÇÕES'!$AB$98&amp;"")</f>
        <v/>
      </c>
      <c r="C4449" s="192">
        <f>"'INVOCAÇÕES'!AB98"</f>
        <v/>
      </c>
      <c r="D4449" s="192" t="inlineStr">
        <is>
          <t>entrada</t>
        </is>
      </c>
    </row>
    <row r="4450">
      <c r="A4450" s="192" t="inlineStr">
        <is>
          <t>invocacao.7.bas.2.resolucao_escolha</t>
        </is>
      </c>
      <c r="B4450" s="192">
        <f>IF(ISBLANK('INVOCAÇÕES'!$AD$98),"",'INVOCAÇÕES'!$AD$98&amp;"")</f>
        <v/>
      </c>
      <c r="C4450" s="192">
        <f>"'INVOCAÇÕES'!AD98"</f>
        <v/>
      </c>
      <c r="D4450" s="192" t="inlineStr">
        <is>
          <t>entrada</t>
        </is>
      </c>
    </row>
    <row r="4451">
      <c r="A4451" s="192" t="inlineStr">
        <is>
          <t>invocacao.7.bas.2.acao</t>
        </is>
      </c>
      <c r="B4451" s="192">
        <f>IF(ISBLANK('INVOCAÇÕES'!$AB$99),"",'INVOCAÇÕES'!$AB$99&amp;"")</f>
        <v/>
      </c>
      <c r="C4451" s="192">
        <f>"'INVOCAÇÕES'!AB99"</f>
        <v/>
      </c>
      <c r="D4451" s="192" t="inlineStr">
        <is>
          <t>resultado</t>
        </is>
      </c>
    </row>
    <row r="4452">
      <c r="A4452" s="192" t="inlineStr">
        <is>
          <t>invocacao.7.bas.2.resolve</t>
        </is>
      </c>
      <c r="B4452" s="192">
        <f>IF(ISBLANK('INVOCAÇÕES'!$AD$99),"",'INVOCAÇÕES'!$AD$99&amp;"")</f>
        <v/>
      </c>
      <c r="C4452" s="192">
        <f>"'INVOCAÇÕES'!AD99"</f>
        <v/>
      </c>
      <c r="D4452" s="192" t="inlineStr">
        <is>
          <t>resultado</t>
        </is>
      </c>
    </row>
    <row r="4453">
      <c r="A4453" s="192" t="inlineStr">
        <is>
          <t>invocacao.7.bas.2.alcance</t>
        </is>
      </c>
      <c r="B4453" s="192">
        <f>IF(ISBLANK('INVOCAÇÕES'!$AB$100),"",'INVOCAÇÕES'!$AB$100&amp;"")</f>
        <v/>
      </c>
      <c r="C4453" s="192">
        <f>"'INVOCAÇÕES'!AB100"</f>
        <v/>
      </c>
      <c r="D4453" s="192" t="inlineStr">
        <is>
          <t>resultado</t>
        </is>
      </c>
    </row>
    <row r="4454">
      <c r="A4454" s="192" t="inlineStr">
        <is>
          <t>invocacao.7.esp.3.texto</t>
        </is>
      </c>
      <c r="B4454" s="192">
        <f>IF(ISBLANK('INVOCAÇÕES'!$AH$94),"",'INVOCAÇÕES'!$AH$94&amp;"")</f>
        <v/>
      </c>
      <c r="C4454" s="192">
        <f>"'INVOCAÇÕES'!AH94"</f>
        <v/>
      </c>
      <c r="D4454" s="192" t="inlineStr">
        <is>
          <t>entrada</t>
        </is>
      </c>
    </row>
    <row r="4455">
      <c r="A4455" s="192" t="inlineStr">
        <is>
          <t>invocacao.7.esp.3.tipo_dano</t>
        </is>
      </c>
      <c r="B4455" s="192">
        <f>IF(ISBLANK('INVOCAÇÕES'!$AH$98),"",'INVOCAÇÕES'!$AH$98&amp;"")</f>
        <v/>
      </c>
      <c r="C4455" s="192">
        <f>"'INVOCAÇÕES'!AH98"</f>
        <v/>
      </c>
      <c r="D4455" s="192" t="inlineStr">
        <is>
          <t>entrada</t>
        </is>
      </c>
    </row>
    <row r="4456">
      <c r="A4456" s="192" t="inlineStr">
        <is>
          <t>invocacao.7.esp.3.resolucao_escolha</t>
        </is>
      </c>
      <c r="B4456" s="192">
        <f>IF(ISBLANK('INVOCAÇÕES'!$AJ$98),"",'INVOCAÇÕES'!$AJ$98&amp;"")</f>
        <v/>
      </c>
      <c r="C4456" s="192">
        <f>"'INVOCAÇÕES'!AJ98"</f>
        <v/>
      </c>
      <c r="D4456" s="192" t="inlineStr">
        <is>
          <t>entrada</t>
        </is>
      </c>
    </row>
    <row r="4457">
      <c r="A4457" s="192" t="inlineStr">
        <is>
          <t>invocacao.7.esp.3.acao</t>
        </is>
      </c>
      <c r="B4457" s="192">
        <f>IF(ISBLANK('INVOCAÇÕES'!$AH$99),"",'INVOCAÇÕES'!$AH$99&amp;"")</f>
        <v/>
      </c>
      <c r="C4457" s="192">
        <f>"'INVOCAÇÕES'!AH99"</f>
        <v/>
      </c>
      <c r="D4457" s="192" t="inlineStr">
        <is>
          <t>resultado</t>
        </is>
      </c>
    </row>
    <row r="4458">
      <c r="A4458" s="192" t="inlineStr">
        <is>
          <t>invocacao.7.esp.3.resolve</t>
        </is>
      </c>
      <c r="B4458" s="192">
        <f>IF(ISBLANK('INVOCAÇÕES'!$AJ$99),"",'INVOCAÇÕES'!$AJ$99&amp;"")</f>
        <v/>
      </c>
      <c r="C4458" s="192">
        <f>"'INVOCAÇÕES'!AJ99"</f>
        <v/>
      </c>
      <c r="D4458" s="192" t="inlineStr">
        <is>
          <t>resultado</t>
        </is>
      </c>
    </row>
    <row r="4459">
      <c r="A4459" s="192" t="inlineStr">
        <is>
          <t>invocacao.7.esp.3.alcance</t>
        </is>
      </c>
      <c r="B4459" s="192">
        <f>IF(ISBLANK('INVOCAÇÕES'!$AH$100),"",'INVOCAÇÕES'!$AH$100&amp;"")</f>
        <v/>
      </c>
      <c r="C4459" s="192">
        <f>"'INVOCAÇÕES'!AH100"</f>
        <v/>
      </c>
      <c r="D4459" s="192" t="inlineStr">
        <is>
          <t>resultado</t>
        </is>
      </c>
    </row>
    <row r="4460">
      <c r="A4460" s="192" t="inlineStr">
        <is>
          <t>invocacao.7.esp.4.texto</t>
        </is>
      </c>
      <c r="B4460" s="192">
        <f>IF(ISBLANK('INVOCAÇÕES'!$AN$94),"",'INVOCAÇÕES'!$AN$94&amp;"")</f>
        <v/>
      </c>
      <c r="C4460" s="192">
        <f>"'INVOCAÇÕES'!AN94"</f>
        <v/>
      </c>
      <c r="D4460" s="192" t="inlineStr">
        <is>
          <t>entrada</t>
        </is>
      </c>
    </row>
    <row r="4461">
      <c r="A4461" s="192" t="inlineStr">
        <is>
          <t>invocacao.7.esp.4.tipo_dano</t>
        </is>
      </c>
      <c r="B4461" s="192">
        <f>IF(ISBLANK('INVOCAÇÕES'!$AN$98),"",'INVOCAÇÕES'!$AN$98&amp;"")</f>
        <v/>
      </c>
      <c r="C4461" s="192">
        <f>"'INVOCAÇÕES'!AN98"</f>
        <v/>
      </c>
      <c r="D4461" s="192" t="inlineStr">
        <is>
          <t>entrada</t>
        </is>
      </c>
    </row>
    <row r="4462">
      <c r="A4462" s="192" t="inlineStr">
        <is>
          <t>invocacao.7.esp.4.resolucao_escolha</t>
        </is>
      </c>
      <c r="B4462" s="192">
        <f>IF(ISBLANK('INVOCAÇÕES'!$AP$98),"",'INVOCAÇÕES'!$AP$98&amp;"")</f>
        <v/>
      </c>
      <c r="C4462" s="192">
        <f>"'INVOCAÇÕES'!AP98"</f>
        <v/>
      </c>
      <c r="D4462" s="192" t="inlineStr">
        <is>
          <t>entrada</t>
        </is>
      </c>
    </row>
    <row r="4463">
      <c r="A4463" s="192" t="inlineStr">
        <is>
          <t>invocacao.7.esp.4.acao</t>
        </is>
      </c>
      <c r="B4463" s="192">
        <f>IF(ISBLANK('INVOCAÇÕES'!$AN$99),"",'INVOCAÇÕES'!$AN$99&amp;"")</f>
        <v/>
      </c>
      <c r="C4463" s="192">
        <f>"'INVOCAÇÕES'!AN99"</f>
        <v/>
      </c>
      <c r="D4463" s="192" t="inlineStr">
        <is>
          <t>resultado</t>
        </is>
      </c>
    </row>
    <row r="4464">
      <c r="A4464" s="192" t="inlineStr">
        <is>
          <t>invocacao.7.esp.4.resolve</t>
        </is>
      </c>
      <c r="B4464" s="192">
        <f>IF(ISBLANK('INVOCAÇÕES'!$AP$99),"",'INVOCAÇÕES'!$AP$99&amp;"")</f>
        <v/>
      </c>
      <c r="C4464" s="192">
        <f>"'INVOCAÇÕES'!AP99"</f>
        <v/>
      </c>
      <c r="D4464" s="192" t="inlineStr">
        <is>
          <t>resultado</t>
        </is>
      </c>
    </row>
    <row r="4465">
      <c r="A4465" s="192" t="inlineStr">
        <is>
          <t>invocacao.7.esp.4.alcance</t>
        </is>
      </c>
      <c r="B4465" s="192">
        <f>IF(ISBLANK('INVOCAÇÕES'!$AN$100),"",'INVOCAÇÕES'!$AN$100&amp;"")</f>
        <v/>
      </c>
      <c r="C4465" s="192">
        <f>"'INVOCAÇÕES'!AN100"</f>
        <v/>
      </c>
      <c r="D4465" s="192" t="inlineStr">
        <is>
          <t>resultado</t>
        </is>
      </c>
    </row>
    <row r="4466">
      <c r="A4466" s="192" t="inlineStr">
        <is>
          <t>invocacao.7.esp.5.texto</t>
        </is>
      </c>
      <c r="B4466" s="192">
        <f>IF(ISBLANK('INVOCAÇÕES'!$AB$116),"",'INVOCAÇÕES'!$AB$116&amp;"")</f>
        <v/>
      </c>
      <c r="C4466" s="192">
        <f>"'INVOCAÇÕES'!AB116"</f>
        <v/>
      </c>
      <c r="D4466" s="192" t="inlineStr">
        <is>
          <t>entrada</t>
        </is>
      </c>
    </row>
    <row r="4467">
      <c r="A4467" s="192" t="inlineStr">
        <is>
          <t>invocacao.7.esp.5.tipo_dano</t>
        </is>
      </c>
      <c r="B4467" s="192">
        <f>IF(ISBLANK('INVOCAÇÕES'!$AB$120),"",'INVOCAÇÕES'!$AB$120&amp;"")</f>
        <v/>
      </c>
      <c r="C4467" s="192">
        <f>"'INVOCAÇÕES'!AB120"</f>
        <v/>
      </c>
      <c r="D4467" s="192" t="inlineStr">
        <is>
          <t>entrada</t>
        </is>
      </c>
    </row>
    <row r="4468">
      <c r="A4468" s="192" t="inlineStr">
        <is>
          <t>invocacao.7.esp.5.resolucao_escolha</t>
        </is>
      </c>
      <c r="B4468" s="192">
        <f>IF(ISBLANK('INVOCAÇÕES'!$AD$120),"",'INVOCAÇÕES'!$AD$120&amp;"")</f>
        <v/>
      </c>
      <c r="C4468" s="192">
        <f>"'INVOCAÇÕES'!AD120"</f>
        <v/>
      </c>
      <c r="D4468" s="192" t="inlineStr">
        <is>
          <t>entrada</t>
        </is>
      </c>
    </row>
    <row r="4469">
      <c r="A4469" s="192" t="inlineStr">
        <is>
          <t>invocacao.7.esp.5.acao</t>
        </is>
      </c>
      <c r="B4469" s="192">
        <f>IF(ISBLANK('INVOCAÇÕES'!$AB$121),"",'INVOCAÇÕES'!$AB$121&amp;"")</f>
        <v/>
      </c>
      <c r="C4469" s="192">
        <f>"'INVOCAÇÕES'!AB121"</f>
        <v/>
      </c>
      <c r="D4469" s="192" t="inlineStr">
        <is>
          <t>resultado</t>
        </is>
      </c>
    </row>
    <row r="4470">
      <c r="A4470" s="192" t="inlineStr">
        <is>
          <t>invocacao.7.esp.5.resolve</t>
        </is>
      </c>
      <c r="B4470" s="192">
        <f>IF(ISBLANK('INVOCAÇÕES'!$AD$121),"",'INVOCAÇÕES'!$AD$121&amp;"")</f>
        <v/>
      </c>
      <c r="C4470" s="192">
        <f>"'INVOCAÇÕES'!AD121"</f>
        <v/>
      </c>
      <c r="D4470" s="192" t="inlineStr">
        <is>
          <t>resultado</t>
        </is>
      </c>
    </row>
    <row r="4471">
      <c r="A4471" s="192" t="inlineStr">
        <is>
          <t>invocacao.7.esp.5.alcance</t>
        </is>
      </c>
      <c r="B4471" s="192">
        <f>IF(ISBLANK('INVOCAÇÕES'!$AB$122),"",'INVOCAÇÕES'!$AB$122&amp;"")</f>
        <v/>
      </c>
      <c r="C4471" s="192">
        <f>"'INVOCAÇÕES'!AB122"</f>
        <v/>
      </c>
      <c r="D4471" s="192" t="inlineStr">
        <is>
          <t>resultado</t>
        </is>
      </c>
    </row>
    <row r="4472">
      <c r="A4472" s="192" t="inlineStr">
        <is>
          <t>invocacao.7.esp.6.texto</t>
        </is>
      </c>
      <c r="B4472" s="192">
        <f>IF(ISBLANK('INVOCAÇÕES'!$AH$116),"",'INVOCAÇÕES'!$AH$116&amp;"")</f>
        <v/>
      </c>
      <c r="C4472" s="192">
        <f>"'INVOCAÇÕES'!AH116"</f>
        <v/>
      </c>
      <c r="D4472" s="192" t="inlineStr">
        <is>
          <t>entrada</t>
        </is>
      </c>
    </row>
    <row r="4473">
      <c r="A4473" s="192" t="inlineStr">
        <is>
          <t>invocacao.7.esp.6.tipo_dano</t>
        </is>
      </c>
      <c r="B4473" s="192">
        <f>IF(ISBLANK('INVOCAÇÕES'!$AH$120),"",'INVOCAÇÕES'!$AH$120&amp;"")</f>
        <v/>
      </c>
      <c r="C4473" s="192">
        <f>"'INVOCAÇÕES'!AH120"</f>
        <v/>
      </c>
      <c r="D4473" s="192" t="inlineStr">
        <is>
          <t>entrada</t>
        </is>
      </c>
    </row>
    <row r="4474">
      <c r="A4474" s="192" t="inlineStr">
        <is>
          <t>invocacao.7.esp.6.resolucao_escolha</t>
        </is>
      </c>
      <c r="B4474" s="192">
        <f>IF(ISBLANK('INVOCAÇÕES'!$AJ$120),"",'INVOCAÇÕES'!$AJ$120&amp;"")</f>
        <v/>
      </c>
      <c r="C4474" s="192">
        <f>"'INVOCAÇÕES'!AJ120"</f>
        <v/>
      </c>
      <c r="D4474" s="192" t="inlineStr">
        <is>
          <t>entrada</t>
        </is>
      </c>
    </row>
    <row r="4475">
      <c r="A4475" s="192" t="inlineStr">
        <is>
          <t>invocacao.7.esp.6.acao</t>
        </is>
      </c>
      <c r="B4475" s="192">
        <f>IF(ISBLANK('INVOCAÇÕES'!$AH$121),"",'INVOCAÇÕES'!$AH$121&amp;"")</f>
        <v/>
      </c>
      <c r="C4475" s="192">
        <f>"'INVOCAÇÕES'!AH121"</f>
        <v/>
      </c>
      <c r="D4475" s="192" t="inlineStr">
        <is>
          <t>resultado</t>
        </is>
      </c>
    </row>
    <row r="4476">
      <c r="A4476" s="192" t="inlineStr">
        <is>
          <t>invocacao.7.esp.6.resolve</t>
        </is>
      </c>
      <c r="B4476" s="192">
        <f>IF(ISBLANK('INVOCAÇÕES'!$AJ$121),"",'INVOCAÇÕES'!$AJ$121&amp;"")</f>
        <v/>
      </c>
      <c r="C4476" s="192">
        <f>"'INVOCAÇÕES'!AJ121"</f>
        <v/>
      </c>
      <c r="D4476" s="192" t="inlineStr">
        <is>
          <t>resultado</t>
        </is>
      </c>
    </row>
    <row r="4477">
      <c r="A4477" s="192" t="inlineStr">
        <is>
          <t>invocacao.7.esp.6.alcance</t>
        </is>
      </c>
      <c r="B4477" s="192">
        <f>IF(ISBLANK('INVOCAÇÕES'!$AH$122),"",'INVOCAÇÕES'!$AH$122&amp;"")</f>
        <v/>
      </c>
      <c r="C4477" s="192">
        <f>"'INVOCAÇÕES'!AH122"</f>
        <v/>
      </c>
      <c r="D4477" s="192" t="inlineStr">
        <is>
          <t>resultado</t>
        </is>
      </c>
    </row>
    <row r="4478">
      <c r="A4478" s="192" t="inlineStr">
        <is>
          <t>invocacao.7.esp.7.texto</t>
        </is>
      </c>
      <c r="B4478" s="192">
        <f>IF(ISBLANK('INVOCAÇÕES'!$AN$116),"",'INVOCAÇÕES'!$AN$116&amp;"")</f>
        <v/>
      </c>
      <c r="C4478" s="192">
        <f>"'INVOCAÇÕES'!AN116"</f>
        <v/>
      </c>
      <c r="D4478" s="192" t="inlineStr">
        <is>
          <t>entrada</t>
        </is>
      </c>
    </row>
    <row r="4479">
      <c r="A4479" s="192" t="inlineStr">
        <is>
          <t>invocacao.7.esp.7.tipo_dano</t>
        </is>
      </c>
      <c r="B4479" s="192">
        <f>IF(ISBLANK('INVOCAÇÕES'!$AN$120),"",'INVOCAÇÕES'!$AN$120&amp;"")</f>
        <v/>
      </c>
      <c r="C4479" s="192">
        <f>"'INVOCAÇÕES'!AN120"</f>
        <v/>
      </c>
      <c r="D4479" s="192" t="inlineStr">
        <is>
          <t>entrada</t>
        </is>
      </c>
    </row>
    <row r="4480">
      <c r="A4480" s="192" t="inlineStr">
        <is>
          <t>invocacao.7.esp.7.resolucao_escolha</t>
        </is>
      </c>
      <c r="B4480" s="192">
        <f>IF(ISBLANK('INVOCAÇÕES'!$AP$120),"",'INVOCAÇÕES'!$AP$120&amp;"")</f>
        <v/>
      </c>
      <c r="C4480" s="192">
        <f>"'INVOCAÇÕES'!AP120"</f>
        <v/>
      </c>
      <c r="D4480" s="192" t="inlineStr">
        <is>
          <t>entrada</t>
        </is>
      </c>
    </row>
    <row r="4481">
      <c r="A4481" s="192" t="inlineStr">
        <is>
          <t>invocacao.7.esp.7.acao</t>
        </is>
      </c>
      <c r="B4481" s="192">
        <f>IF(ISBLANK('INVOCAÇÕES'!$AN$121),"",'INVOCAÇÕES'!$AN$121&amp;"")</f>
        <v/>
      </c>
      <c r="C4481" s="192">
        <f>"'INVOCAÇÕES'!AN121"</f>
        <v/>
      </c>
      <c r="D4481" s="192" t="inlineStr">
        <is>
          <t>resultado</t>
        </is>
      </c>
    </row>
    <row r="4482">
      <c r="A4482" s="192" t="inlineStr">
        <is>
          <t>invocacao.7.esp.7.resolve</t>
        </is>
      </c>
      <c r="B4482" s="192">
        <f>IF(ISBLANK('INVOCAÇÕES'!$AP$121),"",'INVOCAÇÕES'!$AP$121&amp;"")</f>
        <v/>
      </c>
      <c r="C4482" s="192">
        <f>"'INVOCAÇÕES'!AP121"</f>
        <v/>
      </c>
      <c r="D4482" s="192" t="inlineStr">
        <is>
          <t>resultado</t>
        </is>
      </c>
    </row>
    <row r="4483">
      <c r="A4483" s="192" t="inlineStr">
        <is>
          <t>invocacao.7.esp.7.alcance</t>
        </is>
      </c>
      <c r="B4483" s="192">
        <f>IF(ISBLANK('INVOCAÇÕES'!$AN$122),"",'INVOCAÇÕES'!$AN$122&amp;"")</f>
        <v/>
      </c>
      <c r="C4483" s="192">
        <f>"'INVOCAÇÕES'!AN122"</f>
        <v/>
      </c>
      <c r="D4483" s="192" t="inlineStr">
        <is>
          <t>resultado</t>
        </is>
      </c>
    </row>
    <row r="4484">
      <c r="A4484" s="192" t="inlineStr">
        <is>
          <t>invocacao.7.esp.8.texto</t>
        </is>
      </c>
      <c r="B4484" s="192">
        <f>IF(ISBLANK('INVOCAÇÕES'!$AB$138),"",'INVOCAÇÕES'!$AB$138&amp;"")</f>
        <v/>
      </c>
      <c r="C4484" s="192">
        <f>"'INVOCAÇÕES'!AB138"</f>
        <v/>
      </c>
      <c r="D4484" s="192" t="inlineStr">
        <is>
          <t>entrada</t>
        </is>
      </c>
    </row>
    <row r="4485">
      <c r="A4485" s="192" t="inlineStr">
        <is>
          <t>invocacao.7.esp.8.tipo_dano</t>
        </is>
      </c>
      <c r="B4485" s="192">
        <f>IF(ISBLANK('INVOCAÇÕES'!$AB$142),"",'INVOCAÇÕES'!$AB$142&amp;"")</f>
        <v/>
      </c>
      <c r="C4485" s="192">
        <f>"'INVOCAÇÕES'!AB142"</f>
        <v/>
      </c>
      <c r="D4485" s="192" t="inlineStr">
        <is>
          <t>entrada</t>
        </is>
      </c>
    </row>
    <row r="4486">
      <c r="A4486" s="192" t="inlineStr">
        <is>
          <t>invocacao.7.esp.8.resolucao_escolha</t>
        </is>
      </c>
      <c r="B4486" s="192">
        <f>IF(ISBLANK('INVOCAÇÕES'!$AD$142),"",'INVOCAÇÕES'!$AD$142&amp;"")</f>
        <v/>
      </c>
      <c r="C4486" s="192">
        <f>"'INVOCAÇÕES'!AD142"</f>
        <v/>
      </c>
      <c r="D4486" s="192" t="inlineStr">
        <is>
          <t>entrada</t>
        </is>
      </c>
    </row>
    <row r="4487">
      <c r="A4487" s="192" t="inlineStr">
        <is>
          <t>invocacao.7.esp.8.acao</t>
        </is>
      </c>
      <c r="B4487" s="192">
        <f>IF(ISBLANK('INVOCAÇÕES'!$AB$143),"",'INVOCAÇÕES'!$AB$143&amp;"")</f>
        <v/>
      </c>
      <c r="C4487" s="192">
        <f>"'INVOCAÇÕES'!AB143"</f>
        <v/>
      </c>
      <c r="D4487" s="192" t="inlineStr">
        <is>
          <t>resultado</t>
        </is>
      </c>
    </row>
    <row r="4488">
      <c r="A4488" s="192" t="inlineStr">
        <is>
          <t>invocacao.7.esp.8.resolve</t>
        </is>
      </c>
      <c r="B4488" s="192">
        <f>IF(ISBLANK('INVOCAÇÕES'!$AD$143),"",'INVOCAÇÕES'!$AD$143&amp;"")</f>
        <v/>
      </c>
      <c r="C4488" s="192">
        <f>"'INVOCAÇÕES'!AD143"</f>
        <v/>
      </c>
      <c r="D4488" s="192" t="inlineStr">
        <is>
          <t>resultado</t>
        </is>
      </c>
    </row>
    <row r="4489">
      <c r="A4489" s="192" t="inlineStr">
        <is>
          <t>invocacao.7.esp.8.alcance</t>
        </is>
      </c>
      <c r="B4489" s="192">
        <f>IF(ISBLANK('INVOCAÇÕES'!$AB$144),"",'INVOCAÇÕES'!$AB$144&amp;"")</f>
        <v/>
      </c>
      <c r="C4489" s="192">
        <f>"'INVOCAÇÕES'!AB144"</f>
        <v/>
      </c>
      <c r="D4489" s="192" t="inlineStr">
        <is>
          <t>resultado</t>
        </is>
      </c>
    </row>
    <row r="4490">
      <c r="A4490" s="192" t="inlineStr">
        <is>
          <t>invocacao.7.ext.1.texto</t>
        </is>
      </c>
      <c r="B4490" s="192">
        <f>IF(ISBLANK('INVOCAÇÕES'!$AB$162),"",'INVOCAÇÕES'!$AB$162&amp;"")</f>
        <v/>
      </c>
      <c r="C4490" s="192">
        <f>"'INVOCAÇÕES'!AB162"</f>
        <v/>
      </c>
      <c r="D4490" s="192" t="inlineStr">
        <is>
          <t>entrada</t>
        </is>
      </c>
    </row>
    <row r="4491">
      <c r="A4491" s="192" t="inlineStr">
        <is>
          <t>invocacao.7.ext.1.tipo_dano</t>
        </is>
      </c>
      <c r="B4491" s="192">
        <f>IF(ISBLANK('INVOCAÇÕES'!$AB$166),"",'INVOCAÇÕES'!$AB$166&amp;"")</f>
        <v/>
      </c>
      <c r="C4491" s="192">
        <f>"'INVOCAÇÕES'!AB166"</f>
        <v/>
      </c>
      <c r="D4491" s="192" t="inlineStr">
        <is>
          <t>entrada</t>
        </is>
      </c>
    </row>
    <row r="4492">
      <c r="A4492" s="192" t="inlineStr">
        <is>
          <t>invocacao.7.ext.1.resolucao_escolha</t>
        </is>
      </c>
      <c r="B4492" s="192">
        <f>IF(ISBLANK('INVOCAÇÕES'!$AD$166),"",'INVOCAÇÕES'!$AD$166&amp;"")</f>
        <v/>
      </c>
      <c r="C4492" s="192">
        <f>"'INVOCAÇÕES'!AD166"</f>
        <v/>
      </c>
      <c r="D4492" s="192" t="inlineStr">
        <is>
          <t>entrada</t>
        </is>
      </c>
    </row>
    <row r="4493">
      <c r="A4493" s="192" t="inlineStr">
        <is>
          <t>invocacao.7.ext.1.acao</t>
        </is>
      </c>
      <c r="B4493" s="192">
        <f>IF(ISBLANK('INVOCAÇÕES'!$AB$167),"",'INVOCAÇÕES'!$AB$167&amp;"")</f>
        <v/>
      </c>
      <c r="C4493" s="192">
        <f>"'INVOCAÇÕES'!AB167"</f>
        <v/>
      </c>
      <c r="D4493" s="192" t="inlineStr">
        <is>
          <t>resultado</t>
        </is>
      </c>
    </row>
    <row r="4494">
      <c r="A4494" s="192" t="inlineStr">
        <is>
          <t>invocacao.7.ext.1.resolve</t>
        </is>
      </c>
      <c r="B4494" s="192">
        <f>IF(ISBLANK('INVOCAÇÕES'!$AD$167),"",'INVOCAÇÕES'!$AD$167&amp;"")</f>
        <v/>
      </c>
      <c r="C4494" s="192">
        <f>"'INVOCAÇÕES'!AD167"</f>
        <v/>
      </c>
      <c r="D4494" s="192" t="inlineStr">
        <is>
          <t>resultado</t>
        </is>
      </c>
    </row>
    <row r="4495">
      <c r="A4495" s="192" t="inlineStr">
        <is>
          <t>invocacao.7.ext.1.alcance</t>
        </is>
      </c>
      <c r="B4495" s="192">
        <f>IF(ISBLANK('INVOCAÇÕES'!$AB$168),"",'INVOCAÇÕES'!$AB$168&amp;"")</f>
        <v/>
      </c>
      <c r="C4495" s="192">
        <f>"'INVOCAÇÕES'!AB168"</f>
        <v/>
      </c>
      <c r="D4495" s="192" t="inlineStr">
        <is>
          <t>resultado</t>
        </is>
      </c>
    </row>
    <row r="4496">
      <c r="A4496" s="192" t="inlineStr">
        <is>
          <t>invocacao.7.ext.2.texto</t>
        </is>
      </c>
      <c r="B4496" s="192">
        <f>IF(ISBLANK('INVOCAÇÕES'!$AH$162),"",'INVOCAÇÕES'!$AH$162&amp;"")</f>
        <v/>
      </c>
      <c r="C4496" s="192">
        <f>"'INVOCAÇÕES'!AH162"</f>
        <v/>
      </c>
      <c r="D4496" s="192" t="inlineStr">
        <is>
          <t>entrada</t>
        </is>
      </c>
    </row>
    <row r="4497">
      <c r="A4497" s="192" t="inlineStr">
        <is>
          <t>invocacao.7.ext.2.tipo_dano</t>
        </is>
      </c>
      <c r="B4497" s="192">
        <f>IF(ISBLANK('INVOCAÇÕES'!$AH$166),"",'INVOCAÇÕES'!$AH$166&amp;"")</f>
        <v/>
      </c>
      <c r="C4497" s="192">
        <f>"'INVOCAÇÕES'!AH166"</f>
        <v/>
      </c>
      <c r="D4497" s="192" t="inlineStr">
        <is>
          <t>entrada</t>
        </is>
      </c>
    </row>
    <row r="4498">
      <c r="A4498" s="192" t="inlineStr">
        <is>
          <t>invocacao.7.ext.2.resolucao_escolha</t>
        </is>
      </c>
      <c r="B4498" s="192">
        <f>IF(ISBLANK('INVOCAÇÕES'!$AJ$166),"",'INVOCAÇÕES'!$AJ$166&amp;"")</f>
        <v/>
      </c>
      <c r="C4498" s="192">
        <f>"'INVOCAÇÕES'!AJ166"</f>
        <v/>
      </c>
      <c r="D4498" s="192" t="inlineStr">
        <is>
          <t>entrada</t>
        </is>
      </c>
    </row>
    <row r="4499">
      <c r="A4499" s="192" t="inlineStr">
        <is>
          <t>invocacao.7.ext.2.acao</t>
        </is>
      </c>
      <c r="B4499" s="192">
        <f>IF(ISBLANK('INVOCAÇÕES'!$AH$167),"",'INVOCAÇÕES'!$AH$167&amp;"")</f>
        <v/>
      </c>
      <c r="C4499" s="192">
        <f>"'INVOCAÇÕES'!AH167"</f>
        <v/>
      </c>
      <c r="D4499" s="192" t="inlineStr">
        <is>
          <t>resultado</t>
        </is>
      </c>
    </row>
    <row r="4500">
      <c r="A4500" s="192" t="inlineStr">
        <is>
          <t>invocacao.7.ext.2.resolve</t>
        </is>
      </c>
      <c r="B4500" s="192">
        <f>IF(ISBLANK('INVOCAÇÕES'!$AJ$167),"",'INVOCAÇÕES'!$AJ$167&amp;"")</f>
        <v/>
      </c>
      <c r="C4500" s="192">
        <f>"'INVOCAÇÕES'!AJ167"</f>
        <v/>
      </c>
      <c r="D4500" s="192" t="inlineStr">
        <is>
          <t>resultado</t>
        </is>
      </c>
    </row>
    <row r="4501">
      <c r="A4501" s="192" t="inlineStr">
        <is>
          <t>invocacao.7.ext.2.alcance</t>
        </is>
      </c>
      <c r="B4501" s="192">
        <f>IF(ISBLANK('INVOCAÇÕES'!$AH$168),"",'INVOCAÇÕES'!$AH$168&amp;"")</f>
        <v/>
      </c>
      <c r="C4501" s="192">
        <f>"'INVOCAÇÕES'!AH168"</f>
        <v/>
      </c>
      <c r="D4501" s="192" t="inlineStr">
        <is>
          <t>resultado</t>
        </is>
      </c>
    </row>
    <row r="4502">
      <c r="A4502" s="192" t="inlineStr">
        <is>
          <t>invocacao.7.ext.3.texto</t>
        </is>
      </c>
      <c r="B4502" s="192">
        <f>IF(ISBLANK('INVOCAÇÕES'!$AN$162),"",'INVOCAÇÕES'!$AN$162&amp;"")</f>
        <v/>
      </c>
      <c r="C4502" s="192">
        <f>"'INVOCAÇÕES'!AN162"</f>
        <v/>
      </c>
      <c r="D4502" s="192" t="inlineStr">
        <is>
          <t>entrada</t>
        </is>
      </c>
    </row>
    <row r="4503">
      <c r="A4503" s="192" t="inlineStr">
        <is>
          <t>invocacao.7.ext.3.tipo_dano</t>
        </is>
      </c>
      <c r="B4503" s="192">
        <f>IF(ISBLANK('INVOCAÇÕES'!$AN$166),"",'INVOCAÇÕES'!$AN$166&amp;"")</f>
        <v/>
      </c>
      <c r="C4503" s="192">
        <f>"'INVOCAÇÕES'!AN166"</f>
        <v/>
      </c>
      <c r="D4503" s="192" t="inlineStr">
        <is>
          <t>entrada</t>
        </is>
      </c>
    </row>
    <row r="4504">
      <c r="A4504" s="192" t="inlineStr">
        <is>
          <t>invocacao.7.ext.3.resolucao_escolha</t>
        </is>
      </c>
      <c r="B4504" s="192">
        <f>IF(ISBLANK('INVOCAÇÕES'!$AP$166),"",'INVOCAÇÕES'!$AP$166&amp;"")</f>
        <v/>
      </c>
      <c r="C4504" s="192">
        <f>"'INVOCAÇÕES'!AP166"</f>
        <v/>
      </c>
      <c r="D4504" s="192" t="inlineStr">
        <is>
          <t>entrada</t>
        </is>
      </c>
    </row>
    <row r="4505">
      <c r="A4505" s="192" t="inlineStr">
        <is>
          <t>invocacao.7.ext.3.acao</t>
        </is>
      </c>
      <c r="B4505" s="192">
        <f>IF(ISBLANK('INVOCAÇÕES'!$AN$167),"",'INVOCAÇÕES'!$AN$167&amp;"")</f>
        <v/>
      </c>
      <c r="C4505" s="192">
        <f>"'INVOCAÇÕES'!AN167"</f>
        <v/>
      </c>
      <c r="D4505" s="192" t="inlineStr">
        <is>
          <t>resultado</t>
        </is>
      </c>
    </row>
    <row r="4506">
      <c r="A4506" s="192" t="inlineStr">
        <is>
          <t>invocacao.7.ext.3.resolve</t>
        </is>
      </c>
      <c r="B4506" s="192">
        <f>IF(ISBLANK('INVOCAÇÕES'!$AP$167),"",'INVOCAÇÕES'!$AP$167&amp;"")</f>
        <v/>
      </c>
      <c r="C4506" s="192">
        <f>"'INVOCAÇÕES'!AP167"</f>
        <v/>
      </c>
      <c r="D4506" s="192" t="inlineStr">
        <is>
          <t>resultado</t>
        </is>
      </c>
    </row>
    <row r="4507">
      <c r="A4507" s="192" t="inlineStr">
        <is>
          <t>invocacao.7.ext.3.alcance</t>
        </is>
      </c>
      <c r="B4507" s="192">
        <f>IF(ISBLANK('INVOCAÇÕES'!$AN$168),"",'INVOCAÇÕES'!$AN$168&amp;"")</f>
        <v/>
      </c>
      <c r="C4507" s="192">
        <f>"'INVOCAÇÕES'!AN168"</f>
        <v/>
      </c>
      <c r="D4507" s="192" t="inlineStr">
        <is>
          <t>resultado</t>
        </is>
      </c>
    </row>
    <row r="4508">
      <c r="A4508" s="192" t="inlineStr">
        <is>
          <t>invocacao.8.bas.1.texto</t>
        </is>
      </c>
      <c r="B4508" s="192">
        <f>IF(ISBLANK('INVOCAÇÕES'!$AB$258),"",'INVOCAÇÕES'!$AB$258&amp;"")</f>
        <v/>
      </c>
      <c r="C4508" s="192">
        <f>"'INVOCAÇÕES'!AB258"</f>
        <v/>
      </c>
      <c r="D4508" s="192" t="inlineStr">
        <is>
          <t>entrada</t>
        </is>
      </c>
    </row>
    <row r="4509">
      <c r="A4509" s="192" t="inlineStr">
        <is>
          <t>invocacao.8.bas.1.tipo_dano</t>
        </is>
      </c>
      <c r="B4509" s="192">
        <f>IF(ISBLANK('INVOCAÇÕES'!$AB$262),"",'INVOCAÇÕES'!$AB$262&amp;"")</f>
        <v/>
      </c>
      <c r="C4509" s="192">
        <f>"'INVOCAÇÕES'!AB262"</f>
        <v/>
      </c>
      <c r="D4509" s="192" t="inlineStr">
        <is>
          <t>entrada</t>
        </is>
      </c>
    </row>
    <row r="4510">
      <c r="A4510" s="192" t="inlineStr">
        <is>
          <t>invocacao.8.bas.1.resolucao_escolha</t>
        </is>
      </c>
      <c r="B4510" s="192">
        <f>IF(ISBLANK('INVOCAÇÕES'!$AD$262),"",'INVOCAÇÕES'!$AD$262&amp;"")</f>
        <v/>
      </c>
      <c r="C4510" s="192">
        <f>"'INVOCAÇÕES'!AD262"</f>
        <v/>
      </c>
      <c r="D4510" s="192" t="inlineStr">
        <is>
          <t>entrada</t>
        </is>
      </c>
    </row>
    <row r="4511">
      <c r="A4511" s="192" t="inlineStr">
        <is>
          <t>invocacao.8.bas.1.acao</t>
        </is>
      </c>
      <c r="B4511" s="192">
        <f>IF(ISBLANK('INVOCAÇÕES'!$AB$263),"",'INVOCAÇÕES'!$AB$263&amp;"")</f>
        <v/>
      </c>
      <c r="C4511" s="192">
        <f>"'INVOCAÇÕES'!AB263"</f>
        <v/>
      </c>
      <c r="D4511" s="192" t="inlineStr">
        <is>
          <t>resultado</t>
        </is>
      </c>
    </row>
    <row r="4512">
      <c r="A4512" s="192" t="inlineStr">
        <is>
          <t>invocacao.8.bas.1.resolve</t>
        </is>
      </c>
      <c r="B4512" s="192">
        <f>IF(ISBLANK('INVOCAÇÕES'!$AD$263),"",'INVOCAÇÕES'!$AD$263&amp;"")</f>
        <v/>
      </c>
      <c r="C4512" s="192">
        <f>"'INVOCAÇÕES'!AD263"</f>
        <v/>
      </c>
      <c r="D4512" s="192" t="inlineStr">
        <is>
          <t>resultado</t>
        </is>
      </c>
    </row>
    <row r="4513">
      <c r="A4513" s="192" t="inlineStr">
        <is>
          <t>invocacao.8.bas.1.alcance</t>
        </is>
      </c>
      <c r="B4513" s="192">
        <f>IF(ISBLANK('INVOCAÇÕES'!$AB$264),"",'INVOCAÇÕES'!$AB$264&amp;"")</f>
        <v/>
      </c>
      <c r="C4513" s="192">
        <f>"'INVOCAÇÕES'!AB264"</f>
        <v/>
      </c>
      <c r="D4513" s="192" t="inlineStr">
        <is>
          <t>resultado</t>
        </is>
      </c>
    </row>
    <row r="4514">
      <c r="A4514" s="192" t="inlineStr">
        <is>
          <t>invocacao.8.esp.1.texto</t>
        </is>
      </c>
      <c r="B4514" s="192">
        <f>IF(ISBLANK('INVOCAÇÕES'!$AH$258),"",'INVOCAÇÕES'!$AH$258&amp;"")</f>
        <v/>
      </c>
      <c r="C4514" s="192">
        <f>"'INVOCAÇÕES'!AH258"</f>
        <v/>
      </c>
      <c r="D4514" s="192" t="inlineStr">
        <is>
          <t>entrada</t>
        </is>
      </c>
    </row>
    <row r="4515">
      <c r="A4515" s="192" t="inlineStr">
        <is>
          <t>invocacao.8.esp.1.tipo_dano</t>
        </is>
      </c>
      <c r="B4515" s="192">
        <f>IF(ISBLANK('INVOCAÇÕES'!$AH$262),"",'INVOCAÇÕES'!$AH$262&amp;"")</f>
        <v/>
      </c>
      <c r="C4515" s="192">
        <f>"'INVOCAÇÕES'!AH262"</f>
        <v/>
      </c>
      <c r="D4515" s="192" t="inlineStr">
        <is>
          <t>entrada</t>
        </is>
      </c>
    </row>
    <row r="4516">
      <c r="A4516" s="192" t="inlineStr">
        <is>
          <t>invocacao.8.esp.1.resolucao_escolha</t>
        </is>
      </c>
      <c r="B4516" s="192">
        <f>IF(ISBLANK('INVOCAÇÕES'!$AJ$262),"",'INVOCAÇÕES'!$AJ$262&amp;"")</f>
        <v/>
      </c>
      <c r="C4516" s="192">
        <f>"'INVOCAÇÕES'!AJ262"</f>
        <v/>
      </c>
      <c r="D4516" s="192" t="inlineStr">
        <is>
          <t>entrada</t>
        </is>
      </c>
    </row>
    <row r="4517">
      <c r="A4517" s="192" t="inlineStr">
        <is>
          <t>invocacao.8.esp.1.acao</t>
        </is>
      </c>
      <c r="B4517" s="192">
        <f>IF(ISBLANK('INVOCAÇÕES'!$AH$263),"",'INVOCAÇÕES'!$AH$263&amp;"")</f>
        <v/>
      </c>
      <c r="C4517" s="192">
        <f>"'INVOCAÇÕES'!AH263"</f>
        <v/>
      </c>
      <c r="D4517" s="192" t="inlineStr">
        <is>
          <t>resultado</t>
        </is>
      </c>
    </row>
    <row r="4518">
      <c r="A4518" s="192" t="inlineStr">
        <is>
          <t>invocacao.8.esp.1.resolve</t>
        </is>
      </c>
      <c r="B4518" s="192">
        <f>IF(ISBLANK('INVOCAÇÕES'!$AJ$263),"",'INVOCAÇÕES'!$AJ$263&amp;"")</f>
        <v/>
      </c>
      <c r="C4518" s="192">
        <f>"'INVOCAÇÕES'!AJ263"</f>
        <v/>
      </c>
      <c r="D4518" s="192" t="inlineStr">
        <is>
          <t>resultado</t>
        </is>
      </c>
    </row>
    <row r="4519">
      <c r="A4519" s="192" t="inlineStr">
        <is>
          <t>invocacao.8.esp.1.alcance</t>
        </is>
      </c>
      <c r="B4519" s="192">
        <f>IF(ISBLANK('INVOCAÇÕES'!$AH$264),"",'INVOCAÇÕES'!$AH$264&amp;"")</f>
        <v/>
      </c>
      <c r="C4519" s="192">
        <f>"'INVOCAÇÕES'!AH264"</f>
        <v/>
      </c>
      <c r="D4519" s="192" t="inlineStr">
        <is>
          <t>resultado</t>
        </is>
      </c>
    </row>
    <row r="4520">
      <c r="A4520" s="192" t="inlineStr">
        <is>
          <t>invocacao.8.esp.2.texto</t>
        </is>
      </c>
      <c r="B4520" s="192">
        <f>IF(ISBLANK('INVOCAÇÕES'!$AN$258),"",'INVOCAÇÕES'!$AN$258&amp;"")</f>
        <v/>
      </c>
      <c r="C4520" s="192">
        <f>"'INVOCAÇÕES'!AN258"</f>
        <v/>
      </c>
      <c r="D4520" s="192" t="inlineStr">
        <is>
          <t>entrada</t>
        </is>
      </c>
    </row>
    <row r="4521">
      <c r="A4521" s="192" t="inlineStr">
        <is>
          <t>invocacao.8.esp.2.tipo_dano</t>
        </is>
      </c>
      <c r="B4521" s="192">
        <f>IF(ISBLANK('INVOCAÇÕES'!$AN$262),"",'INVOCAÇÕES'!$AN$262&amp;"")</f>
        <v/>
      </c>
      <c r="C4521" s="192">
        <f>"'INVOCAÇÕES'!AN262"</f>
        <v/>
      </c>
      <c r="D4521" s="192" t="inlineStr">
        <is>
          <t>entrada</t>
        </is>
      </c>
    </row>
    <row r="4522">
      <c r="A4522" s="192" t="inlineStr">
        <is>
          <t>invocacao.8.esp.2.resolucao_escolha</t>
        </is>
      </c>
      <c r="B4522" s="192">
        <f>IF(ISBLANK('INVOCAÇÕES'!$AP$262),"",'INVOCAÇÕES'!$AP$262&amp;"")</f>
        <v/>
      </c>
      <c r="C4522" s="192">
        <f>"'INVOCAÇÕES'!AP262"</f>
        <v/>
      </c>
      <c r="D4522" s="192" t="inlineStr">
        <is>
          <t>entrada</t>
        </is>
      </c>
    </row>
    <row r="4523">
      <c r="A4523" s="192" t="inlineStr">
        <is>
          <t>invocacao.8.esp.2.acao</t>
        </is>
      </c>
      <c r="B4523" s="192">
        <f>IF(ISBLANK('INVOCAÇÕES'!$AN$263),"",'INVOCAÇÕES'!$AN$263&amp;"")</f>
        <v/>
      </c>
      <c r="C4523" s="192">
        <f>"'INVOCAÇÕES'!AN263"</f>
        <v/>
      </c>
      <c r="D4523" s="192" t="inlineStr">
        <is>
          <t>resultado</t>
        </is>
      </c>
    </row>
    <row r="4524">
      <c r="A4524" s="192" t="inlineStr">
        <is>
          <t>invocacao.8.esp.2.resolve</t>
        </is>
      </c>
      <c r="B4524" s="192">
        <f>IF(ISBLANK('INVOCAÇÕES'!$AP$263),"",'INVOCAÇÕES'!$AP$263&amp;"")</f>
        <v/>
      </c>
      <c r="C4524" s="192">
        <f>"'INVOCAÇÕES'!AP263"</f>
        <v/>
      </c>
      <c r="D4524" s="192" t="inlineStr">
        <is>
          <t>resultado</t>
        </is>
      </c>
    </row>
    <row r="4525">
      <c r="A4525" s="192" t="inlineStr">
        <is>
          <t>invocacao.8.esp.2.alcance</t>
        </is>
      </c>
      <c r="B4525" s="192">
        <f>IF(ISBLANK('INVOCAÇÕES'!$AN$264),"",'INVOCAÇÕES'!$AN$264&amp;"")</f>
        <v/>
      </c>
      <c r="C4525" s="192">
        <f>"'INVOCAÇÕES'!AN264"</f>
        <v/>
      </c>
      <c r="D4525" s="192" t="inlineStr">
        <is>
          <t>resultado</t>
        </is>
      </c>
    </row>
    <row r="4526">
      <c r="A4526" s="192" t="inlineStr">
        <is>
          <t>invocacao.8.bas.2.texto</t>
        </is>
      </c>
      <c r="B4526" s="192">
        <f>IF(ISBLANK('INVOCAÇÕES'!$AB$292),"",'INVOCAÇÕES'!$AB$292&amp;"")</f>
        <v/>
      </c>
      <c r="C4526" s="192">
        <f>"'INVOCAÇÕES'!AB292"</f>
        <v/>
      </c>
      <c r="D4526" s="192" t="inlineStr">
        <is>
          <t>entrada</t>
        </is>
      </c>
    </row>
    <row r="4527">
      <c r="A4527" s="192" t="inlineStr">
        <is>
          <t>invocacao.8.bas.2.tipo_dano</t>
        </is>
      </c>
      <c r="B4527" s="192">
        <f>IF(ISBLANK('INVOCAÇÕES'!$AB$296),"",'INVOCAÇÕES'!$AB$296&amp;"")</f>
        <v/>
      </c>
      <c r="C4527" s="192">
        <f>"'INVOCAÇÕES'!AB296"</f>
        <v/>
      </c>
      <c r="D4527" s="192" t="inlineStr">
        <is>
          <t>entrada</t>
        </is>
      </c>
    </row>
    <row r="4528">
      <c r="A4528" s="192" t="inlineStr">
        <is>
          <t>invocacao.8.bas.2.resolucao_escolha</t>
        </is>
      </c>
      <c r="B4528" s="192">
        <f>IF(ISBLANK('INVOCAÇÕES'!$AD$296),"",'INVOCAÇÕES'!$AD$296&amp;"")</f>
        <v/>
      </c>
      <c r="C4528" s="192">
        <f>"'INVOCAÇÕES'!AD296"</f>
        <v/>
      </c>
      <c r="D4528" s="192" t="inlineStr">
        <is>
          <t>entrada</t>
        </is>
      </c>
    </row>
    <row r="4529">
      <c r="A4529" s="192" t="inlineStr">
        <is>
          <t>invocacao.8.bas.2.acao</t>
        </is>
      </c>
      <c r="B4529" s="192">
        <f>IF(ISBLANK('INVOCAÇÕES'!$AB$297),"",'INVOCAÇÕES'!$AB$297&amp;"")</f>
        <v/>
      </c>
      <c r="C4529" s="192">
        <f>"'INVOCAÇÕES'!AB297"</f>
        <v/>
      </c>
      <c r="D4529" s="192" t="inlineStr">
        <is>
          <t>resultado</t>
        </is>
      </c>
    </row>
    <row r="4530">
      <c r="A4530" s="192" t="inlineStr">
        <is>
          <t>invocacao.8.bas.2.resolve</t>
        </is>
      </c>
      <c r="B4530" s="192">
        <f>IF(ISBLANK('INVOCAÇÕES'!$AD$297),"",'INVOCAÇÕES'!$AD$297&amp;"")</f>
        <v/>
      </c>
      <c r="C4530" s="192">
        <f>"'INVOCAÇÕES'!AD297"</f>
        <v/>
      </c>
      <c r="D4530" s="192" t="inlineStr">
        <is>
          <t>resultado</t>
        </is>
      </c>
    </row>
    <row r="4531">
      <c r="A4531" s="192" t="inlineStr">
        <is>
          <t>invocacao.8.bas.2.alcance</t>
        </is>
      </c>
      <c r="B4531" s="192">
        <f>IF(ISBLANK('INVOCAÇÕES'!$AB$298),"",'INVOCAÇÕES'!$AB$298&amp;"")</f>
        <v/>
      </c>
      <c r="C4531" s="192">
        <f>"'INVOCAÇÕES'!AB298"</f>
        <v/>
      </c>
      <c r="D4531" s="192" t="inlineStr">
        <is>
          <t>resultado</t>
        </is>
      </c>
    </row>
    <row r="4532">
      <c r="A4532" s="192" t="inlineStr">
        <is>
          <t>invocacao.8.esp.3.texto</t>
        </is>
      </c>
      <c r="B4532" s="192">
        <f>IF(ISBLANK('INVOCAÇÕES'!$AH$292),"",'INVOCAÇÕES'!$AH$292&amp;"")</f>
        <v/>
      </c>
      <c r="C4532" s="192">
        <f>"'INVOCAÇÕES'!AH292"</f>
        <v/>
      </c>
      <c r="D4532" s="192" t="inlineStr">
        <is>
          <t>entrada</t>
        </is>
      </c>
    </row>
    <row r="4533">
      <c r="A4533" s="192" t="inlineStr">
        <is>
          <t>invocacao.8.esp.3.tipo_dano</t>
        </is>
      </c>
      <c r="B4533" s="192">
        <f>IF(ISBLANK('INVOCAÇÕES'!$AH$296),"",'INVOCAÇÕES'!$AH$296&amp;"")</f>
        <v/>
      </c>
      <c r="C4533" s="192">
        <f>"'INVOCAÇÕES'!AH296"</f>
        <v/>
      </c>
      <c r="D4533" s="192" t="inlineStr">
        <is>
          <t>entrada</t>
        </is>
      </c>
    </row>
    <row r="4534">
      <c r="A4534" s="192" t="inlineStr">
        <is>
          <t>invocacao.8.esp.3.resolucao_escolha</t>
        </is>
      </c>
      <c r="B4534" s="192">
        <f>IF(ISBLANK('INVOCAÇÕES'!$AJ$296),"",'INVOCAÇÕES'!$AJ$296&amp;"")</f>
        <v/>
      </c>
      <c r="C4534" s="192">
        <f>"'INVOCAÇÕES'!AJ296"</f>
        <v/>
      </c>
      <c r="D4534" s="192" t="inlineStr">
        <is>
          <t>entrada</t>
        </is>
      </c>
    </row>
    <row r="4535">
      <c r="A4535" s="192" t="inlineStr">
        <is>
          <t>invocacao.8.esp.3.acao</t>
        </is>
      </c>
      <c r="B4535" s="192">
        <f>IF(ISBLANK('INVOCAÇÕES'!$AH$297),"",'INVOCAÇÕES'!$AH$297&amp;"")</f>
        <v/>
      </c>
      <c r="C4535" s="192">
        <f>"'INVOCAÇÕES'!AH297"</f>
        <v/>
      </c>
      <c r="D4535" s="192" t="inlineStr">
        <is>
          <t>resultado</t>
        </is>
      </c>
    </row>
    <row r="4536">
      <c r="A4536" s="192" t="inlineStr">
        <is>
          <t>invocacao.8.esp.3.resolve</t>
        </is>
      </c>
      <c r="B4536" s="192">
        <f>IF(ISBLANK('INVOCAÇÕES'!$AJ$297),"",'INVOCAÇÕES'!$AJ$297&amp;"")</f>
        <v/>
      </c>
      <c r="C4536" s="192">
        <f>"'INVOCAÇÕES'!AJ297"</f>
        <v/>
      </c>
      <c r="D4536" s="192" t="inlineStr">
        <is>
          <t>resultado</t>
        </is>
      </c>
    </row>
    <row r="4537">
      <c r="A4537" s="192" t="inlineStr">
        <is>
          <t>invocacao.8.esp.3.alcance</t>
        </is>
      </c>
      <c r="B4537" s="192">
        <f>IF(ISBLANK('INVOCAÇÕES'!$AH$298),"",'INVOCAÇÕES'!$AH$298&amp;"")</f>
        <v/>
      </c>
      <c r="C4537" s="192">
        <f>"'INVOCAÇÕES'!AH298"</f>
        <v/>
      </c>
      <c r="D4537" s="192" t="inlineStr">
        <is>
          <t>resultado</t>
        </is>
      </c>
    </row>
    <row r="4538">
      <c r="A4538" s="192" t="inlineStr">
        <is>
          <t>invocacao.8.esp.4.texto</t>
        </is>
      </c>
      <c r="B4538" s="192">
        <f>IF(ISBLANK('INVOCAÇÕES'!$AN$292),"",'INVOCAÇÕES'!$AN$292&amp;"")</f>
        <v/>
      </c>
      <c r="C4538" s="192">
        <f>"'INVOCAÇÕES'!AN292"</f>
        <v/>
      </c>
      <c r="D4538" s="192" t="inlineStr">
        <is>
          <t>entrada</t>
        </is>
      </c>
    </row>
    <row r="4539">
      <c r="A4539" s="192" t="inlineStr">
        <is>
          <t>invocacao.8.esp.4.tipo_dano</t>
        </is>
      </c>
      <c r="B4539" s="192">
        <f>IF(ISBLANK('INVOCAÇÕES'!$AN$296),"",'INVOCAÇÕES'!$AN$296&amp;"")</f>
        <v/>
      </c>
      <c r="C4539" s="192">
        <f>"'INVOCAÇÕES'!AN296"</f>
        <v/>
      </c>
      <c r="D4539" s="192" t="inlineStr">
        <is>
          <t>entrada</t>
        </is>
      </c>
    </row>
    <row r="4540">
      <c r="A4540" s="192" t="inlineStr">
        <is>
          <t>invocacao.8.esp.4.resolucao_escolha</t>
        </is>
      </c>
      <c r="B4540" s="192">
        <f>IF(ISBLANK('INVOCAÇÕES'!$AP$296),"",'INVOCAÇÕES'!$AP$296&amp;"")</f>
        <v/>
      </c>
      <c r="C4540" s="192">
        <f>"'INVOCAÇÕES'!AP296"</f>
        <v/>
      </c>
      <c r="D4540" s="192" t="inlineStr">
        <is>
          <t>entrada</t>
        </is>
      </c>
    </row>
    <row r="4541">
      <c r="A4541" s="192" t="inlineStr">
        <is>
          <t>invocacao.8.esp.4.acao</t>
        </is>
      </c>
      <c r="B4541" s="192">
        <f>IF(ISBLANK('INVOCAÇÕES'!$AN$297),"",'INVOCAÇÕES'!$AN$297&amp;"")</f>
        <v/>
      </c>
      <c r="C4541" s="192">
        <f>"'INVOCAÇÕES'!AN297"</f>
        <v/>
      </c>
      <c r="D4541" s="192" t="inlineStr">
        <is>
          <t>resultado</t>
        </is>
      </c>
    </row>
    <row r="4542">
      <c r="A4542" s="192" t="inlineStr">
        <is>
          <t>invocacao.8.esp.4.resolve</t>
        </is>
      </c>
      <c r="B4542" s="192">
        <f>IF(ISBLANK('INVOCAÇÕES'!$AP$297),"",'INVOCAÇÕES'!$AP$297&amp;"")</f>
        <v/>
      </c>
      <c r="C4542" s="192">
        <f>"'INVOCAÇÕES'!AP297"</f>
        <v/>
      </c>
      <c r="D4542" s="192" t="inlineStr">
        <is>
          <t>resultado</t>
        </is>
      </c>
    </row>
    <row r="4543">
      <c r="A4543" s="192" t="inlineStr">
        <is>
          <t>invocacao.8.esp.4.alcance</t>
        </is>
      </c>
      <c r="B4543" s="192">
        <f>IF(ISBLANK('INVOCAÇÕES'!$AN$298),"",'INVOCAÇÕES'!$AN$298&amp;"")</f>
        <v/>
      </c>
      <c r="C4543" s="192">
        <f>"'INVOCAÇÕES'!AN298"</f>
        <v/>
      </c>
      <c r="D4543" s="192" t="inlineStr">
        <is>
          <t>resultado</t>
        </is>
      </c>
    </row>
    <row r="4544">
      <c r="A4544" s="192" t="inlineStr">
        <is>
          <t>invocacao.8.esp.5.texto</t>
        </is>
      </c>
      <c r="B4544" s="192">
        <f>IF(ISBLANK('INVOCAÇÕES'!$AB$314),"",'INVOCAÇÕES'!$AB$314&amp;"")</f>
        <v/>
      </c>
      <c r="C4544" s="192">
        <f>"'INVOCAÇÕES'!AB314"</f>
        <v/>
      </c>
      <c r="D4544" s="192" t="inlineStr">
        <is>
          <t>entrada</t>
        </is>
      </c>
    </row>
    <row r="4545">
      <c r="A4545" s="192" t="inlineStr">
        <is>
          <t>invocacao.8.esp.5.tipo_dano</t>
        </is>
      </c>
      <c r="B4545" s="192">
        <f>IF(ISBLANK('INVOCAÇÕES'!$AB$318),"",'INVOCAÇÕES'!$AB$318&amp;"")</f>
        <v/>
      </c>
      <c r="C4545" s="192">
        <f>"'INVOCAÇÕES'!AB318"</f>
        <v/>
      </c>
      <c r="D4545" s="192" t="inlineStr">
        <is>
          <t>entrada</t>
        </is>
      </c>
    </row>
    <row r="4546">
      <c r="A4546" s="192" t="inlineStr">
        <is>
          <t>invocacao.8.esp.5.resolucao_escolha</t>
        </is>
      </c>
      <c r="B4546" s="192">
        <f>IF(ISBLANK('INVOCAÇÕES'!$AD$318),"",'INVOCAÇÕES'!$AD$318&amp;"")</f>
        <v/>
      </c>
      <c r="C4546" s="192">
        <f>"'INVOCAÇÕES'!AD318"</f>
        <v/>
      </c>
      <c r="D4546" s="192" t="inlineStr">
        <is>
          <t>entrada</t>
        </is>
      </c>
    </row>
    <row r="4547">
      <c r="A4547" s="192" t="inlineStr">
        <is>
          <t>invocacao.8.esp.5.acao</t>
        </is>
      </c>
      <c r="B4547" s="192">
        <f>IF(ISBLANK('INVOCAÇÕES'!$AB$319),"",'INVOCAÇÕES'!$AB$319&amp;"")</f>
        <v/>
      </c>
      <c r="C4547" s="192">
        <f>"'INVOCAÇÕES'!AB319"</f>
        <v/>
      </c>
      <c r="D4547" s="192" t="inlineStr">
        <is>
          <t>resultado</t>
        </is>
      </c>
    </row>
    <row r="4548">
      <c r="A4548" s="192" t="inlineStr">
        <is>
          <t>invocacao.8.esp.5.resolve</t>
        </is>
      </c>
      <c r="B4548" s="192">
        <f>IF(ISBLANK('INVOCAÇÕES'!$AD$319),"",'INVOCAÇÕES'!$AD$319&amp;"")</f>
        <v/>
      </c>
      <c r="C4548" s="192">
        <f>"'INVOCAÇÕES'!AD319"</f>
        <v/>
      </c>
      <c r="D4548" s="192" t="inlineStr">
        <is>
          <t>resultado</t>
        </is>
      </c>
    </row>
    <row r="4549">
      <c r="A4549" s="192" t="inlineStr">
        <is>
          <t>invocacao.8.esp.5.alcance</t>
        </is>
      </c>
      <c r="B4549" s="192">
        <f>IF(ISBLANK('INVOCAÇÕES'!$AB$320),"",'INVOCAÇÕES'!$AB$320&amp;"")</f>
        <v/>
      </c>
      <c r="C4549" s="192">
        <f>"'INVOCAÇÕES'!AB320"</f>
        <v/>
      </c>
      <c r="D4549" s="192" t="inlineStr">
        <is>
          <t>resultado</t>
        </is>
      </c>
    </row>
    <row r="4550">
      <c r="A4550" s="192" t="inlineStr">
        <is>
          <t>invocacao.8.esp.6.texto</t>
        </is>
      </c>
      <c r="B4550" s="192">
        <f>IF(ISBLANK('INVOCAÇÕES'!$AH$314),"",'INVOCAÇÕES'!$AH$314&amp;"")</f>
        <v/>
      </c>
      <c r="C4550" s="192">
        <f>"'INVOCAÇÕES'!AH314"</f>
        <v/>
      </c>
      <c r="D4550" s="192" t="inlineStr">
        <is>
          <t>entrada</t>
        </is>
      </c>
    </row>
    <row r="4551">
      <c r="A4551" s="192" t="inlineStr">
        <is>
          <t>invocacao.8.esp.6.tipo_dano</t>
        </is>
      </c>
      <c r="B4551" s="192">
        <f>IF(ISBLANK('INVOCAÇÕES'!$AH$318),"",'INVOCAÇÕES'!$AH$318&amp;"")</f>
        <v/>
      </c>
      <c r="C4551" s="192">
        <f>"'INVOCAÇÕES'!AH318"</f>
        <v/>
      </c>
      <c r="D4551" s="192" t="inlineStr">
        <is>
          <t>entrada</t>
        </is>
      </c>
    </row>
    <row r="4552">
      <c r="A4552" s="192" t="inlineStr">
        <is>
          <t>invocacao.8.esp.6.resolucao_escolha</t>
        </is>
      </c>
      <c r="B4552" s="192">
        <f>IF(ISBLANK('INVOCAÇÕES'!$AJ$318),"",'INVOCAÇÕES'!$AJ$318&amp;"")</f>
        <v/>
      </c>
      <c r="C4552" s="192">
        <f>"'INVOCAÇÕES'!AJ318"</f>
        <v/>
      </c>
      <c r="D4552" s="192" t="inlineStr">
        <is>
          <t>entrada</t>
        </is>
      </c>
    </row>
    <row r="4553">
      <c r="A4553" s="192" t="inlineStr">
        <is>
          <t>invocacao.8.esp.6.acao</t>
        </is>
      </c>
      <c r="B4553" s="192">
        <f>IF(ISBLANK('INVOCAÇÕES'!$AH$319),"",'INVOCAÇÕES'!$AH$319&amp;"")</f>
        <v/>
      </c>
      <c r="C4553" s="192">
        <f>"'INVOCAÇÕES'!AH319"</f>
        <v/>
      </c>
      <c r="D4553" s="192" t="inlineStr">
        <is>
          <t>resultado</t>
        </is>
      </c>
    </row>
    <row r="4554">
      <c r="A4554" s="192" t="inlineStr">
        <is>
          <t>invocacao.8.esp.6.resolve</t>
        </is>
      </c>
      <c r="B4554" s="192">
        <f>IF(ISBLANK('INVOCAÇÕES'!$AJ$319),"",'INVOCAÇÕES'!$AJ$319&amp;"")</f>
        <v/>
      </c>
      <c r="C4554" s="192">
        <f>"'INVOCAÇÕES'!AJ319"</f>
        <v/>
      </c>
      <c r="D4554" s="192" t="inlineStr">
        <is>
          <t>resultado</t>
        </is>
      </c>
    </row>
    <row r="4555">
      <c r="A4555" s="192" t="inlineStr">
        <is>
          <t>invocacao.8.esp.6.alcance</t>
        </is>
      </c>
      <c r="B4555" s="192">
        <f>IF(ISBLANK('INVOCAÇÕES'!$AH$320),"",'INVOCAÇÕES'!$AH$320&amp;"")</f>
        <v/>
      </c>
      <c r="C4555" s="192">
        <f>"'INVOCAÇÕES'!AH320"</f>
        <v/>
      </c>
      <c r="D4555" s="192" t="inlineStr">
        <is>
          <t>resultado</t>
        </is>
      </c>
    </row>
    <row r="4556">
      <c r="A4556" s="192" t="inlineStr">
        <is>
          <t>invocacao.8.esp.7.texto</t>
        </is>
      </c>
      <c r="B4556" s="192">
        <f>IF(ISBLANK('INVOCAÇÕES'!$AN$314),"",'INVOCAÇÕES'!$AN$314&amp;"")</f>
        <v/>
      </c>
      <c r="C4556" s="192">
        <f>"'INVOCAÇÕES'!AN314"</f>
        <v/>
      </c>
      <c r="D4556" s="192" t="inlineStr">
        <is>
          <t>entrada</t>
        </is>
      </c>
    </row>
    <row r="4557">
      <c r="A4557" s="192" t="inlineStr">
        <is>
          <t>invocacao.8.esp.7.tipo_dano</t>
        </is>
      </c>
      <c r="B4557" s="192">
        <f>IF(ISBLANK('INVOCAÇÕES'!$AN$318),"",'INVOCAÇÕES'!$AN$318&amp;"")</f>
        <v/>
      </c>
      <c r="C4557" s="192">
        <f>"'INVOCAÇÕES'!AN318"</f>
        <v/>
      </c>
      <c r="D4557" s="192" t="inlineStr">
        <is>
          <t>entrada</t>
        </is>
      </c>
    </row>
    <row r="4558">
      <c r="A4558" s="192" t="inlineStr">
        <is>
          <t>invocacao.8.esp.7.resolucao_escolha</t>
        </is>
      </c>
      <c r="B4558" s="192">
        <f>IF(ISBLANK('INVOCAÇÕES'!$AP$318),"",'INVOCAÇÕES'!$AP$318&amp;"")</f>
        <v/>
      </c>
      <c r="C4558" s="192">
        <f>"'INVOCAÇÕES'!AP318"</f>
        <v/>
      </c>
      <c r="D4558" s="192" t="inlineStr">
        <is>
          <t>entrada</t>
        </is>
      </c>
    </row>
    <row r="4559">
      <c r="A4559" s="192" t="inlineStr">
        <is>
          <t>invocacao.8.esp.7.acao</t>
        </is>
      </c>
      <c r="B4559" s="192">
        <f>IF(ISBLANK('INVOCAÇÕES'!$AN$319),"",'INVOCAÇÕES'!$AN$319&amp;"")</f>
        <v/>
      </c>
      <c r="C4559" s="192">
        <f>"'INVOCAÇÕES'!AN319"</f>
        <v/>
      </c>
      <c r="D4559" s="192" t="inlineStr">
        <is>
          <t>resultado</t>
        </is>
      </c>
    </row>
    <row r="4560">
      <c r="A4560" s="192" t="inlineStr">
        <is>
          <t>invocacao.8.esp.7.resolve</t>
        </is>
      </c>
      <c r="B4560" s="192">
        <f>IF(ISBLANK('INVOCAÇÕES'!$AP$319),"",'INVOCAÇÕES'!$AP$319&amp;"")</f>
        <v/>
      </c>
      <c r="C4560" s="192">
        <f>"'INVOCAÇÕES'!AP319"</f>
        <v/>
      </c>
      <c r="D4560" s="192" t="inlineStr">
        <is>
          <t>resultado</t>
        </is>
      </c>
    </row>
    <row r="4561">
      <c r="A4561" s="192" t="inlineStr">
        <is>
          <t>invocacao.8.esp.7.alcance</t>
        </is>
      </c>
      <c r="B4561" s="192">
        <f>IF(ISBLANK('INVOCAÇÕES'!$AN$320),"",'INVOCAÇÕES'!$AN$320&amp;"")</f>
        <v/>
      </c>
      <c r="C4561" s="192">
        <f>"'INVOCAÇÕES'!AN320"</f>
        <v/>
      </c>
      <c r="D4561" s="192" t="inlineStr">
        <is>
          <t>resultado</t>
        </is>
      </c>
    </row>
    <row r="4562">
      <c r="A4562" s="192" t="inlineStr">
        <is>
          <t>invocacao.8.esp.8.texto</t>
        </is>
      </c>
      <c r="B4562" s="192">
        <f>IF(ISBLANK('INVOCAÇÕES'!$AB$336),"",'INVOCAÇÕES'!$AB$336&amp;"")</f>
        <v/>
      </c>
      <c r="C4562" s="192">
        <f>"'INVOCAÇÕES'!AB336"</f>
        <v/>
      </c>
      <c r="D4562" s="192" t="inlineStr">
        <is>
          <t>entrada</t>
        </is>
      </c>
    </row>
    <row r="4563">
      <c r="A4563" s="192" t="inlineStr">
        <is>
          <t>invocacao.8.esp.8.tipo_dano</t>
        </is>
      </c>
      <c r="B4563" s="192">
        <f>IF(ISBLANK('INVOCAÇÕES'!$AB$340),"",'INVOCAÇÕES'!$AB$340&amp;"")</f>
        <v/>
      </c>
      <c r="C4563" s="192">
        <f>"'INVOCAÇÕES'!AB340"</f>
        <v/>
      </c>
      <c r="D4563" s="192" t="inlineStr">
        <is>
          <t>entrada</t>
        </is>
      </c>
    </row>
    <row r="4564">
      <c r="A4564" s="192" t="inlineStr">
        <is>
          <t>invocacao.8.esp.8.resolucao_escolha</t>
        </is>
      </c>
      <c r="B4564" s="192">
        <f>IF(ISBLANK('INVOCAÇÕES'!$AD$340),"",'INVOCAÇÕES'!$AD$340&amp;"")</f>
        <v/>
      </c>
      <c r="C4564" s="192">
        <f>"'INVOCAÇÕES'!AD340"</f>
        <v/>
      </c>
      <c r="D4564" s="192" t="inlineStr">
        <is>
          <t>entrada</t>
        </is>
      </c>
    </row>
    <row r="4565">
      <c r="A4565" s="192" t="inlineStr">
        <is>
          <t>invocacao.8.esp.8.acao</t>
        </is>
      </c>
      <c r="B4565" s="192">
        <f>IF(ISBLANK('INVOCAÇÕES'!$AB$341),"",'INVOCAÇÕES'!$AB$341&amp;"")</f>
        <v/>
      </c>
      <c r="C4565" s="192">
        <f>"'INVOCAÇÕES'!AB341"</f>
        <v/>
      </c>
      <c r="D4565" s="192" t="inlineStr">
        <is>
          <t>resultado</t>
        </is>
      </c>
    </row>
    <row r="4566">
      <c r="A4566" s="192" t="inlineStr">
        <is>
          <t>invocacao.8.esp.8.resolve</t>
        </is>
      </c>
      <c r="B4566" s="192">
        <f>IF(ISBLANK('INVOCAÇÕES'!$AD$341),"",'INVOCAÇÕES'!$AD$341&amp;"")</f>
        <v/>
      </c>
      <c r="C4566" s="192">
        <f>"'INVOCAÇÕES'!AD341"</f>
        <v/>
      </c>
      <c r="D4566" s="192" t="inlineStr">
        <is>
          <t>resultado</t>
        </is>
      </c>
    </row>
    <row r="4567">
      <c r="A4567" s="192" t="inlineStr">
        <is>
          <t>invocacao.8.esp.8.alcance</t>
        </is>
      </c>
      <c r="B4567" s="192">
        <f>IF(ISBLANK('INVOCAÇÕES'!$AB$342),"",'INVOCAÇÕES'!$AB$342&amp;"")</f>
        <v/>
      </c>
      <c r="C4567" s="192">
        <f>"'INVOCAÇÕES'!AB342"</f>
        <v/>
      </c>
      <c r="D4567" s="192" t="inlineStr">
        <is>
          <t>resultado</t>
        </is>
      </c>
    </row>
    <row r="4568">
      <c r="A4568" s="192" t="inlineStr">
        <is>
          <t>invocacao.8.ext.1.texto</t>
        </is>
      </c>
      <c r="B4568" s="192">
        <f>IF(ISBLANK('INVOCAÇÕES'!$AB$360),"",'INVOCAÇÕES'!$AB$360&amp;"")</f>
        <v/>
      </c>
      <c r="C4568" s="192">
        <f>"'INVOCAÇÕES'!AB360"</f>
        <v/>
      </c>
      <c r="D4568" s="192" t="inlineStr">
        <is>
          <t>entrada</t>
        </is>
      </c>
    </row>
    <row r="4569">
      <c r="A4569" s="192" t="inlineStr">
        <is>
          <t>invocacao.8.ext.1.tipo_dano</t>
        </is>
      </c>
      <c r="B4569" s="192">
        <f>IF(ISBLANK('INVOCAÇÕES'!$AB$364),"",'INVOCAÇÕES'!$AB$364&amp;"")</f>
        <v/>
      </c>
      <c r="C4569" s="192">
        <f>"'INVOCAÇÕES'!AB364"</f>
        <v/>
      </c>
      <c r="D4569" s="192" t="inlineStr">
        <is>
          <t>entrada</t>
        </is>
      </c>
    </row>
    <row r="4570">
      <c r="A4570" s="192" t="inlineStr">
        <is>
          <t>invocacao.8.ext.1.resolucao_escolha</t>
        </is>
      </c>
      <c r="B4570" s="192">
        <f>IF(ISBLANK('INVOCAÇÕES'!$AD$364),"",'INVOCAÇÕES'!$AD$364&amp;"")</f>
        <v/>
      </c>
      <c r="C4570" s="192">
        <f>"'INVOCAÇÕES'!AD364"</f>
        <v/>
      </c>
      <c r="D4570" s="192" t="inlineStr">
        <is>
          <t>entrada</t>
        </is>
      </c>
    </row>
    <row r="4571">
      <c r="A4571" s="192" t="inlineStr">
        <is>
          <t>invocacao.8.ext.1.acao</t>
        </is>
      </c>
      <c r="B4571" s="192">
        <f>IF(ISBLANK('INVOCAÇÕES'!$AB$365),"",'INVOCAÇÕES'!$AB$365&amp;"")</f>
        <v/>
      </c>
      <c r="C4571" s="192">
        <f>"'INVOCAÇÕES'!AB365"</f>
        <v/>
      </c>
      <c r="D4571" s="192" t="inlineStr">
        <is>
          <t>resultado</t>
        </is>
      </c>
    </row>
    <row r="4572">
      <c r="A4572" s="192" t="inlineStr">
        <is>
          <t>invocacao.8.ext.1.resolve</t>
        </is>
      </c>
      <c r="B4572" s="192">
        <f>IF(ISBLANK('INVOCAÇÕES'!$AD$365),"",'INVOCAÇÕES'!$AD$365&amp;"")</f>
        <v/>
      </c>
      <c r="C4572" s="192">
        <f>"'INVOCAÇÕES'!AD365"</f>
        <v/>
      </c>
      <c r="D4572" s="192" t="inlineStr">
        <is>
          <t>resultado</t>
        </is>
      </c>
    </row>
    <row r="4573">
      <c r="A4573" s="192" t="inlineStr">
        <is>
          <t>invocacao.8.ext.1.alcance</t>
        </is>
      </c>
      <c r="B4573" s="192">
        <f>IF(ISBLANK('INVOCAÇÕES'!$AB$366),"",'INVOCAÇÕES'!$AB$366&amp;"")</f>
        <v/>
      </c>
      <c r="C4573" s="192">
        <f>"'INVOCAÇÕES'!AB366"</f>
        <v/>
      </c>
      <c r="D4573" s="192" t="inlineStr">
        <is>
          <t>resultado</t>
        </is>
      </c>
    </row>
    <row r="4574">
      <c r="A4574" s="192" t="inlineStr">
        <is>
          <t>invocacao.8.ext.2.texto</t>
        </is>
      </c>
      <c r="B4574" s="192">
        <f>IF(ISBLANK('INVOCAÇÕES'!$AH$360),"",'INVOCAÇÕES'!$AH$360&amp;"")</f>
        <v/>
      </c>
      <c r="C4574" s="192">
        <f>"'INVOCAÇÕES'!AH360"</f>
        <v/>
      </c>
      <c r="D4574" s="192" t="inlineStr">
        <is>
          <t>entrada</t>
        </is>
      </c>
    </row>
    <row r="4575">
      <c r="A4575" s="192" t="inlineStr">
        <is>
          <t>invocacao.8.ext.2.tipo_dano</t>
        </is>
      </c>
      <c r="B4575" s="192">
        <f>IF(ISBLANK('INVOCAÇÕES'!$AH$364),"",'INVOCAÇÕES'!$AH$364&amp;"")</f>
        <v/>
      </c>
      <c r="C4575" s="192">
        <f>"'INVOCAÇÕES'!AH364"</f>
        <v/>
      </c>
      <c r="D4575" s="192" t="inlineStr">
        <is>
          <t>entrada</t>
        </is>
      </c>
    </row>
    <row r="4576">
      <c r="A4576" s="192" t="inlineStr">
        <is>
          <t>invocacao.8.ext.2.resolucao_escolha</t>
        </is>
      </c>
      <c r="B4576" s="192">
        <f>IF(ISBLANK('INVOCAÇÕES'!$AJ$364),"",'INVOCAÇÕES'!$AJ$364&amp;"")</f>
        <v/>
      </c>
      <c r="C4576" s="192">
        <f>"'INVOCAÇÕES'!AJ364"</f>
        <v/>
      </c>
      <c r="D4576" s="192" t="inlineStr">
        <is>
          <t>entrada</t>
        </is>
      </c>
    </row>
    <row r="4577">
      <c r="A4577" s="192" t="inlineStr">
        <is>
          <t>invocacao.8.ext.2.acao</t>
        </is>
      </c>
      <c r="B4577" s="192">
        <f>IF(ISBLANK('INVOCAÇÕES'!$AH$365),"",'INVOCAÇÕES'!$AH$365&amp;"")</f>
        <v/>
      </c>
      <c r="C4577" s="192">
        <f>"'INVOCAÇÕES'!AH365"</f>
        <v/>
      </c>
      <c r="D4577" s="192" t="inlineStr">
        <is>
          <t>resultado</t>
        </is>
      </c>
    </row>
    <row r="4578">
      <c r="A4578" s="192" t="inlineStr">
        <is>
          <t>invocacao.8.ext.2.resolve</t>
        </is>
      </c>
      <c r="B4578" s="192">
        <f>IF(ISBLANK('INVOCAÇÕES'!$AJ$365),"",'INVOCAÇÕES'!$AJ$365&amp;"")</f>
        <v/>
      </c>
      <c r="C4578" s="192">
        <f>"'INVOCAÇÕES'!AJ365"</f>
        <v/>
      </c>
      <c r="D4578" s="192" t="inlineStr">
        <is>
          <t>resultado</t>
        </is>
      </c>
    </row>
    <row r="4579">
      <c r="A4579" s="192" t="inlineStr">
        <is>
          <t>invocacao.8.ext.2.alcance</t>
        </is>
      </c>
      <c r="B4579" s="192">
        <f>IF(ISBLANK('INVOCAÇÕES'!$AH$366),"",'INVOCAÇÕES'!$AH$366&amp;"")</f>
        <v/>
      </c>
      <c r="C4579" s="192">
        <f>"'INVOCAÇÕES'!AH366"</f>
        <v/>
      </c>
      <c r="D4579" s="192" t="inlineStr">
        <is>
          <t>resultado</t>
        </is>
      </c>
    </row>
    <row r="4580">
      <c r="A4580" s="192" t="inlineStr">
        <is>
          <t>invocacao.8.ext.3.texto</t>
        </is>
      </c>
      <c r="B4580" s="192">
        <f>IF(ISBLANK('INVOCAÇÕES'!$AN$360),"",'INVOCAÇÕES'!$AN$360&amp;"")</f>
        <v/>
      </c>
      <c r="C4580" s="192">
        <f>"'INVOCAÇÕES'!AN360"</f>
        <v/>
      </c>
      <c r="D4580" s="192" t="inlineStr">
        <is>
          <t>entrada</t>
        </is>
      </c>
    </row>
    <row r="4581">
      <c r="A4581" s="192" t="inlineStr">
        <is>
          <t>invocacao.8.ext.3.tipo_dano</t>
        </is>
      </c>
      <c r="B4581" s="192">
        <f>IF(ISBLANK('INVOCAÇÕES'!$AN$364),"",'INVOCAÇÕES'!$AN$364&amp;"")</f>
        <v/>
      </c>
      <c r="C4581" s="192">
        <f>"'INVOCAÇÕES'!AN364"</f>
        <v/>
      </c>
      <c r="D4581" s="192" t="inlineStr">
        <is>
          <t>entrada</t>
        </is>
      </c>
    </row>
    <row r="4582">
      <c r="A4582" s="192" t="inlineStr">
        <is>
          <t>invocacao.8.ext.3.resolucao_escolha</t>
        </is>
      </c>
      <c r="B4582" s="192">
        <f>IF(ISBLANK('INVOCAÇÕES'!$AP$364),"",'INVOCAÇÕES'!$AP$364&amp;"")</f>
        <v/>
      </c>
      <c r="C4582" s="192">
        <f>"'INVOCAÇÕES'!AP364"</f>
        <v/>
      </c>
      <c r="D4582" s="192" t="inlineStr">
        <is>
          <t>entrada</t>
        </is>
      </c>
    </row>
    <row r="4583">
      <c r="A4583" s="192" t="inlineStr">
        <is>
          <t>invocacao.8.ext.3.acao</t>
        </is>
      </c>
      <c r="B4583" s="192">
        <f>IF(ISBLANK('INVOCAÇÕES'!$AN$365),"",'INVOCAÇÕES'!$AN$365&amp;"")</f>
        <v/>
      </c>
      <c r="C4583" s="192">
        <f>"'INVOCAÇÕES'!AN365"</f>
        <v/>
      </c>
      <c r="D4583" s="192" t="inlineStr">
        <is>
          <t>resultado</t>
        </is>
      </c>
    </row>
    <row r="4584">
      <c r="A4584" s="192" t="inlineStr">
        <is>
          <t>invocacao.8.ext.3.resolve</t>
        </is>
      </c>
      <c r="B4584" s="192">
        <f>IF(ISBLANK('INVOCAÇÕES'!$AP$365),"",'INVOCAÇÕES'!$AP$365&amp;"")</f>
        <v/>
      </c>
      <c r="C4584" s="192">
        <f>"'INVOCAÇÕES'!AP365"</f>
        <v/>
      </c>
      <c r="D4584" s="192" t="inlineStr">
        <is>
          <t>resultado</t>
        </is>
      </c>
    </row>
    <row r="4585">
      <c r="A4585" s="192" t="inlineStr">
        <is>
          <t>invocacao.8.ext.3.alcance</t>
        </is>
      </c>
      <c r="B4585" s="192">
        <f>IF(ISBLANK('INVOCAÇÕES'!$AN$366),"",'INVOCAÇÕES'!$AN$366&amp;"")</f>
        <v/>
      </c>
      <c r="C4585" s="192">
        <f>"'INVOCAÇÕES'!AN366"</f>
        <v/>
      </c>
      <c r="D4585" s="192" t="inlineStr">
        <is>
          <t>resultado</t>
        </is>
      </c>
    </row>
    <row r="4586">
      <c r="A4586" s="192" t="inlineStr">
        <is>
          <t>invocacao.9.bas.1.texto</t>
        </is>
      </c>
      <c r="B4586" s="192">
        <f>IF(ISBLANK('INVOCAÇÕES'!$AB$456),"",'INVOCAÇÕES'!$AB$456&amp;"")</f>
        <v/>
      </c>
      <c r="C4586" s="192">
        <f>"'INVOCAÇÕES'!AB456"</f>
        <v/>
      </c>
      <c r="D4586" s="192" t="inlineStr">
        <is>
          <t>entrada</t>
        </is>
      </c>
    </row>
    <row r="4587">
      <c r="A4587" s="192" t="inlineStr">
        <is>
          <t>invocacao.9.bas.1.tipo_dano</t>
        </is>
      </c>
      <c r="B4587" s="192">
        <f>IF(ISBLANK('INVOCAÇÕES'!$AB$460),"",'INVOCAÇÕES'!$AB$460&amp;"")</f>
        <v/>
      </c>
      <c r="C4587" s="192">
        <f>"'INVOCAÇÕES'!AB460"</f>
        <v/>
      </c>
      <c r="D4587" s="192" t="inlineStr">
        <is>
          <t>entrada</t>
        </is>
      </c>
    </row>
    <row r="4588">
      <c r="A4588" s="192" t="inlineStr">
        <is>
          <t>invocacao.9.bas.1.resolucao_escolha</t>
        </is>
      </c>
      <c r="B4588" s="192">
        <f>IF(ISBLANK('INVOCAÇÕES'!$AD$460),"",'INVOCAÇÕES'!$AD$460&amp;"")</f>
        <v/>
      </c>
      <c r="C4588" s="192">
        <f>"'INVOCAÇÕES'!AD460"</f>
        <v/>
      </c>
      <c r="D4588" s="192" t="inlineStr">
        <is>
          <t>entrada</t>
        </is>
      </c>
    </row>
    <row r="4589">
      <c r="A4589" s="192" t="inlineStr">
        <is>
          <t>invocacao.9.bas.1.acao</t>
        </is>
      </c>
      <c r="B4589" s="192">
        <f>IF(ISBLANK('INVOCAÇÕES'!$AB$461),"",'INVOCAÇÕES'!$AB$461&amp;"")</f>
        <v/>
      </c>
      <c r="C4589" s="192">
        <f>"'INVOCAÇÕES'!AB461"</f>
        <v/>
      </c>
      <c r="D4589" s="192" t="inlineStr">
        <is>
          <t>resultado</t>
        </is>
      </c>
    </row>
    <row r="4590">
      <c r="A4590" s="192" t="inlineStr">
        <is>
          <t>invocacao.9.bas.1.resolve</t>
        </is>
      </c>
      <c r="B4590" s="192">
        <f>IF(ISBLANK('INVOCAÇÕES'!$AD$461),"",'INVOCAÇÕES'!$AD$461&amp;"")</f>
        <v/>
      </c>
      <c r="C4590" s="192">
        <f>"'INVOCAÇÕES'!AD461"</f>
        <v/>
      </c>
      <c r="D4590" s="192" t="inlineStr">
        <is>
          <t>resultado</t>
        </is>
      </c>
    </row>
    <row r="4591">
      <c r="A4591" s="192" t="inlineStr">
        <is>
          <t>invocacao.9.bas.1.alcance</t>
        </is>
      </c>
      <c r="B4591" s="192">
        <f>IF(ISBLANK('INVOCAÇÕES'!$AB$462),"",'INVOCAÇÕES'!$AB$462&amp;"")</f>
        <v/>
      </c>
      <c r="C4591" s="192">
        <f>"'INVOCAÇÕES'!AB462"</f>
        <v/>
      </c>
      <c r="D4591" s="192" t="inlineStr">
        <is>
          <t>resultado</t>
        </is>
      </c>
    </row>
    <row r="4592">
      <c r="A4592" s="192" t="inlineStr">
        <is>
          <t>invocacao.9.esp.1.texto</t>
        </is>
      </c>
      <c r="B4592" s="192">
        <f>IF(ISBLANK('INVOCAÇÕES'!$AH$456),"",'INVOCAÇÕES'!$AH$456&amp;"")</f>
        <v/>
      </c>
      <c r="C4592" s="192">
        <f>"'INVOCAÇÕES'!AH456"</f>
        <v/>
      </c>
      <c r="D4592" s="192" t="inlineStr">
        <is>
          <t>entrada</t>
        </is>
      </c>
    </row>
    <row r="4593">
      <c r="A4593" s="192" t="inlineStr">
        <is>
          <t>invocacao.9.esp.1.tipo_dano</t>
        </is>
      </c>
      <c r="B4593" s="192">
        <f>IF(ISBLANK('INVOCAÇÕES'!$AH$460),"",'INVOCAÇÕES'!$AH$460&amp;"")</f>
        <v/>
      </c>
      <c r="C4593" s="192">
        <f>"'INVOCAÇÕES'!AH460"</f>
        <v/>
      </c>
      <c r="D4593" s="192" t="inlineStr">
        <is>
          <t>entrada</t>
        </is>
      </c>
    </row>
    <row r="4594">
      <c r="A4594" s="192" t="inlineStr">
        <is>
          <t>invocacao.9.esp.1.resolucao_escolha</t>
        </is>
      </c>
      <c r="B4594" s="192">
        <f>IF(ISBLANK('INVOCAÇÕES'!$AJ$460),"",'INVOCAÇÕES'!$AJ$460&amp;"")</f>
        <v/>
      </c>
      <c r="C4594" s="192">
        <f>"'INVOCAÇÕES'!AJ460"</f>
        <v/>
      </c>
      <c r="D4594" s="192" t="inlineStr">
        <is>
          <t>entrada</t>
        </is>
      </c>
    </row>
    <row r="4595">
      <c r="A4595" s="192" t="inlineStr">
        <is>
          <t>invocacao.9.esp.1.acao</t>
        </is>
      </c>
      <c r="B4595" s="192">
        <f>IF(ISBLANK('INVOCAÇÕES'!$AH$461),"",'INVOCAÇÕES'!$AH$461&amp;"")</f>
        <v/>
      </c>
      <c r="C4595" s="192">
        <f>"'INVOCAÇÕES'!AH461"</f>
        <v/>
      </c>
      <c r="D4595" s="192" t="inlineStr">
        <is>
          <t>resultado</t>
        </is>
      </c>
    </row>
    <row r="4596">
      <c r="A4596" s="192" t="inlineStr">
        <is>
          <t>invocacao.9.esp.1.resolve</t>
        </is>
      </c>
      <c r="B4596" s="192">
        <f>IF(ISBLANK('INVOCAÇÕES'!$AJ$461),"",'INVOCAÇÕES'!$AJ$461&amp;"")</f>
        <v/>
      </c>
      <c r="C4596" s="192">
        <f>"'INVOCAÇÕES'!AJ461"</f>
        <v/>
      </c>
      <c r="D4596" s="192" t="inlineStr">
        <is>
          <t>resultado</t>
        </is>
      </c>
    </row>
    <row r="4597">
      <c r="A4597" s="192" t="inlineStr">
        <is>
          <t>invocacao.9.esp.1.alcance</t>
        </is>
      </c>
      <c r="B4597" s="192">
        <f>IF(ISBLANK('INVOCAÇÕES'!$AH$462),"",'INVOCAÇÕES'!$AH$462&amp;"")</f>
        <v/>
      </c>
      <c r="C4597" s="192">
        <f>"'INVOCAÇÕES'!AH462"</f>
        <v/>
      </c>
      <c r="D4597" s="192" t="inlineStr">
        <is>
          <t>resultado</t>
        </is>
      </c>
    </row>
    <row r="4598">
      <c r="A4598" s="192" t="inlineStr">
        <is>
          <t>invocacao.9.esp.2.texto</t>
        </is>
      </c>
      <c r="B4598" s="192">
        <f>IF(ISBLANK('INVOCAÇÕES'!$AN$456),"",'INVOCAÇÕES'!$AN$456&amp;"")</f>
        <v/>
      </c>
      <c r="C4598" s="192">
        <f>"'INVOCAÇÕES'!AN456"</f>
        <v/>
      </c>
      <c r="D4598" s="192" t="inlineStr">
        <is>
          <t>entrada</t>
        </is>
      </c>
    </row>
    <row r="4599">
      <c r="A4599" s="192" t="inlineStr">
        <is>
          <t>invocacao.9.esp.2.tipo_dano</t>
        </is>
      </c>
      <c r="B4599" s="192">
        <f>IF(ISBLANK('INVOCAÇÕES'!$AN$460),"",'INVOCAÇÕES'!$AN$460&amp;"")</f>
        <v/>
      </c>
      <c r="C4599" s="192">
        <f>"'INVOCAÇÕES'!AN460"</f>
        <v/>
      </c>
      <c r="D4599" s="192" t="inlineStr">
        <is>
          <t>entrada</t>
        </is>
      </c>
    </row>
    <row r="4600">
      <c r="A4600" s="192" t="inlineStr">
        <is>
          <t>invocacao.9.esp.2.resolucao_escolha</t>
        </is>
      </c>
      <c r="B4600" s="192">
        <f>IF(ISBLANK('INVOCAÇÕES'!$AP$460),"",'INVOCAÇÕES'!$AP$460&amp;"")</f>
        <v/>
      </c>
      <c r="C4600" s="192">
        <f>"'INVOCAÇÕES'!AP460"</f>
        <v/>
      </c>
      <c r="D4600" s="192" t="inlineStr">
        <is>
          <t>entrada</t>
        </is>
      </c>
    </row>
    <row r="4601">
      <c r="A4601" s="192" t="inlineStr">
        <is>
          <t>invocacao.9.esp.2.acao</t>
        </is>
      </c>
      <c r="B4601" s="192">
        <f>IF(ISBLANK('INVOCAÇÕES'!$AN$461),"",'INVOCAÇÕES'!$AN$461&amp;"")</f>
        <v/>
      </c>
      <c r="C4601" s="192">
        <f>"'INVOCAÇÕES'!AN461"</f>
        <v/>
      </c>
      <c r="D4601" s="192" t="inlineStr">
        <is>
          <t>resultado</t>
        </is>
      </c>
    </row>
    <row r="4602">
      <c r="A4602" s="192" t="inlineStr">
        <is>
          <t>invocacao.9.esp.2.resolve</t>
        </is>
      </c>
      <c r="B4602" s="192">
        <f>IF(ISBLANK('INVOCAÇÕES'!$AP$461),"",'INVOCAÇÕES'!$AP$461&amp;"")</f>
        <v/>
      </c>
      <c r="C4602" s="192">
        <f>"'INVOCAÇÕES'!AP461"</f>
        <v/>
      </c>
      <c r="D4602" s="192" t="inlineStr">
        <is>
          <t>resultado</t>
        </is>
      </c>
    </row>
    <row r="4603">
      <c r="A4603" s="192" t="inlineStr">
        <is>
          <t>invocacao.9.esp.2.alcance</t>
        </is>
      </c>
      <c r="B4603" s="192">
        <f>IF(ISBLANK('INVOCAÇÕES'!$AN$462),"",'INVOCAÇÕES'!$AN$462&amp;"")</f>
        <v/>
      </c>
      <c r="C4603" s="192">
        <f>"'INVOCAÇÕES'!AN462"</f>
        <v/>
      </c>
      <c r="D4603" s="192" t="inlineStr">
        <is>
          <t>resultado</t>
        </is>
      </c>
    </row>
    <row r="4604">
      <c r="A4604" s="192" t="inlineStr">
        <is>
          <t>invocacao.9.bas.2.texto</t>
        </is>
      </c>
      <c r="B4604" s="192">
        <f>IF(ISBLANK('INVOCAÇÕES'!$AB$490),"",'INVOCAÇÕES'!$AB$490&amp;"")</f>
        <v/>
      </c>
      <c r="C4604" s="192">
        <f>"'INVOCAÇÕES'!AB490"</f>
        <v/>
      </c>
      <c r="D4604" s="192" t="inlineStr">
        <is>
          <t>entrada</t>
        </is>
      </c>
    </row>
    <row r="4605">
      <c r="A4605" s="192" t="inlineStr">
        <is>
          <t>invocacao.9.bas.2.tipo_dano</t>
        </is>
      </c>
      <c r="B4605" s="192">
        <f>IF(ISBLANK('INVOCAÇÕES'!$AB$494),"",'INVOCAÇÕES'!$AB$494&amp;"")</f>
        <v/>
      </c>
      <c r="C4605" s="192">
        <f>"'INVOCAÇÕES'!AB494"</f>
        <v/>
      </c>
      <c r="D4605" s="192" t="inlineStr">
        <is>
          <t>entrada</t>
        </is>
      </c>
    </row>
    <row r="4606">
      <c r="A4606" s="192" t="inlineStr">
        <is>
          <t>invocacao.9.bas.2.resolucao_escolha</t>
        </is>
      </c>
      <c r="B4606" s="192">
        <f>IF(ISBLANK('INVOCAÇÕES'!$AD$494),"",'INVOCAÇÕES'!$AD$494&amp;"")</f>
        <v/>
      </c>
      <c r="C4606" s="192">
        <f>"'INVOCAÇÕES'!AD494"</f>
        <v/>
      </c>
      <c r="D4606" s="192" t="inlineStr">
        <is>
          <t>entrada</t>
        </is>
      </c>
    </row>
    <row r="4607">
      <c r="A4607" s="192" t="inlineStr">
        <is>
          <t>invocacao.9.bas.2.acao</t>
        </is>
      </c>
      <c r="B4607" s="192">
        <f>IF(ISBLANK('INVOCAÇÕES'!$AB$495),"",'INVOCAÇÕES'!$AB$495&amp;"")</f>
        <v/>
      </c>
      <c r="C4607" s="192">
        <f>"'INVOCAÇÕES'!AB495"</f>
        <v/>
      </c>
      <c r="D4607" s="192" t="inlineStr">
        <is>
          <t>resultado</t>
        </is>
      </c>
    </row>
    <row r="4608">
      <c r="A4608" s="192" t="inlineStr">
        <is>
          <t>invocacao.9.bas.2.resolve</t>
        </is>
      </c>
      <c r="B4608" s="192">
        <f>IF(ISBLANK('INVOCAÇÕES'!$AD$495),"",'INVOCAÇÕES'!$AD$495&amp;"")</f>
        <v/>
      </c>
      <c r="C4608" s="192">
        <f>"'INVOCAÇÕES'!AD495"</f>
        <v/>
      </c>
      <c r="D4608" s="192" t="inlineStr">
        <is>
          <t>resultado</t>
        </is>
      </c>
    </row>
    <row r="4609">
      <c r="A4609" s="192" t="inlineStr">
        <is>
          <t>invocacao.9.bas.2.alcance</t>
        </is>
      </c>
      <c r="B4609" s="192">
        <f>IF(ISBLANK('INVOCAÇÕES'!$AB$496),"",'INVOCAÇÕES'!$AB$496&amp;"")</f>
        <v/>
      </c>
      <c r="C4609" s="192">
        <f>"'INVOCAÇÕES'!AB496"</f>
        <v/>
      </c>
      <c r="D4609" s="192" t="inlineStr">
        <is>
          <t>resultado</t>
        </is>
      </c>
    </row>
    <row r="4610">
      <c r="A4610" s="192" t="inlineStr">
        <is>
          <t>invocacao.9.esp.3.texto</t>
        </is>
      </c>
      <c r="B4610" s="192">
        <f>IF(ISBLANK('INVOCAÇÕES'!$AH$490),"",'INVOCAÇÕES'!$AH$490&amp;"")</f>
        <v/>
      </c>
      <c r="C4610" s="192">
        <f>"'INVOCAÇÕES'!AH490"</f>
        <v/>
      </c>
      <c r="D4610" s="192" t="inlineStr">
        <is>
          <t>entrada</t>
        </is>
      </c>
    </row>
    <row r="4611">
      <c r="A4611" s="192" t="inlineStr">
        <is>
          <t>invocacao.9.esp.3.tipo_dano</t>
        </is>
      </c>
      <c r="B4611" s="192">
        <f>IF(ISBLANK('INVOCAÇÕES'!$AH$494),"",'INVOCAÇÕES'!$AH$494&amp;"")</f>
        <v/>
      </c>
      <c r="C4611" s="192">
        <f>"'INVOCAÇÕES'!AH494"</f>
        <v/>
      </c>
      <c r="D4611" s="192" t="inlineStr">
        <is>
          <t>entrada</t>
        </is>
      </c>
    </row>
    <row r="4612">
      <c r="A4612" s="192" t="inlineStr">
        <is>
          <t>invocacao.9.esp.3.resolucao_escolha</t>
        </is>
      </c>
      <c r="B4612" s="192">
        <f>IF(ISBLANK('INVOCAÇÕES'!$AJ$494),"",'INVOCAÇÕES'!$AJ$494&amp;"")</f>
        <v/>
      </c>
      <c r="C4612" s="192">
        <f>"'INVOCAÇÕES'!AJ494"</f>
        <v/>
      </c>
      <c r="D4612" s="192" t="inlineStr">
        <is>
          <t>entrada</t>
        </is>
      </c>
    </row>
    <row r="4613">
      <c r="A4613" s="192" t="inlineStr">
        <is>
          <t>invocacao.9.esp.3.acao</t>
        </is>
      </c>
      <c r="B4613" s="192">
        <f>IF(ISBLANK('INVOCAÇÕES'!$AH$495),"",'INVOCAÇÕES'!$AH$495&amp;"")</f>
        <v/>
      </c>
      <c r="C4613" s="192">
        <f>"'INVOCAÇÕES'!AH495"</f>
        <v/>
      </c>
      <c r="D4613" s="192" t="inlineStr">
        <is>
          <t>resultado</t>
        </is>
      </c>
    </row>
    <row r="4614">
      <c r="A4614" s="192" t="inlineStr">
        <is>
          <t>invocacao.9.esp.3.resolve</t>
        </is>
      </c>
      <c r="B4614" s="192">
        <f>IF(ISBLANK('INVOCAÇÕES'!$AJ$495),"",'INVOCAÇÕES'!$AJ$495&amp;"")</f>
        <v/>
      </c>
      <c r="C4614" s="192">
        <f>"'INVOCAÇÕES'!AJ495"</f>
        <v/>
      </c>
      <c r="D4614" s="192" t="inlineStr">
        <is>
          <t>resultado</t>
        </is>
      </c>
    </row>
    <row r="4615">
      <c r="A4615" s="192" t="inlineStr">
        <is>
          <t>invocacao.9.esp.3.alcance</t>
        </is>
      </c>
      <c r="B4615" s="192">
        <f>IF(ISBLANK('INVOCAÇÕES'!$AH$496),"",'INVOCAÇÕES'!$AH$496&amp;"")</f>
        <v/>
      </c>
      <c r="C4615" s="192">
        <f>"'INVOCAÇÕES'!AH496"</f>
        <v/>
      </c>
      <c r="D4615" s="192" t="inlineStr">
        <is>
          <t>resultado</t>
        </is>
      </c>
    </row>
    <row r="4616">
      <c r="A4616" s="192" t="inlineStr">
        <is>
          <t>invocacao.9.esp.4.texto</t>
        </is>
      </c>
      <c r="B4616" s="192">
        <f>IF(ISBLANK('INVOCAÇÕES'!$AN$490),"",'INVOCAÇÕES'!$AN$490&amp;"")</f>
        <v/>
      </c>
      <c r="C4616" s="192">
        <f>"'INVOCAÇÕES'!AN490"</f>
        <v/>
      </c>
      <c r="D4616" s="192" t="inlineStr">
        <is>
          <t>entrada</t>
        </is>
      </c>
    </row>
    <row r="4617">
      <c r="A4617" s="192" t="inlineStr">
        <is>
          <t>invocacao.9.esp.4.tipo_dano</t>
        </is>
      </c>
      <c r="B4617" s="192">
        <f>IF(ISBLANK('INVOCAÇÕES'!$AN$494),"",'INVOCAÇÕES'!$AN$494&amp;"")</f>
        <v/>
      </c>
      <c r="C4617" s="192">
        <f>"'INVOCAÇÕES'!AN494"</f>
        <v/>
      </c>
      <c r="D4617" s="192" t="inlineStr">
        <is>
          <t>entrada</t>
        </is>
      </c>
    </row>
    <row r="4618">
      <c r="A4618" s="192" t="inlineStr">
        <is>
          <t>invocacao.9.esp.4.resolucao_escolha</t>
        </is>
      </c>
      <c r="B4618" s="192">
        <f>IF(ISBLANK('INVOCAÇÕES'!$AP$494),"",'INVOCAÇÕES'!$AP$494&amp;"")</f>
        <v/>
      </c>
      <c r="C4618" s="192">
        <f>"'INVOCAÇÕES'!AP494"</f>
        <v/>
      </c>
      <c r="D4618" s="192" t="inlineStr">
        <is>
          <t>entrada</t>
        </is>
      </c>
    </row>
    <row r="4619">
      <c r="A4619" s="192" t="inlineStr">
        <is>
          <t>invocacao.9.esp.4.acao</t>
        </is>
      </c>
      <c r="B4619" s="192">
        <f>IF(ISBLANK('INVOCAÇÕES'!$AN$495),"",'INVOCAÇÕES'!$AN$495&amp;"")</f>
        <v/>
      </c>
      <c r="C4619" s="192">
        <f>"'INVOCAÇÕES'!AN495"</f>
        <v/>
      </c>
      <c r="D4619" s="192" t="inlineStr">
        <is>
          <t>resultado</t>
        </is>
      </c>
    </row>
    <row r="4620">
      <c r="A4620" s="192" t="inlineStr">
        <is>
          <t>invocacao.9.esp.4.resolve</t>
        </is>
      </c>
      <c r="B4620" s="192">
        <f>IF(ISBLANK('INVOCAÇÕES'!$AP$495),"",'INVOCAÇÕES'!$AP$495&amp;"")</f>
        <v/>
      </c>
      <c r="C4620" s="192">
        <f>"'INVOCAÇÕES'!AP495"</f>
        <v/>
      </c>
      <c r="D4620" s="192" t="inlineStr">
        <is>
          <t>resultado</t>
        </is>
      </c>
    </row>
    <row r="4621">
      <c r="A4621" s="192" t="inlineStr">
        <is>
          <t>invocacao.9.esp.4.alcance</t>
        </is>
      </c>
      <c r="B4621" s="192">
        <f>IF(ISBLANK('INVOCAÇÕES'!$AN$496),"",'INVOCAÇÕES'!$AN$496&amp;"")</f>
        <v/>
      </c>
      <c r="C4621" s="192">
        <f>"'INVOCAÇÕES'!AN496"</f>
        <v/>
      </c>
      <c r="D4621" s="192" t="inlineStr">
        <is>
          <t>resultado</t>
        </is>
      </c>
    </row>
    <row r="4622">
      <c r="A4622" s="192" t="inlineStr">
        <is>
          <t>invocacao.9.esp.5.texto</t>
        </is>
      </c>
      <c r="B4622" s="192">
        <f>IF(ISBLANK('INVOCAÇÕES'!$AB$512),"",'INVOCAÇÕES'!$AB$512&amp;"")</f>
        <v/>
      </c>
      <c r="C4622" s="192">
        <f>"'INVOCAÇÕES'!AB512"</f>
        <v/>
      </c>
      <c r="D4622" s="192" t="inlineStr">
        <is>
          <t>entrada</t>
        </is>
      </c>
    </row>
    <row r="4623">
      <c r="A4623" s="192" t="inlineStr">
        <is>
          <t>invocacao.9.esp.5.tipo_dano</t>
        </is>
      </c>
      <c r="B4623" s="192">
        <f>IF(ISBLANK('INVOCAÇÕES'!$AB$516),"",'INVOCAÇÕES'!$AB$516&amp;"")</f>
        <v/>
      </c>
      <c r="C4623" s="192">
        <f>"'INVOCAÇÕES'!AB516"</f>
        <v/>
      </c>
      <c r="D4623" s="192" t="inlineStr">
        <is>
          <t>entrada</t>
        </is>
      </c>
    </row>
    <row r="4624">
      <c r="A4624" s="192" t="inlineStr">
        <is>
          <t>invocacao.9.esp.5.resolucao_escolha</t>
        </is>
      </c>
      <c r="B4624" s="192">
        <f>IF(ISBLANK('INVOCAÇÕES'!$AD$516),"",'INVOCAÇÕES'!$AD$516&amp;"")</f>
        <v/>
      </c>
      <c r="C4624" s="192">
        <f>"'INVOCAÇÕES'!AD516"</f>
        <v/>
      </c>
      <c r="D4624" s="192" t="inlineStr">
        <is>
          <t>entrada</t>
        </is>
      </c>
    </row>
    <row r="4625">
      <c r="A4625" s="192" t="inlineStr">
        <is>
          <t>invocacao.9.esp.5.acao</t>
        </is>
      </c>
      <c r="B4625" s="192">
        <f>IF(ISBLANK('INVOCAÇÕES'!$AB$517),"",'INVOCAÇÕES'!$AB$517&amp;"")</f>
        <v/>
      </c>
      <c r="C4625" s="192">
        <f>"'INVOCAÇÕES'!AB517"</f>
        <v/>
      </c>
      <c r="D4625" s="192" t="inlineStr">
        <is>
          <t>resultado</t>
        </is>
      </c>
    </row>
    <row r="4626">
      <c r="A4626" s="192" t="inlineStr">
        <is>
          <t>invocacao.9.esp.5.resolve</t>
        </is>
      </c>
      <c r="B4626" s="192">
        <f>IF(ISBLANK('INVOCAÇÕES'!$AD$517),"",'INVOCAÇÕES'!$AD$517&amp;"")</f>
        <v/>
      </c>
      <c r="C4626" s="192">
        <f>"'INVOCAÇÕES'!AD517"</f>
        <v/>
      </c>
      <c r="D4626" s="192" t="inlineStr">
        <is>
          <t>resultado</t>
        </is>
      </c>
    </row>
    <row r="4627">
      <c r="A4627" s="192" t="inlineStr">
        <is>
          <t>invocacao.9.esp.5.alcance</t>
        </is>
      </c>
      <c r="B4627" s="192">
        <f>IF(ISBLANK('INVOCAÇÕES'!$AB$518),"",'INVOCAÇÕES'!$AB$518&amp;"")</f>
        <v/>
      </c>
      <c r="C4627" s="192">
        <f>"'INVOCAÇÕES'!AB518"</f>
        <v/>
      </c>
      <c r="D4627" s="192" t="inlineStr">
        <is>
          <t>resultado</t>
        </is>
      </c>
    </row>
    <row r="4628">
      <c r="A4628" s="192" t="inlineStr">
        <is>
          <t>invocacao.9.esp.6.texto</t>
        </is>
      </c>
      <c r="B4628" s="192">
        <f>IF(ISBLANK('INVOCAÇÕES'!$AH$512),"",'INVOCAÇÕES'!$AH$512&amp;"")</f>
        <v/>
      </c>
      <c r="C4628" s="192">
        <f>"'INVOCAÇÕES'!AH512"</f>
        <v/>
      </c>
      <c r="D4628" s="192" t="inlineStr">
        <is>
          <t>entrada</t>
        </is>
      </c>
    </row>
    <row r="4629">
      <c r="A4629" s="192" t="inlineStr">
        <is>
          <t>invocacao.9.esp.6.tipo_dano</t>
        </is>
      </c>
      <c r="B4629" s="192">
        <f>IF(ISBLANK('INVOCAÇÕES'!$AH$516),"",'INVOCAÇÕES'!$AH$516&amp;"")</f>
        <v/>
      </c>
      <c r="C4629" s="192">
        <f>"'INVOCAÇÕES'!AH516"</f>
        <v/>
      </c>
      <c r="D4629" s="192" t="inlineStr">
        <is>
          <t>entrada</t>
        </is>
      </c>
    </row>
    <row r="4630">
      <c r="A4630" s="192" t="inlineStr">
        <is>
          <t>invocacao.9.esp.6.resolucao_escolha</t>
        </is>
      </c>
      <c r="B4630" s="192">
        <f>IF(ISBLANK('INVOCAÇÕES'!$AJ$516),"",'INVOCAÇÕES'!$AJ$516&amp;"")</f>
        <v/>
      </c>
      <c r="C4630" s="192">
        <f>"'INVOCAÇÕES'!AJ516"</f>
        <v/>
      </c>
      <c r="D4630" s="192" t="inlineStr">
        <is>
          <t>entrada</t>
        </is>
      </c>
    </row>
    <row r="4631">
      <c r="A4631" s="192" t="inlineStr">
        <is>
          <t>invocacao.9.esp.6.acao</t>
        </is>
      </c>
      <c r="B4631" s="192">
        <f>IF(ISBLANK('INVOCAÇÕES'!$AH$517),"",'INVOCAÇÕES'!$AH$517&amp;"")</f>
        <v/>
      </c>
      <c r="C4631" s="192">
        <f>"'INVOCAÇÕES'!AH517"</f>
        <v/>
      </c>
      <c r="D4631" s="192" t="inlineStr">
        <is>
          <t>resultado</t>
        </is>
      </c>
    </row>
    <row r="4632">
      <c r="A4632" s="192" t="inlineStr">
        <is>
          <t>invocacao.9.esp.6.resolve</t>
        </is>
      </c>
      <c r="B4632" s="192">
        <f>IF(ISBLANK('INVOCAÇÕES'!$AJ$517),"",'INVOCAÇÕES'!$AJ$517&amp;"")</f>
        <v/>
      </c>
      <c r="C4632" s="192">
        <f>"'INVOCAÇÕES'!AJ517"</f>
        <v/>
      </c>
      <c r="D4632" s="192" t="inlineStr">
        <is>
          <t>resultado</t>
        </is>
      </c>
    </row>
    <row r="4633">
      <c r="A4633" s="192" t="inlineStr">
        <is>
          <t>invocacao.9.esp.6.alcance</t>
        </is>
      </c>
      <c r="B4633" s="192">
        <f>IF(ISBLANK('INVOCAÇÕES'!$AH$518),"",'INVOCAÇÕES'!$AH$518&amp;"")</f>
        <v/>
      </c>
      <c r="C4633" s="192">
        <f>"'INVOCAÇÕES'!AH518"</f>
        <v/>
      </c>
      <c r="D4633" s="192" t="inlineStr">
        <is>
          <t>resultado</t>
        </is>
      </c>
    </row>
    <row r="4634">
      <c r="A4634" s="192" t="inlineStr">
        <is>
          <t>invocacao.9.esp.7.texto</t>
        </is>
      </c>
      <c r="B4634" s="192">
        <f>IF(ISBLANK('INVOCAÇÕES'!$AN$512),"",'INVOCAÇÕES'!$AN$512&amp;"")</f>
        <v/>
      </c>
      <c r="C4634" s="192">
        <f>"'INVOCAÇÕES'!AN512"</f>
        <v/>
      </c>
      <c r="D4634" s="192" t="inlineStr">
        <is>
          <t>entrada</t>
        </is>
      </c>
    </row>
    <row r="4635">
      <c r="A4635" s="192" t="inlineStr">
        <is>
          <t>invocacao.9.esp.7.tipo_dano</t>
        </is>
      </c>
      <c r="B4635" s="192">
        <f>IF(ISBLANK('INVOCAÇÕES'!$AN$516),"",'INVOCAÇÕES'!$AN$516&amp;"")</f>
        <v/>
      </c>
      <c r="C4635" s="192">
        <f>"'INVOCAÇÕES'!AN516"</f>
        <v/>
      </c>
      <c r="D4635" s="192" t="inlineStr">
        <is>
          <t>entrada</t>
        </is>
      </c>
    </row>
    <row r="4636">
      <c r="A4636" s="192" t="inlineStr">
        <is>
          <t>invocacao.9.esp.7.resolucao_escolha</t>
        </is>
      </c>
      <c r="B4636" s="192">
        <f>IF(ISBLANK('INVOCAÇÕES'!$AP$516),"",'INVOCAÇÕES'!$AP$516&amp;"")</f>
        <v/>
      </c>
      <c r="C4636" s="192">
        <f>"'INVOCAÇÕES'!AP516"</f>
        <v/>
      </c>
      <c r="D4636" s="192" t="inlineStr">
        <is>
          <t>entrada</t>
        </is>
      </c>
    </row>
    <row r="4637">
      <c r="A4637" s="192" t="inlineStr">
        <is>
          <t>invocacao.9.esp.7.acao</t>
        </is>
      </c>
      <c r="B4637" s="192">
        <f>IF(ISBLANK('INVOCAÇÕES'!$AN$517),"",'INVOCAÇÕES'!$AN$517&amp;"")</f>
        <v/>
      </c>
      <c r="C4637" s="192">
        <f>"'INVOCAÇÕES'!AN517"</f>
        <v/>
      </c>
      <c r="D4637" s="192" t="inlineStr">
        <is>
          <t>resultado</t>
        </is>
      </c>
    </row>
    <row r="4638">
      <c r="A4638" s="192" t="inlineStr">
        <is>
          <t>invocacao.9.esp.7.resolve</t>
        </is>
      </c>
      <c r="B4638" s="192">
        <f>IF(ISBLANK('INVOCAÇÕES'!$AP$517),"",'INVOCAÇÕES'!$AP$517&amp;"")</f>
        <v/>
      </c>
      <c r="C4638" s="192">
        <f>"'INVOCAÇÕES'!AP517"</f>
        <v/>
      </c>
      <c r="D4638" s="192" t="inlineStr">
        <is>
          <t>resultado</t>
        </is>
      </c>
    </row>
    <row r="4639">
      <c r="A4639" s="192" t="inlineStr">
        <is>
          <t>invocacao.9.esp.7.alcance</t>
        </is>
      </c>
      <c r="B4639" s="192">
        <f>IF(ISBLANK('INVOCAÇÕES'!$AN$518),"",'INVOCAÇÕES'!$AN$518&amp;"")</f>
        <v/>
      </c>
      <c r="C4639" s="192">
        <f>"'INVOCAÇÕES'!AN518"</f>
        <v/>
      </c>
      <c r="D4639" s="192" t="inlineStr">
        <is>
          <t>resultado</t>
        </is>
      </c>
    </row>
    <row r="4640">
      <c r="A4640" s="192" t="inlineStr">
        <is>
          <t>invocacao.9.esp.8.texto</t>
        </is>
      </c>
      <c r="B4640" s="192">
        <f>IF(ISBLANK('INVOCAÇÕES'!$AB$534),"",'INVOCAÇÕES'!$AB$534&amp;"")</f>
        <v/>
      </c>
      <c r="C4640" s="192">
        <f>"'INVOCAÇÕES'!AB534"</f>
        <v/>
      </c>
      <c r="D4640" s="192" t="inlineStr">
        <is>
          <t>entrada</t>
        </is>
      </c>
    </row>
    <row r="4641">
      <c r="A4641" s="192" t="inlineStr">
        <is>
          <t>invocacao.9.esp.8.tipo_dano</t>
        </is>
      </c>
      <c r="B4641" s="192">
        <f>IF(ISBLANK('INVOCAÇÕES'!$AB$538),"",'INVOCAÇÕES'!$AB$538&amp;"")</f>
        <v/>
      </c>
      <c r="C4641" s="192">
        <f>"'INVOCAÇÕES'!AB538"</f>
        <v/>
      </c>
      <c r="D4641" s="192" t="inlineStr">
        <is>
          <t>entrada</t>
        </is>
      </c>
    </row>
    <row r="4642">
      <c r="A4642" s="192" t="inlineStr">
        <is>
          <t>invocacao.9.esp.8.resolucao_escolha</t>
        </is>
      </c>
      <c r="B4642" s="192">
        <f>IF(ISBLANK('INVOCAÇÕES'!$AD$538),"",'INVOCAÇÕES'!$AD$538&amp;"")</f>
        <v/>
      </c>
      <c r="C4642" s="192">
        <f>"'INVOCAÇÕES'!AD538"</f>
        <v/>
      </c>
      <c r="D4642" s="192" t="inlineStr">
        <is>
          <t>entrada</t>
        </is>
      </c>
    </row>
    <row r="4643">
      <c r="A4643" s="192" t="inlineStr">
        <is>
          <t>invocacao.9.esp.8.acao</t>
        </is>
      </c>
      <c r="B4643" s="192">
        <f>IF(ISBLANK('INVOCAÇÕES'!$AB$539),"",'INVOCAÇÕES'!$AB$539&amp;"")</f>
        <v/>
      </c>
      <c r="C4643" s="192">
        <f>"'INVOCAÇÕES'!AB539"</f>
        <v/>
      </c>
      <c r="D4643" s="192" t="inlineStr">
        <is>
          <t>resultado</t>
        </is>
      </c>
    </row>
    <row r="4644">
      <c r="A4644" s="192" t="inlineStr">
        <is>
          <t>invocacao.9.esp.8.resolve</t>
        </is>
      </c>
      <c r="B4644" s="192">
        <f>IF(ISBLANK('INVOCAÇÕES'!$AD$539),"",'INVOCAÇÕES'!$AD$539&amp;"")</f>
        <v/>
      </c>
      <c r="C4644" s="192">
        <f>"'INVOCAÇÕES'!AD539"</f>
        <v/>
      </c>
      <c r="D4644" s="192" t="inlineStr">
        <is>
          <t>resultado</t>
        </is>
      </c>
    </row>
    <row r="4645">
      <c r="A4645" s="192" t="inlineStr">
        <is>
          <t>invocacao.9.esp.8.alcance</t>
        </is>
      </c>
      <c r="B4645" s="192">
        <f>IF(ISBLANK('INVOCAÇÕES'!$AB$540),"",'INVOCAÇÕES'!$AB$540&amp;"")</f>
        <v/>
      </c>
      <c r="C4645" s="192">
        <f>"'INVOCAÇÕES'!AB540"</f>
        <v/>
      </c>
      <c r="D4645" s="192" t="inlineStr">
        <is>
          <t>resultado</t>
        </is>
      </c>
    </row>
    <row r="4646">
      <c r="A4646" s="192" t="inlineStr">
        <is>
          <t>invocacao.9.ext.1.texto</t>
        </is>
      </c>
      <c r="B4646" s="192">
        <f>IF(ISBLANK('INVOCAÇÕES'!$AB$558),"",'INVOCAÇÕES'!$AB$558&amp;"")</f>
        <v/>
      </c>
      <c r="C4646" s="192">
        <f>"'INVOCAÇÕES'!AB558"</f>
        <v/>
      </c>
      <c r="D4646" s="192" t="inlineStr">
        <is>
          <t>entrada</t>
        </is>
      </c>
    </row>
    <row r="4647">
      <c r="A4647" s="192" t="inlineStr">
        <is>
          <t>invocacao.9.ext.1.tipo_dano</t>
        </is>
      </c>
      <c r="B4647" s="192">
        <f>IF(ISBLANK('INVOCAÇÕES'!$AB$562),"",'INVOCAÇÕES'!$AB$562&amp;"")</f>
        <v/>
      </c>
      <c r="C4647" s="192">
        <f>"'INVOCAÇÕES'!AB562"</f>
        <v/>
      </c>
      <c r="D4647" s="192" t="inlineStr">
        <is>
          <t>entrada</t>
        </is>
      </c>
    </row>
    <row r="4648">
      <c r="A4648" s="192" t="inlineStr">
        <is>
          <t>invocacao.9.ext.1.resolucao_escolha</t>
        </is>
      </c>
      <c r="B4648" s="192">
        <f>IF(ISBLANK('INVOCAÇÕES'!$AD$562),"",'INVOCAÇÕES'!$AD$562&amp;"")</f>
        <v/>
      </c>
      <c r="C4648" s="192">
        <f>"'INVOCAÇÕES'!AD562"</f>
        <v/>
      </c>
      <c r="D4648" s="192" t="inlineStr">
        <is>
          <t>entrada</t>
        </is>
      </c>
    </row>
    <row r="4649">
      <c r="A4649" s="192" t="inlineStr">
        <is>
          <t>invocacao.9.ext.1.acao</t>
        </is>
      </c>
      <c r="B4649" s="192">
        <f>IF(ISBLANK('INVOCAÇÕES'!$AB$563),"",'INVOCAÇÕES'!$AB$563&amp;"")</f>
        <v/>
      </c>
      <c r="C4649" s="192">
        <f>"'INVOCAÇÕES'!AB563"</f>
        <v/>
      </c>
      <c r="D4649" s="192" t="inlineStr">
        <is>
          <t>resultado</t>
        </is>
      </c>
    </row>
    <row r="4650">
      <c r="A4650" s="192" t="inlineStr">
        <is>
          <t>invocacao.9.ext.1.resolve</t>
        </is>
      </c>
      <c r="B4650" s="192">
        <f>IF(ISBLANK('INVOCAÇÕES'!$AD$563),"",'INVOCAÇÕES'!$AD$563&amp;"")</f>
        <v/>
      </c>
      <c r="C4650" s="192">
        <f>"'INVOCAÇÕES'!AD563"</f>
        <v/>
      </c>
      <c r="D4650" s="192" t="inlineStr">
        <is>
          <t>resultado</t>
        </is>
      </c>
    </row>
    <row r="4651">
      <c r="A4651" s="192" t="inlineStr">
        <is>
          <t>invocacao.9.ext.1.alcance</t>
        </is>
      </c>
      <c r="B4651" s="192">
        <f>IF(ISBLANK('INVOCAÇÕES'!$AB$564),"",'INVOCAÇÕES'!$AB$564&amp;"")</f>
        <v/>
      </c>
      <c r="C4651" s="192">
        <f>"'INVOCAÇÕES'!AB564"</f>
        <v/>
      </c>
      <c r="D4651" s="192" t="inlineStr">
        <is>
          <t>resultado</t>
        </is>
      </c>
    </row>
    <row r="4652">
      <c r="A4652" s="192" t="inlineStr">
        <is>
          <t>invocacao.9.ext.2.texto</t>
        </is>
      </c>
      <c r="B4652" s="192">
        <f>IF(ISBLANK('INVOCAÇÕES'!$AH$558),"",'INVOCAÇÕES'!$AH$558&amp;"")</f>
        <v/>
      </c>
      <c r="C4652" s="192">
        <f>"'INVOCAÇÕES'!AH558"</f>
        <v/>
      </c>
      <c r="D4652" s="192" t="inlineStr">
        <is>
          <t>entrada</t>
        </is>
      </c>
    </row>
    <row r="4653">
      <c r="A4653" s="192" t="inlineStr">
        <is>
          <t>invocacao.9.ext.2.tipo_dano</t>
        </is>
      </c>
      <c r="B4653" s="192">
        <f>IF(ISBLANK('INVOCAÇÕES'!$AH$562),"",'INVOCAÇÕES'!$AH$562&amp;"")</f>
        <v/>
      </c>
      <c r="C4653" s="192">
        <f>"'INVOCAÇÕES'!AH562"</f>
        <v/>
      </c>
      <c r="D4653" s="192" t="inlineStr">
        <is>
          <t>entrada</t>
        </is>
      </c>
    </row>
    <row r="4654">
      <c r="A4654" s="192" t="inlineStr">
        <is>
          <t>invocacao.9.ext.2.resolucao_escolha</t>
        </is>
      </c>
      <c r="B4654" s="192">
        <f>IF(ISBLANK('INVOCAÇÕES'!$AJ$562),"",'INVOCAÇÕES'!$AJ$562&amp;"")</f>
        <v/>
      </c>
      <c r="C4654" s="192">
        <f>"'INVOCAÇÕES'!AJ562"</f>
        <v/>
      </c>
      <c r="D4654" s="192" t="inlineStr">
        <is>
          <t>entrada</t>
        </is>
      </c>
    </row>
    <row r="4655">
      <c r="A4655" s="192" t="inlineStr">
        <is>
          <t>invocacao.9.ext.2.acao</t>
        </is>
      </c>
      <c r="B4655" s="192">
        <f>IF(ISBLANK('INVOCAÇÕES'!$AH$563),"",'INVOCAÇÕES'!$AH$563&amp;"")</f>
        <v/>
      </c>
      <c r="C4655" s="192">
        <f>"'INVOCAÇÕES'!AH563"</f>
        <v/>
      </c>
      <c r="D4655" s="192" t="inlineStr">
        <is>
          <t>resultado</t>
        </is>
      </c>
    </row>
    <row r="4656">
      <c r="A4656" s="192" t="inlineStr">
        <is>
          <t>invocacao.9.ext.2.resolve</t>
        </is>
      </c>
      <c r="B4656" s="192">
        <f>IF(ISBLANK('INVOCAÇÕES'!$AJ$563),"",'INVOCAÇÕES'!$AJ$563&amp;"")</f>
        <v/>
      </c>
      <c r="C4656" s="192">
        <f>"'INVOCAÇÕES'!AJ563"</f>
        <v/>
      </c>
      <c r="D4656" s="192" t="inlineStr">
        <is>
          <t>resultado</t>
        </is>
      </c>
    </row>
    <row r="4657">
      <c r="A4657" s="192" t="inlineStr">
        <is>
          <t>invocacao.9.ext.2.alcance</t>
        </is>
      </c>
      <c r="B4657" s="192">
        <f>IF(ISBLANK('INVOCAÇÕES'!$AH$564),"",'INVOCAÇÕES'!$AH$564&amp;"")</f>
        <v/>
      </c>
      <c r="C4657" s="192">
        <f>"'INVOCAÇÕES'!AH564"</f>
        <v/>
      </c>
      <c r="D4657" s="192" t="inlineStr">
        <is>
          <t>resultado</t>
        </is>
      </c>
    </row>
    <row r="4658">
      <c r="A4658" s="192" t="inlineStr">
        <is>
          <t>invocacao.9.ext.3.texto</t>
        </is>
      </c>
      <c r="B4658" s="192">
        <f>IF(ISBLANK('INVOCAÇÕES'!$AN$558),"",'INVOCAÇÕES'!$AN$558&amp;"")</f>
        <v/>
      </c>
      <c r="C4658" s="192">
        <f>"'INVOCAÇÕES'!AN558"</f>
        <v/>
      </c>
      <c r="D4658" s="192" t="inlineStr">
        <is>
          <t>entrada</t>
        </is>
      </c>
    </row>
    <row r="4659">
      <c r="A4659" s="192" t="inlineStr">
        <is>
          <t>invocacao.9.ext.3.tipo_dano</t>
        </is>
      </c>
      <c r="B4659" s="192">
        <f>IF(ISBLANK('INVOCAÇÕES'!$AN$562),"",'INVOCAÇÕES'!$AN$562&amp;"")</f>
        <v/>
      </c>
      <c r="C4659" s="192">
        <f>"'INVOCAÇÕES'!AN562"</f>
        <v/>
      </c>
      <c r="D4659" s="192" t="inlineStr">
        <is>
          <t>entrada</t>
        </is>
      </c>
    </row>
    <row r="4660">
      <c r="A4660" s="192" t="inlineStr">
        <is>
          <t>invocacao.9.ext.3.resolucao_escolha</t>
        </is>
      </c>
      <c r="B4660" s="192">
        <f>IF(ISBLANK('INVOCAÇÕES'!$AP$562),"",'INVOCAÇÕES'!$AP$562&amp;"")</f>
        <v/>
      </c>
      <c r="C4660" s="192">
        <f>"'INVOCAÇÕES'!AP562"</f>
        <v/>
      </c>
      <c r="D4660" s="192" t="inlineStr">
        <is>
          <t>entrada</t>
        </is>
      </c>
    </row>
    <row r="4661">
      <c r="A4661" s="192" t="inlineStr">
        <is>
          <t>invocacao.9.ext.3.acao</t>
        </is>
      </c>
      <c r="B4661" s="192">
        <f>IF(ISBLANK('INVOCAÇÕES'!$AN$563),"",'INVOCAÇÕES'!$AN$563&amp;"")</f>
        <v/>
      </c>
      <c r="C4661" s="192">
        <f>"'INVOCAÇÕES'!AN563"</f>
        <v/>
      </c>
      <c r="D4661" s="192" t="inlineStr">
        <is>
          <t>resultado</t>
        </is>
      </c>
    </row>
    <row r="4662">
      <c r="A4662" s="192" t="inlineStr">
        <is>
          <t>invocacao.9.ext.3.resolve</t>
        </is>
      </c>
      <c r="B4662" s="192">
        <f>IF(ISBLANK('INVOCAÇÕES'!$AP$563),"",'INVOCAÇÕES'!$AP$563&amp;"")</f>
        <v/>
      </c>
      <c r="C4662" s="192">
        <f>"'INVOCAÇÕES'!AP563"</f>
        <v/>
      </c>
      <c r="D4662" s="192" t="inlineStr">
        <is>
          <t>resultado</t>
        </is>
      </c>
    </row>
    <row r="4663">
      <c r="A4663" s="192" t="inlineStr">
        <is>
          <t>invocacao.9.ext.3.alcance</t>
        </is>
      </c>
      <c r="B4663" s="192">
        <f>IF(ISBLANK('INVOCAÇÕES'!$AN$564),"",'INVOCAÇÕES'!$AN$564&amp;"")</f>
        <v/>
      </c>
      <c r="C4663" s="192">
        <f>"'INVOCAÇÕES'!AN564"</f>
        <v/>
      </c>
      <c r="D4663" s="192" t="inlineStr">
        <is>
          <t>resultado</t>
        </is>
      </c>
    </row>
    <row r="4664">
      <c r="A4664" s="192" t="inlineStr">
        <is>
          <t>invocacao.10.bas.1.texto</t>
        </is>
      </c>
      <c r="B4664" s="192">
        <f>IF(ISBLANK('INVOCAÇÕES'!$AB$654),"",'INVOCAÇÕES'!$AB$654&amp;"")</f>
        <v/>
      </c>
      <c r="C4664" s="192">
        <f>"'INVOCAÇÕES'!AB654"</f>
        <v/>
      </c>
      <c r="D4664" s="192" t="inlineStr">
        <is>
          <t>entrada</t>
        </is>
      </c>
    </row>
    <row r="4665">
      <c r="A4665" s="192" t="inlineStr">
        <is>
          <t>invocacao.10.bas.1.tipo_dano</t>
        </is>
      </c>
      <c r="B4665" s="192">
        <f>IF(ISBLANK('INVOCAÇÕES'!$AB$658),"",'INVOCAÇÕES'!$AB$658&amp;"")</f>
        <v/>
      </c>
      <c r="C4665" s="192">
        <f>"'INVOCAÇÕES'!AB658"</f>
        <v/>
      </c>
      <c r="D4665" s="192" t="inlineStr">
        <is>
          <t>entrada</t>
        </is>
      </c>
    </row>
    <row r="4666">
      <c r="A4666" s="192" t="inlineStr">
        <is>
          <t>invocacao.10.bas.1.resolucao_escolha</t>
        </is>
      </c>
      <c r="B4666" s="192">
        <f>IF(ISBLANK('INVOCAÇÕES'!$AD$658),"",'INVOCAÇÕES'!$AD$658&amp;"")</f>
        <v/>
      </c>
      <c r="C4666" s="192">
        <f>"'INVOCAÇÕES'!AD658"</f>
        <v/>
      </c>
      <c r="D4666" s="192" t="inlineStr">
        <is>
          <t>entrada</t>
        </is>
      </c>
    </row>
    <row r="4667">
      <c r="A4667" s="192" t="inlineStr">
        <is>
          <t>invocacao.10.bas.1.acao</t>
        </is>
      </c>
      <c r="B4667" s="192">
        <f>IF(ISBLANK('INVOCAÇÕES'!$AB$659),"",'INVOCAÇÕES'!$AB$659&amp;"")</f>
        <v/>
      </c>
      <c r="C4667" s="192">
        <f>"'INVOCAÇÕES'!AB659"</f>
        <v/>
      </c>
      <c r="D4667" s="192" t="inlineStr">
        <is>
          <t>resultado</t>
        </is>
      </c>
    </row>
    <row r="4668">
      <c r="A4668" s="192" t="inlineStr">
        <is>
          <t>invocacao.10.bas.1.resolve</t>
        </is>
      </c>
      <c r="B4668" s="192">
        <f>IF(ISBLANK('INVOCAÇÕES'!$AD$659),"",'INVOCAÇÕES'!$AD$659&amp;"")</f>
        <v/>
      </c>
      <c r="C4668" s="192">
        <f>"'INVOCAÇÕES'!AD659"</f>
        <v/>
      </c>
      <c r="D4668" s="192" t="inlineStr">
        <is>
          <t>resultado</t>
        </is>
      </c>
    </row>
    <row r="4669">
      <c r="A4669" s="192" t="inlineStr">
        <is>
          <t>invocacao.10.bas.1.alcance</t>
        </is>
      </c>
      <c r="B4669" s="192">
        <f>IF(ISBLANK('INVOCAÇÕES'!$AB$660),"",'INVOCAÇÕES'!$AB$660&amp;"")</f>
        <v/>
      </c>
      <c r="C4669" s="192">
        <f>"'INVOCAÇÕES'!AB660"</f>
        <v/>
      </c>
      <c r="D4669" s="192" t="inlineStr">
        <is>
          <t>resultado</t>
        </is>
      </c>
    </row>
    <row r="4670">
      <c r="A4670" s="192" t="inlineStr">
        <is>
          <t>invocacao.10.esp.1.texto</t>
        </is>
      </c>
      <c r="B4670" s="192">
        <f>IF(ISBLANK('INVOCAÇÕES'!$AH$654),"",'INVOCAÇÕES'!$AH$654&amp;"")</f>
        <v/>
      </c>
      <c r="C4670" s="192">
        <f>"'INVOCAÇÕES'!AH654"</f>
        <v/>
      </c>
      <c r="D4670" s="192" t="inlineStr">
        <is>
          <t>entrada</t>
        </is>
      </c>
    </row>
    <row r="4671">
      <c r="A4671" s="192" t="inlineStr">
        <is>
          <t>invocacao.10.esp.1.tipo_dano</t>
        </is>
      </c>
      <c r="B4671" s="192">
        <f>IF(ISBLANK('INVOCAÇÕES'!$AH$658),"",'INVOCAÇÕES'!$AH$658&amp;"")</f>
        <v/>
      </c>
      <c r="C4671" s="192">
        <f>"'INVOCAÇÕES'!AH658"</f>
        <v/>
      </c>
      <c r="D4671" s="192" t="inlineStr">
        <is>
          <t>entrada</t>
        </is>
      </c>
    </row>
    <row r="4672">
      <c r="A4672" s="192" t="inlineStr">
        <is>
          <t>invocacao.10.esp.1.resolucao_escolha</t>
        </is>
      </c>
      <c r="B4672" s="192">
        <f>IF(ISBLANK('INVOCAÇÕES'!$AJ$658),"",'INVOCAÇÕES'!$AJ$658&amp;"")</f>
        <v/>
      </c>
      <c r="C4672" s="192">
        <f>"'INVOCAÇÕES'!AJ658"</f>
        <v/>
      </c>
      <c r="D4672" s="192" t="inlineStr">
        <is>
          <t>entrada</t>
        </is>
      </c>
    </row>
    <row r="4673">
      <c r="A4673" s="192" t="inlineStr">
        <is>
          <t>invocacao.10.esp.1.acao</t>
        </is>
      </c>
      <c r="B4673" s="192">
        <f>IF(ISBLANK('INVOCAÇÕES'!$AH$659),"",'INVOCAÇÕES'!$AH$659&amp;"")</f>
        <v/>
      </c>
      <c r="C4673" s="192">
        <f>"'INVOCAÇÕES'!AH659"</f>
        <v/>
      </c>
      <c r="D4673" s="192" t="inlineStr">
        <is>
          <t>resultado</t>
        </is>
      </c>
    </row>
    <row r="4674">
      <c r="A4674" s="192" t="inlineStr">
        <is>
          <t>invocacao.10.esp.1.resolve</t>
        </is>
      </c>
      <c r="B4674" s="192">
        <f>IF(ISBLANK('INVOCAÇÕES'!$AJ$659),"",'INVOCAÇÕES'!$AJ$659&amp;"")</f>
        <v/>
      </c>
      <c r="C4674" s="192">
        <f>"'INVOCAÇÕES'!AJ659"</f>
        <v/>
      </c>
      <c r="D4674" s="192" t="inlineStr">
        <is>
          <t>resultado</t>
        </is>
      </c>
    </row>
    <row r="4675">
      <c r="A4675" s="192" t="inlineStr">
        <is>
          <t>invocacao.10.esp.1.alcance</t>
        </is>
      </c>
      <c r="B4675" s="192">
        <f>IF(ISBLANK('INVOCAÇÕES'!$AH$660),"",'INVOCAÇÕES'!$AH$660&amp;"")</f>
        <v/>
      </c>
      <c r="C4675" s="192">
        <f>"'INVOCAÇÕES'!AH660"</f>
        <v/>
      </c>
      <c r="D4675" s="192" t="inlineStr">
        <is>
          <t>resultado</t>
        </is>
      </c>
    </row>
    <row r="4676">
      <c r="A4676" s="192" t="inlineStr">
        <is>
          <t>invocacao.10.esp.2.texto</t>
        </is>
      </c>
      <c r="B4676" s="192">
        <f>IF(ISBLANK('INVOCAÇÕES'!$AN$654),"",'INVOCAÇÕES'!$AN$654&amp;"")</f>
        <v/>
      </c>
      <c r="C4676" s="192">
        <f>"'INVOCAÇÕES'!AN654"</f>
        <v/>
      </c>
      <c r="D4676" s="192" t="inlineStr">
        <is>
          <t>entrada</t>
        </is>
      </c>
    </row>
    <row r="4677">
      <c r="A4677" s="192" t="inlineStr">
        <is>
          <t>invocacao.10.esp.2.tipo_dano</t>
        </is>
      </c>
      <c r="B4677" s="192">
        <f>IF(ISBLANK('INVOCAÇÕES'!$AN$658),"",'INVOCAÇÕES'!$AN$658&amp;"")</f>
        <v/>
      </c>
      <c r="C4677" s="192">
        <f>"'INVOCAÇÕES'!AN658"</f>
        <v/>
      </c>
      <c r="D4677" s="192" t="inlineStr">
        <is>
          <t>entrada</t>
        </is>
      </c>
    </row>
    <row r="4678">
      <c r="A4678" s="192" t="inlineStr">
        <is>
          <t>invocacao.10.esp.2.resolucao_escolha</t>
        </is>
      </c>
      <c r="B4678" s="192">
        <f>IF(ISBLANK('INVOCAÇÕES'!$AP$658),"",'INVOCAÇÕES'!$AP$658&amp;"")</f>
        <v/>
      </c>
      <c r="C4678" s="192">
        <f>"'INVOCAÇÕES'!AP658"</f>
        <v/>
      </c>
      <c r="D4678" s="192" t="inlineStr">
        <is>
          <t>entrada</t>
        </is>
      </c>
    </row>
    <row r="4679">
      <c r="A4679" s="192" t="inlineStr">
        <is>
          <t>invocacao.10.esp.2.acao</t>
        </is>
      </c>
      <c r="B4679" s="192">
        <f>IF(ISBLANK('INVOCAÇÕES'!$AN$659),"",'INVOCAÇÕES'!$AN$659&amp;"")</f>
        <v/>
      </c>
      <c r="C4679" s="192">
        <f>"'INVOCAÇÕES'!AN659"</f>
        <v/>
      </c>
      <c r="D4679" s="192" t="inlineStr">
        <is>
          <t>resultado</t>
        </is>
      </c>
    </row>
    <row r="4680">
      <c r="A4680" s="192" t="inlineStr">
        <is>
          <t>invocacao.10.esp.2.resolve</t>
        </is>
      </c>
      <c r="B4680" s="192">
        <f>IF(ISBLANK('INVOCAÇÕES'!$AP$659),"",'INVOCAÇÕES'!$AP$659&amp;"")</f>
        <v/>
      </c>
      <c r="C4680" s="192">
        <f>"'INVOCAÇÕES'!AP659"</f>
        <v/>
      </c>
      <c r="D4680" s="192" t="inlineStr">
        <is>
          <t>resultado</t>
        </is>
      </c>
    </row>
    <row r="4681">
      <c r="A4681" s="192" t="inlineStr">
        <is>
          <t>invocacao.10.esp.2.alcance</t>
        </is>
      </c>
      <c r="B4681" s="192">
        <f>IF(ISBLANK('INVOCAÇÕES'!$AN$660),"",'INVOCAÇÕES'!$AN$660&amp;"")</f>
        <v/>
      </c>
      <c r="C4681" s="192">
        <f>"'INVOCAÇÕES'!AN660"</f>
        <v/>
      </c>
      <c r="D4681" s="192" t="inlineStr">
        <is>
          <t>resultado</t>
        </is>
      </c>
    </row>
    <row r="4682">
      <c r="A4682" s="192" t="inlineStr">
        <is>
          <t>invocacao.10.bas.2.texto</t>
        </is>
      </c>
      <c r="B4682" s="192">
        <f>IF(ISBLANK('INVOCAÇÕES'!$AB$688),"",'INVOCAÇÕES'!$AB$688&amp;"")</f>
        <v/>
      </c>
      <c r="C4682" s="192">
        <f>"'INVOCAÇÕES'!AB688"</f>
        <v/>
      </c>
      <c r="D4682" s="192" t="inlineStr">
        <is>
          <t>entrada</t>
        </is>
      </c>
    </row>
    <row r="4683">
      <c r="A4683" s="192" t="inlineStr">
        <is>
          <t>invocacao.10.bas.2.tipo_dano</t>
        </is>
      </c>
      <c r="B4683" s="192">
        <f>IF(ISBLANK('INVOCAÇÕES'!$AB$692),"",'INVOCAÇÕES'!$AB$692&amp;"")</f>
        <v/>
      </c>
      <c r="C4683" s="192">
        <f>"'INVOCAÇÕES'!AB692"</f>
        <v/>
      </c>
      <c r="D4683" s="192" t="inlineStr">
        <is>
          <t>entrada</t>
        </is>
      </c>
    </row>
    <row r="4684">
      <c r="A4684" s="192" t="inlineStr">
        <is>
          <t>invocacao.10.bas.2.resolucao_escolha</t>
        </is>
      </c>
      <c r="B4684" s="192">
        <f>IF(ISBLANK('INVOCAÇÕES'!$AD$692),"",'INVOCAÇÕES'!$AD$692&amp;"")</f>
        <v/>
      </c>
      <c r="C4684" s="192">
        <f>"'INVOCAÇÕES'!AD692"</f>
        <v/>
      </c>
      <c r="D4684" s="192" t="inlineStr">
        <is>
          <t>entrada</t>
        </is>
      </c>
    </row>
    <row r="4685">
      <c r="A4685" s="192" t="inlineStr">
        <is>
          <t>invocacao.10.bas.2.acao</t>
        </is>
      </c>
      <c r="B4685" s="192">
        <f>IF(ISBLANK('INVOCAÇÕES'!$AB$693),"",'INVOCAÇÕES'!$AB$693&amp;"")</f>
        <v/>
      </c>
      <c r="C4685" s="192">
        <f>"'INVOCAÇÕES'!AB693"</f>
        <v/>
      </c>
      <c r="D4685" s="192" t="inlineStr">
        <is>
          <t>resultado</t>
        </is>
      </c>
    </row>
    <row r="4686">
      <c r="A4686" s="192" t="inlineStr">
        <is>
          <t>invocacao.10.bas.2.resolve</t>
        </is>
      </c>
      <c r="B4686" s="192">
        <f>IF(ISBLANK('INVOCAÇÕES'!$AD$693),"",'INVOCAÇÕES'!$AD$693&amp;"")</f>
        <v/>
      </c>
      <c r="C4686" s="192">
        <f>"'INVOCAÇÕES'!AD693"</f>
        <v/>
      </c>
      <c r="D4686" s="192" t="inlineStr">
        <is>
          <t>resultado</t>
        </is>
      </c>
    </row>
    <row r="4687">
      <c r="A4687" s="192" t="inlineStr">
        <is>
          <t>invocacao.10.bas.2.alcance</t>
        </is>
      </c>
      <c r="B4687" s="192">
        <f>IF(ISBLANK('INVOCAÇÕES'!$AB$694),"",'INVOCAÇÕES'!$AB$694&amp;"")</f>
        <v/>
      </c>
      <c r="C4687" s="192">
        <f>"'INVOCAÇÕES'!AB694"</f>
        <v/>
      </c>
      <c r="D4687" s="192" t="inlineStr">
        <is>
          <t>resultado</t>
        </is>
      </c>
    </row>
    <row r="4688">
      <c r="A4688" s="192" t="inlineStr">
        <is>
          <t>invocacao.10.esp.3.texto</t>
        </is>
      </c>
      <c r="B4688" s="192">
        <f>IF(ISBLANK('INVOCAÇÕES'!$AH$688),"",'INVOCAÇÕES'!$AH$688&amp;"")</f>
        <v/>
      </c>
      <c r="C4688" s="192">
        <f>"'INVOCAÇÕES'!AH688"</f>
        <v/>
      </c>
      <c r="D4688" s="192" t="inlineStr">
        <is>
          <t>entrada</t>
        </is>
      </c>
    </row>
    <row r="4689">
      <c r="A4689" s="192" t="inlineStr">
        <is>
          <t>invocacao.10.esp.3.tipo_dano</t>
        </is>
      </c>
      <c r="B4689" s="192">
        <f>IF(ISBLANK('INVOCAÇÕES'!$AH$692),"",'INVOCAÇÕES'!$AH$692&amp;"")</f>
        <v/>
      </c>
      <c r="C4689" s="192">
        <f>"'INVOCAÇÕES'!AH692"</f>
        <v/>
      </c>
      <c r="D4689" s="192" t="inlineStr">
        <is>
          <t>entrada</t>
        </is>
      </c>
    </row>
    <row r="4690">
      <c r="A4690" s="192" t="inlineStr">
        <is>
          <t>invocacao.10.esp.3.resolucao_escolha</t>
        </is>
      </c>
      <c r="B4690" s="192">
        <f>IF(ISBLANK('INVOCAÇÕES'!$AJ$692),"",'INVOCAÇÕES'!$AJ$692&amp;"")</f>
        <v/>
      </c>
      <c r="C4690" s="192">
        <f>"'INVOCAÇÕES'!AJ692"</f>
        <v/>
      </c>
      <c r="D4690" s="192" t="inlineStr">
        <is>
          <t>entrada</t>
        </is>
      </c>
    </row>
    <row r="4691">
      <c r="A4691" s="192" t="inlineStr">
        <is>
          <t>invocacao.10.esp.3.acao</t>
        </is>
      </c>
      <c r="B4691" s="192">
        <f>IF(ISBLANK('INVOCAÇÕES'!$AH$693),"",'INVOCAÇÕES'!$AH$693&amp;"")</f>
        <v/>
      </c>
      <c r="C4691" s="192">
        <f>"'INVOCAÇÕES'!AH693"</f>
        <v/>
      </c>
      <c r="D4691" s="192" t="inlineStr">
        <is>
          <t>resultado</t>
        </is>
      </c>
    </row>
    <row r="4692">
      <c r="A4692" s="192" t="inlineStr">
        <is>
          <t>invocacao.10.esp.3.resolve</t>
        </is>
      </c>
      <c r="B4692" s="192">
        <f>IF(ISBLANK('INVOCAÇÕES'!$AJ$693),"",'INVOCAÇÕES'!$AJ$693&amp;"")</f>
        <v/>
      </c>
      <c r="C4692" s="192">
        <f>"'INVOCAÇÕES'!AJ693"</f>
        <v/>
      </c>
      <c r="D4692" s="192" t="inlineStr">
        <is>
          <t>resultado</t>
        </is>
      </c>
    </row>
    <row r="4693">
      <c r="A4693" s="192" t="inlineStr">
        <is>
          <t>invocacao.10.esp.3.alcance</t>
        </is>
      </c>
      <c r="B4693" s="192">
        <f>IF(ISBLANK('INVOCAÇÕES'!$AH$694),"",'INVOCAÇÕES'!$AH$694&amp;"")</f>
        <v/>
      </c>
      <c r="C4693" s="192">
        <f>"'INVOCAÇÕES'!AH694"</f>
        <v/>
      </c>
      <c r="D4693" s="192" t="inlineStr">
        <is>
          <t>resultado</t>
        </is>
      </c>
    </row>
    <row r="4694">
      <c r="A4694" s="192" t="inlineStr">
        <is>
          <t>invocacao.10.esp.4.texto</t>
        </is>
      </c>
      <c r="B4694" s="192">
        <f>IF(ISBLANK('INVOCAÇÕES'!$AN$688),"",'INVOCAÇÕES'!$AN$688&amp;"")</f>
        <v/>
      </c>
      <c r="C4694" s="192">
        <f>"'INVOCAÇÕES'!AN688"</f>
        <v/>
      </c>
      <c r="D4694" s="192" t="inlineStr">
        <is>
          <t>entrada</t>
        </is>
      </c>
    </row>
    <row r="4695">
      <c r="A4695" s="192" t="inlineStr">
        <is>
          <t>invocacao.10.esp.4.tipo_dano</t>
        </is>
      </c>
      <c r="B4695" s="192">
        <f>IF(ISBLANK('INVOCAÇÕES'!$AN$692),"",'INVOCAÇÕES'!$AN$692&amp;"")</f>
        <v/>
      </c>
      <c r="C4695" s="192">
        <f>"'INVOCAÇÕES'!AN692"</f>
        <v/>
      </c>
      <c r="D4695" s="192" t="inlineStr">
        <is>
          <t>entrada</t>
        </is>
      </c>
    </row>
    <row r="4696">
      <c r="A4696" s="192" t="inlineStr">
        <is>
          <t>invocacao.10.esp.4.resolucao_escolha</t>
        </is>
      </c>
      <c r="B4696" s="192">
        <f>IF(ISBLANK('INVOCAÇÕES'!$AP$692),"",'INVOCAÇÕES'!$AP$692&amp;"")</f>
        <v/>
      </c>
      <c r="C4696" s="192">
        <f>"'INVOCAÇÕES'!AP692"</f>
        <v/>
      </c>
      <c r="D4696" s="192" t="inlineStr">
        <is>
          <t>entrada</t>
        </is>
      </c>
    </row>
    <row r="4697">
      <c r="A4697" s="192" t="inlineStr">
        <is>
          <t>invocacao.10.esp.4.acao</t>
        </is>
      </c>
      <c r="B4697" s="192">
        <f>IF(ISBLANK('INVOCAÇÕES'!$AN$693),"",'INVOCAÇÕES'!$AN$693&amp;"")</f>
        <v/>
      </c>
      <c r="C4697" s="192">
        <f>"'INVOCAÇÕES'!AN693"</f>
        <v/>
      </c>
      <c r="D4697" s="192" t="inlineStr">
        <is>
          <t>resultado</t>
        </is>
      </c>
    </row>
    <row r="4698">
      <c r="A4698" s="192" t="inlineStr">
        <is>
          <t>invocacao.10.esp.4.resolve</t>
        </is>
      </c>
      <c r="B4698" s="192">
        <f>IF(ISBLANK('INVOCAÇÕES'!$AP$693),"",'INVOCAÇÕES'!$AP$693&amp;"")</f>
        <v/>
      </c>
      <c r="C4698" s="192">
        <f>"'INVOCAÇÕES'!AP693"</f>
        <v/>
      </c>
      <c r="D4698" s="192" t="inlineStr">
        <is>
          <t>resultado</t>
        </is>
      </c>
    </row>
    <row r="4699">
      <c r="A4699" s="192" t="inlineStr">
        <is>
          <t>invocacao.10.esp.4.alcance</t>
        </is>
      </c>
      <c r="B4699" s="192">
        <f>IF(ISBLANK('INVOCAÇÕES'!$AN$694),"",'INVOCAÇÕES'!$AN$694&amp;"")</f>
        <v/>
      </c>
      <c r="C4699" s="192">
        <f>"'INVOCAÇÕES'!AN694"</f>
        <v/>
      </c>
      <c r="D4699" s="192" t="inlineStr">
        <is>
          <t>resultado</t>
        </is>
      </c>
    </row>
    <row r="4700">
      <c r="A4700" s="192" t="inlineStr">
        <is>
          <t>invocacao.10.esp.5.texto</t>
        </is>
      </c>
      <c r="B4700" s="192">
        <f>IF(ISBLANK('INVOCAÇÕES'!$AB$710),"",'INVOCAÇÕES'!$AB$710&amp;"")</f>
        <v/>
      </c>
      <c r="C4700" s="192">
        <f>"'INVOCAÇÕES'!AB710"</f>
        <v/>
      </c>
      <c r="D4700" s="192" t="inlineStr">
        <is>
          <t>entrada</t>
        </is>
      </c>
    </row>
    <row r="4701">
      <c r="A4701" s="192" t="inlineStr">
        <is>
          <t>invocacao.10.esp.5.tipo_dano</t>
        </is>
      </c>
      <c r="B4701" s="192">
        <f>IF(ISBLANK('INVOCAÇÕES'!$AB$714),"",'INVOCAÇÕES'!$AB$714&amp;"")</f>
        <v/>
      </c>
      <c r="C4701" s="192">
        <f>"'INVOCAÇÕES'!AB714"</f>
        <v/>
      </c>
      <c r="D4701" s="192" t="inlineStr">
        <is>
          <t>entrada</t>
        </is>
      </c>
    </row>
    <row r="4702">
      <c r="A4702" s="192" t="inlineStr">
        <is>
          <t>invocacao.10.esp.5.resolucao_escolha</t>
        </is>
      </c>
      <c r="B4702" s="192">
        <f>IF(ISBLANK('INVOCAÇÕES'!$AD$714),"",'INVOCAÇÕES'!$AD$714&amp;"")</f>
        <v/>
      </c>
      <c r="C4702" s="192">
        <f>"'INVOCAÇÕES'!AD714"</f>
        <v/>
      </c>
      <c r="D4702" s="192" t="inlineStr">
        <is>
          <t>entrada</t>
        </is>
      </c>
    </row>
    <row r="4703">
      <c r="A4703" s="192" t="inlineStr">
        <is>
          <t>invocacao.10.esp.5.acao</t>
        </is>
      </c>
      <c r="B4703" s="192">
        <f>IF(ISBLANK('INVOCAÇÕES'!$AB$715),"",'INVOCAÇÕES'!$AB$715&amp;"")</f>
        <v/>
      </c>
      <c r="C4703" s="192">
        <f>"'INVOCAÇÕES'!AB715"</f>
        <v/>
      </c>
      <c r="D4703" s="192" t="inlineStr">
        <is>
          <t>resultado</t>
        </is>
      </c>
    </row>
    <row r="4704">
      <c r="A4704" s="192" t="inlineStr">
        <is>
          <t>invocacao.10.esp.5.resolve</t>
        </is>
      </c>
      <c r="B4704" s="192">
        <f>IF(ISBLANK('INVOCAÇÕES'!$AD$715),"",'INVOCAÇÕES'!$AD$715&amp;"")</f>
        <v/>
      </c>
      <c r="C4704" s="192">
        <f>"'INVOCAÇÕES'!AD715"</f>
        <v/>
      </c>
      <c r="D4704" s="192" t="inlineStr">
        <is>
          <t>resultado</t>
        </is>
      </c>
    </row>
    <row r="4705">
      <c r="A4705" s="192" t="inlineStr">
        <is>
          <t>invocacao.10.esp.5.alcance</t>
        </is>
      </c>
      <c r="B4705" s="192">
        <f>IF(ISBLANK('INVOCAÇÕES'!$AB$716),"",'INVOCAÇÕES'!$AB$716&amp;"")</f>
        <v/>
      </c>
      <c r="C4705" s="192">
        <f>"'INVOCAÇÕES'!AB716"</f>
        <v/>
      </c>
      <c r="D4705" s="192" t="inlineStr">
        <is>
          <t>resultado</t>
        </is>
      </c>
    </row>
    <row r="4706">
      <c r="A4706" s="192" t="inlineStr">
        <is>
          <t>invocacao.10.esp.6.texto</t>
        </is>
      </c>
      <c r="B4706" s="192">
        <f>IF(ISBLANK('INVOCAÇÕES'!$AH$710),"",'INVOCAÇÕES'!$AH$710&amp;"")</f>
        <v/>
      </c>
      <c r="C4706" s="192">
        <f>"'INVOCAÇÕES'!AH710"</f>
        <v/>
      </c>
      <c r="D4706" s="192" t="inlineStr">
        <is>
          <t>entrada</t>
        </is>
      </c>
    </row>
    <row r="4707">
      <c r="A4707" s="192" t="inlineStr">
        <is>
          <t>invocacao.10.esp.6.tipo_dano</t>
        </is>
      </c>
      <c r="B4707" s="192">
        <f>IF(ISBLANK('INVOCAÇÕES'!$AH$714),"",'INVOCAÇÕES'!$AH$714&amp;"")</f>
        <v/>
      </c>
      <c r="C4707" s="192">
        <f>"'INVOCAÇÕES'!AH714"</f>
        <v/>
      </c>
      <c r="D4707" s="192" t="inlineStr">
        <is>
          <t>entrada</t>
        </is>
      </c>
    </row>
    <row r="4708">
      <c r="A4708" s="192" t="inlineStr">
        <is>
          <t>invocacao.10.esp.6.resolucao_escolha</t>
        </is>
      </c>
      <c r="B4708" s="192">
        <f>IF(ISBLANK('INVOCAÇÕES'!$AJ$714),"",'INVOCAÇÕES'!$AJ$714&amp;"")</f>
        <v/>
      </c>
      <c r="C4708" s="192">
        <f>"'INVOCAÇÕES'!AJ714"</f>
        <v/>
      </c>
      <c r="D4708" s="192" t="inlineStr">
        <is>
          <t>entrada</t>
        </is>
      </c>
    </row>
    <row r="4709">
      <c r="A4709" s="192" t="inlineStr">
        <is>
          <t>invocacao.10.esp.6.acao</t>
        </is>
      </c>
      <c r="B4709" s="192">
        <f>IF(ISBLANK('INVOCAÇÕES'!$AH$715),"",'INVOCAÇÕES'!$AH$715&amp;"")</f>
        <v/>
      </c>
      <c r="C4709" s="192">
        <f>"'INVOCAÇÕES'!AH715"</f>
        <v/>
      </c>
      <c r="D4709" s="192" t="inlineStr">
        <is>
          <t>resultado</t>
        </is>
      </c>
    </row>
    <row r="4710">
      <c r="A4710" s="192" t="inlineStr">
        <is>
          <t>invocacao.10.esp.6.resolve</t>
        </is>
      </c>
      <c r="B4710" s="192">
        <f>IF(ISBLANK('INVOCAÇÕES'!$AJ$715),"",'INVOCAÇÕES'!$AJ$715&amp;"")</f>
        <v/>
      </c>
      <c r="C4710" s="192">
        <f>"'INVOCAÇÕES'!AJ715"</f>
        <v/>
      </c>
      <c r="D4710" s="192" t="inlineStr">
        <is>
          <t>resultado</t>
        </is>
      </c>
    </row>
    <row r="4711">
      <c r="A4711" s="192" t="inlineStr">
        <is>
          <t>invocacao.10.esp.6.alcance</t>
        </is>
      </c>
      <c r="B4711" s="192">
        <f>IF(ISBLANK('INVOCAÇÕES'!$AH$716),"",'INVOCAÇÕES'!$AH$716&amp;"")</f>
        <v/>
      </c>
      <c r="C4711" s="192">
        <f>"'INVOCAÇÕES'!AH716"</f>
        <v/>
      </c>
      <c r="D4711" s="192" t="inlineStr">
        <is>
          <t>resultado</t>
        </is>
      </c>
    </row>
    <row r="4712">
      <c r="A4712" s="192" t="inlineStr">
        <is>
          <t>invocacao.10.esp.7.texto</t>
        </is>
      </c>
      <c r="B4712" s="192">
        <f>IF(ISBLANK('INVOCAÇÕES'!$AN$710),"",'INVOCAÇÕES'!$AN$710&amp;"")</f>
        <v/>
      </c>
      <c r="C4712" s="192">
        <f>"'INVOCAÇÕES'!AN710"</f>
        <v/>
      </c>
      <c r="D4712" s="192" t="inlineStr">
        <is>
          <t>entrada</t>
        </is>
      </c>
    </row>
    <row r="4713">
      <c r="A4713" s="192" t="inlineStr">
        <is>
          <t>invocacao.10.esp.7.tipo_dano</t>
        </is>
      </c>
      <c r="B4713" s="192">
        <f>IF(ISBLANK('INVOCAÇÕES'!$AN$714),"",'INVOCAÇÕES'!$AN$714&amp;"")</f>
        <v/>
      </c>
      <c r="C4713" s="192">
        <f>"'INVOCAÇÕES'!AN714"</f>
        <v/>
      </c>
      <c r="D4713" s="192" t="inlineStr">
        <is>
          <t>entrada</t>
        </is>
      </c>
    </row>
    <row r="4714">
      <c r="A4714" s="192" t="inlineStr">
        <is>
          <t>invocacao.10.esp.7.resolucao_escolha</t>
        </is>
      </c>
      <c r="B4714" s="192">
        <f>IF(ISBLANK('INVOCAÇÕES'!$AP$714),"",'INVOCAÇÕES'!$AP$714&amp;"")</f>
        <v/>
      </c>
      <c r="C4714" s="192">
        <f>"'INVOCAÇÕES'!AP714"</f>
        <v/>
      </c>
      <c r="D4714" s="192" t="inlineStr">
        <is>
          <t>entrada</t>
        </is>
      </c>
    </row>
    <row r="4715">
      <c r="A4715" s="192" t="inlineStr">
        <is>
          <t>invocacao.10.esp.7.acao</t>
        </is>
      </c>
      <c r="B4715" s="192">
        <f>IF(ISBLANK('INVOCAÇÕES'!$AN$715),"",'INVOCAÇÕES'!$AN$715&amp;"")</f>
        <v/>
      </c>
      <c r="C4715" s="192">
        <f>"'INVOCAÇÕES'!AN715"</f>
        <v/>
      </c>
      <c r="D4715" s="192" t="inlineStr">
        <is>
          <t>resultado</t>
        </is>
      </c>
    </row>
    <row r="4716">
      <c r="A4716" s="192" t="inlineStr">
        <is>
          <t>invocacao.10.esp.7.resolve</t>
        </is>
      </c>
      <c r="B4716" s="192">
        <f>IF(ISBLANK('INVOCAÇÕES'!$AP$715),"",'INVOCAÇÕES'!$AP$715&amp;"")</f>
        <v/>
      </c>
      <c r="C4716" s="192">
        <f>"'INVOCAÇÕES'!AP715"</f>
        <v/>
      </c>
      <c r="D4716" s="192" t="inlineStr">
        <is>
          <t>resultado</t>
        </is>
      </c>
    </row>
    <row r="4717">
      <c r="A4717" s="192" t="inlineStr">
        <is>
          <t>invocacao.10.esp.7.alcance</t>
        </is>
      </c>
      <c r="B4717" s="192">
        <f>IF(ISBLANK('INVOCAÇÕES'!$AN$716),"",'INVOCAÇÕES'!$AN$716&amp;"")</f>
        <v/>
      </c>
      <c r="C4717" s="192">
        <f>"'INVOCAÇÕES'!AN716"</f>
        <v/>
      </c>
      <c r="D4717" s="192" t="inlineStr">
        <is>
          <t>resultado</t>
        </is>
      </c>
    </row>
    <row r="4718">
      <c r="A4718" s="192" t="inlineStr">
        <is>
          <t>invocacao.10.esp.8.texto</t>
        </is>
      </c>
      <c r="B4718" s="192">
        <f>IF(ISBLANK('INVOCAÇÕES'!$AB$732),"",'INVOCAÇÕES'!$AB$732&amp;"")</f>
        <v/>
      </c>
      <c r="C4718" s="192">
        <f>"'INVOCAÇÕES'!AB732"</f>
        <v/>
      </c>
      <c r="D4718" s="192" t="inlineStr">
        <is>
          <t>entrada</t>
        </is>
      </c>
    </row>
    <row r="4719">
      <c r="A4719" s="192" t="inlineStr">
        <is>
          <t>invocacao.10.esp.8.tipo_dano</t>
        </is>
      </c>
      <c r="B4719" s="192">
        <f>IF(ISBLANK('INVOCAÇÕES'!$AB$736),"",'INVOCAÇÕES'!$AB$736&amp;"")</f>
        <v/>
      </c>
      <c r="C4719" s="192">
        <f>"'INVOCAÇÕES'!AB736"</f>
        <v/>
      </c>
      <c r="D4719" s="192" t="inlineStr">
        <is>
          <t>entrada</t>
        </is>
      </c>
    </row>
    <row r="4720">
      <c r="A4720" s="192" t="inlineStr">
        <is>
          <t>invocacao.10.esp.8.resolucao_escolha</t>
        </is>
      </c>
      <c r="B4720" s="192">
        <f>IF(ISBLANK('INVOCAÇÕES'!$AD$736),"",'INVOCAÇÕES'!$AD$736&amp;"")</f>
        <v/>
      </c>
      <c r="C4720" s="192">
        <f>"'INVOCAÇÕES'!AD736"</f>
        <v/>
      </c>
      <c r="D4720" s="192" t="inlineStr">
        <is>
          <t>entrada</t>
        </is>
      </c>
    </row>
    <row r="4721">
      <c r="A4721" s="192" t="inlineStr">
        <is>
          <t>invocacao.10.esp.8.acao</t>
        </is>
      </c>
      <c r="B4721" s="192">
        <f>IF(ISBLANK('INVOCAÇÕES'!$AB$737),"",'INVOCAÇÕES'!$AB$737&amp;"")</f>
        <v/>
      </c>
      <c r="C4721" s="192">
        <f>"'INVOCAÇÕES'!AB737"</f>
        <v/>
      </c>
      <c r="D4721" s="192" t="inlineStr">
        <is>
          <t>resultado</t>
        </is>
      </c>
    </row>
    <row r="4722">
      <c r="A4722" s="192" t="inlineStr">
        <is>
          <t>invocacao.10.esp.8.resolve</t>
        </is>
      </c>
      <c r="B4722" s="192">
        <f>IF(ISBLANK('INVOCAÇÕES'!$AD$737),"",'INVOCAÇÕES'!$AD$737&amp;"")</f>
        <v/>
      </c>
      <c r="C4722" s="192">
        <f>"'INVOCAÇÕES'!AD737"</f>
        <v/>
      </c>
      <c r="D4722" s="192" t="inlineStr">
        <is>
          <t>resultado</t>
        </is>
      </c>
    </row>
    <row r="4723">
      <c r="A4723" s="192" t="inlineStr">
        <is>
          <t>invocacao.10.esp.8.alcance</t>
        </is>
      </c>
      <c r="B4723" s="192">
        <f>IF(ISBLANK('INVOCAÇÕES'!$AB$738),"",'INVOCAÇÕES'!$AB$738&amp;"")</f>
        <v/>
      </c>
      <c r="C4723" s="192">
        <f>"'INVOCAÇÕES'!AB738"</f>
        <v/>
      </c>
      <c r="D4723" s="192" t="inlineStr">
        <is>
          <t>resultado</t>
        </is>
      </c>
    </row>
    <row r="4724">
      <c r="A4724" s="192" t="inlineStr">
        <is>
          <t>invocacao.10.ext.1.texto</t>
        </is>
      </c>
      <c r="B4724" s="192">
        <f>IF(ISBLANK('INVOCAÇÕES'!$AB$756),"",'INVOCAÇÕES'!$AB$756&amp;"")</f>
        <v/>
      </c>
      <c r="C4724" s="192">
        <f>"'INVOCAÇÕES'!AB756"</f>
        <v/>
      </c>
      <c r="D4724" s="192" t="inlineStr">
        <is>
          <t>entrada</t>
        </is>
      </c>
    </row>
    <row r="4725">
      <c r="A4725" s="192" t="inlineStr">
        <is>
          <t>invocacao.10.ext.1.tipo_dano</t>
        </is>
      </c>
      <c r="B4725" s="192">
        <f>IF(ISBLANK('INVOCAÇÕES'!$AB$760),"",'INVOCAÇÕES'!$AB$760&amp;"")</f>
        <v/>
      </c>
      <c r="C4725" s="192">
        <f>"'INVOCAÇÕES'!AB760"</f>
        <v/>
      </c>
      <c r="D4725" s="192" t="inlineStr">
        <is>
          <t>entrada</t>
        </is>
      </c>
    </row>
    <row r="4726">
      <c r="A4726" s="192" t="inlineStr">
        <is>
          <t>invocacao.10.ext.1.resolucao_escolha</t>
        </is>
      </c>
      <c r="B4726" s="192">
        <f>IF(ISBLANK('INVOCAÇÕES'!$AD$760),"",'INVOCAÇÕES'!$AD$760&amp;"")</f>
        <v/>
      </c>
      <c r="C4726" s="192">
        <f>"'INVOCAÇÕES'!AD760"</f>
        <v/>
      </c>
      <c r="D4726" s="192" t="inlineStr">
        <is>
          <t>entrada</t>
        </is>
      </c>
    </row>
    <row r="4727">
      <c r="A4727" s="192" t="inlineStr">
        <is>
          <t>invocacao.10.ext.1.acao</t>
        </is>
      </c>
      <c r="B4727" s="192">
        <f>IF(ISBLANK('INVOCAÇÕES'!$AB$761),"",'INVOCAÇÕES'!$AB$761&amp;"")</f>
        <v/>
      </c>
      <c r="C4727" s="192">
        <f>"'INVOCAÇÕES'!AB761"</f>
        <v/>
      </c>
      <c r="D4727" s="192" t="inlineStr">
        <is>
          <t>resultado</t>
        </is>
      </c>
    </row>
    <row r="4728">
      <c r="A4728" s="192" t="inlineStr">
        <is>
          <t>invocacao.10.ext.1.resolve</t>
        </is>
      </c>
      <c r="B4728" s="192">
        <f>IF(ISBLANK('INVOCAÇÕES'!$AD$761),"",'INVOCAÇÕES'!$AD$761&amp;"")</f>
        <v/>
      </c>
      <c r="C4728" s="192">
        <f>"'INVOCAÇÕES'!AD761"</f>
        <v/>
      </c>
      <c r="D4728" s="192" t="inlineStr">
        <is>
          <t>resultado</t>
        </is>
      </c>
    </row>
    <row r="4729">
      <c r="A4729" s="192" t="inlineStr">
        <is>
          <t>invocacao.10.ext.1.alcance</t>
        </is>
      </c>
      <c r="B4729" s="192">
        <f>IF(ISBLANK('INVOCAÇÕES'!$AB$762),"",'INVOCAÇÕES'!$AB$762&amp;"")</f>
        <v/>
      </c>
      <c r="C4729" s="192">
        <f>"'INVOCAÇÕES'!AB762"</f>
        <v/>
      </c>
      <c r="D4729" s="192" t="inlineStr">
        <is>
          <t>resultado</t>
        </is>
      </c>
    </row>
    <row r="4730">
      <c r="A4730" s="192" t="inlineStr">
        <is>
          <t>invocacao.10.ext.2.texto</t>
        </is>
      </c>
      <c r="B4730" s="192">
        <f>IF(ISBLANK('INVOCAÇÕES'!$AH$756),"",'INVOCAÇÕES'!$AH$756&amp;"")</f>
        <v/>
      </c>
      <c r="C4730" s="192">
        <f>"'INVOCAÇÕES'!AH756"</f>
        <v/>
      </c>
      <c r="D4730" s="192" t="inlineStr">
        <is>
          <t>entrada</t>
        </is>
      </c>
    </row>
    <row r="4731">
      <c r="A4731" s="192" t="inlineStr">
        <is>
          <t>invocacao.10.ext.2.tipo_dano</t>
        </is>
      </c>
      <c r="B4731" s="192">
        <f>IF(ISBLANK('INVOCAÇÕES'!$AH$760),"",'INVOCAÇÕES'!$AH$760&amp;"")</f>
        <v/>
      </c>
      <c r="C4731" s="192">
        <f>"'INVOCAÇÕES'!AH760"</f>
        <v/>
      </c>
      <c r="D4731" s="192" t="inlineStr">
        <is>
          <t>entrada</t>
        </is>
      </c>
    </row>
    <row r="4732">
      <c r="A4732" s="192" t="inlineStr">
        <is>
          <t>invocacao.10.ext.2.resolucao_escolha</t>
        </is>
      </c>
      <c r="B4732" s="192">
        <f>IF(ISBLANK('INVOCAÇÕES'!$AJ$760),"",'INVOCAÇÕES'!$AJ$760&amp;"")</f>
        <v/>
      </c>
      <c r="C4732" s="192">
        <f>"'INVOCAÇÕES'!AJ760"</f>
        <v/>
      </c>
      <c r="D4732" s="192" t="inlineStr">
        <is>
          <t>entrada</t>
        </is>
      </c>
    </row>
    <row r="4733">
      <c r="A4733" s="192" t="inlineStr">
        <is>
          <t>invocacao.10.ext.2.acao</t>
        </is>
      </c>
      <c r="B4733" s="192">
        <f>IF(ISBLANK('INVOCAÇÕES'!$AH$761),"",'INVOCAÇÕES'!$AH$761&amp;"")</f>
        <v/>
      </c>
      <c r="C4733" s="192">
        <f>"'INVOCAÇÕES'!AH761"</f>
        <v/>
      </c>
      <c r="D4733" s="192" t="inlineStr">
        <is>
          <t>resultado</t>
        </is>
      </c>
    </row>
    <row r="4734">
      <c r="A4734" s="192" t="inlineStr">
        <is>
          <t>invocacao.10.ext.2.resolve</t>
        </is>
      </c>
      <c r="B4734" s="192">
        <f>IF(ISBLANK('INVOCAÇÕES'!$AJ$761),"",'INVOCAÇÕES'!$AJ$761&amp;"")</f>
        <v/>
      </c>
      <c r="C4734" s="192">
        <f>"'INVOCAÇÕES'!AJ761"</f>
        <v/>
      </c>
      <c r="D4734" s="192" t="inlineStr">
        <is>
          <t>resultado</t>
        </is>
      </c>
    </row>
    <row r="4735">
      <c r="A4735" s="192" t="inlineStr">
        <is>
          <t>invocacao.10.ext.2.alcance</t>
        </is>
      </c>
      <c r="B4735" s="192">
        <f>IF(ISBLANK('INVOCAÇÕES'!$AH$762),"",'INVOCAÇÕES'!$AH$762&amp;"")</f>
        <v/>
      </c>
      <c r="C4735" s="192">
        <f>"'INVOCAÇÕES'!AH762"</f>
        <v/>
      </c>
      <c r="D4735" s="192" t="inlineStr">
        <is>
          <t>resultado</t>
        </is>
      </c>
    </row>
    <row r="4736">
      <c r="A4736" s="192" t="inlineStr">
        <is>
          <t>invocacao.10.ext.3.texto</t>
        </is>
      </c>
      <c r="B4736" s="192">
        <f>IF(ISBLANK('INVOCAÇÕES'!$AN$756),"",'INVOCAÇÕES'!$AN$756&amp;"")</f>
        <v/>
      </c>
      <c r="C4736" s="192">
        <f>"'INVOCAÇÕES'!AN756"</f>
        <v/>
      </c>
      <c r="D4736" s="192" t="inlineStr">
        <is>
          <t>entrada</t>
        </is>
      </c>
    </row>
    <row r="4737">
      <c r="A4737" s="192" t="inlineStr">
        <is>
          <t>invocacao.10.ext.3.tipo_dano</t>
        </is>
      </c>
      <c r="B4737" s="192">
        <f>IF(ISBLANK('INVOCAÇÕES'!$AN$760),"",'INVOCAÇÕES'!$AN$760&amp;"")</f>
        <v/>
      </c>
      <c r="C4737" s="192">
        <f>"'INVOCAÇÕES'!AN760"</f>
        <v/>
      </c>
      <c r="D4737" s="192" t="inlineStr">
        <is>
          <t>entrada</t>
        </is>
      </c>
    </row>
    <row r="4738">
      <c r="A4738" s="192" t="inlineStr">
        <is>
          <t>invocacao.10.ext.3.resolucao_escolha</t>
        </is>
      </c>
      <c r="B4738" s="192">
        <f>IF(ISBLANK('INVOCAÇÕES'!$AP$760),"",'INVOCAÇÕES'!$AP$760&amp;"")</f>
        <v/>
      </c>
      <c r="C4738" s="192">
        <f>"'INVOCAÇÕES'!AP760"</f>
        <v/>
      </c>
      <c r="D4738" s="192" t="inlineStr">
        <is>
          <t>entrada</t>
        </is>
      </c>
    </row>
    <row r="4739">
      <c r="A4739" s="192" t="inlineStr">
        <is>
          <t>invocacao.10.ext.3.acao</t>
        </is>
      </c>
      <c r="B4739" s="192">
        <f>IF(ISBLANK('INVOCAÇÕES'!$AN$761),"",'INVOCAÇÕES'!$AN$761&amp;"")</f>
        <v/>
      </c>
      <c r="C4739" s="192">
        <f>"'INVOCAÇÕES'!AN761"</f>
        <v/>
      </c>
      <c r="D4739" s="192" t="inlineStr">
        <is>
          <t>resultado</t>
        </is>
      </c>
    </row>
    <row r="4740">
      <c r="A4740" s="192" t="inlineStr">
        <is>
          <t>invocacao.10.ext.3.resolve</t>
        </is>
      </c>
      <c r="B4740" s="192">
        <f>IF(ISBLANK('INVOCAÇÕES'!$AP$761),"",'INVOCAÇÕES'!$AP$761&amp;"")</f>
        <v/>
      </c>
      <c r="C4740" s="192">
        <f>"'INVOCAÇÕES'!AP761"</f>
        <v/>
      </c>
      <c r="D4740" s="192" t="inlineStr">
        <is>
          <t>resultado</t>
        </is>
      </c>
    </row>
    <row r="4741">
      <c r="A4741" s="192" t="inlineStr">
        <is>
          <t>invocacao.10.ext.3.alcance</t>
        </is>
      </c>
      <c r="B4741" s="192">
        <f>IF(ISBLANK('INVOCAÇÕES'!$AN$762),"",'INVOCAÇÕES'!$AN$762&amp;"")</f>
        <v/>
      </c>
      <c r="C4741" s="192">
        <f>"'INVOCAÇÕES'!AN762"</f>
        <v/>
      </c>
      <c r="D4741" s="192" t="inlineStr">
        <is>
          <t>resultado</t>
        </is>
      </c>
    </row>
    <row r="4742">
      <c r="A4742" s="192" t="inlineStr">
        <is>
          <t>invocacao.11.bas.1.texto</t>
        </is>
      </c>
      <c r="B4742" s="192">
        <f>IF(ISBLANK('INVOCAÇÕES'!$AB$852),"",'INVOCAÇÕES'!$AB$852&amp;"")</f>
        <v/>
      </c>
      <c r="C4742" s="192">
        <f>"'INVOCAÇÕES'!AB852"</f>
        <v/>
      </c>
      <c r="D4742" s="192" t="inlineStr">
        <is>
          <t>entrada</t>
        </is>
      </c>
    </row>
    <row r="4743">
      <c r="A4743" s="192" t="inlineStr">
        <is>
          <t>invocacao.11.bas.1.tipo_dano</t>
        </is>
      </c>
      <c r="B4743" s="192">
        <f>IF(ISBLANK('INVOCAÇÕES'!$AB$856),"",'INVOCAÇÕES'!$AB$856&amp;"")</f>
        <v/>
      </c>
      <c r="C4743" s="192">
        <f>"'INVOCAÇÕES'!AB856"</f>
        <v/>
      </c>
      <c r="D4743" s="192" t="inlineStr">
        <is>
          <t>entrada</t>
        </is>
      </c>
    </row>
    <row r="4744">
      <c r="A4744" s="192" t="inlineStr">
        <is>
          <t>invocacao.11.bas.1.resolucao_escolha</t>
        </is>
      </c>
      <c r="B4744" s="192">
        <f>IF(ISBLANK('INVOCAÇÕES'!$AD$856),"",'INVOCAÇÕES'!$AD$856&amp;"")</f>
        <v/>
      </c>
      <c r="C4744" s="192">
        <f>"'INVOCAÇÕES'!AD856"</f>
        <v/>
      </c>
      <c r="D4744" s="192" t="inlineStr">
        <is>
          <t>entrada</t>
        </is>
      </c>
    </row>
    <row r="4745">
      <c r="A4745" s="192" t="inlineStr">
        <is>
          <t>invocacao.11.bas.1.acao</t>
        </is>
      </c>
      <c r="B4745" s="192">
        <f>IF(ISBLANK('INVOCAÇÕES'!$AB$857),"",'INVOCAÇÕES'!$AB$857&amp;"")</f>
        <v/>
      </c>
      <c r="C4745" s="192">
        <f>"'INVOCAÇÕES'!AB857"</f>
        <v/>
      </c>
      <c r="D4745" s="192" t="inlineStr">
        <is>
          <t>resultado</t>
        </is>
      </c>
    </row>
    <row r="4746">
      <c r="A4746" s="192" t="inlineStr">
        <is>
          <t>invocacao.11.bas.1.resolve</t>
        </is>
      </c>
      <c r="B4746" s="192">
        <f>IF(ISBLANK('INVOCAÇÕES'!$AD$857),"",'INVOCAÇÕES'!$AD$857&amp;"")</f>
        <v/>
      </c>
      <c r="C4746" s="192">
        <f>"'INVOCAÇÕES'!AD857"</f>
        <v/>
      </c>
      <c r="D4746" s="192" t="inlineStr">
        <is>
          <t>resultado</t>
        </is>
      </c>
    </row>
    <row r="4747">
      <c r="A4747" s="192" t="inlineStr">
        <is>
          <t>invocacao.11.bas.1.alcance</t>
        </is>
      </c>
      <c r="B4747" s="192">
        <f>IF(ISBLANK('INVOCAÇÕES'!$AB$858),"",'INVOCAÇÕES'!$AB$858&amp;"")</f>
        <v/>
      </c>
      <c r="C4747" s="192">
        <f>"'INVOCAÇÕES'!AB858"</f>
        <v/>
      </c>
      <c r="D4747" s="192" t="inlineStr">
        <is>
          <t>resultado</t>
        </is>
      </c>
    </row>
    <row r="4748">
      <c r="A4748" s="192" t="inlineStr">
        <is>
          <t>invocacao.11.esp.1.texto</t>
        </is>
      </c>
      <c r="B4748" s="192">
        <f>IF(ISBLANK('INVOCAÇÕES'!$AH$852),"",'INVOCAÇÕES'!$AH$852&amp;"")</f>
        <v/>
      </c>
      <c r="C4748" s="192">
        <f>"'INVOCAÇÕES'!AH852"</f>
        <v/>
      </c>
      <c r="D4748" s="192" t="inlineStr">
        <is>
          <t>entrada</t>
        </is>
      </c>
    </row>
    <row r="4749">
      <c r="A4749" s="192" t="inlineStr">
        <is>
          <t>invocacao.11.esp.1.tipo_dano</t>
        </is>
      </c>
      <c r="B4749" s="192">
        <f>IF(ISBLANK('INVOCAÇÕES'!$AH$856),"",'INVOCAÇÕES'!$AH$856&amp;"")</f>
        <v/>
      </c>
      <c r="C4749" s="192">
        <f>"'INVOCAÇÕES'!AH856"</f>
        <v/>
      </c>
      <c r="D4749" s="192" t="inlineStr">
        <is>
          <t>entrada</t>
        </is>
      </c>
    </row>
    <row r="4750">
      <c r="A4750" s="192" t="inlineStr">
        <is>
          <t>invocacao.11.esp.1.resolucao_escolha</t>
        </is>
      </c>
      <c r="B4750" s="192">
        <f>IF(ISBLANK('INVOCAÇÕES'!$AJ$856),"",'INVOCAÇÕES'!$AJ$856&amp;"")</f>
        <v/>
      </c>
      <c r="C4750" s="192">
        <f>"'INVOCAÇÕES'!AJ856"</f>
        <v/>
      </c>
      <c r="D4750" s="192" t="inlineStr">
        <is>
          <t>entrada</t>
        </is>
      </c>
    </row>
    <row r="4751">
      <c r="A4751" s="192" t="inlineStr">
        <is>
          <t>invocacao.11.esp.1.acao</t>
        </is>
      </c>
      <c r="B4751" s="192">
        <f>IF(ISBLANK('INVOCAÇÕES'!$AH$857),"",'INVOCAÇÕES'!$AH$857&amp;"")</f>
        <v/>
      </c>
      <c r="C4751" s="192">
        <f>"'INVOCAÇÕES'!AH857"</f>
        <v/>
      </c>
      <c r="D4751" s="192" t="inlineStr">
        <is>
          <t>resultado</t>
        </is>
      </c>
    </row>
    <row r="4752">
      <c r="A4752" s="192" t="inlineStr">
        <is>
          <t>invocacao.11.esp.1.resolve</t>
        </is>
      </c>
      <c r="B4752" s="192">
        <f>IF(ISBLANK('INVOCAÇÕES'!$AJ$857),"",'INVOCAÇÕES'!$AJ$857&amp;"")</f>
        <v/>
      </c>
      <c r="C4752" s="192">
        <f>"'INVOCAÇÕES'!AJ857"</f>
        <v/>
      </c>
      <c r="D4752" s="192" t="inlineStr">
        <is>
          <t>resultado</t>
        </is>
      </c>
    </row>
    <row r="4753">
      <c r="A4753" s="192" t="inlineStr">
        <is>
          <t>invocacao.11.esp.1.alcance</t>
        </is>
      </c>
      <c r="B4753" s="192">
        <f>IF(ISBLANK('INVOCAÇÕES'!$AH$858),"",'INVOCAÇÕES'!$AH$858&amp;"")</f>
        <v/>
      </c>
      <c r="C4753" s="192">
        <f>"'INVOCAÇÕES'!AH858"</f>
        <v/>
      </c>
      <c r="D4753" s="192" t="inlineStr">
        <is>
          <t>resultado</t>
        </is>
      </c>
    </row>
    <row r="4754">
      <c r="A4754" s="192" t="inlineStr">
        <is>
          <t>invocacao.11.esp.2.texto</t>
        </is>
      </c>
      <c r="B4754" s="192">
        <f>IF(ISBLANK('INVOCAÇÕES'!$AN$852),"",'INVOCAÇÕES'!$AN$852&amp;"")</f>
        <v/>
      </c>
      <c r="C4754" s="192">
        <f>"'INVOCAÇÕES'!AN852"</f>
        <v/>
      </c>
      <c r="D4754" s="192" t="inlineStr">
        <is>
          <t>entrada</t>
        </is>
      </c>
    </row>
    <row r="4755">
      <c r="A4755" s="192" t="inlineStr">
        <is>
          <t>invocacao.11.esp.2.tipo_dano</t>
        </is>
      </c>
      <c r="B4755" s="192">
        <f>IF(ISBLANK('INVOCAÇÕES'!$AN$856),"",'INVOCAÇÕES'!$AN$856&amp;"")</f>
        <v/>
      </c>
      <c r="C4755" s="192">
        <f>"'INVOCAÇÕES'!AN856"</f>
        <v/>
      </c>
      <c r="D4755" s="192" t="inlineStr">
        <is>
          <t>entrada</t>
        </is>
      </c>
    </row>
    <row r="4756">
      <c r="A4756" s="192" t="inlineStr">
        <is>
          <t>invocacao.11.esp.2.resolucao_escolha</t>
        </is>
      </c>
      <c r="B4756" s="192">
        <f>IF(ISBLANK('INVOCAÇÕES'!$AP$856),"",'INVOCAÇÕES'!$AP$856&amp;"")</f>
        <v/>
      </c>
      <c r="C4756" s="192">
        <f>"'INVOCAÇÕES'!AP856"</f>
        <v/>
      </c>
      <c r="D4756" s="192" t="inlineStr">
        <is>
          <t>entrada</t>
        </is>
      </c>
    </row>
    <row r="4757">
      <c r="A4757" s="192" t="inlineStr">
        <is>
          <t>invocacao.11.esp.2.acao</t>
        </is>
      </c>
      <c r="B4757" s="192">
        <f>IF(ISBLANK('INVOCAÇÕES'!$AN$857),"",'INVOCAÇÕES'!$AN$857&amp;"")</f>
        <v/>
      </c>
      <c r="C4757" s="192">
        <f>"'INVOCAÇÕES'!AN857"</f>
        <v/>
      </c>
      <c r="D4757" s="192" t="inlineStr">
        <is>
          <t>resultado</t>
        </is>
      </c>
    </row>
    <row r="4758">
      <c r="A4758" s="192" t="inlineStr">
        <is>
          <t>invocacao.11.esp.2.resolve</t>
        </is>
      </c>
      <c r="B4758" s="192">
        <f>IF(ISBLANK('INVOCAÇÕES'!$AP$857),"",'INVOCAÇÕES'!$AP$857&amp;"")</f>
        <v/>
      </c>
      <c r="C4758" s="192">
        <f>"'INVOCAÇÕES'!AP857"</f>
        <v/>
      </c>
      <c r="D4758" s="192" t="inlineStr">
        <is>
          <t>resultado</t>
        </is>
      </c>
    </row>
    <row r="4759">
      <c r="A4759" s="192" t="inlineStr">
        <is>
          <t>invocacao.11.esp.2.alcance</t>
        </is>
      </c>
      <c r="B4759" s="192">
        <f>IF(ISBLANK('INVOCAÇÕES'!$AN$858),"",'INVOCAÇÕES'!$AN$858&amp;"")</f>
        <v/>
      </c>
      <c r="C4759" s="192">
        <f>"'INVOCAÇÕES'!AN858"</f>
        <v/>
      </c>
      <c r="D4759" s="192" t="inlineStr">
        <is>
          <t>resultado</t>
        </is>
      </c>
    </row>
    <row r="4760">
      <c r="A4760" s="192" t="inlineStr">
        <is>
          <t>invocacao.11.bas.2.texto</t>
        </is>
      </c>
      <c r="B4760" s="192">
        <f>IF(ISBLANK('INVOCAÇÕES'!$AB$886),"",'INVOCAÇÕES'!$AB$886&amp;"")</f>
        <v/>
      </c>
      <c r="C4760" s="192">
        <f>"'INVOCAÇÕES'!AB886"</f>
        <v/>
      </c>
      <c r="D4760" s="192" t="inlineStr">
        <is>
          <t>entrada</t>
        </is>
      </c>
    </row>
    <row r="4761">
      <c r="A4761" s="192" t="inlineStr">
        <is>
          <t>invocacao.11.bas.2.tipo_dano</t>
        </is>
      </c>
      <c r="B4761" s="192">
        <f>IF(ISBLANK('INVOCAÇÕES'!$AB$890),"",'INVOCAÇÕES'!$AB$890&amp;"")</f>
        <v/>
      </c>
      <c r="C4761" s="192">
        <f>"'INVOCAÇÕES'!AB890"</f>
        <v/>
      </c>
      <c r="D4761" s="192" t="inlineStr">
        <is>
          <t>entrada</t>
        </is>
      </c>
    </row>
    <row r="4762">
      <c r="A4762" s="192" t="inlineStr">
        <is>
          <t>invocacao.11.bas.2.resolucao_escolha</t>
        </is>
      </c>
      <c r="B4762" s="192">
        <f>IF(ISBLANK('INVOCAÇÕES'!$AD$890),"",'INVOCAÇÕES'!$AD$890&amp;"")</f>
        <v/>
      </c>
      <c r="C4762" s="192">
        <f>"'INVOCAÇÕES'!AD890"</f>
        <v/>
      </c>
      <c r="D4762" s="192" t="inlineStr">
        <is>
          <t>entrada</t>
        </is>
      </c>
    </row>
    <row r="4763">
      <c r="A4763" s="192" t="inlineStr">
        <is>
          <t>invocacao.11.bas.2.acao</t>
        </is>
      </c>
      <c r="B4763" s="192">
        <f>IF(ISBLANK('INVOCAÇÕES'!$AB$891),"",'INVOCAÇÕES'!$AB$891&amp;"")</f>
        <v/>
      </c>
      <c r="C4763" s="192">
        <f>"'INVOCAÇÕES'!AB891"</f>
        <v/>
      </c>
      <c r="D4763" s="192" t="inlineStr">
        <is>
          <t>resultado</t>
        </is>
      </c>
    </row>
    <row r="4764">
      <c r="A4764" s="192" t="inlineStr">
        <is>
          <t>invocacao.11.bas.2.resolve</t>
        </is>
      </c>
      <c r="B4764" s="192">
        <f>IF(ISBLANK('INVOCAÇÕES'!$AD$891),"",'INVOCAÇÕES'!$AD$891&amp;"")</f>
        <v/>
      </c>
      <c r="C4764" s="192">
        <f>"'INVOCAÇÕES'!AD891"</f>
        <v/>
      </c>
      <c r="D4764" s="192" t="inlineStr">
        <is>
          <t>resultado</t>
        </is>
      </c>
    </row>
    <row r="4765">
      <c r="A4765" s="192" t="inlineStr">
        <is>
          <t>invocacao.11.bas.2.alcance</t>
        </is>
      </c>
      <c r="B4765" s="192">
        <f>IF(ISBLANK('INVOCAÇÕES'!$AB$892),"",'INVOCAÇÕES'!$AB$892&amp;"")</f>
        <v/>
      </c>
      <c r="C4765" s="192">
        <f>"'INVOCAÇÕES'!AB892"</f>
        <v/>
      </c>
      <c r="D4765" s="192" t="inlineStr">
        <is>
          <t>resultado</t>
        </is>
      </c>
    </row>
    <row r="4766">
      <c r="A4766" s="192" t="inlineStr">
        <is>
          <t>invocacao.11.esp.3.texto</t>
        </is>
      </c>
      <c r="B4766" s="192">
        <f>IF(ISBLANK('INVOCAÇÕES'!$AH$886),"",'INVOCAÇÕES'!$AH$886&amp;"")</f>
        <v/>
      </c>
      <c r="C4766" s="192">
        <f>"'INVOCAÇÕES'!AH886"</f>
        <v/>
      </c>
      <c r="D4766" s="192" t="inlineStr">
        <is>
          <t>entrada</t>
        </is>
      </c>
    </row>
    <row r="4767">
      <c r="A4767" s="192" t="inlineStr">
        <is>
          <t>invocacao.11.esp.3.tipo_dano</t>
        </is>
      </c>
      <c r="B4767" s="192">
        <f>IF(ISBLANK('INVOCAÇÕES'!$AH$890),"",'INVOCAÇÕES'!$AH$890&amp;"")</f>
        <v/>
      </c>
      <c r="C4767" s="192">
        <f>"'INVOCAÇÕES'!AH890"</f>
        <v/>
      </c>
      <c r="D4767" s="192" t="inlineStr">
        <is>
          <t>entrada</t>
        </is>
      </c>
    </row>
    <row r="4768">
      <c r="A4768" s="192" t="inlineStr">
        <is>
          <t>invocacao.11.esp.3.resolucao_escolha</t>
        </is>
      </c>
      <c r="B4768" s="192">
        <f>IF(ISBLANK('INVOCAÇÕES'!$AJ$890),"",'INVOCAÇÕES'!$AJ$890&amp;"")</f>
        <v/>
      </c>
      <c r="C4768" s="192">
        <f>"'INVOCAÇÕES'!AJ890"</f>
        <v/>
      </c>
      <c r="D4768" s="192" t="inlineStr">
        <is>
          <t>entrada</t>
        </is>
      </c>
    </row>
    <row r="4769">
      <c r="A4769" s="192" t="inlineStr">
        <is>
          <t>invocacao.11.esp.3.acao</t>
        </is>
      </c>
      <c r="B4769" s="192">
        <f>IF(ISBLANK('INVOCAÇÕES'!$AH$891),"",'INVOCAÇÕES'!$AH$891&amp;"")</f>
        <v/>
      </c>
      <c r="C4769" s="192">
        <f>"'INVOCAÇÕES'!AH891"</f>
        <v/>
      </c>
      <c r="D4769" s="192" t="inlineStr">
        <is>
          <t>resultado</t>
        </is>
      </c>
    </row>
    <row r="4770">
      <c r="A4770" s="192" t="inlineStr">
        <is>
          <t>invocacao.11.esp.3.resolve</t>
        </is>
      </c>
      <c r="B4770" s="192">
        <f>IF(ISBLANK('INVOCAÇÕES'!$AJ$891),"",'INVOCAÇÕES'!$AJ$891&amp;"")</f>
        <v/>
      </c>
      <c r="C4770" s="192">
        <f>"'INVOCAÇÕES'!AJ891"</f>
        <v/>
      </c>
      <c r="D4770" s="192" t="inlineStr">
        <is>
          <t>resultado</t>
        </is>
      </c>
    </row>
    <row r="4771">
      <c r="A4771" s="192" t="inlineStr">
        <is>
          <t>invocacao.11.esp.3.alcance</t>
        </is>
      </c>
      <c r="B4771" s="192">
        <f>IF(ISBLANK('INVOCAÇÕES'!$AH$892),"",'INVOCAÇÕES'!$AH$892&amp;"")</f>
        <v/>
      </c>
      <c r="C4771" s="192">
        <f>"'INVOCAÇÕES'!AH892"</f>
        <v/>
      </c>
      <c r="D4771" s="192" t="inlineStr">
        <is>
          <t>resultado</t>
        </is>
      </c>
    </row>
    <row r="4772">
      <c r="A4772" s="192" t="inlineStr">
        <is>
          <t>invocacao.11.esp.4.texto</t>
        </is>
      </c>
      <c r="B4772" s="192">
        <f>IF(ISBLANK('INVOCAÇÕES'!$AN$886),"",'INVOCAÇÕES'!$AN$886&amp;"")</f>
        <v/>
      </c>
      <c r="C4772" s="192">
        <f>"'INVOCAÇÕES'!AN886"</f>
        <v/>
      </c>
      <c r="D4772" s="192" t="inlineStr">
        <is>
          <t>entrada</t>
        </is>
      </c>
    </row>
    <row r="4773">
      <c r="A4773" s="192" t="inlineStr">
        <is>
          <t>invocacao.11.esp.4.tipo_dano</t>
        </is>
      </c>
      <c r="B4773" s="192">
        <f>IF(ISBLANK('INVOCAÇÕES'!$AN$890),"",'INVOCAÇÕES'!$AN$890&amp;"")</f>
        <v/>
      </c>
      <c r="C4773" s="192">
        <f>"'INVOCAÇÕES'!AN890"</f>
        <v/>
      </c>
      <c r="D4773" s="192" t="inlineStr">
        <is>
          <t>entrada</t>
        </is>
      </c>
    </row>
    <row r="4774">
      <c r="A4774" s="192" t="inlineStr">
        <is>
          <t>invocacao.11.esp.4.resolucao_escolha</t>
        </is>
      </c>
      <c r="B4774" s="192">
        <f>IF(ISBLANK('INVOCAÇÕES'!$AP$890),"",'INVOCAÇÕES'!$AP$890&amp;"")</f>
        <v/>
      </c>
      <c r="C4774" s="192">
        <f>"'INVOCAÇÕES'!AP890"</f>
        <v/>
      </c>
      <c r="D4774" s="192" t="inlineStr">
        <is>
          <t>entrada</t>
        </is>
      </c>
    </row>
    <row r="4775">
      <c r="A4775" s="192" t="inlineStr">
        <is>
          <t>invocacao.11.esp.4.acao</t>
        </is>
      </c>
      <c r="B4775" s="192">
        <f>IF(ISBLANK('INVOCAÇÕES'!$AN$891),"",'INVOCAÇÕES'!$AN$891&amp;"")</f>
        <v/>
      </c>
      <c r="C4775" s="192">
        <f>"'INVOCAÇÕES'!AN891"</f>
        <v/>
      </c>
      <c r="D4775" s="192" t="inlineStr">
        <is>
          <t>resultado</t>
        </is>
      </c>
    </row>
    <row r="4776">
      <c r="A4776" s="192" t="inlineStr">
        <is>
          <t>invocacao.11.esp.4.resolve</t>
        </is>
      </c>
      <c r="B4776" s="192">
        <f>IF(ISBLANK('INVOCAÇÕES'!$AP$891),"",'INVOCAÇÕES'!$AP$891&amp;"")</f>
        <v/>
      </c>
      <c r="C4776" s="192">
        <f>"'INVOCAÇÕES'!AP891"</f>
        <v/>
      </c>
      <c r="D4776" s="192" t="inlineStr">
        <is>
          <t>resultado</t>
        </is>
      </c>
    </row>
    <row r="4777">
      <c r="A4777" s="192" t="inlineStr">
        <is>
          <t>invocacao.11.esp.4.alcance</t>
        </is>
      </c>
      <c r="B4777" s="192">
        <f>IF(ISBLANK('INVOCAÇÕES'!$AN$892),"",'INVOCAÇÕES'!$AN$892&amp;"")</f>
        <v/>
      </c>
      <c r="C4777" s="192">
        <f>"'INVOCAÇÕES'!AN892"</f>
        <v/>
      </c>
      <c r="D4777" s="192" t="inlineStr">
        <is>
          <t>resultado</t>
        </is>
      </c>
    </row>
    <row r="4778">
      <c r="A4778" s="192" t="inlineStr">
        <is>
          <t>invocacao.11.esp.5.texto</t>
        </is>
      </c>
      <c r="B4778" s="192">
        <f>IF(ISBLANK('INVOCAÇÕES'!$AB$908),"",'INVOCAÇÕES'!$AB$908&amp;"")</f>
        <v/>
      </c>
      <c r="C4778" s="192">
        <f>"'INVOCAÇÕES'!AB908"</f>
        <v/>
      </c>
      <c r="D4778" s="192" t="inlineStr">
        <is>
          <t>entrada</t>
        </is>
      </c>
    </row>
    <row r="4779">
      <c r="A4779" s="192" t="inlineStr">
        <is>
          <t>invocacao.11.esp.5.tipo_dano</t>
        </is>
      </c>
      <c r="B4779" s="192">
        <f>IF(ISBLANK('INVOCAÇÕES'!$AB$912),"",'INVOCAÇÕES'!$AB$912&amp;"")</f>
        <v/>
      </c>
      <c r="C4779" s="192">
        <f>"'INVOCAÇÕES'!AB912"</f>
        <v/>
      </c>
      <c r="D4779" s="192" t="inlineStr">
        <is>
          <t>entrada</t>
        </is>
      </c>
    </row>
    <row r="4780">
      <c r="A4780" s="192" t="inlineStr">
        <is>
          <t>invocacao.11.esp.5.resolucao_escolha</t>
        </is>
      </c>
      <c r="B4780" s="192">
        <f>IF(ISBLANK('INVOCAÇÕES'!$AD$912),"",'INVOCAÇÕES'!$AD$912&amp;"")</f>
        <v/>
      </c>
      <c r="C4780" s="192">
        <f>"'INVOCAÇÕES'!AD912"</f>
        <v/>
      </c>
      <c r="D4780" s="192" t="inlineStr">
        <is>
          <t>entrada</t>
        </is>
      </c>
    </row>
    <row r="4781">
      <c r="A4781" s="192" t="inlineStr">
        <is>
          <t>invocacao.11.esp.5.acao</t>
        </is>
      </c>
      <c r="B4781" s="192">
        <f>IF(ISBLANK('INVOCAÇÕES'!$AB$913),"",'INVOCAÇÕES'!$AB$913&amp;"")</f>
        <v/>
      </c>
      <c r="C4781" s="192">
        <f>"'INVOCAÇÕES'!AB913"</f>
        <v/>
      </c>
      <c r="D4781" s="192" t="inlineStr">
        <is>
          <t>resultado</t>
        </is>
      </c>
    </row>
    <row r="4782">
      <c r="A4782" s="192" t="inlineStr">
        <is>
          <t>invocacao.11.esp.5.resolve</t>
        </is>
      </c>
      <c r="B4782" s="192">
        <f>IF(ISBLANK('INVOCAÇÕES'!$AD$913),"",'INVOCAÇÕES'!$AD$913&amp;"")</f>
        <v/>
      </c>
      <c r="C4782" s="192">
        <f>"'INVOCAÇÕES'!AD913"</f>
        <v/>
      </c>
      <c r="D4782" s="192" t="inlineStr">
        <is>
          <t>resultado</t>
        </is>
      </c>
    </row>
    <row r="4783">
      <c r="A4783" s="192" t="inlineStr">
        <is>
          <t>invocacao.11.esp.5.alcance</t>
        </is>
      </c>
      <c r="B4783" s="192">
        <f>IF(ISBLANK('INVOCAÇÕES'!$AB$914),"",'INVOCAÇÕES'!$AB$914&amp;"")</f>
        <v/>
      </c>
      <c r="C4783" s="192">
        <f>"'INVOCAÇÕES'!AB914"</f>
        <v/>
      </c>
      <c r="D4783" s="192" t="inlineStr">
        <is>
          <t>resultado</t>
        </is>
      </c>
    </row>
    <row r="4784">
      <c r="A4784" s="192" t="inlineStr">
        <is>
          <t>invocacao.11.esp.6.texto</t>
        </is>
      </c>
      <c r="B4784" s="192">
        <f>IF(ISBLANK('INVOCAÇÕES'!$AH$908),"",'INVOCAÇÕES'!$AH$908&amp;"")</f>
        <v/>
      </c>
      <c r="C4784" s="192">
        <f>"'INVOCAÇÕES'!AH908"</f>
        <v/>
      </c>
      <c r="D4784" s="192" t="inlineStr">
        <is>
          <t>entrada</t>
        </is>
      </c>
    </row>
    <row r="4785">
      <c r="A4785" s="192" t="inlineStr">
        <is>
          <t>invocacao.11.esp.6.tipo_dano</t>
        </is>
      </c>
      <c r="B4785" s="192">
        <f>IF(ISBLANK('INVOCAÇÕES'!$AH$912),"",'INVOCAÇÕES'!$AH$912&amp;"")</f>
        <v/>
      </c>
      <c r="C4785" s="192">
        <f>"'INVOCAÇÕES'!AH912"</f>
        <v/>
      </c>
      <c r="D4785" s="192" t="inlineStr">
        <is>
          <t>entrada</t>
        </is>
      </c>
    </row>
    <row r="4786">
      <c r="A4786" s="192" t="inlineStr">
        <is>
          <t>invocacao.11.esp.6.resolucao_escolha</t>
        </is>
      </c>
      <c r="B4786" s="192">
        <f>IF(ISBLANK('INVOCAÇÕES'!$AJ$912),"",'INVOCAÇÕES'!$AJ$912&amp;"")</f>
        <v/>
      </c>
      <c r="C4786" s="192">
        <f>"'INVOCAÇÕES'!AJ912"</f>
        <v/>
      </c>
      <c r="D4786" s="192" t="inlineStr">
        <is>
          <t>entrada</t>
        </is>
      </c>
    </row>
    <row r="4787">
      <c r="A4787" s="192" t="inlineStr">
        <is>
          <t>invocacao.11.esp.6.acao</t>
        </is>
      </c>
      <c r="B4787" s="192">
        <f>IF(ISBLANK('INVOCAÇÕES'!$AH$913),"",'INVOCAÇÕES'!$AH$913&amp;"")</f>
        <v/>
      </c>
      <c r="C4787" s="192">
        <f>"'INVOCAÇÕES'!AH913"</f>
        <v/>
      </c>
      <c r="D4787" s="192" t="inlineStr">
        <is>
          <t>resultado</t>
        </is>
      </c>
    </row>
    <row r="4788">
      <c r="A4788" s="192" t="inlineStr">
        <is>
          <t>invocacao.11.esp.6.resolve</t>
        </is>
      </c>
      <c r="B4788" s="192">
        <f>IF(ISBLANK('INVOCAÇÕES'!$AJ$913),"",'INVOCAÇÕES'!$AJ$913&amp;"")</f>
        <v/>
      </c>
      <c r="C4788" s="192">
        <f>"'INVOCAÇÕES'!AJ913"</f>
        <v/>
      </c>
      <c r="D4788" s="192" t="inlineStr">
        <is>
          <t>resultado</t>
        </is>
      </c>
    </row>
    <row r="4789">
      <c r="A4789" s="192" t="inlineStr">
        <is>
          <t>invocacao.11.esp.6.alcance</t>
        </is>
      </c>
      <c r="B4789" s="192">
        <f>IF(ISBLANK('INVOCAÇÕES'!$AH$914),"",'INVOCAÇÕES'!$AH$914&amp;"")</f>
        <v/>
      </c>
      <c r="C4789" s="192">
        <f>"'INVOCAÇÕES'!AH914"</f>
        <v/>
      </c>
      <c r="D4789" s="192" t="inlineStr">
        <is>
          <t>resultado</t>
        </is>
      </c>
    </row>
    <row r="4790">
      <c r="A4790" s="192" t="inlineStr">
        <is>
          <t>invocacao.11.esp.7.texto</t>
        </is>
      </c>
      <c r="B4790" s="192">
        <f>IF(ISBLANK('INVOCAÇÕES'!$AN$908),"",'INVOCAÇÕES'!$AN$908&amp;"")</f>
        <v/>
      </c>
      <c r="C4790" s="192">
        <f>"'INVOCAÇÕES'!AN908"</f>
        <v/>
      </c>
      <c r="D4790" s="192" t="inlineStr">
        <is>
          <t>entrada</t>
        </is>
      </c>
    </row>
    <row r="4791">
      <c r="A4791" s="192" t="inlineStr">
        <is>
          <t>invocacao.11.esp.7.tipo_dano</t>
        </is>
      </c>
      <c r="B4791" s="192">
        <f>IF(ISBLANK('INVOCAÇÕES'!$AN$912),"",'INVOCAÇÕES'!$AN$912&amp;"")</f>
        <v/>
      </c>
      <c r="C4791" s="192">
        <f>"'INVOCAÇÕES'!AN912"</f>
        <v/>
      </c>
      <c r="D4791" s="192" t="inlineStr">
        <is>
          <t>entrada</t>
        </is>
      </c>
    </row>
    <row r="4792">
      <c r="A4792" s="192" t="inlineStr">
        <is>
          <t>invocacao.11.esp.7.resolucao_escolha</t>
        </is>
      </c>
      <c r="B4792" s="192">
        <f>IF(ISBLANK('INVOCAÇÕES'!$AP$912),"",'INVOCAÇÕES'!$AP$912&amp;"")</f>
        <v/>
      </c>
      <c r="C4792" s="192">
        <f>"'INVOCAÇÕES'!AP912"</f>
        <v/>
      </c>
      <c r="D4792" s="192" t="inlineStr">
        <is>
          <t>entrada</t>
        </is>
      </c>
    </row>
    <row r="4793">
      <c r="A4793" s="192" t="inlineStr">
        <is>
          <t>invocacao.11.esp.7.acao</t>
        </is>
      </c>
      <c r="B4793" s="192">
        <f>IF(ISBLANK('INVOCAÇÕES'!$AN$913),"",'INVOCAÇÕES'!$AN$913&amp;"")</f>
        <v/>
      </c>
      <c r="C4793" s="192">
        <f>"'INVOCAÇÕES'!AN913"</f>
        <v/>
      </c>
      <c r="D4793" s="192" t="inlineStr">
        <is>
          <t>resultado</t>
        </is>
      </c>
    </row>
    <row r="4794">
      <c r="A4794" s="192" t="inlineStr">
        <is>
          <t>invocacao.11.esp.7.resolve</t>
        </is>
      </c>
      <c r="B4794" s="192">
        <f>IF(ISBLANK('INVOCAÇÕES'!$AP$913),"",'INVOCAÇÕES'!$AP$913&amp;"")</f>
        <v/>
      </c>
      <c r="C4794" s="192">
        <f>"'INVOCAÇÕES'!AP913"</f>
        <v/>
      </c>
      <c r="D4794" s="192" t="inlineStr">
        <is>
          <t>resultado</t>
        </is>
      </c>
    </row>
    <row r="4795">
      <c r="A4795" s="192" t="inlineStr">
        <is>
          <t>invocacao.11.esp.7.alcance</t>
        </is>
      </c>
      <c r="B4795" s="192">
        <f>IF(ISBLANK('INVOCAÇÕES'!$AN$914),"",'INVOCAÇÕES'!$AN$914&amp;"")</f>
        <v/>
      </c>
      <c r="C4795" s="192">
        <f>"'INVOCAÇÕES'!AN914"</f>
        <v/>
      </c>
      <c r="D4795" s="192" t="inlineStr">
        <is>
          <t>resultado</t>
        </is>
      </c>
    </row>
    <row r="4796">
      <c r="A4796" s="192" t="inlineStr">
        <is>
          <t>invocacao.11.esp.8.texto</t>
        </is>
      </c>
      <c r="B4796" s="192">
        <f>IF(ISBLANK('INVOCAÇÕES'!$AB$930),"",'INVOCAÇÕES'!$AB$930&amp;"")</f>
        <v/>
      </c>
      <c r="C4796" s="192">
        <f>"'INVOCAÇÕES'!AB930"</f>
        <v/>
      </c>
      <c r="D4796" s="192" t="inlineStr">
        <is>
          <t>entrada</t>
        </is>
      </c>
    </row>
    <row r="4797">
      <c r="A4797" s="192" t="inlineStr">
        <is>
          <t>invocacao.11.esp.8.tipo_dano</t>
        </is>
      </c>
      <c r="B4797" s="192">
        <f>IF(ISBLANK('INVOCAÇÕES'!$AB$934),"",'INVOCAÇÕES'!$AB$934&amp;"")</f>
        <v/>
      </c>
      <c r="C4797" s="192">
        <f>"'INVOCAÇÕES'!AB934"</f>
        <v/>
      </c>
      <c r="D4797" s="192" t="inlineStr">
        <is>
          <t>entrada</t>
        </is>
      </c>
    </row>
    <row r="4798">
      <c r="A4798" s="192" t="inlineStr">
        <is>
          <t>invocacao.11.esp.8.resolucao_escolha</t>
        </is>
      </c>
      <c r="B4798" s="192">
        <f>IF(ISBLANK('INVOCAÇÕES'!$AD$934),"",'INVOCAÇÕES'!$AD$934&amp;"")</f>
        <v/>
      </c>
      <c r="C4798" s="192">
        <f>"'INVOCAÇÕES'!AD934"</f>
        <v/>
      </c>
      <c r="D4798" s="192" t="inlineStr">
        <is>
          <t>entrada</t>
        </is>
      </c>
    </row>
    <row r="4799">
      <c r="A4799" s="192" t="inlineStr">
        <is>
          <t>invocacao.11.esp.8.acao</t>
        </is>
      </c>
      <c r="B4799" s="192">
        <f>IF(ISBLANK('INVOCAÇÕES'!$AB$935),"",'INVOCAÇÕES'!$AB$935&amp;"")</f>
        <v/>
      </c>
      <c r="C4799" s="192">
        <f>"'INVOCAÇÕES'!AB935"</f>
        <v/>
      </c>
      <c r="D4799" s="192" t="inlineStr">
        <is>
          <t>resultado</t>
        </is>
      </c>
    </row>
    <row r="4800">
      <c r="A4800" s="192" t="inlineStr">
        <is>
          <t>invocacao.11.esp.8.resolve</t>
        </is>
      </c>
      <c r="B4800" s="192">
        <f>IF(ISBLANK('INVOCAÇÕES'!$AD$935),"",'INVOCAÇÕES'!$AD$935&amp;"")</f>
        <v/>
      </c>
      <c r="C4800" s="192">
        <f>"'INVOCAÇÕES'!AD935"</f>
        <v/>
      </c>
      <c r="D4800" s="192" t="inlineStr">
        <is>
          <t>resultado</t>
        </is>
      </c>
    </row>
    <row r="4801">
      <c r="A4801" s="192" t="inlineStr">
        <is>
          <t>invocacao.11.esp.8.alcance</t>
        </is>
      </c>
      <c r="B4801" s="192">
        <f>IF(ISBLANK('INVOCAÇÕES'!$AB$936),"",'INVOCAÇÕES'!$AB$936&amp;"")</f>
        <v/>
      </c>
      <c r="C4801" s="192">
        <f>"'INVOCAÇÕES'!AB936"</f>
        <v/>
      </c>
      <c r="D4801" s="192" t="inlineStr">
        <is>
          <t>resultado</t>
        </is>
      </c>
    </row>
    <row r="4802">
      <c r="A4802" s="192" t="inlineStr">
        <is>
          <t>invocacao.11.ext.1.texto</t>
        </is>
      </c>
      <c r="B4802" s="192">
        <f>IF(ISBLANK('INVOCAÇÕES'!$AB$954),"",'INVOCAÇÕES'!$AB$954&amp;"")</f>
        <v/>
      </c>
      <c r="C4802" s="192">
        <f>"'INVOCAÇÕES'!AB954"</f>
        <v/>
      </c>
      <c r="D4802" s="192" t="inlineStr">
        <is>
          <t>entrada</t>
        </is>
      </c>
    </row>
    <row r="4803">
      <c r="A4803" s="192" t="inlineStr">
        <is>
          <t>invocacao.11.ext.1.tipo_dano</t>
        </is>
      </c>
      <c r="B4803" s="192">
        <f>IF(ISBLANK('INVOCAÇÕES'!$AB$958),"",'INVOCAÇÕES'!$AB$958&amp;"")</f>
        <v/>
      </c>
      <c r="C4803" s="192">
        <f>"'INVOCAÇÕES'!AB958"</f>
        <v/>
      </c>
      <c r="D4803" s="192" t="inlineStr">
        <is>
          <t>entrada</t>
        </is>
      </c>
    </row>
    <row r="4804">
      <c r="A4804" s="192" t="inlineStr">
        <is>
          <t>invocacao.11.ext.1.resolucao_escolha</t>
        </is>
      </c>
      <c r="B4804" s="192">
        <f>IF(ISBLANK('INVOCAÇÕES'!$AD$958),"",'INVOCAÇÕES'!$AD$958&amp;"")</f>
        <v/>
      </c>
      <c r="C4804" s="192">
        <f>"'INVOCAÇÕES'!AD958"</f>
        <v/>
      </c>
      <c r="D4804" s="192" t="inlineStr">
        <is>
          <t>entrada</t>
        </is>
      </c>
    </row>
    <row r="4805">
      <c r="A4805" s="192" t="inlineStr">
        <is>
          <t>invocacao.11.ext.1.acao</t>
        </is>
      </c>
      <c r="B4805" s="192">
        <f>IF(ISBLANK('INVOCAÇÕES'!$AB$959),"",'INVOCAÇÕES'!$AB$959&amp;"")</f>
        <v/>
      </c>
      <c r="C4805" s="192">
        <f>"'INVOCAÇÕES'!AB959"</f>
        <v/>
      </c>
      <c r="D4805" s="192" t="inlineStr">
        <is>
          <t>resultado</t>
        </is>
      </c>
    </row>
    <row r="4806">
      <c r="A4806" s="192" t="inlineStr">
        <is>
          <t>invocacao.11.ext.1.resolve</t>
        </is>
      </c>
      <c r="B4806" s="192">
        <f>IF(ISBLANK('INVOCAÇÕES'!$AD$959),"",'INVOCAÇÕES'!$AD$959&amp;"")</f>
        <v/>
      </c>
      <c r="C4806" s="192">
        <f>"'INVOCAÇÕES'!AD959"</f>
        <v/>
      </c>
      <c r="D4806" s="192" t="inlineStr">
        <is>
          <t>resultado</t>
        </is>
      </c>
    </row>
    <row r="4807">
      <c r="A4807" s="192" t="inlineStr">
        <is>
          <t>invocacao.11.ext.1.alcance</t>
        </is>
      </c>
      <c r="B4807" s="192">
        <f>IF(ISBLANK('INVOCAÇÕES'!$AB$960),"",'INVOCAÇÕES'!$AB$960&amp;"")</f>
        <v/>
      </c>
      <c r="C4807" s="192">
        <f>"'INVOCAÇÕES'!AB960"</f>
        <v/>
      </c>
      <c r="D4807" s="192" t="inlineStr">
        <is>
          <t>resultado</t>
        </is>
      </c>
    </row>
    <row r="4808">
      <c r="A4808" s="192" t="inlineStr">
        <is>
          <t>invocacao.11.ext.2.texto</t>
        </is>
      </c>
      <c r="B4808" s="192">
        <f>IF(ISBLANK('INVOCAÇÕES'!$AH$954),"",'INVOCAÇÕES'!$AH$954&amp;"")</f>
        <v/>
      </c>
      <c r="C4808" s="192">
        <f>"'INVOCAÇÕES'!AH954"</f>
        <v/>
      </c>
      <c r="D4808" s="192" t="inlineStr">
        <is>
          <t>entrada</t>
        </is>
      </c>
    </row>
    <row r="4809">
      <c r="A4809" s="192" t="inlineStr">
        <is>
          <t>invocacao.11.ext.2.tipo_dano</t>
        </is>
      </c>
      <c r="B4809" s="192">
        <f>IF(ISBLANK('INVOCAÇÕES'!$AH$958),"",'INVOCAÇÕES'!$AH$958&amp;"")</f>
        <v/>
      </c>
      <c r="C4809" s="192">
        <f>"'INVOCAÇÕES'!AH958"</f>
        <v/>
      </c>
      <c r="D4809" s="192" t="inlineStr">
        <is>
          <t>entrada</t>
        </is>
      </c>
    </row>
    <row r="4810">
      <c r="A4810" s="192" t="inlineStr">
        <is>
          <t>invocacao.11.ext.2.resolucao_escolha</t>
        </is>
      </c>
      <c r="B4810" s="192">
        <f>IF(ISBLANK('INVOCAÇÕES'!$AJ$958),"",'INVOCAÇÕES'!$AJ$958&amp;"")</f>
        <v/>
      </c>
      <c r="C4810" s="192">
        <f>"'INVOCAÇÕES'!AJ958"</f>
        <v/>
      </c>
      <c r="D4810" s="192" t="inlineStr">
        <is>
          <t>entrada</t>
        </is>
      </c>
    </row>
    <row r="4811">
      <c r="A4811" s="192" t="inlineStr">
        <is>
          <t>invocacao.11.ext.2.acao</t>
        </is>
      </c>
      <c r="B4811" s="192">
        <f>IF(ISBLANK('INVOCAÇÕES'!$AH$959),"",'INVOCAÇÕES'!$AH$959&amp;"")</f>
        <v/>
      </c>
      <c r="C4811" s="192">
        <f>"'INVOCAÇÕES'!AH959"</f>
        <v/>
      </c>
      <c r="D4811" s="192" t="inlineStr">
        <is>
          <t>resultado</t>
        </is>
      </c>
    </row>
    <row r="4812">
      <c r="A4812" s="192" t="inlineStr">
        <is>
          <t>invocacao.11.ext.2.resolve</t>
        </is>
      </c>
      <c r="B4812" s="192">
        <f>IF(ISBLANK('INVOCAÇÕES'!$AJ$959),"",'INVOCAÇÕES'!$AJ$959&amp;"")</f>
        <v/>
      </c>
      <c r="C4812" s="192">
        <f>"'INVOCAÇÕES'!AJ959"</f>
        <v/>
      </c>
      <c r="D4812" s="192" t="inlineStr">
        <is>
          <t>resultado</t>
        </is>
      </c>
    </row>
    <row r="4813">
      <c r="A4813" s="192" t="inlineStr">
        <is>
          <t>invocacao.11.ext.2.alcance</t>
        </is>
      </c>
      <c r="B4813" s="192">
        <f>IF(ISBLANK('INVOCAÇÕES'!$AH$960),"",'INVOCAÇÕES'!$AH$960&amp;"")</f>
        <v/>
      </c>
      <c r="C4813" s="192">
        <f>"'INVOCAÇÕES'!AH960"</f>
        <v/>
      </c>
      <c r="D4813" s="192" t="inlineStr">
        <is>
          <t>resultado</t>
        </is>
      </c>
    </row>
    <row r="4814">
      <c r="A4814" s="192" t="inlineStr">
        <is>
          <t>invocacao.11.ext.3.texto</t>
        </is>
      </c>
      <c r="B4814" s="192">
        <f>IF(ISBLANK('INVOCAÇÕES'!$AN$954),"",'INVOCAÇÕES'!$AN$954&amp;"")</f>
        <v/>
      </c>
      <c r="C4814" s="192">
        <f>"'INVOCAÇÕES'!AN954"</f>
        <v/>
      </c>
      <c r="D4814" s="192" t="inlineStr">
        <is>
          <t>entrada</t>
        </is>
      </c>
    </row>
    <row r="4815">
      <c r="A4815" s="192" t="inlineStr">
        <is>
          <t>invocacao.11.ext.3.tipo_dano</t>
        </is>
      </c>
      <c r="B4815" s="192">
        <f>IF(ISBLANK('INVOCAÇÕES'!$AN$958),"",'INVOCAÇÕES'!$AN$958&amp;"")</f>
        <v/>
      </c>
      <c r="C4815" s="192">
        <f>"'INVOCAÇÕES'!AN958"</f>
        <v/>
      </c>
      <c r="D4815" s="192" t="inlineStr">
        <is>
          <t>entrada</t>
        </is>
      </c>
    </row>
    <row r="4816">
      <c r="A4816" s="192" t="inlineStr">
        <is>
          <t>invocacao.11.ext.3.resolucao_escolha</t>
        </is>
      </c>
      <c r="B4816" s="192">
        <f>IF(ISBLANK('INVOCAÇÕES'!$AP$958),"",'INVOCAÇÕES'!$AP$958&amp;"")</f>
        <v/>
      </c>
      <c r="C4816" s="192">
        <f>"'INVOCAÇÕES'!AP958"</f>
        <v/>
      </c>
      <c r="D4816" s="192" t="inlineStr">
        <is>
          <t>entrada</t>
        </is>
      </c>
    </row>
    <row r="4817">
      <c r="A4817" s="192" t="inlineStr">
        <is>
          <t>invocacao.11.ext.3.acao</t>
        </is>
      </c>
      <c r="B4817" s="192">
        <f>IF(ISBLANK('INVOCAÇÕES'!$AN$959),"",'INVOCAÇÕES'!$AN$959&amp;"")</f>
        <v/>
      </c>
      <c r="C4817" s="192">
        <f>"'INVOCAÇÕES'!AN959"</f>
        <v/>
      </c>
      <c r="D4817" s="192" t="inlineStr">
        <is>
          <t>resultado</t>
        </is>
      </c>
    </row>
    <row r="4818">
      <c r="A4818" s="192" t="inlineStr">
        <is>
          <t>invocacao.11.ext.3.resolve</t>
        </is>
      </c>
      <c r="B4818" s="192">
        <f>IF(ISBLANK('INVOCAÇÕES'!$AP$959),"",'INVOCAÇÕES'!$AP$959&amp;"")</f>
        <v/>
      </c>
      <c r="C4818" s="192">
        <f>"'INVOCAÇÕES'!AP959"</f>
        <v/>
      </c>
      <c r="D4818" s="192" t="inlineStr">
        <is>
          <t>resultado</t>
        </is>
      </c>
    </row>
    <row r="4819">
      <c r="A4819" s="192" t="inlineStr">
        <is>
          <t>invocacao.11.ext.3.alcance</t>
        </is>
      </c>
      <c r="B4819" s="192">
        <f>IF(ISBLANK('INVOCAÇÕES'!$AN$960),"",'INVOCAÇÕES'!$AN$960&amp;"")</f>
        <v/>
      </c>
      <c r="C4819" s="192">
        <f>"'INVOCAÇÕES'!AN960"</f>
        <v/>
      </c>
      <c r="D4819" s="192" t="inlineStr">
        <is>
          <t>resultado</t>
        </is>
      </c>
    </row>
    <row r="4820">
      <c r="A4820" s="192" t="inlineStr">
        <is>
          <t>invocacao.12.bas.1.texto</t>
        </is>
      </c>
      <c r="B4820" s="192">
        <f>IF(ISBLANK('INVOCAÇÕES'!$AB$1050),"",'INVOCAÇÕES'!$AB$1050&amp;"")</f>
        <v/>
      </c>
      <c r="C4820" s="192">
        <f>"'INVOCAÇÕES'!AB1050"</f>
        <v/>
      </c>
      <c r="D4820" s="192" t="inlineStr">
        <is>
          <t>entrada</t>
        </is>
      </c>
    </row>
    <row r="4821">
      <c r="A4821" s="192" t="inlineStr">
        <is>
          <t>invocacao.12.bas.1.tipo_dano</t>
        </is>
      </c>
      <c r="B4821" s="192">
        <f>IF(ISBLANK('INVOCAÇÕES'!$AB$1054),"",'INVOCAÇÕES'!$AB$1054&amp;"")</f>
        <v/>
      </c>
      <c r="C4821" s="192">
        <f>"'INVOCAÇÕES'!AB1054"</f>
        <v/>
      </c>
      <c r="D4821" s="192" t="inlineStr">
        <is>
          <t>entrada</t>
        </is>
      </c>
    </row>
    <row r="4822">
      <c r="A4822" s="192" t="inlineStr">
        <is>
          <t>invocacao.12.bas.1.resolucao_escolha</t>
        </is>
      </c>
      <c r="B4822" s="192">
        <f>IF(ISBLANK('INVOCAÇÕES'!$AD$1054),"",'INVOCAÇÕES'!$AD$1054&amp;"")</f>
        <v/>
      </c>
      <c r="C4822" s="192">
        <f>"'INVOCAÇÕES'!AD1054"</f>
        <v/>
      </c>
      <c r="D4822" s="192" t="inlineStr">
        <is>
          <t>entrada</t>
        </is>
      </c>
    </row>
    <row r="4823">
      <c r="A4823" s="192" t="inlineStr">
        <is>
          <t>invocacao.12.bas.1.acao</t>
        </is>
      </c>
      <c r="B4823" s="192">
        <f>IF(ISBLANK('INVOCAÇÕES'!$AB$1055),"",'INVOCAÇÕES'!$AB$1055&amp;"")</f>
        <v/>
      </c>
      <c r="C4823" s="192">
        <f>"'INVOCAÇÕES'!AB1055"</f>
        <v/>
      </c>
      <c r="D4823" s="192" t="inlineStr">
        <is>
          <t>resultado</t>
        </is>
      </c>
    </row>
    <row r="4824">
      <c r="A4824" s="192" t="inlineStr">
        <is>
          <t>invocacao.12.bas.1.resolve</t>
        </is>
      </c>
      <c r="B4824" s="192">
        <f>IF(ISBLANK('INVOCAÇÕES'!$AD$1055),"",'INVOCAÇÕES'!$AD$1055&amp;"")</f>
        <v/>
      </c>
      <c r="C4824" s="192">
        <f>"'INVOCAÇÕES'!AD1055"</f>
        <v/>
      </c>
      <c r="D4824" s="192" t="inlineStr">
        <is>
          <t>resultado</t>
        </is>
      </c>
    </row>
    <row r="4825">
      <c r="A4825" s="192" t="inlineStr">
        <is>
          <t>invocacao.12.bas.1.alcance</t>
        </is>
      </c>
      <c r="B4825" s="192">
        <f>IF(ISBLANK('INVOCAÇÕES'!$AB$1056),"",'INVOCAÇÕES'!$AB$1056&amp;"")</f>
        <v/>
      </c>
      <c r="C4825" s="192">
        <f>"'INVOCAÇÕES'!AB1056"</f>
        <v/>
      </c>
      <c r="D4825" s="192" t="inlineStr">
        <is>
          <t>resultado</t>
        </is>
      </c>
    </row>
    <row r="4826">
      <c r="A4826" s="192" t="inlineStr">
        <is>
          <t>invocacao.12.esp.1.texto</t>
        </is>
      </c>
      <c r="B4826" s="192">
        <f>IF(ISBLANK('INVOCAÇÕES'!$AH$1050),"",'INVOCAÇÕES'!$AH$1050&amp;"")</f>
        <v/>
      </c>
      <c r="C4826" s="192">
        <f>"'INVOCAÇÕES'!AH1050"</f>
        <v/>
      </c>
      <c r="D4826" s="192" t="inlineStr">
        <is>
          <t>entrada</t>
        </is>
      </c>
    </row>
    <row r="4827">
      <c r="A4827" s="192" t="inlineStr">
        <is>
          <t>invocacao.12.esp.1.tipo_dano</t>
        </is>
      </c>
      <c r="B4827" s="192">
        <f>IF(ISBLANK('INVOCAÇÕES'!$AH$1054),"",'INVOCAÇÕES'!$AH$1054&amp;"")</f>
        <v/>
      </c>
      <c r="C4827" s="192">
        <f>"'INVOCAÇÕES'!AH1054"</f>
        <v/>
      </c>
      <c r="D4827" s="192" t="inlineStr">
        <is>
          <t>entrada</t>
        </is>
      </c>
    </row>
    <row r="4828">
      <c r="A4828" s="192" t="inlineStr">
        <is>
          <t>invocacao.12.esp.1.resolucao_escolha</t>
        </is>
      </c>
      <c r="B4828" s="192">
        <f>IF(ISBLANK('INVOCAÇÕES'!$AJ$1054),"",'INVOCAÇÕES'!$AJ$1054&amp;"")</f>
        <v/>
      </c>
      <c r="C4828" s="192">
        <f>"'INVOCAÇÕES'!AJ1054"</f>
        <v/>
      </c>
      <c r="D4828" s="192" t="inlineStr">
        <is>
          <t>entrada</t>
        </is>
      </c>
    </row>
    <row r="4829">
      <c r="A4829" s="192" t="inlineStr">
        <is>
          <t>invocacao.12.esp.1.acao</t>
        </is>
      </c>
      <c r="B4829" s="192">
        <f>IF(ISBLANK('INVOCAÇÕES'!$AH$1055),"",'INVOCAÇÕES'!$AH$1055&amp;"")</f>
        <v/>
      </c>
      <c r="C4829" s="192">
        <f>"'INVOCAÇÕES'!AH1055"</f>
        <v/>
      </c>
      <c r="D4829" s="192" t="inlineStr">
        <is>
          <t>resultado</t>
        </is>
      </c>
    </row>
    <row r="4830">
      <c r="A4830" s="192" t="inlineStr">
        <is>
          <t>invocacao.12.esp.1.resolve</t>
        </is>
      </c>
      <c r="B4830" s="192">
        <f>IF(ISBLANK('INVOCAÇÕES'!$AJ$1055),"",'INVOCAÇÕES'!$AJ$1055&amp;"")</f>
        <v/>
      </c>
      <c r="C4830" s="192">
        <f>"'INVOCAÇÕES'!AJ1055"</f>
        <v/>
      </c>
      <c r="D4830" s="192" t="inlineStr">
        <is>
          <t>resultado</t>
        </is>
      </c>
    </row>
    <row r="4831">
      <c r="A4831" s="192" t="inlineStr">
        <is>
          <t>invocacao.12.esp.1.alcance</t>
        </is>
      </c>
      <c r="B4831" s="192">
        <f>IF(ISBLANK('INVOCAÇÕES'!$AH$1056),"",'INVOCAÇÕES'!$AH$1056&amp;"")</f>
        <v/>
      </c>
      <c r="C4831" s="192">
        <f>"'INVOCAÇÕES'!AH1056"</f>
        <v/>
      </c>
      <c r="D4831" s="192" t="inlineStr">
        <is>
          <t>resultado</t>
        </is>
      </c>
    </row>
    <row r="4832">
      <c r="A4832" s="192" t="inlineStr">
        <is>
          <t>invocacao.12.esp.2.texto</t>
        </is>
      </c>
      <c r="B4832" s="192">
        <f>IF(ISBLANK('INVOCAÇÕES'!$AN$1050),"",'INVOCAÇÕES'!$AN$1050&amp;"")</f>
        <v/>
      </c>
      <c r="C4832" s="192">
        <f>"'INVOCAÇÕES'!AN1050"</f>
        <v/>
      </c>
      <c r="D4832" s="192" t="inlineStr">
        <is>
          <t>entrada</t>
        </is>
      </c>
    </row>
    <row r="4833">
      <c r="A4833" s="192" t="inlineStr">
        <is>
          <t>invocacao.12.esp.2.tipo_dano</t>
        </is>
      </c>
      <c r="B4833" s="192">
        <f>IF(ISBLANK('INVOCAÇÕES'!$AN$1054),"",'INVOCAÇÕES'!$AN$1054&amp;"")</f>
        <v/>
      </c>
      <c r="C4833" s="192">
        <f>"'INVOCAÇÕES'!AN1054"</f>
        <v/>
      </c>
      <c r="D4833" s="192" t="inlineStr">
        <is>
          <t>entrada</t>
        </is>
      </c>
    </row>
    <row r="4834">
      <c r="A4834" s="192" t="inlineStr">
        <is>
          <t>invocacao.12.esp.2.resolucao_escolha</t>
        </is>
      </c>
      <c r="B4834" s="192">
        <f>IF(ISBLANK('INVOCAÇÕES'!$AP$1054),"",'INVOCAÇÕES'!$AP$1054&amp;"")</f>
        <v/>
      </c>
      <c r="C4834" s="192">
        <f>"'INVOCAÇÕES'!AP1054"</f>
        <v/>
      </c>
      <c r="D4834" s="192" t="inlineStr">
        <is>
          <t>entrada</t>
        </is>
      </c>
    </row>
    <row r="4835">
      <c r="A4835" s="192" t="inlineStr">
        <is>
          <t>invocacao.12.esp.2.acao</t>
        </is>
      </c>
      <c r="B4835" s="192">
        <f>IF(ISBLANK('INVOCAÇÕES'!$AN$1055),"",'INVOCAÇÕES'!$AN$1055&amp;"")</f>
        <v/>
      </c>
      <c r="C4835" s="192">
        <f>"'INVOCAÇÕES'!AN1055"</f>
        <v/>
      </c>
      <c r="D4835" s="192" t="inlineStr">
        <is>
          <t>resultado</t>
        </is>
      </c>
    </row>
    <row r="4836">
      <c r="A4836" s="192" t="inlineStr">
        <is>
          <t>invocacao.12.esp.2.resolve</t>
        </is>
      </c>
      <c r="B4836" s="192">
        <f>IF(ISBLANK('INVOCAÇÕES'!$AP$1055),"",'INVOCAÇÕES'!$AP$1055&amp;"")</f>
        <v/>
      </c>
      <c r="C4836" s="192">
        <f>"'INVOCAÇÕES'!AP1055"</f>
        <v/>
      </c>
      <c r="D4836" s="192" t="inlineStr">
        <is>
          <t>resultado</t>
        </is>
      </c>
    </row>
    <row r="4837">
      <c r="A4837" s="192" t="inlineStr">
        <is>
          <t>invocacao.12.esp.2.alcance</t>
        </is>
      </c>
      <c r="B4837" s="192">
        <f>IF(ISBLANK('INVOCAÇÕES'!$AN$1056),"",'INVOCAÇÕES'!$AN$1056&amp;"")</f>
        <v/>
      </c>
      <c r="C4837" s="192">
        <f>"'INVOCAÇÕES'!AN1056"</f>
        <v/>
      </c>
      <c r="D4837" s="192" t="inlineStr">
        <is>
          <t>resultado</t>
        </is>
      </c>
    </row>
    <row r="4838">
      <c r="A4838" s="192" t="inlineStr">
        <is>
          <t>invocacao.12.bas.2.texto</t>
        </is>
      </c>
      <c r="B4838" s="192">
        <f>IF(ISBLANK('INVOCAÇÕES'!$AB$1084),"",'INVOCAÇÕES'!$AB$1084&amp;"")</f>
        <v/>
      </c>
      <c r="C4838" s="192">
        <f>"'INVOCAÇÕES'!AB1084"</f>
        <v/>
      </c>
      <c r="D4838" s="192" t="inlineStr">
        <is>
          <t>entrada</t>
        </is>
      </c>
    </row>
    <row r="4839">
      <c r="A4839" s="192" t="inlineStr">
        <is>
          <t>invocacao.12.bas.2.tipo_dano</t>
        </is>
      </c>
      <c r="B4839" s="192">
        <f>IF(ISBLANK('INVOCAÇÕES'!$AB$1088),"",'INVOCAÇÕES'!$AB$1088&amp;"")</f>
        <v/>
      </c>
      <c r="C4839" s="192">
        <f>"'INVOCAÇÕES'!AB1088"</f>
        <v/>
      </c>
      <c r="D4839" s="192" t="inlineStr">
        <is>
          <t>entrada</t>
        </is>
      </c>
    </row>
    <row r="4840">
      <c r="A4840" s="192" t="inlineStr">
        <is>
          <t>invocacao.12.bas.2.resolucao_escolha</t>
        </is>
      </c>
      <c r="B4840" s="192">
        <f>IF(ISBLANK('INVOCAÇÕES'!$AD$1088),"",'INVOCAÇÕES'!$AD$1088&amp;"")</f>
        <v/>
      </c>
      <c r="C4840" s="192">
        <f>"'INVOCAÇÕES'!AD1088"</f>
        <v/>
      </c>
      <c r="D4840" s="192" t="inlineStr">
        <is>
          <t>entrada</t>
        </is>
      </c>
    </row>
    <row r="4841">
      <c r="A4841" s="192" t="inlineStr">
        <is>
          <t>invocacao.12.bas.2.acao</t>
        </is>
      </c>
      <c r="B4841" s="192">
        <f>IF(ISBLANK('INVOCAÇÕES'!$AB$1089),"",'INVOCAÇÕES'!$AB$1089&amp;"")</f>
        <v/>
      </c>
      <c r="C4841" s="192">
        <f>"'INVOCAÇÕES'!AB1089"</f>
        <v/>
      </c>
      <c r="D4841" s="192" t="inlineStr">
        <is>
          <t>resultado</t>
        </is>
      </c>
    </row>
    <row r="4842">
      <c r="A4842" s="192" t="inlineStr">
        <is>
          <t>invocacao.12.bas.2.resolve</t>
        </is>
      </c>
      <c r="B4842" s="192">
        <f>IF(ISBLANK('INVOCAÇÕES'!$AD$1089),"",'INVOCAÇÕES'!$AD$1089&amp;"")</f>
        <v/>
      </c>
      <c r="C4842" s="192">
        <f>"'INVOCAÇÕES'!AD1089"</f>
        <v/>
      </c>
      <c r="D4842" s="192" t="inlineStr">
        <is>
          <t>resultado</t>
        </is>
      </c>
    </row>
    <row r="4843">
      <c r="A4843" s="192" t="inlineStr">
        <is>
          <t>invocacao.12.bas.2.alcance</t>
        </is>
      </c>
      <c r="B4843" s="192">
        <f>IF(ISBLANK('INVOCAÇÕES'!$AB$1090),"",'INVOCAÇÕES'!$AB$1090&amp;"")</f>
        <v/>
      </c>
      <c r="C4843" s="192">
        <f>"'INVOCAÇÕES'!AB1090"</f>
        <v/>
      </c>
      <c r="D4843" s="192" t="inlineStr">
        <is>
          <t>resultado</t>
        </is>
      </c>
    </row>
    <row r="4844">
      <c r="A4844" s="192" t="inlineStr">
        <is>
          <t>invocacao.12.esp.3.texto</t>
        </is>
      </c>
      <c r="B4844" s="192">
        <f>IF(ISBLANK('INVOCAÇÕES'!$AH$1084),"",'INVOCAÇÕES'!$AH$1084&amp;"")</f>
        <v/>
      </c>
      <c r="C4844" s="192">
        <f>"'INVOCAÇÕES'!AH1084"</f>
        <v/>
      </c>
      <c r="D4844" s="192" t="inlineStr">
        <is>
          <t>entrada</t>
        </is>
      </c>
    </row>
    <row r="4845">
      <c r="A4845" s="192" t="inlineStr">
        <is>
          <t>invocacao.12.esp.3.tipo_dano</t>
        </is>
      </c>
      <c r="B4845" s="192">
        <f>IF(ISBLANK('INVOCAÇÕES'!$AH$1088),"",'INVOCAÇÕES'!$AH$1088&amp;"")</f>
        <v/>
      </c>
      <c r="C4845" s="192">
        <f>"'INVOCAÇÕES'!AH1088"</f>
        <v/>
      </c>
      <c r="D4845" s="192" t="inlineStr">
        <is>
          <t>entrada</t>
        </is>
      </c>
    </row>
    <row r="4846">
      <c r="A4846" s="192" t="inlineStr">
        <is>
          <t>invocacao.12.esp.3.resolucao_escolha</t>
        </is>
      </c>
      <c r="B4846" s="192">
        <f>IF(ISBLANK('INVOCAÇÕES'!$AJ$1088),"",'INVOCAÇÕES'!$AJ$1088&amp;"")</f>
        <v/>
      </c>
      <c r="C4846" s="192">
        <f>"'INVOCAÇÕES'!AJ1088"</f>
        <v/>
      </c>
      <c r="D4846" s="192" t="inlineStr">
        <is>
          <t>entrada</t>
        </is>
      </c>
    </row>
    <row r="4847">
      <c r="A4847" s="192" t="inlineStr">
        <is>
          <t>invocacao.12.esp.3.acao</t>
        </is>
      </c>
      <c r="B4847" s="192">
        <f>IF(ISBLANK('INVOCAÇÕES'!$AH$1089),"",'INVOCAÇÕES'!$AH$1089&amp;"")</f>
        <v/>
      </c>
      <c r="C4847" s="192">
        <f>"'INVOCAÇÕES'!AH1089"</f>
        <v/>
      </c>
      <c r="D4847" s="192" t="inlineStr">
        <is>
          <t>resultado</t>
        </is>
      </c>
    </row>
    <row r="4848">
      <c r="A4848" s="192" t="inlineStr">
        <is>
          <t>invocacao.12.esp.3.resolve</t>
        </is>
      </c>
      <c r="B4848" s="192">
        <f>IF(ISBLANK('INVOCAÇÕES'!$AJ$1089),"",'INVOCAÇÕES'!$AJ$1089&amp;"")</f>
        <v/>
      </c>
      <c r="C4848" s="192">
        <f>"'INVOCAÇÕES'!AJ1089"</f>
        <v/>
      </c>
      <c r="D4848" s="192" t="inlineStr">
        <is>
          <t>resultado</t>
        </is>
      </c>
    </row>
    <row r="4849">
      <c r="A4849" s="192" t="inlineStr">
        <is>
          <t>invocacao.12.esp.3.alcance</t>
        </is>
      </c>
      <c r="B4849" s="192">
        <f>IF(ISBLANK('INVOCAÇÕES'!$AH$1090),"",'INVOCAÇÕES'!$AH$1090&amp;"")</f>
        <v/>
      </c>
      <c r="C4849" s="192">
        <f>"'INVOCAÇÕES'!AH1090"</f>
        <v/>
      </c>
      <c r="D4849" s="192" t="inlineStr">
        <is>
          <t>resultado</t>
        </is>
      </c>
    </row>
    <row r="4850">
      <c r="A4850" s="192" t="inlineStr">
        <is>
          <t>invocacao.12.esp.4.texto</t>
        </is>
      </c>
      <c r="B4850" s="192">
        <f>IF(ISBLANK('INVOCAÇÕES'!$AN$1084),"",'INVOCAÇÕES'!$AN$1084&amp;"")</f>
        <v/>
      </c>
      <c r="C4850" s="192">
        <f>"'INVOCAÇÕES'!AN1084"</f>
        <v/>
      </c>
      <c r="D4850" s="192" t="inlineStr">
        <is>
          <t>entrada</t>
        </is>
      </c>
    </row>
    <row r="4851">
      <c r="A4851" s="192" t="inlineStr">
        <is>
          <t>invocacao.12.esp.4.tipo_dano</t>
        </is>
      </c>
      <c r="B4851" s="192">
        <f>IF(ISBLANK('INVOCAÇÕES'!$AN$1088),"",'INVOCAÇÕES'!$AN$1088&amp;"")</f>
        <v/>
      </c>
      <c r="C4851" s="192">
        <f>"'INVOCAÇÕES'!AN1088"</f>
        <v/>
      </c>
      <c r="D4851" s="192" t="inlineStr">
        <is>
          <t>entrada</t>
        </is>
      </c>
    </row>
    <row r="4852">
      <c r="A4852" s="192" t="inlineStr">
        <is>
          <t>invocacao.12.esp.4.resolucao_escolha</t>
        </is>
      </c>
      <c r="B4852" s="192">
        <f>IF(ISBLANK('INVOCAÇÕES'!$AP$1088),"",'INVOCAÇÕES'!$AP$1088&amp;"")</f>
        <v/>
      </c>
      <c r="C4852" s="192">
        <f>"'INVOCAÇÕES'!AP1088"</f>
        <v/>
      </c>
      <c r="D4852" s="192" t="inlineStr">
        <is>
          <t>entrada</t>
        </is>
      </c>
    </row>
    <row r="4853">
      <c r="A4853" s="192" t="inlineStr">
        <is>
          <t>invocacao.12.esp.4.acao</t>
        </is>
      </c>
      <c r="B4853" s="192">
        <f>IF(ISBLANK('INVOCAÇÕES'!$AN$1089),"",'INVOCAÇÕES'!$AN$1089&amp;"")</f>
        <v/>
      </c>
      <c r="C4853" s="192">
        <f>"'INVOCAÇÕES'!AN1089"</f>
        <v/>
      </c>
      <c r="D4853" s="192" t="inlineStr">
        <is>
          <t>resultado</t>
        </is>
      </c>
    </row>
    <row r="4854">
      <c r="A4854" s="192" t="inlineStr">
        <is>
          <t>invocacao.12.esp.4.resolve</t>
        </is>
      </c>
      <c r="B4854" s="192">
        <f>IF(ISBLANK('INVOCAÇÕES'!$AP$1089),"",'INVOCAÇÕES'!$AP$1089&amp;"")</f>
        <v/>
      </c>
      <c r="C4854" s="192">
        <f>"'INVOCAÇÕES'!AP1089"</f>
        <v/>
      </c>
      <c r="D4854" s="192" t="inlineStr">
        <is>
          <t>resultado</t>
        </is>
      </c>
    </row>
    <row r="4855">
      <c r="A4855" s="192" t="inlineStr">
        <is>
          <t>invocacao.12.esp.4.alcance</t>
        </is>
      </c>
      <c r="B4855" s="192">
        <f>IF(ISBLANK('INVOCAÇÕES'!$AN$1090),"",'INVOCAÇÕES'!$AN$1090&amp;"")</f>
        <v/>
      </c>
      <c r="C4855" s="192">
        <f>"'INVOCAÇÕES'!AN1090"</f>
        <v/>
      </c>
      <c r="D4855" s="192" t="inlineStr">
        <is>
          <t>resultado</t>
        </is>
      </c>
    </row>
    <row r="4856">
      <c r="A4856" s="192" t="inlineStr">
        <is>
          <t>invocacao.12.esp.5.texto</t>
        </is>
      </c>
      <c r="B4856" s="192">
        <f>IF(ISBLANK('INVOCAÇÕES'!$AB$1106),"",'INVOCAÇÕES'!$AB$1106&amp;"")</f>
        <v/>
      </c>
      <c r="C4856" s="192">
        <f>"'INVOCAÇÕES'!AB1106"</f>
        <v/>
      </c>
      <c r="D4856" s="192" t="inlineStr">
        <is>
          <t>entrada</t>
        </is>
      </c>
    </row>
    <row r="4857">
      <c r="A4857" s="192" t="inlineStr">
        <is>
          <t>invocacao.12.esp.5.tipo_dano</t>
        </is>
      </c>
      <c r="B4857" s="192">
        <f>IF(ISBLANK('INVOCAÇÕES'!$AB$1110),"",'INVOCAÇÕES'!$AB$1110&amp;"")</f>
        <v/>
      </c>
      <c r="C4857" s="192">
        <f>"'INVOCAÇÕES'!AB1110"</f>
        <v/>
      </c>
      <c r="D4857" s="192" t="inlineStr">
        <is>
          <t>entrada</t>
        </is>
      </c>
    </row>
    <row r="4858">
      <c r="A4858" s="192" t="inlineStr">
        <is>
          <t>invocacao.12.esp.5.resolucao_escolha</t>
        </is>
      </c>
      <c r="B4858" s="192">
        <f>IF(ISBLANK('INVOCAÇÕES'!$AD$1110),"",'INVOCAÇÕES'!$AD$1110&amp;"")</f>
        <v/>
      </c>
      <c r="C4858" s="192">
        <f>"'INVOCAÇÕES'!AD1110"</f>
        <v/>
      </c>
      <c r="D4858" s="192" t="inlineStr">
        <is>
          <t>entrada</t>
        </is>
      </c>
    </row>
    <row r="4859">
      <c r="A4859" s="192" t="inlineStr">
        <is>
          <t>invocacao.12.esp.5.acao</t>
        </is>
      </c>
      <c r="B4859" s="192">
        <f>IF(ISBLANK('INVOCAÇÕES'!$AB$1111),"",'INVOCAÇÕES'!$AB$1111&amp;"")</f>
        <v/>
      </c>
      <c r="C4859" s="192">
        <f>"'INVOCAÇÕES'!AB1111"</f>
        <v/>
      </c>
      <c r="D4859" s="192" t="inlineStr">
        <is>
          <t>resultado</t>
        </is>
      </c>
    </row>
    <row r="4860">
      <c r="A4860" s="192" t="inlineStr">
        <is>
          <t>invocacao.12.esp.5.resolve</t>
        </is>
      </c>
      <c r="B4860" s="192">
        <f>IF(ISBLANK('INVOCAÇÕES'!$AD$1111),"",'INVOCAÇÕES'!$AD$1111&amp;"")</f>
        <v/>
      </c>
      <c r="C4860" s="192">
        <f>"'INVOCAÇÕES'!AD1111"</f>
        <v/>
      </c>
      <c r="D4860" s="192" t="inlineStr">
        <is>
          <t>resultado</t>
        </is>
      </c>
    </row>
    <row r="4861">
      <c r="A4861" s="192" t="inlineStr">
        <is>
          <t>invocacao.12.esp.5.alcance</t>
        </is>
      </c>
      <c r="B4861" s="192">
        <f>IF(ISBLANK('INVOCAÇÕES'!$AB$1112),"",'INVOCAÇÕES'!$AB$1112&amp;"")</f>
        <v/>
      </c>
      <c r="C4861" s="192">
        <f>"'INVOCAÇÕES'!AB1112"</f>
        <v/>
      </c>
      <c r="D4861" s="192" t="inlineStr">
        <is>
          <t>resultado</t>
        </is>
      </c>
    </row>
    <row r="4862">
      <c r="A4862" s="192" t="inlineStr">
        <is>
          <t>invocacao.12.esp.6.texto</t>
        </is>
      </c>
      <c r="B4862" s="192">
        <f>IF(ISBLANK('INVOCAÇÕES'!$AH$1106),"",'INVOCAÇÕES'!$AH$1106&amp;"")</f>
        <v/>
      </c>
      <c r="C4862" s="192">
        <f>"'INVOCAÇÕES'!AH1106"</f>
        <v/>
      </c>
      <c r="D4862" s="192" t="inlineStr">
        <is>
          <t>entrada</t>
        </is>
      </c>
    </row>
    <row r="4863">
      <c r="A4863" s="192" t="inlineStr">
        <is>
          <t>invocacao.12.esp.6.tipo_dano</t>
        </is>
      </c>
      <c r="B4863" s="192">
        <f>IF(ISBLANK('INVOCAÇÕES'!$AH$1110),"",'INVOCAÇÕES'!$AH$1110&amp;"")</f>
        <v/>
      </c>
      <c r="C4863" s="192">
        <f>"'INVOCAÇÕES'!AH1110"</f>
        <v/>
      </c>
      <c r="D4863" s="192" t="inlineStr">
        <is>
          <t>entrada</t>
        </is>
      </c>
    </row>
    <row r="4864">
      <c r="A4864" s="192" t="inlineStr">
        <is>
          <t>invocacao.12.esp.6.resolucao_escolha</t>
        </is>
      </c>
      <c r="B4864" s="192">
        <f>IF(ISBLANK('INVOCAÇÕES'!$AJ$1110),"",'INVOCAÇÕES'!$AJ$1110&amp;"")</f>
        <v/>
      </c>
      <c r="C4864" s="192">
        <f>"'INVOCAÇÕES'!AJ1110"</f>
        <v/>
      </c>
      <c r="D4864" s="192" t="inlineStr">
        <is>
          <t>entrada</t>
        </is>
      </c>
    </row>
    <row r="4865">
      <c r="A4865" s="192" t="inlineStr">
        <is>
          <t>invocacao.12.esp.6.acao</t>
        </is>
      </c>
      <c r="B4865" s="192">
        <f>IF(ISBLANK('INVOCAÇÕES'!$AH$1111),"",'INVOCAÇÕES'!$AH$1111&amp;"")</f>
        <v/>
      </c>
      <c r="C4865" s="192">
        <f>"'INVOCAÇÕES'!AH1111"</f>
        <v/>
      </c>
      <c r="D4865" s="192" t="inlineStr">
        <is>
          <t>resultado</t>
        </is>
      </c>
    </row>
    <row r="4866">
      <c r="A4866" s="192" t="inlineStr">
        <is>
          <t>invocacao.12.esp.6.resolve</t>
        </is>
      </c>
      <c r="B4866" s="192">
        <f>IF(ISBLANK('INVOCAÇÕES'!$AJ$1111),"",'INVOCAÇÕES'!$AJ$1111&amp;"")</f>
        <v/>
      </c>
      <c r="C4866" s="192">
        <f>"'INVOCAÇÕES'!AJ1111"</f>
        <v/>
      </c>
      <c r="D4866" s="192" t="inlineStr">
        <is>
          <t>resultado</t>
        </is>
      </c>
    </row>
    <row r="4867">
      <c r="A4867" s="192" t="inlineStr">
        <is>
          <t>invocacao.12.esp.6.alcance</t>
        </is>
      </c>
      <c r="B4867" s="192">
        <f>IF(ISBLANK('INVOCAÇÕES'!$AH$1112),"",'INVOCAÇÕES'!$AH$1112&amp;"")</f>
        <v/>
      </c>
      <c r="C4867" s="192">
        <f>"'INVOCAÇÕES'!AH1112"</f>
        <v/>
      </c>
      <c r="D4867" s="192" t="inlineStr">
        <is>
          <t>resultado</t>
        </is>
      </c>
    </row>
    <row r="4868">
      <c r="A4868" s="192" t="inlineStr">
        <is>
          <t>invocacao.12.esp.7.texto</t>
        </is>
      </c>
      <c r="B4868" s="192">
        <f>IF(ISBLANK('INVOCAÇÕES'!$AN$1106),"",'INVOCAÇÕES'!$AN$1106&amp;"")</f>
        <v/>
      </c>
      <c r="C4868" s="192">
        <f>"'INVOCAÇÕES'!AN1106"</f>
        <v/>
      </c>
      <c r="D4868" s="192" t="inlineStr">
        <is>
          <t>entrada</t>
        </is>
      </c>
    </row>
    <row r="4869">
      <c r="A4869" s="192" t="inlineStr">
        <is>
          <t>invocacao.12.esp.7.tipo_dano</t>
        </is>
      </c>
      <c r="B4869" s="192">
        <f>IF(ISBLANK('INVOCAÇÕES'!$AN$1110),"",'INVOCAÇÕES'!$AN$1110&amp;"")</f>
        <v/>
      </c>
      <c r="C4869" s="192">
        <f>"'INVOCAÇÕES'!AN1110"</f>
        <v/>
      </c>
      <c r="D4869" s="192" t="inlineStr">
        <is>
          <t>entrada</t>
        </is>
      </c>
    </row>
    <row r="4870">
      <c r="A4870" s="192" t="inlineStr">
        <is>
          <t>invocacao.12.esp.7.resolucao_escolha</t>
        </is>
      </c>
      <c r="B4870" s="192">
        <f>IF(ISBLANK('INVOCAÇÕES'!$AP$1110),"",'INVOCAÇÕES'!$AP$1110&amp;"")</f>
        <v/>
      </c>
      <c r="C4870" s="192">
        <f>"'INVOCAÇÕES'!AP1110"</f>
        <v/>
      </c>
      <c r="D4870" s="192" t="inlineStr">
        <is>
          <t>entrada</t>
        </is>
      </c>
    </row>
    <row r="4871">
      <c r="A4871" s="192" t="inlineStr">
        <is>
          <t>invocacao.12.esp.7.acao</t>
        </is>
      </c>
      <c r="B4871" s="192">
        <f>IF(ISBLANK('INVOCAÇÕES'!$AN$1111),"",'INVOCAÇÕES'!$AN$1111&amp;"")</f>
        <v/>
      </c>
      <c r="C4871" s="192">
        <f>"'INVOCAÇÕES'!AN1111"</f>
        <v/>
      </c>
      <c r="D4871" s="192" t="inlineStr">
        <is>
          <t>resultado</t>
        </is>
      </c>
    </row>
    <row r="4872">
      <c r="A4872" s="192" t="inlineStr">
        <is>
          <t>invocacao.12.esp.7.resolve</t>
        </is>
      </c>
      <c r="B4872" s="192">
        <f>IF(ISBLANK('INVOCAÇÕES'!$AP$1111),"",'INVOCAÇÕES'!$AP$1111&amp;"")</f>
        <v/>
      </c>
      <c r="C4872" s="192">
        <f>"'INVOCAÇÕES'!AP1111"</f>
        <v/>
      </c>
      <c r="D4872" s="192" t="inlineStr">
        <is>
          <t>resultado</t>
        </is>
      </c>
    </row>
    <row r="4873">
      <c r="A4873" s="192" t="inlineStr">
        <is>
          <t>invocacao.12.esp.7.alcance</t>
        </is>
      </c>
      <c r="B4873" s="192">
        <f>IF(ISBLANK('INVOCAÇÕES'!$AN$1112),"",'INVOCAÇÕES'!$AN$1112&amp;"")</f>
        <v/>
      </c>
      <c r="C4873" s="192">
        <f>"'INVOCAÇÕES'!AN1112"</f>
        <v/>
      </c>
      <c r="D4873" s="192" t="inlineStr">
        <is>
          <t>resultado</t>
        </is>
      </c>
    </row>
    <row r="4874">
      <c r="A4874" s="192" t="inlineStr">
        <is>
          <t>invocacao.12.esp.8.texto</t>
        </is>
      </c>
      <c r="B4874" s="192">
        <f>IF(ISBLANK('INVOCAÇÕES'!$AB$1128),"",'INVOCAÇÕES'!$AB$1128&amp;"")</f>
        <v/>
      </c>
      <c r="C4874" s="192">
        <f>"'INVOCAÇÕES'!AB1128"</f>
        <v/>
      </c>
      <c r="D4874" s="192" t="inlineStr">
        <is>
          <t>entrada</t>
        </is>
      </c>
    </row>
    <row r="4875">
      <c r="A4875" s="192" t="inlineStr">
        <is>
          <t>invocacao.12.esp.8.tipo_dano</t>
        </is>
      </c>
      <c r="B4875" s="192">
        <f>IF(ISBLANK('INVOCAÇÕES'!$AB$1132),"",'INVOCAÇÕES'!$AB$1132&amp;"")</f>
        <v/>
      </c>
      <c r="C4875" s="192">
        <f>"'INVOCAÇÕES'!AB1132"</f>
        <v/>
      </c>
      <c r="D4875" s="192" t="inlineStr">
        <is>
          <t>entrada</t>
        </is>
      </c>
    </row>
    <row r="4876">
      <c r="A4876" s="192" t="inlineStr">
        <is>
          <t>invocacao.12.esp.8.resolucao_escolha</t>
        </is>
      </c>
      <c r="B4876" s="192">
        <f>IF(ISBLANK('INVOCAÇÕES'!$AD$1132),"",'INVOCAÇÕES'!$AD$1132&amp;"")</f>
        <v/>
      </c>
      <c r="C4876" s="192">
        <f>"'INVOCAÇÕES'!AD1132"</f>
        <v/>
      </c>
      <c r="D4876" s="192" t="inlineStr">
        <is>
          <t>entrada</t>
        </is>
      </c>
    </row>
    <row r="4877">
      <c r="A4877" s="192" t="inlineStr">
        <is>
          <t>invocacao.12.esp.8.acao</t>
        </is>
      </c>
      <c r="B4877" s="192">
        <f>IF(ISBLANK('INVOCAÇÕES'!$AB$1133),"",'INVOCAÇÕES'!$AB$1133&amp;"")</f>
        <v/>
      </c>
      <c r="C4877" s="192">
        <f>"'INVOCAÇÕES'!AB1133"</f>
        <v/>
      </c>
      <c r="D4877" s="192" t="inlineStr">
        <is>
          <t>resultado</t>
        </is>
      </c>
    </row>
    <row r="4878">
      <c r="A4878" s="192" t="inlineStr">
        <is>
          <t>invocacao.12.esp.8.resolve</t>
        </is>
      </c>
      <c r="B4878" s="192">
        <f>IF(ISBLANK('INVOCAÇÕES'!$AD$1133),"",'INVOCAÇÕES'!$AD$1133&amp;"")</f>
        <v/>
      </c>
      <c r="C4878" s="192">
        <f>"'INVOCAÇÕES'!AD1133"</f>
        <v/>
      </c>
      <c r="D4878" s="192" t="inlineStr">
        <is>
          <t>resultado</t>
        </is>
      </c>
    </row>
    <row r="4879">
      <c r="A4879" s="192" t="inlineStr">
        <is>
          <t>invocacao.12.esp.8.alcance</t>
        </is>
      </c>
      <c r="B4879" s="192">
        <f>IF(ISBLANK('INVOCAÇÕES'!$AB$1134),"",'INVOCAÇÕES'!$AB$1134&amp;"")</f>
        <v/>
      </c>
      <c r="C4879" s="192">
        <f>"'INVOCAÇÕES'!AB1134"</f>
        <v/>
      </c>
      <c r="D4879" s="192" t="inlineStr">
        <is>
          <t>resultado</t>
        </is>
      </c>
    </row>
    <row r="4880">
      <c r="A4880" s="192" t="inlineStr">
        <is>
          <t>invocacao.12.ext.1.texto</t>
        </is>
      </c>
      <c r="B4880" s="192">
        <f>IF(ISBLANK('INVOCAÇÕES'!$AB$1152),"",'INVOCAÇÕES'!$AB$1152&amp;"")</f>
        <v/>
      </c>
      <c r="C4880" s="192">
        <f>"'INVOCAÇÕES'!AB1152"</f>
        <v/>
      </c>
      <c r="D4880" s="192" t="inlineStr">
        <is>
          <t>entrada</t>
        </is>
      </c>
    </row>
    <row r="4881">
      <c r="A4881" s="192" t="inlineStr">
        <is>
          <t>invocacao.12.ext.1.tipo_dano</t>
        </is>
      </c>
      <c r="B4881" s="192">
        <f>IF(ISBLANK('INVOCAÇÕES'!$AB$1156),"",'INVOCAÇÕES'!$AB$1156&amp;"")</f>
        <v/>
      </c>
      <c r="C4881" s="192">
        <f>"'INVOCAÇÕES'!AB1156"</f>
        <v/>
      </c>
      <c r="D4881" s="192" t="inlineStr">
        <is>
          <t>entrada</t>
        </is>
      </c>
    </row>
    <row r="4882">
      <c r="A4882" s="192" t="inlineStr">
        <is>
          <t>invocacao.12.ext.1.resolucao_escolha</t>
        </is>
      </c>
      <c r="B4882" s="192">
        <f>IF(ISBLANK('INVOCAÇÕES'!$AD$1156),"",'INVOCAÇÕES'!$AD$1156&amp;"")</f>
        <v/>
      </c>
      <c r="C4882" s="192">
        <f>"'INVOCAÇÕES'!AD1156"</f>
        <v/>
      </c>
      <c r="D4882" s="192" t="inlineStr">
        <is>
          <t>entrada</t>
        </is>
      </c>
    </row>
    <row r="4883">
      <c r="A4883" s="192" t="inlineStr">
        <is>
          <t>invocacao.12.ext.1.acao</t>
        </is>
      </c>
      <c r="B4883" s="192">
        <f>IF(ISBLANK('INVOCAÇÕES'!$AB$1157),"",'INVOCAÇÕES'!$AB$1157&amp;"")</f>
        <v/>
      </c>
      <c r="C4883" s="192">
        <f>"'INVOCAÇÕES'!AB1157"</f>
        <v/>
      </c>
      <c r="D4883" s="192" t="inlineStr">
        <is>
          <t>resultado</t>
        </is>
      </c>
    </row>
    <row r="4884">
      <c r="A4884" s="192" t="inlineStr">
        <is>
          <t>invocacao.12.ext.1.resolve</t>
        </is>
      </c>
      <c r="B4884" s="192">
        <f>IF(ISBLANK('INVOCAÇÕES'!$AD$1157),"",'INVOCAÇÕES'!$AD$1157&amp;"")</f>
        <v/>
      </c>
      <c r="C4884" s="192">
        <f>"'INVOCAÇÕES'!AD1157"</f>
        <v/>
      </c>
      <c r="D4884" s="192" t="inlineStr">
        <is>
          <t>resultado</t>
        </is>
      </c>
    </row>
    <row r="4885">
      <c r="A4885" s="192" t="inlineStr">
        <is>
          <t>invocacao.12.ext.1.alcance</t>
        </is>
      </c>
      <c r="B4885" s="192">
        <f>IF(ISBLANK('INVOCAÇÕES'!$AB$1158),"",'INVOCAÇÕES'!$AB$1158&amp;"")</f>
        <v/>
      </c>
      <c r="C4885" s="192">
        <f>"'INVOCAÇÕES'!AB1158"</f>
        <v/>
      </c>
      <c r="D4885" s="192" t="inlineStr">
        <is>
          <t>resultado</t>
        </is>
      </c>
    </row>
    <row r="4886">
      <c r="A4886" s="192" t="inlineStr">
        <is>
          <t>invocacao.12.ext.2.texto</t>
        </is>
      </c>
      <c r="B4886" s="192">
        <f>IF(ISBLANK('INVOCAÇÕES'!$AH$1152),"",'INVOCAÇÕES'!$AH$1152&amp;"")</f>
        <v/>
      </c>
      <c r="C4886" s="192">
        <f>"'INVOCAÇÕES'!AH1152"</f>
        <v/>
      </c>
      <c r="D4886" s="192" t="inlineStr">
        <is>
          <t>entrada</t>
        </is>
      </c>
    </row>
    <row r="4887">
      <c r="A4887" s="192" t="inlineStr">
        <is>
          <t>invocacao.12.ext.2.tipo_dano</t>
        </is>
      </c>
      <c r="B4887" s="192">
        <f>IF(ISBLANK('INVOCAÇÕES'!$AH$1156),"",'INVOCAÇÕES'!$AH$1156&amp;"")</f>
        <v/>
      </c>
      <c r="C4887" s="192">
        <f>"'INVOCAÇÕES'!AH1156"</f>
        <v/>
      </c>
      <c r="D4887" s="192" t="inlineStr">
        <is>
          <t>entrada</t>
        </is>
      </c>
    </row>
    <row r="4888">
      <c r="A4888" s="192" t="inlineStr">
        <is>
          <t>invocacao.12.ext.2.resolucao_escolha</t>
        </is>
      </c>
      <c r="B4888" s="192">
        <f>IF(ISBLANK('INVOCAÇÕES'!$AJ$1156),"",'INVOCAÇÕES'!$AJ$1156&amp;"")</f>
        <v/>
      </c>
      <c r="C4888" s="192">
        <f>"'INVOCAÇÕES'!AJ1156"</f>
        <v/>
      </c>
      <c r="D4888" s="192" t="inlineStr">
        <is>
          <t>entrada</t>
        </is>
      </c>
    </row>
    <row r="4889">
      <c r="A4889" s="192" t="inlineStr">
        <is>
          <t>invocacao.12.ext.2.acao</t>
        </is>
      </c>
      <c r="B4889" s="192">
        <f>IF(ISBLANK('INVOCAÇÕES'!$AH$1157),"",'INVOCAÇÕES'!$AH$1157&amp;"")</f>
        <v/>
      </c>
      <c r="C4889" s="192">
        <f>"'INVOCAÇÕES'!AH1157"</f>
        <v/>
      </c>
      <c r="D4889" s="192" t="inlineStr">
        <is>
          <t>resultado</t>
        </is>
      </c>
    </row>
    <row r="4890">
      <c r="A4890" s="192" t="inlineStr">
        <is>
          <t>invocacao.12.ext.2.resolve</t>
        </is>
      </c>
      <c r="B4890" s="192">
        <f>IF(ISBLANK('INVOCAÇÕES'!$AJ$1157),"",'INVOCAÇÕES'!$AJ$1157&amp;"")</f>
        <v/>
      </c>
      <c r="C4890" s="192">
        <f>"'INVOCAÇÕES'!AJ1157"</f>
        <v/>
      </c>
      <c r="D4890" s="192" t="inlineStr">
        <is>
          <t>resultado</t>
        </is>
      </c>
    </row>
    <row r="4891">
      <c r="A4891" s="192" t="inlineStr">
        <is>
          <t>invocacao.12.ext.2.alcance</t>
        </is>
      </c>
      <c r="B4891" s="192">
        <f>IF(ISBLANK('INVOCAÇÕES'!$AH$1158),"",'INVOCAÇÕES'!$AH$1158&amp;"")</f>
        <v/>
      </c>
      <c r="C4891" s="192">
        <f>"'INVOCAÇÕES'!AH1158"</f>
        <v/>
      </c>
      <c r="D4891" s="192" t="inlineStr">
        <is>
          <t>resultado</t>
        </is>
      </c>
    </row>
    <row r="4892">
      <c r="A4892" s="192" t="inlineStr">
        <is>
          <t>invocacao.12.ext.3.texto</t>
        </is>
      </c>
      <c r="B4892" s="192">
        <f>IF(ISBLANK('INVOCAÇÕES'!$AN$1152),"",'INVOCAÇÕES'!$AN$1152&amp;"")</f>
        <v/>
      </c>
      <c r="C4892" s="192">
        <f>"'INVOCAÇÕES'!AN1152"</f>
        <v/>
      </c>
      <c r="D4892" s="192" t="inlineStr">
        <is>
          <t>entrada</t>
        </is>
      </c>
    </row>
    <row r="4893">
      <c r="A4893" s="192" t="inlineStr">
        <is>
          <t>invocacao.12.ext.3.tipo_dano</t>
        </is>
      </c>
      <c r="B4893" s="192">
        <f>IF(ISBLANK('INVOCAÇÕES'!$AN$1156),"",'INVOCAÇÕES'!$AN$1156&amp;"")</f>
        <v/>
      </c>
      <c r="C4893" s="192">
        <f>"'INVOCAÇÕES'!AN1156"</f>
        <v/>
      </c>
      <c r="D4893" s="192" t="inlineStr">
        <is>
          <t>entrada</t>
        </is>
      </c>
    </row>
    <row r="4894">
      <c r="A4894" s="192" t="inlineStr">
        <is>
          <t>invocacao.12.ext.3.resolucao_escolha</t>
        </is>
      </c>
      <c r="B4894" s="192">
        <f>IF(ISBLANK('INVOCAÇÕES'!$AP$1156),"",'INVOCAÇÕES'!$AP$1156&amp;"")</f>
        <v/>
      </c>
      <c r="C4894" s="192">
        <f>"'INVOCAÇÕES'!AP1156"</f>
        <v/>
      </c>
      <c r="D4894" s="192" t="inlineStr">
        <is>
          <t>entrada</t>
        </is>
      </c>
    </row>
    <row r="4895">
      <c r="A4895" s="192" t="inlineStr">
        <is>
          <t>invocacao.12.ext.3.acao</t>
        </is>
      </c>
      <c r="B4895" s="192">
        <f>IF(ISBLANK('INVOCAÇÕES'!$AN$1157),"",'INVOCAÇÕES'!$AN$1157&amp;"")</f>
        <v/>
      </c>
      <c r="C4895" s="192">
        <f>"'INVOCAÇÕES'!AN1157"</f>
        <v/>
      </c>
      <c r="D4895" s="192" t="inlineStr">
        <is>
          <t>resultado</t>
        </is>
      </c>
    </row>
    <row r="4896">
      <c r="A4896" s="192" t="inlineStr">
        <is>
          <t>invocacao.12.ext.3.resolve</t>
        </is>
      </c>
      <c r="B4896" s="192">
        <f>IF(ISBLANK('INVOCAÇÕES'!$AP$1157),"",'INVOCAÇÕES'!$AP$1157&amp;"")</f>
        <v/>
      </c>
      <c r="C4896" s="192">
        <f>"'INVOCAÇÕES'!AP1157"</f>
        <v/>
      </c>
      <c r="D4896" s="192" t="inlineStr">
        <is>
          <t>resultado</t>
        </is>
      </c>
    </row>
    <row r="4897">
      <c r="A4897" s="192" t="inlineStr">
        <is>
          <t>invocacao.12.ext.3.alcance</t>
        </is>
      </c>
      <c r="B4897" s="192">
        <f>IF(ISBLANK('INVOCAÇÕES'!$AN$1158),"",'INVOCAÇÕES'!$AN$1158&amp;"")</f>
        <v/>
      </c>
      <c r="C4897" s="192">
        <f>"'INVOCAÇÕES'!AN1158"</f>
        <v/>
      </c>
      <c r="D4897" s="192" t="inlineStr">
        <is>
          <t>resultado</t>
        </is>
      </c>
    </row>
    <row r="4898">
      <c r="A4898" s="192" t="inlineStr">
        <is>
          <t>efeito.1.ligado</t>
        </is>
      </c>
      <c r="B4898" s="192">
        <f>N('CONFIGURAÇÃO'!$B$11)&amp;""</f>
        <v/>
      </c>
      <c r="C4898" s="192">
        <f>"'CONFIGURAÇÃO'!B11"</f>
        <v/>
      </c>
      <c r="D4898" s="192" t="inlineStr">
        <is>
          <t>configuração</t>
        </is>
      </c>
    </row>
    <row r="4899">
      <c r="A4899" s="192" t="inlineStr">
        <is>
          <t>efeito.1.caixa</t>
        </is>
      </c>
      <c r="B4899" s="192">
        <f>IF(ISBLANK('CONFIGURAÇÃO'!$C$11),"",'CONFIGURAÇÃO'!$C$11&amp;"")</f>
        <v/>
      </c>
      <c r="C4899" s="192">
        <f>"'CONFIGURAÇÃO'!C11"</f>
        <v/>
      </c>
      <c r="D4899" s="192" t="inlineStr">
        <is>
          <t>configuração</t>
        </is>
      </c>
    </row>
    <row r="4900">
      <c r="A4900" s="192" t="inlineStr">
        <is>
          <t>efeito.1.como</t>
        </is>
      </c>
      <c r="B4900" s="192">
        <f>IF(ISBLANK('CONFIGURAÇÃO'!$D$11),"",'CONFIGURAÇÃO'!$D$11&amp;"")</f>
        <v/>
      </c>
      <c r="C4900" s="192">
        <f>"'CONFIGURAÇÃO'!D11"</f>
        <v/>
      </c>
      <c r="D4900" s="192" t="inlineStr">
        <is>
          <t>configuração</t>
        </is>
      </c>
    </row>
    <row r="4901">
      <c r="A4901" s="192" t="inlineStr">
        <is>
          <t>efeito.1.valor</t>
        </is>
      </c>
      <c r="B4901" s="192">
        <f>IF(ISBLANK('CONFIGURAÇÃO'!$E$11),"",'CONFIGURAÇÃO'!$E$11&amp;"")</f>
        <v/>
      </c>
      <c r="C4901" s="192">
        <f>"'CONFIGURAÇÃO'!E11"</f>
        <v/>
      </c>
      <c r="D4901" s="192" t="inlineStr">
        <is>
          <t>configuração</t>
        </is>
      </c>
    </row>
    <row r="4902">
      <c r="A4902" s="192" t="inlineStr">
        <is>
          <t>efeito.1.tipo_de_fonte</t>
        </is>
      </c>
      <c r="B4902" s="192">
        <f>IF(ISBLANK('CONFIGURAÇÃO'!$F$11),"",'CONFIGURAÇÃO'!$F$11&amp;"")</f>
        <v/>
      </c>
      <c r="C4902" s="192">
        <f>"'CONFIGURAÇÃO'!F11"</f>
        <v/>
      </c>
      <c r="D4902" s="192" t="inlineStr">
        <is>
          <t>configuração</t>
        </is>
      </c>
    </row>
    <row r="4903">
      <c r="A4903" s="192" t="inlineStr">
        <is>
          <t>efeito.1.fonte</t>
        </is>
      </c>
      <c r="B4903" s="192">
        <f>IF(ISBLANK('CONFIGURAÇÃO'!$G$11),"",'CONFIGURAÇÃO'!$G$11&amp;"")</f>
        <v/>
      </c>
      <c r="C4903" s="192">
        <f>"'CONFIGURAÇÃO'!G11"</f>
        <v/>
      </c>
      <c r="D4903" s="192" t="inlineStr">
        <is>
          <t>configuração</t>
        </is>
      </c>
    </row>
    <row r="4904">
      <c r="A4904" s="192" t="inlineStr">
        <is>
          <t>aviso.efeito.1</t>
        </is>
      </c>
      <c r="B4904" s="192">
        <f>DADOS_CONFIG!$M$2&amp;""</f>
        <v/>
      </c>
      <c r="C4904" s="192" t="inlineStr">
        <is>
          <t>DADOS_CONFIG!M2</t>
        </is>
      </c>
      <c r="D4904" s="192" t="inlineStr">
        <is>
          <t>aviso</t>
        </is>
      </c>
    </row>
    <row r="4905">
      <c r="A4905" s="192" t="inlineStr">
        <is>
          <t>efeito.2.ligado</t>
        </is>
      </c>
      <c r="B4905" s="192">
        <f>N('CONFIGURAÇÃO'!$B$12)&amp;""</f>
        <v/>
      </c>
      <c r="C4905" s="192">
        <f>"'CONFIGURAÇÃO'!B12"</f>
        <v/>
      </c>
      <c r="D4905" s="192" t="inlineStr">
        <is>
          <t>configuração</t>
        </is>
      </c>
    </row>
    <row r="4906">
      <c r="A4906" s="192" t="inlineStr">
        <is>
          <t>efeito.2.caixa</t>
        </is>
      </c>
      <c r="B4906" s="192">
        <f>IF(ISBLANK('CONFIGURAÇÃO'!$C$12),"",'CONFIGURAÇÃO'!$C$12&amp;"")</f>
        <v/>
      </c>
      <c r="C4906" s="192">
        <f>"'CONFIGURAÇÃO'!C12"</f>
        <v/>
      </c>
      <c r="D4906" s="192" t="inlineStr">
        <is>
          <t>configuração</t>
        </is>
      </c>
    </row>
    <row r="4907">
      <c r="A4907" s="192" t="inlineStr">
        <is>
          <t>efeito.2.como</t>
        </is>
      </c>
      <c r="B4907" s="192">
        <f>IF(ISBLANK('CONFIGURAÇÃO'!$D$12),"",'CONFIGURAÇÃO'!$D$12&amp;"")</f>
        <v/>
      </c>
      <c r="C4907" s="192">
        <f>"'CONFIGURAÇÃO'!D12"</f>
        <v/>
      </c>
      <c r="D4907" s="192" t="inlineStr">
        <is>
          <t>configuração</t>
        </is>
      </c>
    </row>
    <row r="4908">
      <c r="A4908" s="192" t="inlineStr">
        <is>
          <t>efeito.2.valor</t>
        </is>
      </c>
      <c r="B4908" s="192">
        <f>IF(ISBLANK('CONFIGURAÇÃO'!$E$12),"",'CONFIGURAÇÃO'!$E$12&amp;"")</f>
        <v/>
      </c>
      <c r="C4908" s="192">
        <f>"'CONFIGURAÇÃO'!E12"</f>
        <v/>
      </c>
      <c r="D4908" s="192" t="inlineStr">
        <is>
          <t>configuração</t>
        </is>
      </c>
    </row>
    <row r="4909">
      <c r="A4909" s="192" t="inlineStr">
        <is>
          <t>efeito.2.tipo_de_fonte</t>
        </is>
      </c>
      <c r="B4909" s="192">
        <f>IF(ISBLANK('CONFIGURAÇÃO'!$F$12),"",'CONFIGURAÇÃO'!$F$12&amp;"")</f>
        <v/>
      </c>
      <c r="C4909" s="192">
        <f>"'CONFIGURAÇÃO'!F12"</f>
        <v/>
      </c>
      <c r="D4909" s="192" t="inlineStr">
        <is>
          <t>configuração</t>
        </is>
      </c>
    </row>
    <row r="4910">
      <c r="A4910" s="192" t="inlineStr">
        <is>
          <t>efeito.2.fonte</t>
        </is>
      </c>
      <c r="B4910" s="192">
        <f>IF(ISBLANK('CONFIGURAÇÃO'!$G$12),"",'CONFIGURAÇÃO'!$G$12&amp;"")</f>
        <v/>
      </c>
      <c r="C4910" s="192">
        <f>"'CONFIGURAÇÃO'!G12"</f>
        <v/>
      </c>
      <c r="D4910" s="192" t="inlineStr">
        <is>
          <t>configuração</t>
        </is>
      </c>
    </row>
    <row r="4911">
      <c r="A4911" s="192" t="inlineStr">
        <is>
          <t>aviso.efeito.2</t>
        </is>
      </c>
      <c r="B4911" s="192">
        <f>DADOS_CONFIG!$M$3&amp;""</f>
        <v/>
      </c>
      <c r="C4911" s="192" t="inlineStr">
        <is>
          <t>DADOS_CONFIG!M3</t>
        </is>
      </c>
      <c r="D4911" s="192" t="inlineStr">
        <is>
          <t>aviso</t>
        </is>
      </c>
    </row>
    <row r="4912">
      <c r="A4912" s="192" t="inlineStr">
        <is>
          <t>efeito.3.ligado</t>
        </is>
      </c>
      <c r="B4912" s="192">
        <f>N('CONFIGURAÇÃO'!$B$13)&amp;""</f>
        <v/>
      </c>
      <c r="C4912" s="192">
        <f>"'CONFIGURAÇÃO'!B13"</f>
        <v/>
      </c>
      <c r="D4912" s="192" t="inlineStr">
        <is>
          <t>configuração</t>
        </is>
      </c>
    </row>
    <row r="4913">
      <c r="A4913" s="192" t="inlineStr">
        <is>
          <t>efeito.3.caixa</t>
        </is>
      </c>
      <c r="B4913" s="192">
        <f>IF(ISBLANK('CONFIGURAÇÃO'!$C$13),"",'CONFIGURAÇÃO'!$C$13&amp;"")</f>
        <v/>
      </c>
      <c r="C4913" s="192">
        <f>"'CONFIGURAÇÃO'!C13"</f>
        <v/>
      </c>
      <c r="D4913" s="192" t="inlineStr">
        <is>
          <t>configuração</t>
        </is>
      </c>
    </row>
    <row r="4914">
      <c r="A4914" s="192" t="inlineStr">
        <is>
          <t>efeito.3.como</t>
        </is>
      </c>
      <c r="B4914" s="192">
        <f>IF(ISBLANK('CONFIGURAÇÃO'!$D$13),"",'CONFIGURAÇÃO'!$D$13&amp;"")</f>
        <v/>
      </c>
      <c r="C4914" s="192">
        <f>"'CONFIGURAÇÃO'!D13"</f>
        <v/>
      </c>
      <c r="D4914" s="192" t="inlineStr">
        <is>
          <t>configuração</t>
        </is>
      </c>
    </row>
    <row r="4915">
      <c r="A4915" s="192" t="inlineStr">
        <is>
          <t>efeito.3.valor</t>
        </is>
      </c>
      <c r="B4915" s="192">
        <f>IF(ISBLANK('CONFIGURAÇÃO'!$E$13),"",'CONFIGURAÇÃO'!$E$13&amp;"")</f>
        <v/>
      </c>
      <c r="C4915" s="192">
        <f>"'CONFIGURAÇÃO'!E13"</f>
        <v/>
      </c>
      <c r="D4915" s="192" t="inlineStr">
        <is>
          <t>configuração</t>
        </is>
      </c>
    </row>
    <row r="4916">
      <c r="A4916" s="192" t="inlineStr">
        <is>
          <t>efeito.3.tipo_de_fonte</t>
        </is>
      </c>
      <c r="B4916" s="192">
        <f>IF(ISBLANK('CONFIGURAÇÃO'!$F$13),"",'CONFIGURAÇÃO'!$F$13&amp;"")</f>
        <v/>
      </c>
      <c r="C4916" s="192">
        <f>"'CONFIGURAÇÃO'!F13"</f>
        <v/>
      </c>
      <c r="D4916" s="192" t="inlineStr">
        <is>
          <t>configuração</t>
        </is>
      </c>
    </row>
    <row r="4917">
      <c r="A4917" s="192" t="inlineStr">
        <is>
          <t>efeito.3.fonte</t>
        </is>
      </c>
      <c r="B4917" s="192">
        <f>IF(ISBLANK('CONFIGURAÇÃO'!$G$13),"",'CONFIGURAÇÃO'!$G$13&amp;"")</f>
        <v/>
      </c>
      <c r="C4917" s="192">
        <f>"'CONFIGURAÇÃO'!G13"</f>
        <v/>
      </c>
      <c r="D4917" s="192" t="inlineStr">
        <is>
          <t>configuração</t>
        </is>
      </c>
    </row>
    <row r="4918">
      <c r="A4918" s="192" t="inlineStr">
        <is>
          <t>aviso.efeito.3</t>
        </is>
      </c>
      <c r="B4918" s="192">
        <f>DADOS_CONFIG!$M$4&amp;""</f>
        <v/>
      </c>
      <c r="C4918" s="192" t="inlineStr">
        <is>
          <t>DADOS_CONFIG!M4</t>
        </is>
      </c>
      <c r="D4918" s="192" t="inlineStr">
        <is>
          <t>aviso</t>
        </is>
      </c>
    </row>
    <row r="4919">
      <c r="A4919" s="192" t="inlineStr">
        <is>
          <t>efeito.4.ligado</t>
        </is>
      </c>
      <c r="B4919" s="192">
        <f>N('CONFIGURAÇÃO'!$B$14)&amp;""</f>
        <v/>
      </c>
      <c r="C4919" s="192">
        <f>"'CONFIGURAÇÃO'!B14"</f>
        <v/>
      </c>
      <c r="D4919" s="192" t="inlineStr">
        <is>
          <t>configuração</t>
        </is>
      </c>
    </row>
    <row r="4920">
      <c r="A4920" s="192" t="inlineStr">
        <is>
          <t>efeito.4.caixa</t>
        </is>
      </c>
      <c r="B4920" s="192">
        <f>IF(ISBLANK('CONFIGURAÇÃO'!$C$14),"",'CONFIGURAÇÃO'!$C$14&amp;"")</f>
        <v/>
      </c>
      <c r="C4920" s="192">
        <f>"'CONFIGURAÇÃO'!C14"</f>
        <v/>
      </c>
      <c r="D4920" s="192" t="inlineStr">
        <is>
          <t>configuração</t>
        </is>
      </c>
    </row>
    <row r="4921">
      <c r="A4921" s="192" t="inlineStr">
        <is>
          <t>efeito.4.como</t>
        </is>
      </c>
      <c r="B4921" s="192">
        <f>IF(ISBLANK('CONFIGURAÇÃO'!$D$14),"",'CONFIGURAÇÃO'!$D$14&amp;"")</f>
        <v/>
      </c>
      <c r="C4921" s="192">
        <f>"'CONFIGURAÇÃO'!D14"</f>
        <v/>
      </c>
      <c r="D4921" s="192" t="inlineStr">
        <is>
          <t>configuração</t>
        </is>
      </c>
    </row>
    <row r="4922">
      <c r="A4922" s="192" t="inlineStr">
        <is>
          <t>efeito.4.valor</t>
        </is>
      </c>
      <c r="B4922" s="192">
        <f>IF(ISBLANK('CONFIGURAÇÃO'!$E$14),"",'CONFIGURAÇÃO'!$E$14&amp;"")</f>
        <v/>
      </c>
      <c r="C4922" s="192">
        <f>"'CONFIGURAÇÃO'!E14"</f>
        <v/>
      </c>
      <c r="D4922" s="192" t="inlineStr">
        <is>
          <t>configuração</t>
        </is>
      </c>
    </row>
    <row r="4923">
      <c r="A4923" s="192" t="inlineStr">
        <is>
          <t>efeito.4.tipo_de_fonte</t>
        </is>
      </c>
      <c r="B4923" s="192">
        <f>IF(ISBLANK('CONFIGURAÇÃO'!$F$14),"",'CONFIGURAÇÃO'!$F$14&amp;"")</f>
        <v/>
      </c>
      <c r="C4923" s="192">
        <f>"'CONFIGURAÇÃO'!F14"</f>
        <v/>
      </c>
      <c r="D4923" s="192" t="inlineStr">
        <is>
          <t>configuração</t>
        </is>
      </c>
    </row>
    <row r="4924">
      <c r="A4924" s="192" t="inlineStr">
        <is>
          <t>efeito.4.fonte</t>
        </is>
      </c>
      <c r="B4924" s="192">
        <f>IF(ISBLANK('CONFIGURAÇÃO'!$G$14),"",'CONFIGURAÇÃO'!$G$14&amp;"")</f>
        <v/>
      </c>
      <c r="C4924" s="192">
        <f>"'CONFIGURAÇÃO'!G14"</f>
        <v/>
      </c>
      <c r="D4924" s="192" t="inlineStr">
        <is>
          <t>configuração</t>
        </is>
      </c>
    </row>
    <row r="4925">
      <c r="A4925" s="192" t="inlineStr">
        <is>
          <t>aviso.efeito.4</t>
        </is>
      </c>
      <c r="B4925" s="192">
        <f>DADOS_CONFIG!$M$5&amp;""</f>
        <v/>
      </c>
      <c r="C4925" s="192" t="inlineStr">
        <is>
          <t>DADOS_CONFIG!M5</t>
        </is>
      </c>
      <c r="D4925" s="192" t="inlineStr">
        <is>
          <t>aviso</t>
        </is>
      </c>
    </row>
    <row r="4926">
      <c r="A4926" s="192" t="inlineStr">
        <is>
          <t>efeito.5.ligado</t>
        </is>
      </c>
      <c r="B4926" s="192">
        <f>N('CONFIGURAÇÃO'!$B$15)&amp;""</f>
        <v/>
      </c>
      <c r="C4926" s="192">
        <f>"'CONFIGURAÇÃO'!B15"</f>
        <v/>
      </c>
      <c r="D4926" s="192" t="inlineStr">
        <is>
          <t>configuração</t>
        </is>
      </c>
    </row>
    <row r="4927">
      <c r="A4927" s="192" t="inlineStr">
        <is>
          <t>efeito.5.caixa</t>
        </is>
      </c>
      <c r="B4927" s="192">
        <f>IF(ISBLANK('CONFIGURAÇÃO'!$C$15),"",'CONFIGURAÇÃO'!$C$15&amp;"")</f>
        <v/>
      </c>
      <c r="C4927" s="192">
        <f>"'CONFIGURAÇÃO'!C15"</f>
        <v/>
      </c>
      <c r="D4927" s="192" t="inlineStr">
        <is>
          <t>configuração</t>
        </is>
      </c>
    </row>
    <row r="4928">
      <c r="A4928" s="192" t="inlineStr">
        <is>
          <t>efeito.5.como</t>
        </is>
      </c>
      <c r="B4928" s="192">
        <f>IF(ISBLANK('CONFIGURAÇÃO'!$D$15),"",'CONFIGURAÇÃO'!$D$15&amp;"")</f>
        <v/>
      </c>
      <c r="C4928" s="192">
        <f>"'CONFIGURAÇÃO'!D15"</f>
        <v/>
      </c>
      <c r="D4928" s="192" t="inlineStr">
        <is>
          <t>configuração</t>
        </is>
      </c>
    </row>
    <row r="4929">
      <c r="A4929" s="192" t="inlineStr">
        <is>
          <t>efeito.5.valor</t>
        </is>
      </c>
      <c r="B4929" s="192">
        <f>IF(ISBLANK('CONFIGURAÇÃO'!$E$15),"",'CONFIGURAÇÃO'!$E$15&amp;"")</f>
        <v/>
      </c>
      <c r="C4929" s="192">
        <f>"'CONFIGURAÇÃO'!E15"</f>
        <v/>
      </c>
      <c r="D4929" s="192" t="inlineStr">
        <is>
          <t>configuração</t>
        </is>
      </c>
    </row>
    <row r="4930">
      <c r="A4930" s="192" t="inlineStr">
        <is>
          <t>efeito.5.tipo_de_fonte</t>
        </is>
      </c>
      <c r="B4930" s="192">
        <f>IF(ISBLANK('CONFIGURAÇÃO'!$F$15),"",'CONFIGURAÇÃO'!$F$15&amp;"")</f>
        <v/>
      </c>
      <c r="C4930" s="192">
        <f>"'CONFIGURAÇÃO'!F15"</f>
        <v/>
      </c>
      <c r="D4930" s="192" t="inlineStr">
        <is>
          <t>configuração</t>
        </is>
      </c>
    </row>
    <row r="4931">
      <c r="A4931" s="192" t="inlineStr">
        <is>
          <t>efeito.5.fonte</t>
        </is>
      </c>
      <c r="B4931" s="192">
        <f>IF(ISBLANK('CONFIGURAÇÃO'!$G$15),"",'CONFIGURAÇÃO'!$G$15&amp;"")</f>
        <v/>
      </c>
      <c r="C4931" s="192">
        <f>"'CONFIGURAÇÃO'!G15"</f>
        <v/>
      </c>
      <c r="D4931" s="192" t="inlineStr">
        <is>
          <t>configuração</t>
        </is>
      </c>
    </row>
    <row r="4932">
      <c r="A4932" s="192" t="inlineStr">
        <is>
          <t>aviso.efeito.5</t>
        </is>
      </c>
      <c r="B4932" s="192">
        <f>DADOS_CONFIG!$M$6&amp;""</f>
        <v/>
      </c>
      <c r="C4932" s="192" t="inlineStr">
        <is>
          <t>DADOS_CONFIG!M6</t>
        </is>
      </c>
      <c r="D4932" s="192" t="inlineStr">
        <is>
          <t>aviso</t>
        </is>
      </c>
    </row>
    <row r="4933">
      <c r="A4933" s="192" t="inlineStr">
        <is>
          <t>efeito.6.ligado</t>
        </is>
      </c>
      <c r="B4933" s="192">
        <f>N('CONFIGURAÇÃO'!$B$16)&amp;""</f>
        <v/>
      </c>
      <c r="C4933" s="192">
        <f>"'CONFIGURAÇÃO'!B16"</f>
        <v/>
      </c>
      <c r="D4933" s="192" t="inlineStr">
        <is>
          <t>configuração</t>
        </is>
      </c>
    </row>
    <row r="4934">
      <c r="A4934" s="192" t="inlineStr">
        <is>
          <t>efeito.6.caixa</t>
        </is>
      </c>
      <c r="B4934" s="192">
        <f>IF(ISBLANK('CONFIGURAÇÃO'!$C$16),"",'CONFIGURAÇÃO'!$C$16&amp;"")</f>
        <v/>
      </c>
      <c r="C4934" s="192">
        <f>"'CONFIGURAÇÃO'!C16"</f>
        <v/>
      </c>
      <c r="D4934" s="192" t="inlineStr">
        <is>
          <t>configuração</t>
        </is>
      </c>
    </row>
    <row r="4935">
      <c r="A4935" s="192" t="inlineStr">
        <is>
          <t>efeito.6.como</t>
        </is>
      </c>
      <c r="B4935" s="192">
        <f>IF(ISBLANK('CONFIGURAÇÃO'!$D$16),"",'CONFIGURAÇÃO'!$D$16&amp;"")</f>
        <v/>
      </c>
      <c r="C4935" s="192">
        <f>"'CONFIGURAÇÃO'!D16"</f>
        <v/>
      </c>
      <c r="D4935" s="192" t="inlineStr">
        <is>
          <t>configuração</t>
        </is>
      </c>
    </row>
    <row r="4936">
      <c r="A4936" s="192" t="inlineStr">
        <is>
          <t>efeito.6.valor</t>
        </is>
      </c>
      <c r="B4936" s="192">
        <f>IF(ISBLANK('CONFIGURAÇÃO'!$E$16),"",'CONFIGURAÇÃO'!$E$16&amp;"")</f>
        <v/>
      </c>
      <c r="C4936" s="192">
        <f>"'CONFIGURAÇÃO'!E16"</f>
        <v/>
      </c>
      <c r="D4936" s="192" t="inlineStr">
        <is>
          <t>configuração</t>
        </is>
      </c>
    </row>
    <row r="4937">
      <c r="A4937" s="192" t="inlineStr">
        <is>
          <t>efeito.6.tipo_de_fonte</t>
        </is>
      </c>
      <c r="B4937" s="192">
        <f>IF(ISBLANK('CONFIGURAÇÃO'!$F$16),"",'CONFIGURAÇÃO'!$F$16&amp;"")</f>
        <v/>
      </c>
      <c r="C4937" s="192">
        <f>"'CONFIGURAÇÃO'!F16"</f>
        <v/>
      </c>
      <c r="D4937" s="192" t="inlineStr">
        <is>
          <t>configuração</t>
        </is>
      </c>
    </row>
    <row r="4938">
      <c r="A4938" s="192" t="inlineStr">
        <is>
          <t>efeito.6.fonte</t>
        </is>
      </c>
      <c r="B4938" s="192">
        <f>IF(ISBLANK('CONFIGURAÇÃO'!$G$16),"",'CONFIGURAÇÃO'!$G$16&amp;"")</f>
        <v/>
      </c>
      <c r="C4938" s="192">
        <f>"'CONFIGURAÇÃO'!G16"</f>
        <v/>
      </c>
      <c r="D4938" s="192" t="inlineStr">
        <is>
          <t>configuração</t>
        </is>
      </c>
    </row>
    <row r="4939">
      <c r="A4939" s="192" t="inlineStr">
        <is>
          <t>aviso.efeito.6</t>
        </is>
      </c>
      <c r="B4939" s="192">
        <f>DADOS_CONFIG!$M$7&amp;""</f>
        <v/>
      </c>
      <c r="C4939" s="192" t="inlineStr">
        <is>
          <t>DADOS_CONFIG!M7</t>
        </is>
      </c>
      <c r="D4939" s="192" t="inlineStr">
        <is>
          <t>aviso</t>
        </is>
      </c>
    </row>
    <row r="4940">
      <c r="A4940" s="192" t="inlineStr">
        <is>
          <t>efeito.7.ligado</t>
        </is>
      </c>
      <c r="B4940" s="192">
        <f>N('CONFIGURAÇÃO'!$B$17)&amp;""</f>
        <v/>
      </c>
      <c r="C4940" s="192">
        <f>"'CONFIGURAÇÃO'!B17"</f>
        <v/>
      </c>
      <c r="D4940" s="192" t="inlineStr">
        <is>
          <t>configuração</t>
        </is>
      </c>
    </row>
    <row r="4941">
      <c r="A4941" s="192" t="inlineStr">
        <is>
          <t>efeito.7.caixa</t>
        </is>
      </c>
      <c r="B4941" s="192">
        <f>IF(ISBLANK('CONFIGURAÇÃO'!$C$17),"",'CONFIGURAÇÃO'!$C$17&amp;"")</f>
        <v/>
      </c>
      <c r="C4941" s="192">
        <f>"'CONFIGURAÇÃO'!C17"</f>
        <v/>
      </c>
      <c r="D4941" s="192" t="inlineStr">
        <is>
          <t>configuração</t>
        </is>
      </c>
    </row>
    <row r="4942">
      <c r="A4942" s="192" t="inlineStr">
        <is>
          <t>efeito.7.como</t>
        </is>
      </c>
      <c r="B4942" s="192">
        <f>IF(ISBLANK('CONFIGURAÇÃO'!$D$17),"",'CONFIGURAÇÃO'!$D$17&amp;"")</f>
        <v/>
      </c>
      <c r="C4942" s="192">
        <f>"'CONFIGURAÇÃO'!D17"</f>
        <v/>
      </c>
      <c r="D4942" s="192" t="inlineStr">
        <is>
          <t>configuração</t>
        </is>
      </c>
    </row>
    <row r="4943">
      <c r="A4943" s="192" t="inlineStr">
        <is>
          <t>efeito.7.valor</t>
        </is>
      </c>
      <c r="B4943" s="192">
        <f>IF(ISBLANK('CONFIGURAÇÃO'!$E$17),"",'CONFIGURAÇÃO'!$E$17&amp;"")</f>
        <v/>
      </c>
      <c r="C4943" s="192">
        <f>"'CONFIGURAÇÃO'!E17"</f>
        <v/>
      </c>
      <c r="D4943" s="192" t="inlineStr">
        <is>
          <t>configuração</t>
        </is>
      </c>
    </row>
    <row r="4944">
      <c r="A4944" s="192" t="inlineStr">
        <is>
          <t>efeito.7.tipo_de_fonte</t>
        </is>
      </c>
      <c r="B4944" s="192">
        <f>IF(ISBLANK('CONFIGURAÇÃO'!$F$17),"",'CONFIGURAÇÃO'!$F$17&amp;"")</f>
        <v/>
      </c>
      <c r="C4944" s="192">
        <f>"'CONFIGURAÇÃO'!F17"</f>
        <v/>
      </c>
      <c r="D4944" s="192" t="inlineStr">
        <is>
          <t>configuração</t>
        </is>
      </c>
    </row>
    <row r="4945">
      <c r="A4945" s="192" t="inlineStr">
        <is>
          <t>efeito.7.fonte</t>
        </is>
      </c>
      <c r="B4945" s="192">
        <f>IF(ISBLANK('CONFIGURAÇÃO'!$G$17),"",'CONFIGURAÇÃO'!$G$17&amp;"")</f>
        <v/>
      </c>
      <c r="C4945" s="192">
        <f>"'CONFIGURAÇÃO'!G17"</f>
        <v/>
      </c>
      <c r="D4945" s="192" t="inlineStr">
        <is>
          <t>configuração</t>
        </is>
      </c>
    </row>
    <row r="4946">
      <c r="A4946" s="192" t="inlineStr">
        <is>
          <t>aviso.efeito.7</t>
        </is>
      </c>
      <c r="B4946" s="192">
        <f>DADOS_CONFIG!$M$8&amp;""</f>
        <v/>
      </c>
      <c r="C4946" s="192" t="inlineStr">
        <is>
          <t>DADOS_CONFIG!M8</t>
        </is>
      </c>
      <c r="D4946" s="192" t="inlineStr">
        <is>
          <t>aviso</t>
        </is>
      </c>
    </row>
    <row r="4947">
      <c r="A4947" s="192" t="inlineStr">
        <is>
          <t>efeito.8.ligado</t>
        </is>
      </c>
      <c r="B4947" s="192">
        <f>N('CONFIGURAÇÃO'!$B$18)&amp;""</f>
        <v/>
      </c>
      <c r="C4947" s="192">
        <f>"'CONFIGURAÇÃO'!B18"</f>
        <v/>
      </c>
      <c r="D4947" s="192" t="inlineStr">
        <is>
          <t>configuração</t>
        </is>
      </c>
    </row>
    <row r="4948">
      <c r="A4948" s="192" t="inlineStr">
        <is>
          <t>efeito.8.caixa</t>
        </is>
      </c>
      <c r="B4948" s="192">
        <f>IF(ISBLANK('CONFIGURAÇÃO'!$C$18),"",'CONFIGURAÇÃO'!$C$18&amp;"")</f>
        <v/>
      </c>
      <c r="C4948" s="192">
        <f>"'CONFIGURAÇÃO'!C18"</f>
        <v/>
      </c>
      <c r="D4948" s="192" t="inlineStr">
        <is>
          <t>configuração</t>
        </is>
      </c>
    </row>
    <row r="4949">
      <c r="A4949" s="192" t="inlineStr">
        <is>
          <t>efeito.8.como</t>
        </is>
      </c>
      <c r="B4949" s="192">
        <f>IF(ISBLANK('CONFIGURAÇÃO'!$D$18),"",'CONFIGURAÇÃO'!$D$18&amp;"")</f>
        <v/>
      </c>
      <c r="C4949" s="192">
        <f>"'CONFIGURAÇÃO'!D18"</f>
        <v/>
      </c>
      <c r="D4949" s="192" t="inlineStr">
        <is>
          <t>configuração</t>
        </is>
      </c>
    </row>
    <row r="4950">
      <c r="A4950" s="192" t="inlineStr">
        <is>
          <t>efeito.8.valor</t>
        </is>
      </c>
      <c r="B4950" s="192">
        <f>IF(ISBLANK('CONFIGURAÇÃO'!$E$18),"",'CONFIGURAÇÃO'!$E$18&amp;"")</f>
        <v/>
      </c>
      <c r="C4950" s="192">
        <f>"'CONFIGURAÇÃO'!E18"</f>
        <v/>
      </c>
      <c r="D4950" s="192" t="inlineStr">
        <is>
          <t>configuração</t>
        </is>
      </c>
    </row>
    <row r="4951">
      <c r="A4951" s="192" t="inlineStr">
        <is>
          <t>efeito.8.tipo_de_fonte</t>
        </is>
      </c>
      <c r="B4951" s="192">
        <f>IF(ISBLANK('CONFIGURAÇÃO'!$F$18),"",'CONFIGURAÇÃO'!$F$18&amp;"")</f>
        <v/>
      </c>
      <c r="C4951" s="192">
        <f>"'CONFIGURAÇÃO'!F18"</f>
        <v/>
      </c>
      <c r="D4951" s="192" t="inlineStr">
        <is>
          <t>configuração</t>
        </is>
      </c>
    </row>
    <row r="4952">
      <c r="A4952" s="192" t="inlineStr">
        <is>
          <t>efeito.8.fonte</t>
        </is>
      </c>
      <c r="B4952" s="192">
        <f>IF(ISBLANK('CONFIGURAÇÃO'!$G$18),"",'CONFIGURAÇÃO'!$G$18&amp;"")</f>
        <v/>
      </c>
      <c r="C4952" s="192">
        <f>"'CONFIGURAÇÃO'!G18"</f>
        <v/>
      </c>
      <c r="D4952" s="192" t="inlineStr">
        <is>
          <t>configuração</t>
        </is>
      </c>
    </row>
    <row r="4953">
      <c r="A4953" s="192" t="inlineStr">
        <is>
          <t>aviso.efeito.8</t>
        </is>
      </c>
      <c r="B4953" s="192">
        <f>DADOS_CONFIG!$M$9&amp;""</f>
        <v/>
      </c>
      <c r="C4953" s="192" t="inlineStr">
        <is>
          <t>DADOS_CONFIG!M9</t>
        </is>
      </c>
      <c r="D4953" s="192" t="inlineStr">
        <is>
          <t>aviso</t>
        </is>
      </c>
    </row>
    <row r="4954">
      <c r="A4954" s="192" t="inlineStr">
        <is>
          <t>efeito.9.ligado</t>
        </is>
      </c>
      <c r="B4954" s="192">
        <f>N('CONFIGURAÇÃO'!$B$19)&amp;""</f>
        <v/>
      </c>
      <c r="C4954" s="192">
        <f>"'CONFIGURAÇÃO'!B19"</f>
        <v/>
      </c>
      <c r="D4954" s="192" t="inlineStr">
        <is>
          <t>configuração</t>
        </is>
      </c>
    </row>
    <row r="4955">
      <c r="A4955" s="192" t="inlineStr">
        <is>
          <t>efeito.9.caixa</t>
        </is>
      </c>
      <c r="B4955" s="192">
        <f>IF(ISBLANK('CONFIGURAÇÃO'!$C$19),"",'CONFIGURAÇÃO'!$C$19&amp;"")</f>
        <v/>
      </c>
      <c r="C4955" s="192">
        <f>"'CONFIGURAÇÃO'!C19"</f>
        <v/>
      </c>
      <c r="D4955" s="192" t="inlineStr">
        <is>
          <t>configuração</t>
        </is>
      </c>
    </row>
    <row r="4956">
      <c r="A4956" s="192" t="inlineStr">
        <is>
          <t>efeito.9.como</t>
        </is>
      </c>
      <c r="B4956" s="192">
        <f>IF(ISBLANK('CONFIGURAÇÃO'!$D$19),"",'CONFIGURAÇÃO'!$D$19&amp;"")</f>
        <v/>
      </c>
      <c r="C4956" s="192">
        <f>"'CONFIGURAÇÃO'!D19"</f>
        <v/>
      </c>
      <c r="D4956" s="192" t="inlineStr">
        <is>
          <t>configuração</t>
        </is>
      </c>
    </row>
    <row r="4957">
      <c r="A4957" s="192" t="inlineStr">
        <is>
          <t>efeito.9.valor</t>
        </is>
      </c>
      <c r="B4957" s="192">
        <f>IF(ISBLANK('CONFIGURAÇÃO'!$E$19),"",'CONFIGURAÇÃO'!$E$19&amp;"")</f>
        <v/>
      </c>
      <c r="C4957" s="192">
        <f>"'CONFIGURAÇÃO'!E19"</f>
        <v/>
      </c>
      <c r="D4957" s="192" t="inlineStr">
        <is>
          <t>configuração</t>
        </is>
      </c>
    </row>
    <row r="4958">
      <c r="A4958" s="192" t="inlineStr">
        <is>
          <t>efeito.9.tipo_de_fonte</t>
        </is>
      </c>
      <c r="B4958" s="192">
        <f>IF(ISBLANK('CONFIGURAÇÃO'!$F$19),"",'CONFIGURAÇÃO'!$F$19&amp;"")</f>
        <v/>
      </c>
      <c r="C4958" s="192">
        <f>"'CONFIGURAÇÃO'!F19"</f>
        <v/>
      </c>
      <c r="D4958" s="192" t="inlineStr">
        <is>
          <t>configuração</t>
        </is>
      </c>
    </row>
    <row r="4959">
      <c r="A4959" s="192" t="inlineStr">
        <is>
          <t>efeito.9.fonte</t>
        </is>
      </c>
      <c r="B4959" s="192">
        <f>IF(ISBLANK('CONFIGURAÇÃO'!$G$19),"",'CONFIGURAÇÃO'!$G$19&amp;"")</f>
        <v/>
      </c>
      <c r="C4959" s="192">
        <f>"'CONFIGURAÇÃO'!G19"</f>
        <v/>
      </c>
      <c r="D4959" s="192" t="inlineStr">
        <is>
          <t>configuração</t>
        </is>
      </c>
    </row>
    <row r="4960">
      <c r="A4960" s="192" t="inlineStr">
        <is>
          <t>aviso.efeito.9</t>
        </is>
      </c>
      <c r="B4960" s="192">
        <f>DADOS_CONFIG!$M$10&amp;""</f>
        <v/>
      </c>
      <c r="C4960" s="192" t="inlineStr">
        <is>
          <t>DADOS_CONFIG!M10</t>
        </is>
      </c>
      <c r="D4960" s="192" t="inlineStr">
        <is>
          <t>aviso</t>
        </is>
      </c>
    </row>
    <row r="4961">
      <c r="A4961" s="192" t="inlineStr">
        <is>
          <t>efeito.10.ligado</t>
        </is>
      </c>
      <c r="B4961" s="192">
        <f>N('CONFIGURAÇÃO'!$B$20)&amp;""</f>
        <v/>
      </c>
      <c r="C4961" s="192">
        <f>"'CONFIGURAÇÃO'!B20"</f>
        <v/>
      </c>
      <c r="D4961" s="192" t="inlineStr">
        <is>
          <t>configuração</t>
        </is>
      </c>
    </row>
    <row r="4962">
      <c r="A4962" s="192" t="inlineStr">
        <is>
          <t>efeito.10.caixa</t>
        </is>
      </c>
      <c r="B4962" s="192">
        <f>IF(ISBLANK('CONFIGURAÇÃO'!$C$20),"",'CONFIGURAÇÃO'!$C$20&amp;"")</f>
        <v/>
      </c>
      <c r="C4962" s="192">
        <f>"'CONFIGURAÇÃO'!C20"</f>
        <v/>
      </c>
      <c r="D4962" s="192" t="inlineStr">
        <is>
          <t>configuração</t>
        </is>
      </c>
    </row>
    <row r="4963">
      <c r="A4963" s="192" t="inlineStr">
        <is>
          <t>efeito.10.como</t>
        </is>
      </c>
      <c r="B4963" s="192">
        <f>IF(ISBLANK('CONFIGURAÇÃO'!$D$20),"",'CONFIGURAÇÃO'!$D$20&amp;"")</f>
        <v/>
      </c>
      <c r="C4963" s="192">
        <f>"'CONFIGURAÇÃO'!D20"</f>
        <v/>
      </c>
      <c r="D4963" s="192" t="inlineStr">
        <is>
          <t>configuração</t>
        </is>
      </c>
    </row>
    <row r="4964">
      <c r="A4964" s="192" t="inlineStr">
        <is>
          <t>efeito.10.valor</t>
        </is>
      </c>
      <c r="B4964" s="192">
        <f>IF(ISBLANK('CONFIGURAÇÃO'!$E$20),"",'CONFIGURAÇÃO'!$E$20&amp;"")</f>
        <v/>
      </c>
      <c r="C4964" s="192">
        <f>"'CONFIGURAÇÃO'!E20"</f>
        <v/>
      </c>
      <c r="D4964" s="192" t="inlineStr">
        <is>
          <t>configuração</t>
        </is>
      </c>
    </row>
    <row r="4965">
      <c r="A4965" s="192" t="inlineStr">
        <is>
          <t>efeito.10.tipo_de_fonte</t>
        </is>
      </c>
      <c r="B4965" s="192">
        <f>IF(ISBLANK('CONFIGURAÇÃO'!$F$20),"",'CONFIGURAÇÃO'!$F$20&amp;"")</f>
        <v/>
      </c>
      <c r="C4965" s="192">
        <f>"'CONFIGURAÇÃO'!F20"</f>
        <v/>
      </c>
      <c r="D4965" s="192" t="inlineStr">
        <is>
          <t>configuração</t>
        </is>
      </c>
    </row>
    <row r="4966">
      <c r="A4966" s="192" t="inlineStr">
        <is>
          <t>efeito.10.fonte</t>
        </is>
      </c>
      <c r="B4966" s="192">
        <f>IF(ISBLANK('CONFIGURAÇÃO'!$G$20),"",'CONFIGURAÇÃO'!$G$20&amp;"")</f>
        <v/>
      </c>
      <c r="C4966" s="192">
        <f>"'CONFIGURAÇÃO'!G20"</f>
        <v/>
      </c>
      <c r="D4966" s="192" t="inlineStr">
        <is>
          <t>configuração</t>
        </is>
      </c>
    </row>
    <row r="4967">
      <c r="A4967" s="192" t="inlineStr">
        <is>
          <t>aviso.efeito.10</t>
        </is>
      </c>
      <c r="B4967" s="192">
        <f>DADOS_CONFIG!$M$11&amp;""</f>
        <v/>
      </c>
      <c r="C4967" s="192" t="inlineStr">
        <is>
          <t>DADOS_CONFIG!M11</t>
        </is>
      </c>
      <c r="D4967" s="192" t="inlineStr">
        <is>
          <t>aviso</t>
        </is>
      </c>
    </row>
    <row r="4968">
      <c r="A4968" s="192" t="inlineStr">
        <is>
          <t>efeito.11.ligado</t>
        </is>
      </c>
      <c r="B4968" s="192">
        <f>N('CONFIGURAÇÃO'!$B$21)&amp;""</f>
        <v/>
      </c>
      <c r="C4968" s="192">
        <f>"'CONFIGURAÇÃO'!B21"</f>
        <v/>
      </c>
      <c r="D4968" s="192" t="inlineStr">
        <is>
          <t>configuração</t>
        </is>
      </c>
    </row>
    <row r="4969">
      <c r="A4969" s="192" t="inlineStr">
        <is>
          <t>efeito.11.caixa</t>
        </is>
      </c>
      <c r="B4969" s="192">
        <f>IF(ISBLANK('CONFIGURAÇÃO'!$C$21),"",'CONFIGURAÇÃO'!$C$21&amp;"")</f>
        <v/>
      </c>
      <c r="C4969" s="192">
        <f>"'CONFIGURAÇÃO'!C21"</f>
        <v/>
      </c>
      <c r="D4969" s="192" t="inlineStr">
        <is>
          <t>configuração</t>
        </is>
      </c>
    </row>
    <row r="4970">
      <c r="A4970" s="192" t="inlineStr">
        <is>
          <t>efeito.11.como</t>
        </is>
      </c>
      <c r="B4970" s="192">
        <f>IF(ISBLANK('CONFIGURAÇÃO'!$D$21),"",'CONFIGURAÇÃO'!$D$21&amp;"")</f>
        <v/>
      </c>
      <c r="C4970" s="192">
        <f>"'CONFIGURAÇÃO'!D21"</f>
        <v/>
      </c>
      <c r="D4970" s="192" t="inlineStr">
        <is>
          <t>configuração</t>
        </is>
      </c>
    </row>
    <row r="4971">
      <c r="A4971" s="192" t="inlineStr">
        <is>
          <t>efeito.11.valor</t>
        </is>
      </c>
      <c r="B4971" s="192">
        <f>IF(ISBLANK('CONFIGURAÇÃO'!$E$21),"",'CONFIGURAÇÃO'!$E$21&amp;"")</f>
        <v/>
      </c>
      <c r="C4971" s="192">
        <f>"'CONFIGURAÇÃO'!E21"</f>
        <v/>
      </c>
      <c r="D4971" s="192" t="inlineStr">
        <is>
          <t>configuração</t>
        </is>
      </c>
    </row>
    <row r="4972">
      <c r="A4972" s="192" t="inlineStr">
        <is>
          <t>efeito.11.tipo_de_fonte</t>
        </is>
      </c>
      <c r="B4972" s="192">
        <f>IF(ISBLANK('CONFIGURAÇÃO'!$F$21),"",'CONFIGURAÇÃO'!$F$21&amp;"")</f>
        <v/>
      </c>
      <c r="C4972" s="192">
        <f>"'CONFIGURAÇÃO'!F21"</f>
        <v/>
      </c>
      <c r="D4972" s="192" t="inlineStr">
        <is>
          <t>configuração</t>
        </is>
      </c>
    </row>
    <row r="4973">
      <c r="A4973" s="192" t="inlineStr">
        <is>
          <t>efeito.11.fonte</t>
        </is>
      </c>
      <c r="B4973" s="192">
        <f>IF(ISBLANK('CONFIGURAÇÃO'!$G$21),"",'CONFIGURAÇÃO'!$G$21&amp;"")</f>
        <v/>
      </c>
      <c r="C4973" s="192">
        <f>"'CONFIGURAÇÃO'!G21"</f>
        <v/>
      </c>
      <c r="D4973" s="192" t="inlineStr">
        <is>
          <t>configuração</t>
        </is>
      </c>
    </row>
    <row r="4974">
      <c r="A4974" s="192" t="inlineStr">
        <is>
          <t>aviso.efeito.11</t>
        </is>
      </c>
      <c r="B4974" s="192">
        <f>DADOS_CONFIG!$M$12&amp;""</f>
        <v/>
      </c>
      <c r="C4974" s="192" t="inlineStr">
        <is>
          <t>DADOS_CONFIG!M12</t>
        </is>
      </c>
      <c r="D4974" s="192" t="inlineStr">
        <is>
          <t>aviso</t>
        </is>
      </c>
    </row>
    <row r="4975">
      <c r="A4975" s="192" t="inlineStr">
        <is>
          <t>efeito.12.ligado</t>
        </is>
      </c>
      <c r="B4975" s="192">
        <f>N('CONFIGURAÇÃO'!$B$22)&amp;""</f>
        <v/>
      </c>
      <c r="C4975" s="192">
        <f>"'CONFIGURAÇÃO'!B22"</f>
        <v/>
      </c>
      <c r="D4975" s="192" t="inlineStr">
        <is>
          <t>configuração</t>
        </is>
      </c>
    </row>
    <row r="4976">
      <c r="A4976" s="192" t="inlineStr">
        <is>
          <t>efeito.12.caixa</t>
        </is>
      </c>
      <c r="B4976" s="192">
        <f>IF(ISBLANK('CONFIGURAÇÃO'!$C$22),"",'CONFIGURAÇÃO'!$C$22&amp;"")</f>
        <v/>
      </c>
      <c r="C4976" s="192">
        <f>"'CONFIGURAÇÃO'!C22"</f>
        <v/>
      </c>
      <c r="D4976" s="192" t="inlineStr">
        <is>
          <t>configuração</t>
        </is>
      </c>
    </row>
    <row r="4977">
      <c r="A4977" s="192" t="inlineStr">
        <is>
          <t>efeito.12.como</t>
        </is>
      </c>
      <c r="B4977" s="192">
        <f>IF(ISBLANK('CONFIGURAÇÃO'!$D$22),"",'CONFIGURAÇÃO'!$D$22&amp;"")</f>
        <v/>
      </c>
      <c r="C4977" s="192">
        <f>"'CONFIGURAÇÃO'!D22"</f>
        <v/>
      </c>
      <c r="D4977" s="192" t="inlineStr">
        <is>
          <t>configuração</t>
        </is>
      </c>
    </row>
    <row r="4978">
      <c r="A4978" s="192" t="inlineStr">
        <is>
          <t>efeito.12.valor</t>
        </is>
      </c>
      <c r="B4978" s="192">
        <f>IF(ISBLANK('CONFIGURAÇÃO'!$E$22),"",'CONFIGURAÇÃO'!$E$22&amp;"")</f>
        <v/>
      </c>
      <c r="C4978" s="192">
        <f>"'CONFIGURAÇÃO'!E22"</f>
        <v/>
      </c>
      <c r="D4978" s="192" t="inlineStr">
        <is>
          <t>configuração</t>
        </is>
      </c>
    </row>
    <row r="4979">
      <c r="A4979" s="192" t="inlineStr">
        <is>
          <t>efeito.12.tipo_de_fonte</t>
        </is>
      </c>
      <c r="B4979" s="192">
        <f>IF(ISBLANK('CONFIGURAÇÃO'!$F$22),"",'CONFIGURAÇÃO'!$F$22&amp;"")</f>
        <v/>
      </c>
      <c r="C4979" s="192">
        <f>"'CONFIGURAÇÃO'!F22"</f>
        <v/>
      </c>
      <c r="D4979" s="192" t="inlineStr">
        <is>
          <t>configuração</t>
        </is>
      </c>
    </row>
    <row r="4980">
      <c r="A4980" s="192" t="inlineStr">
        <is>
          <t>efeito.12.fonte</t>
        </is>
      </c>
      <c r="B4980" s="192">
        <f>IF(ISBLANK('CONFIGURAÇÃO'!$G$22),"",'CONFIGURAÇÃO'!$G$22&amp;"")</f>
        <v/>
      </c>
      <c r="C4980" s="192">
        <f>"'CONFIGURAÇÃO'!G22"</f>
        <v/>
      </c>
      <c r="D4980" s="192" t="inlineStr">
        <is>
          <t>configuração</t>
        </is>
      </c>
    </row>
    <row r="4981">
      <c r="A4981" s="192" t="inlineStr">
        <is>
          <t>aviso.efeito.12</t>
        </is>
      </c>
      <c r="B4981" s="192">
        <f>DADOS_CONFIG!$M$13&amp;""</f>
        <v/>
      </c>
      <c r="C4981" s="192" t="inlineStr">
        <is>
          <t>DADOS_CONFIG!M13</t>
        </is>
      </c>
      <c r="D4981" s="192" t="inlineStr">
        <is>
          <t>aviso</t>
        </is>
      </c>
    </row>
    <row r="4982">
      <c r="A4982" s="192" t="inlineStr">
        <is>
          <t>efeito.13.ligado</t>
        </is>
      </c>
      <c r="B4982" s="192">
        <f>N('CONFIGURAÇÃO'!$B$23)&amp;""</f>
        <v/>
      </c>
      <c r="C4982" s="192">
        <f>"'CONFIGURAÇÃO'!B23"</f>
        <v/>
      </c>
      <c r="D4982" s="192" t="inlineStr">
        <is>
          <t>configuração</t>
        </is>
      </c>
    </row>
    <row r="4983">
      <c r="A4983" s="192" t="inlineStr">
        <is>
          <t>efeito.13.caixa</t>
        </is>
      </c>
      <c r="B4983" s="192">
        <f>IF(ISBLANK('CONFIGURAÇÃO'!$C$23),"",'CONFIGURAÇÃO'!$C$23&amp;"")</f>
        <v/>
      </c>
      <c r="C4983" s="192">
        <f>"'CONFIGURAÇÃO'!C23"</f>
        <v/>
      </c>
      <c r="D4983" s="192" t="inlineStr">
        <is>
          <t>configuração</t>
        </is>
      </c>
    </row>
    <row r="4984">
      <c r="A4984" s="192" t="inlineStr">
        <is>
          <t>efeito.13.como</t>
        </is>
      </c>
      <c r="B4984" s="192">
        <f>IF(ISBLANK('CONFIGURAÇÃO'!$D$23),"",'CONFIGURAÇÃO'!$D$23&amp;"")</f>
        <v/>
      </c>
      <c r="C4984" s="192">
        <f>"'CONFIGURAÇÃO'!D23"</f>
        <v/>
      </c>
      <c r="D4984" s="192" t="inlineStr">
        <is>
          <t>configuração</t>
        </is>
      </c>
    </row>
    <row r="4985">
      <c r="A4985" s="192" t="inlineStr">
        <is>
          <t>efeito.13.valor</t>
        </is>
      </c>
      <c r="B4985" s="192">
        <f>IF(ISBLANK('CONFIGURAÇÃO'!$E$23),"",'CONFIGURAÇÃO'!$E$23&amp;"")</f>
        <v/>
      </c>
      <c r="C4985" s="192">
        <f>"'CONFIGURAÇÃO'!E23"</f>
        <v/>
      </c>
      <c r="D4985" s="192" t="inlineStr">
        <is>
          <t>configuração</t>
        </is>
      </c>
    </row>
    <row r="4986">
      <c r="A4986" s="192" t="inlineStr">
        <is>
          <t>efeito.13.tipo_de_fonte</t>
        </is>
      </c>
      <c r="B4986" s="192">
        <f>IF(ISBLANK('CONFIGURAÇÃO'!$F$23),"",'CONFIGURAÇÃO'!$F$23&amp;"")</f>
        <v/>
      </c>
      <c r="C4986" s="192">
        <f>"'CONFIGURAÇÃO'!F23"</f>
        <v/>
      </c>
      <c r="D4986" s="192" t="inlineStr">
        <is>
          <t>configuração</t>
        </is>
      </c>
    </row>
    <row r="4987">
      <c r="A4987" s="192" t="inlineStr">
        <is>
          <t>efeito.13.fonte</t>
        </is>
      </c>
      <c r="B4987" s="192">
        <f>IF(ISBLANK('CONFIGURAÇÃO'!$G$23),"",'CONFIGURAÇÃO'!$G$23&amp;"")</f>
        <v/>
      </c>
      <c r="C4987" s="192">
        <f>"'CONFIGURAÇÃO'!G23"</f>
        <v/>
      </c>
      <c r="D4987" s="192" t="inlineStr">
        <is>
          <t>configuração</t>
        </is>
      </c>
    </row>
    <row r="4988">
      <c r="A4988" s="192" t="inlineStr">
        <is>
          <t>aviso.efeito.13</t>
        </is>
      </c>
      <c r="B4988" s="192">
        <f>DADOS_CONFIG!$M$14&amp;""</f>
        <v/>
      </c>
      <c r="C4988" s="192" t="inlineStr">
        <is>
          <t>DADOS_CONFIG!M14</t>
        </is>
      </c>
      <c r="D4988" s="192" t="inlineStr">
        <is>
          <t>aviso</t>
        </is>
      </c>
    </row>
    <row r="4989">
      <c r="A4989" s="192" t="inlineStr">
        <is>
          <t>efeito.14.ligado</t>
        </is>
      </c>
      <c r="B4989" s="192">
        <f>N('CONFIGURAÇÃO'!$B$24)&amp;""</f>
        <v/>
      </c>
      <c r="C4989" s="192">
        <f>"'CONFIGURAÇÃO'!B24"</f>
        <v/>
      </c>
      <c r="D4989" s="192" t="inlineStr">
        <is>
          <t>configuração</t>
        </is>
      </c>
    </row>
    <row r="4990">
      <c r="A4990" s="192" t="inlineStr">
        <is>
          <t>efeito.14.caixa</t>
        </is>
      </c>
      <c r="B4990" s="192">
        <f>IF(ISBLANK('CONFIGURAÇÃO'!$C$24),"",'CONFIGURAÇÃO'!$C$24&amp;"")</f>
        <v/>
      </c>
      <c r="C4990" s="192">
        <f>"'CONFIGURAÇÃO'!C24"</f>
        <v/>
      </c>
      <c r="D4990" s="192" t="inlineStr">
        <is>
          <t>configuração</t>
        </is>
      </c>
    </row>
    <row r="4991">
      <c r="A4991" s="192" t="inlineStr">
        <is>
          <t>efeito.14.como</t>
        </is>
      </c>
      <c r="B4991" s="192">
        <f>IF(ISBLANK('CONFIGURAÇÃO'!$D$24),"",'CONFIGURAÇÃO'!$D$24&amp;"")</f>
        <v/>
      </c>
      <c r="C4991" s="192">
        <f>"'CONFIGURAÇÃO'!D24"</f>
        <v/>
      </c>
      <c r="D4991" s="192" t="inlineStr">
        <is>
          <t>configuração</t>
        </is>
      </c>
    </row>
    <row r="4992">
      <c r="A4992" s="192" t="inlineStr">
        <is>
          <t>efeito.14.valor</t>
        </is>
      </c>
      <c r="B4992" s="192">
        <f>IF(ISBLANK('CONFIGURAÇÃO'!$E$24),"",'CONFIGURAÇÃO'!$E$24&amp;"")</f>
        <v/>
      </c>
      <c r="C4992" s="192">
        <f>"'CONFIGURAÇÃO'!E24"</f>
        <v/>
      </c>
      <c r="D4992" s="192" t="inlineStr">
        <is>
          <t>configuração</t>
        </is>
      </c>
    </row>
    <row r="4993">
      <c r="A4993" s="192" t="inlineStr">
        <is>
          <t>efeito.14.tipo_de_fonte</t>
        </is>
      </c>
      <c r="B4993" s="192">
        <f>IF(ISBLANK('CONFIGURAÇÃO'!$F$24),"",'CONFIGURAÇÃO'!$F$24&amp;"")</f>
        <v/>
      </c>
      <c r="C4993" s="192">
        <f>"'CONFIGURAÇÃO'!F24"</f>
        <v/>
      </c>
      <c r="D4993" s="192" t="inlineStr">
        <is>
          <t>configuração</t>
        </is>
      </c>
    </row>
    <row r="4994">
      <c r="A4994" s="192" t="inlineStr">
        <is>
          <t>efeito.14.fonte</t>
        </is>
      </c>
      <c r="B4994" s="192">
        <f>IF(ISBLANK('CONFIGURAÇÃO'!$G$24),"",'CONFIGURAÇÃO'!$G$24&amp;"")</f>
        <v/>
      </c>
      <c r="C4994" s="192">
        <f>"'CONFIGURAÇÃO'!G24"</f>
        <v/>
      </c>
      <c r="D4994" s="192" t="inlineStr">
        <is>
          <t>configuração</t>
        </is>
      </c>
    </row>
    <row r="4995">
      <c r="A4995" s="192" t="inlineStr">
        <is>
          <t>aviso.efeito.14</t>
        </is>
      </c>
      <c r="B4995" s="192">
        <f>DADOS_CONFIG!$M$15&amp;""</f>
        <v/>
      </c>
      <c r="C4995" s="192" t="inlineStr">
        <is>
          <t>DADOS_CONFIG!M15</t>
        </is>
      </c>
      <c r="D4995" s="192" t="inlineStr">
        <is>
          <t>aviso</t>
        </is>
      </c>
    </row>
    <row r="4996">
      <c r="A4996" s="192" t="inlineStr">
        <is>
          <t>efeito.15.ligado</t>
        </is>
      </c>
      <c r="B4996" s="192">
        <f>N('CONFIGURAÇÃO'!$B$25)&amp;""</f>
        <v/>
      </c>
      <c r="C4996" s="192">
        <f>"'CONFIGURAÇÃO'!B25"</f>
        <v/>
      </c>
      <c r="D4996" s="192" t="inlineStr">
        <is>
          <t>configuração</t>
        </is>
      </c>
    </row>
    <row r="4997">
      <c r="A4997" s="192" t="inlineStr">
        <is>
          <t>efeito.15.caixa</t>
        </is>
      </c>
      <c r="B4997" s="192">
        <f>IF(ISBLANK('CONFIGURAÇÃO'!$C$25),"",'CONFIGURAÇÃO'!$C$25&amp;"")</f>
        <v/>
      </c>
      <c r="C4997" s="192">
        <f>"'CONFIGURAÇÃO'!C25"</f>
        <v/>
      </c>
      <c r="D4997" s="192" t="inlineStr">
        <is>
          <t>configuração</t>
        </is>
      </c>
    </row>
    <row r="4998">
      <c r="A4998" s="192" t="inlineStr">
        <is>
          <t>efeito.15.como</t>
        </is>
      </c>
      <c r="B4998" s="192">
        <f>IF(ISBLANK('CONFIGURAÇÃO'!$D$25),"",'CONFIGURAÇÃO'!$D$25&amp;"")</f>
        <v/>
      </c>
      <c r="C4998" s="192">
        <f>"'CONFIGURAÇÃO'!D25"</f>
        <v/>
      </c>
      <c r="D4998" s="192" t="inlineStr">
        <is>
          <t>configuração</t>
        </is>
      </c>
    </row>
    <row r="4999">
      <c r="A4999" s="192" t="inlineStr">
        <is>
          <t>efeito.15.valor</t>
        </is>
      </c>
      <c r="B4999" s="192">
        <f>IF(ISBLANK('CONFIGURAÇÃO'!$E$25),"",'CONFIGURAÇÃO'!$E$25&amp;"")</f>
        <v/>
      </c>
      <c r="C4999" s="192">
        <f>"'CONFIGURAÇÃO'!E25"</f>
        <v/>
      </c>
      <c r="D4999" s="192" t="inlineStr">
        <is>
          <t>configuração</t>
        </is>
      </c>
    </row>
    <row r="5000">
      <c r="A5000" s="192" t="inlineStr">
        <is>
          <t>efeito.15.tipo_de_fonte</t>
        </is>
      </c>
      <c r="B5000" s="192">
        <f>IF(ISBLANK('CONFIGURAÇÃO'!$F$25),"",'CONFIGURAÇÃO'!$F$25&amp;"")</f>
        <v/>
      </c>
      <c r="C5000" s="192">
        <f>"'CONFIGURAÇÃO'!F25"</f>
        <v/>
      </c>
      <c r="D5000" s="192" t="inlineStr">
        <is>
          <t>configuração</t>
        </is>
      </c>
    </row>
    <row r="5001">
      <c r="A5001" s="192" t="inlineStr">
        <is>
          <t>efeito.15.fonte</t>
        </is>
      </c>
      <c r="B5001" s="192">
        <f>IF(ISBLANK('CONFIGURAÇÃO'!$G$25),"",'CONFIGURAÇÃO'!$G$25&amp;"")</f>
        <v/>
      </c>
      <c r="C5001" s="192">
        <f>"'CONFIGURAÇÃO'!G25"</f>
        <v/>
      </c>
      <c r="D5001" s="192" t="inlineStr">
        <is>
          <t>configuração</t>
        </is>
      </c>
    </row>
    <row r="5002">
      <c r="A5002" s="192" t="inlineStr">
        <is>
          <t>aviso.efeito.15</t>
        </is>
      </c>
      <c r="B5002" s="192">
        <f>DADOS_CONFIG!$M$16&amp;""</f>
        <v/>
      </c>
      <c r="C5002" s="192" t="inlineStr">
        <is>
          <t>DADOS_CONFIG!M16</t>
        </is>
      </c>
      <c r="D5002" s="192" t="inlineStr">
        <is>
          <t>aviso</t>
        </is>
      </c>
    </row>
    <row r="5003">
      <c r="A5003" s="192" t="inlineStr">
        <is>
          <t>efeito.16.ligado</t>
        </is>
      </c>
      <c r="B5003" s="192">
        <f>N('CONFIGURAÇÃO'!$B$26)&amp;""</f>
        <v/>
      </c>
      <c r="C5003" s="192">
        <f>"'CONFIGURAÇÃO'!B26"</f>
        <v/>
      </c>
      <c r="D5003" s="192" t="inlineStr">
        <is>
          <t>configuração</t>
        </is>
      </c>
    </row>
    <row r="5004">
      <c r="A5004" s="192" t="inlineStr">
        <is>
          <t>efeito.16.caixa</t>
        </is>
      </c>
      <c r="B5004" s="192">
        <f>IF(ISBLANK('CONFIGURAÇÃO'!$C$26),"",'CONFIGURAÇÃO'!$C$26&amp;"")</f>
        <v/>
      </c>
      <c r="C5004" s="192">
        <f>"'CONFIGURAÇÃO'!C26"</f>
        <v/>
      </c>
      <c r="D5004" s="192" t="inlineStr">
        <is>
          <t>configuração</t>
        </is>
      </c>
    </row>
    <row r="5005">
      <c r="A5005" s="192" t="inlineStr">
        <is>
          <t>efeito.16.como</t>
        </is>
      </c>
      <c r="B5005" s="192">
        <f>IF(ISBLANK('CONFIGURAÇÃO'!$D$26),"",'CONFIGURAÇÃO'!$D$26&amp;"")</f>
        <v/>
      </c>
      <c r="C5005" s="192">
        <f>"'CONFIGURAÇÃO'!D26"</f>
        <v/>
      </c>
      <c r="D5005" s="192" t="inlineStr">
        <is>
          <t>configuração</t>
        </is>
      </c>
    </row>
    <row r="5006">
      <c r="A5006" s="192" t="inlineStr">
        <is>
          <t>efeito.16.valor</t>
        </is>
      </c>
      <c r="B5006" s="192">
        <f>IF(ISBLANK('CONFIGURAÇÃO'!$E$26),"",'CONFIGURAÇÃO'!$E$26&amp;"")</f>
        <v/>
      </c>
      <c r="C5006" s="192">
        <f>"'CONFIGURAÇÃO'!E26"</f>
        <v/>
      </c>
      <c r="D5006" s="192" t="inlineStr">
        <is>
          <t>configuração</t>
        </is>
      </c>
    </row>
    <row r="5007">
      <c r="A5007" s="192" t="inlineStr">
        <is>
          <t>efeito.16.tipo_de_fonte</t>
        </is>
      </c>
      <c r="B5007" s="192">
        <f>IF(ISBLANK('CONFIGURAÇÃO'!$F$26),"",'CONFIGURAÇÃO'!$F$26&amp;"")</f>
        <v/>
      </c>
      <c r="C5007" s="192">
        <f>"'CONFIGURAÇÃO'!F26"</f>
        <v/>
      </c>
      <c r="D5007" s="192" t="inlineStr">
        <is>
          <t>configuração</t>
        </is>
      </c>
    </row>
    <row r="5008">
      <c r="A5008" s="192" t="inlineStr">
        <is>
          <t>efeito.16.fonte</t>
        </is>
      </c>
      <c r="B5008" s="192">
        <f>IF(ISBLANK('CONFIGURAÇÃO'!$G$26),"",'CONFIGURAÇÃO'!$G$26&amp;"")</f>
        <v/>
      </c>
      <c r="C5008" s="192">
        <f>"'CONFIGURAÇÃO'!G26"</f>
        <v/>
      </c>
      <c r="D5008" s="192" t="inlineStr">
        <is>
          <t>configuração</t>
        </is>
      </c>
    </row>
    <row r="5009">
      <c r="A5009" s="192" t="inlineStr">
        <is>
          <t>aviso.efeito.16</t>
        </is>
      </c>
      <c r="B5009" s="192">
        <f>DADOS_CONFIG!$M$17&amp;""</f>
        <v/>
      </c>
      <c r="C5009" s="192" t="inlineStr">
        <is>
          <t>DADOS_CONFIG!M17</t>
        </is>
      </c>
      <c r="D5009" s="192" t="inlineStr">
        <is>
          <t>aviso</t>
        </is>
      </c>
    </row>
    <row r="5010">
      <c r="A5010" s="192" t="inlineStr">
        <is>
          <t>efeito.17.ligado</t>
        </is>
      </c>
      <c r="B5010" s="192">
        <f>N('CONFIGURAÇÃO'!$B$27)&amp;""</f>
        <v/>
      </c>
      <c r="C5010" s="192">
        <f>"'CONFIGURAÇÃO'!B27"</f>
        <v/>
      </c>
      <c r="D5010" s="192" t="inlineStr">
        <is>
          <t>configuração</t>
        </is>
      </c>
    </row>
    <row r="5011">
      <c r="A5011" s="192" t="inlineStr">
        <is>
          <t>efeito.17.caixa</t>
        </is>
      </c>
      <c r="B5011" s="192">
        <f>IF(ISBLANK('CONFIGURAÇÃO'!$C$27),"",'CONFIGURAÇÃO'!$C$27&amp;"")</f>
        <v/>
      </c>
      <c r="C5011" s="192">
        <f>"'CONFIGURAÇÃO'!C27"</f>
        <v/>
      </c>
      <c r="D5011" s="192" t="inlineStr">
        <is>
          <t>configuração</t>
        </is>
      </c>
    </row>
    <row r="5012">
      <c r="A5012" s="192" t="inlineStr">
        <is>
          <t>efeito.17.como</t>
        </is>
      </c>
      <c r="B5012" s="192">
        <f>IF(ISBLANK('CONFIGURAÇÃO'!$D$27),"",'CONFIGURAÇÃO'!$D$27&amp;"")</f>
        <v/>
      </c>
      <c r="C5012" s="192">
        <f>"'CONFIGURAÇÃO'!D27"</f>
        <v/>
      </c>
      <c r="D5012" s="192" t="inlineStr">
        <is>
          <t>configuração</t>
        </is>
      </c>
    </row>
    <row r="5013">
      <c r="A5013" s="192" t="inlineStr">
        <is>
          <t>efeito.17.valor</t>
        </is>
      </c>
      <c r="B5013" s="192">
        <f>IF(ISBLANK('CONFIGURAÇÃO'!$E$27),"",'CONFIGURAÇÃO'!$E$27&amp;"")</f>
        <v/>
      </c>
      <c r="C5013" s="192">
        <f>"'CONFIGURAÇÃO'!E27"</f>
        <v/>
      </c>
      <c r="D5013" s="192" t="inlineStr">
        <is>
          <t>configuração</t>
        </is>
      </c>
    </row>
    <row r="5014">
      <c r="A5014" s="192" t="inlineStr">
        <is>
          <t>efeito.17.tipo_de_fonte</t>
        </is>
      </c>
      <c r="B5014" s="192">
        <f>IF(ISBLANK('CONFIGURAÇÃO'!$F$27),"",'CONFIGURAÇÃO'!$F$27&amp;"")</f>
        <v/>
      </c>
      <c r="C5014" s="192">
        <f>"'CONFIGURAÇÃO'!F27"</f>
        <v/>
      </c>
      <c r="D5014" s="192" t="inlineStr">
        <is>
          <t>configuração</t>
        </is>
      </c>
    </row>
    <row r="5015">
      <c r="A5015" s="192" t="inlineStr">
        <is>
          <t>efeito.17.fonte</t>
        </is>
      </c>
      <c r="B5015" s="192">
        <f>IF(ISBLANK('CONFIGURAÇÃO'!$G$27),"",'CONFIGURAÇÃO'!$G$27&amp;"")</f>
        <v/>
      </c>
      <c r="C5015" s="192">
        <f>"'CONFIGURAÇÃO'!G27"</f>
        <v/>
      </c>
      <c r="D5015" s="192" t="inlineStr">
        <is>
          <t>configuração</t>
        </is>
      </c>
    </row>
    <row r="5016">
      <c r="A5016" s="192" t="inlineStr">
        <is>
          <t>aviso.efeito.17</t>
        </is>
      </c>
      <c r="B5016" s="192">
        <f>DADOS_CONFIG!$M$18&amp;""</f>
        <v/>
      </c>
      <c r="C5016" s="192" t="inlineStr">
        <is>
          <t>DADOS_CONFIG!M18</t>
        </is>
      </c>
      <c r="D5016" s="192" t="inlineStr">
        <is>
          <t>aviso</t>
        </is>
      </c>
    </row>
    <row r="5017">
      <c r="A5017" s="192" t="inlineStr">
        <is>
          <t>efeito.18.ligado</t>
        </is>
      </c>
      <c r="B5017" s="192">
        <f>N('CONFIGURAÇÃO'!$B$28)&amp;""</f>
        <v/>
      </c>
      <c r="C5017" s="192">
        <f>"'CONFIGURAÇÃO'!B28"</f>
        <v/>
      </c>
      <c r="D5017" s="192" t="inlineStr">
        <is>
          <t>configuração</t>
        </is>
      </c>
    </row>
    <row r="5018">
      <c r="A5018" s="192" t="inlineStr">
        <is>
          <t>efeito.18.caixa</t>
        </is>
      </c>
      <c r="B5018" s="192">
        <f>IF(ISBLANK('CONFIGURAÇÃO'!$C$28),"",'CONFIGURAÇÃO'!$C$28&amp;"")</f>
        <v/>
      </c>
      <c r="C5018" s="192">
        <f>"'CONFIGURAÇÃO'!C28"</f>
        <v/>
      </c>
      <c r="D5018" s="192" t="inlineStr">
        <is>
          <t>configuração</t>
        </is>
      </c>
    </row>
    <row r="5019">
      <c r="A5019" s="192" t="inlineStr">
        <is>
          <t>efeito.18.como</t>
        </is>
      </c>
      <c r="B5019" s="192">
        <f>IF(ISBLANK('CONFIGURAÇÃO'!$D$28),"",'CONFIGURAÇÃO'!$D$28&amp;"")</f>
        <v/>
      </c>
      <c r="C5019" s="192">
        <f>"'CONFIGURAÇÃO'!D28"</f>
        <v/>
      </c>
      <c r="D5019" s="192" t="inlineStr">
        <is>
          <t>configuração</t>
        </is>
      </c>
    </row>
    <row r="5020">
      <c r="A5020" s="192" t="inlineStr">
        <is>
          <t>efeito.18.valor</t>
        </is>
      </c>
      <c r="B5020" s="192">
        <f>IF(ISBLANK('CONFIGURAÇÃO'!$E$28),"",'CONFIGURAÇÃO'!$E$28&amp;"")</f>
        <v/>
      </c>
      <c r="C5020" s="192">
        <f>"'CONFIGURAÇÃO'!E28"</f>
        <v/>
      </c>
      <c r="D5020" s="192" t="inlineStr">
        <is>
          <t>configuração</t>
        </is>
      </c>
    </row>
    <row r="5021">
      <c r="A5021" s="192" t="inlineStr">
        <is>
          <t>efeito.18.tipo_de_fonte</t>
        </is>
      </c>
      <c r="B5021" s="192">
        <f>IF(ISBLANK('CONFIGURAÇÃO'!$F$28),"",'CONFIGURAÇÃO'!$F$28&amp;"")</f>
        <v/>
      </c>
      <c r="C5021" s="192">
        <f>"'CONFIGURAÇÃO'!F28"</f>
        <v/>
      </c>
      <c r="D5021" s="192" t="inlineStr">
        <is>
          <t>configuração</t>
        </is>
      </c>
    </row>
    <row r="5022">
      <c r="A5022" s="192" t="inlineStr">
        <is>
          <t>efeito.18.fonte</t>
        </is>
      </c>
      <c r="B5022" s="192">
        <f>IF(ISBLANK('CONFIGURAÇÃO'!$G$28),"",'CONFIGURAÇÃO'!$G$28&amp;"")</f>
        <v/>
      </c>
      <c r="C5022" s="192">
        <f>"'CONFIGURAÇÃO'!G28"</f>
        <v/>
      </c>
      <c r="D5022" s="192" t="inlineStr">
        <is>
          <t>configuração</t>
        </is>
      </c>
    </row>
    <row r="5023">
      <c r="A5023" s="192" t="inlineStr">
        <is>
          <t>aviso.efeito.18</t>
        </is>
      </c>
      <c r="B5023" s="192">
        <f>DADOS_CONFIG!$M$19&amp;""</f>
        <v/>
      </c>
      <c r="C5023" s="192" t="inlineStr">
        <is>
          <t>DADOS_CONFIG!M19</t>
        </is>
      </c>
      <c r="D5023" s="192" t="inlineStr">
        <is>
          <t>aviso</t>
        </is>
      </c>
    </row>
    <row r="5024">
      <c r="A5024" s="192" t="inlineStr">
        <is>
          <t>efeito.19.ligado</t>
        </is>
      </c>
      <c r="B5024" s="192">
        <f>N('CONFIGURAÇÃO'!$B$29)&amp;""</f>
        <v/>
      </c>
      <c r="C5024" s="192">
        <f>"'CONFIGURAÇÃO'!B29"</f>
        <v/>
      </c>
      <c r="D5024" s="192" t="inlineStr">
        <is>
          <t>configuração</t>
        </is>
      </c>
    </row>
    <row r="5025">
      <c r="A5025" s="192" t="inlineStr">
        <is>
          <t>efeito.19.caixa</t>
        </is>
      </c>
      <c r="B5025" s="192">
        <f>IF(ISBLANK('CONFIGURAÇÃO'!$C$29),"",'CONFIGURAÇÃO'!$C$29&amp;"")</f>
        <v/>
      </c>
      <c r="C5025" s="192">
        <f>"'CONFIGURAÇÃO'!C29"</f>
        <v/>
      </c>
      <c r="D5025" s="192" t="inlineStr">
        <is>
          <t>configuração</t>
        </is>
      </c>
    </row>
    <row r="5026">
      <c r="A5026" s="192" t="inlineStr">
        <is>
          <t>efeito.19.como</t>
        </is>
      </c>
      <c r="B5026" s="192">
        <f>IF(ISBLANK('CONFIGURAÇÃO'!$D$29),"",'CONFIGURAÇÃO'!$D$29&amp;"")</f>
        <v/>
      </c>
      <c r="C5026" s="192">
        <f>"'CONFIGURAÇÃO'!D29"</f>
        <v/>
      </c>
      <c r="D5026" s="192" t="inlineStr">
        <is>
          <t>configuração</t>
        </is>
      </c>
    </row>
    <row r="5027">
      <c r="A5027" s="192" t="inlineStr">
        <is>
          <t>efeito.19.valor</t>
        </is>
      </c>
      <c r="B5027" s="192">
        <f>IF(ISBLANK('CONFIGURAÇÃO'!$E$29),"",'CONFIGURAÇÃO'!$E$29&amp;"")</f>
        <v/>
      </c>
      <c r="C5027" s="192">
        <f>"'CONFIGURAÇÃO'!E29"</f>
        <v/>
      </c>
      <c r="D5027" s="192" t="inlineStr">
        <is>
          <t>configuração</t>
        </is>
      </c>
    </row>
    <row r="5028">
      <c r="A5028" s="192" t="inlineStr">
        <is>
          <t>efeito.19.tipo_de_fonte</t>
        </is>
      </c>
      <c r="B5028" s="192">
        <f>IF(ISBLANK('CONFIGURAÇÃO'!$F$29),"",'CONFIGURAÇÃO'!$F$29&amp;"")</f>
        <v/>
      </c>
      <c r="C5028" s="192">
        <f>"'CONFIGURAÇÃO'!F29"</f>
        <v/>
      </c>
      <c r="D5028" s="192" t="inlineStr">
        <is>
          <t>configuração</t>
        </is>
      </c>
    </row>
    <row r="5029">
      <c r="A5029" s="192" t="inlineStr">
        <is>
          <t>efeito.19.fonte</t>
        </is>
      </c>
      <c r="B5029" s="192">
        <f>IF(ISBLANK('CONFIGURAÇÃO'!$G$29),"",'CONFIGURAÇÃO'!$G$29&amp;"")</f>
        <v/>
      </c>
      <c r="C5029" s="192">
        <f>"'CONFIGURAÇÃO'!G29"</f>
        <v/>
      </c>
      <c r="D5029" s="192" t="inlineStr">
        <is>
          <t>configuração</t>
        </is>
      </c>
    </row>
    <row r="5030">
      <c r="A5030" s="192" t="inlineStr">
        <is>
          <t>aviso.efeito.19</t>
        </is>
      </c>
      <c r="B5030" s="192">
        <f>DADOS_CONFIG!$M$20&amp;""</f>
        <v/>
      </c>
      <c r="C5030" s="192" t="inlineStr">
        <is>
          <t>DADOS_CONFIG!M20</t>
        </is>
      </c>
      <c r="D5030" s="192" t="inlineStr">
        <is>
          <t>aviso</t>
        </is>
      </c>
    </row>
    <row r="5031">
      <c r="A5031" s="192" t="inlineStr">
        <is>
          <t>efeito.20.ligado</t>
        </is>
      </c>
      <c r="B5031" s="192">
        <f>N('CONFIGURAÇÃO'!$B$30)&amp;""</f>
        <v/>
      </c>
      <c r="C5031" s="192">
        <f>"'CONFIGURAÇÃO'!B30"</f>
        <v/>
      </c>
      <c r="D5031" s="192" t="inlineStr">
        <is>
          <t>configuração</t>
        </is>
      </c>
    </row>
    <row r="5032">
      <c r="A5032" s="192" t="inlineStr">
        <is>
          <t>efeito.20.caixa</t>
        </is>
      </c>
      <c r="B5032" s="192">
        <f>IF(ISBLANK('CONFIGURAÇÃO'!$C$30),"",'CONFIGURAÇÃO'!$C$30&amp;"")</f>
        <v/>
      </c>
      <c r="C5032" s="192">
        <f>"'CONFIGURAÇÃO'!C30"</f>
        <v/>
      </c>
      <c r="D5032" s="192" t="inlineStr">
        <is>
          <t>configuração</t>
        </is>
      </c>
    </row>
    <row r="5033">
      <c r="A5033" s="192" t="inlineStr">
        <is>
          <t>efeito.20.como</t>
        </is>
      </c>
      <c r="B5033" s="192">
        <f>IF(ISBLANK('CONFIGURAÇÃO'!$D$30),"",'CONFIGURAÇÃO'!$D$30&amp;"")</f>
        <v/>
      </c>
      <c r="C5033" s="192">
        <f>"'CONFIGURAÇÃO'!D30"</f>
        <v/>
      </c>
      <c r="D5033" s="192" t="inlineStr">
        <is>
          <t>configuração</t>
        </is>
      </c>
    </row>
    <row r="5034">
      <c r="A5034" s="192" t="inlineStr">
        <is>
          <t>efeito.20.valor</t>
        </is>
      </c>
      <c r="B5034" s="192">
        <f>IF(ISBLANK('CONFIGURAÇÃO'!$E$30),"",'CONFIGURAÇÃO'!$E$30&amp;"")</f>
        <v/>
      </c>
      <c r="C5034" s="192">
        <f>"'CONFIGURAÇÃO'!E30"</f>
        <v/>
      </c>
      <c r="D5034" s="192" t="inlineStr">
        <is>
          <t>configuração</t>
        </is>
      </c>
    </row>
    <row r="5035">
      <c r="A5035" s="192" t="inlineStr">
        <is>
          <t>efeito.20.tipo_de_fonte</t>
        </is>
      </c>
      <c r="B5035" s="192">
        <f>IF(ISBLANK('CONFIGURAÇÃO'!$F$30),"",'CONFIGURAÇÃO'!$F$30&amp;"")</f>
        <v/>
      </c>
      <c r="C5035" s="192">
        <f>"'CONFIGURAÇÃO'!F30"</f>
        <v/>
      </c>
      <c r="D5035" s="192" t="inlineStr">
        <is>
          <t>configuração</t>
        </is>
      </c>
    </row>
    <row r="5036">
      <c r="A5036" s="192" t="inlineStr">
        <is>
          <t>efeito.20.fonte</t>
        </is>
      </c>
      <c r="B5036" s="192">
        <f>IF(ISBLANK('CONFIGURAÇÃO'!$G$30),"",'CONFIGURAÇÃO'!$G$30&amp;"")</f>
        <v/>
      </c>
      <c r="C5036" s="192">
        <f>"'CONFIGURAÇÃO'!G30"</f>
        <v/>
      </c>
      <c r="D5036" s="192" t="inlineStr">
        <is>
          <t>configuração</t>
        </is>
      </c>
    </row>
    <row r="5037">
      <c r="A5037" s="192" t="inlineStr">
        <is>
          <t>aviso.efeito.20</t>
        </is>
      </c>
      <c r="B5037" s="192">
        <f>DADOS_CONFIG!$M$21&amp;""</f>
        <v/>
      </c>
      <c r="C5037" s="192" t="inlineStr">
        <is>
          <t>DADOS_CONFIG!M21</t>
        </is>
      </c>
      <c r="D5037" s="192" t="inlineStr">
        <is>
          <t>aviso</t>
        </is>
      </c>
    </row>
    <row r="5038">
      <c r="A5038" s="192" t="inlineStr">
        <is>
          <t>efeito.21.ligado</t>
        </is>
      </c>
      <c r="B5038" s="192">
        <f>N('CONFIGURAÇÃO'!$B$31)&amp;""</f>
        <v/>
      </c>
      <c r="C5038" s="192">
        <f>"'CONFIGURAÇÃO'!B31"</f>
        <v/>
      </c>
      <c r="D5038" s="192" t="inlineStr">
        <is>
          <t>configuração</t>
        </is>
      </c>
    </row>
    <row r="5039">
      <c r="A5039" s="192" t="inlineStr">
        <is>
          <t>efeito.21.caixa</t>
        </is>
      </c>
      <c r="B5039" s="192">
        <f>IF(ISBLANK('CONFIGURAÇÃO'!$C$31),"",'CONFIGURAÇÃO'!$C$31&amp;"")</f>
        <v/>
      </c>
      <c r="C5039" s="192">
        <f>"'CONFIGURAÇÃO'!C31"</f>
        <v/>
      </c>
      <c r="D5039" s="192" t="inlineStr">
        <is>
          <t>configuração</t>
        </is>
      </c>
    </row>
    <row r="5040">
      <c r="A5040" s="192" t="inlineStr">
        <is>
          <t>efeito.21.como</t>
        </is>
      </c>
      <c r="B5040" s="192">
        <f>IF(ISBLANK('CONFIGURAÇÃO'!$D$31),"",'CONFIGURAÇÃO'!$D$31&amp;"")</f>
        <v/>
      </c>
      <c r="C5040" s="192">
        <f>"'CONFIGURAÇÃO'!D31"</f>
        <v/>
      </c>
      <c r="D5040" s="192" t="inlineStr">
        <is>
          <t>configuração</t>
        </is>
      </c>
    </row>
    <row r="5041">
      <c r="A5041" s="192" t="inlineStr">
        <is>
          <t>efeito.21.valor</t>
        </is>
      </c>
      <c r="B5041" s="192">
        <f>IF(ISBLANK('CONFIGURAÇÃO'!$E$31),"",'CONFIGURAÇÃO'!$E$31&amp;"")</f>
        <v/>
      </c>
      <c r="C5041" s="192">
        <f>"'CONFIGURAÇÃO'!E31"</f>
        <v/>
      </c>
      <c r="D5041" s="192" t="inlineStr">
        <is>
          <t>configuração</t>
        </is>
      </c>
    </row>
    <row r="5042">
      <c r="A5042" s="192" t="inlineStr">
        <is>
          <t>efeito.21.tipo_de_fonte</t>
        </is>
      </c>
      <c r="B5042" s="192">
        <f>IF(ISBLANK('CONFIGURAÇÃO'!$F$31),"",'CONFIGURAÇÃO'!$F$31&amp;"")</f>
        <v/>
      </c>
      <c r="C5042" s="192">
        <f>"'CONFIGURAÇÃO'!F31"</f>
        <v/>
      </c>
      <c r="D5042" s="192" t="inlineStr">
        <is>
          <t>configuração</t>
        </is>
      </c>
    </row>
    <row r="5043">
      <c r="A5043" s="192" t="inlineStr">
        <is>
          <t>efeito.21.fonte</t>
        </is>
      </c>
      <c r="B5043" s="192">
        <f>IF(ISBLANK('CONFIGURAÇÃO'!$G$31),"",'CONFIGURAÇÃO'!$G$31&amp;"")</f>
        <v/>
      </c>
      <c r="C5043" s="192">
        <f>"'CONFIGURAÇÃO'!G31"</f>
        <v/>
      </c>
      <c r="D5043" s="192" t="inlineStr">
        <is>
          <t>configuração</t>
        </is>
      </c>
    </row>
    <row r="5044">
      <c r="A5044" s="192" t="inlineStr">
        <is>
          <t>aviso.efeito.21</t>
        </is>
      </c>
      <c r="B5044" s="192">
        <f>DADOS_CONFIG!$M$22&amp;""</f>
        <v/>
      </c>
      <c r="C5044" s="192" t="inlineStr">
        <is>
          <t>DADOS_CONFIG!M22</t>
        </is>
      </c>
      <c r="D5044" s="192" t="inlineStr">
        <is>
          <t>aviso</t>
        </is>
      </c>
    </row>
    <row r="5045">
      <c r="A5045" s="192" t="inlineStr">
        <is>
          <t>efeito.22.ligado</t>
        </is>
      </c>
      <c r="B5045" s="192">
        <f>N('CONFIGURAÇÃO'!$B$32)&amp;""</f>
        <v/>
      </c>
      <c r="C5045" s="192">
        <f>"'CONFIGURAÇÃO'!B32"</f>
        <v/>
      </c>
      <c r="D5045" s="192" t="inlineStr">
        <is>
          <t>configuração</t>
        </is>
      </c>
    </row>
    <row r="5046">
      <c r="A5046" s="192" t="inlineStr">
        <is>
          <t>efeito.22.caixa</t>
        </is>
      </c>
      <c r="B5046" s="192">
        <f>IF(ISBLANK('CONFIGURAÇÃO'!$C$32),"",'CONFIGURAÇÃO'!$C$32&amp;"")</f>
        <v/>
      </c>
      <c r="C5046" s="192">
        <f>"'CONFIGURAÇÃO'!C32"</f>
        <v/>
      </c>
      <c r="D5046" s="192" t="inlineStr">
        <is>
          <t>configuração</t>
        </is>
      </c>
    </row>
    <row r="5047">
      <c r="A5047" s="192" t="inlineStr">
        <is>
          <t>efeito.22.como</t>
        </is>
      </c>
      <c r="B5047" s="192">
        <f>IF(ISBLANK('CONFIGURAÇÃO'!$D$32),"",'CONFIGURAÇÃO'!$D$32&amp;"")</f>
        <v/>
      </c>
      <c r="C5047" s="192">
        <f>"'CONFIGURAÇÃO'!D32"</f>
        <v/>
      </c>
      <c r="D5047" s="192" t="inlineStr">
        <is>
          <t>configuração</t>
        </is>
      </c>
    </row>
    <row r="5048">
      <c r="A5048" s="192" t="inlineStr">
        <is>
          <t>efeito.22.valor</t>
        </is>
      </c>
      <c r="B5048" s="192">
        <f>IF(ISBLANK('CONFIGURAÇÃO'!$E$32),"",'CONFIGURAÇÃO'!$E$32&amp;"")</f>
        <v/>
      </c>
      <c r="C5048" s="192">
        <f>"'CONFIGURAÇÃO'!E32"</f>
        <v/>
      </c>
      <c r="D5048" s="192" t="inlineStr">
        <is>
          <t>configuração</t>
        </is>
      </c>
    </row>
    <row r="5049">
      <c r="A5049" s="192" t="inlineStr">
        <is>
          <t>efeito.22.tipo_de_fonte</t>
        </is>
      </c>
      <c r="B5049" s="192">
        <f>IF(ISBLANK('CONFIGURAÇÃO'!$F$32),"",'CONFIGURAÇÃO'!$F$32&amp;"")</f>
        <v/>
      </c>
      <c r="C5049" s="192">
        <f>"'CONFIGURAÇÃO'!F32"</f>
        <v/>
      </c>
      <c r="D5049" s="192" t="inlineStr">
        <is>
          <t>configuração</t>
        </is>
      </c>
    </row>
    <row r="5050">
      <c r="A5050" s="192" t="inlineStr">
        <is>
          <t>efeito.22.fonte</t>
        </is>
      </c>
      <c r="B5050" s="192">
        <f>IF(ISBLANK('CONFIGURAÇÃO'!$G$32),"",'CONFIGURAÇÃO'!$G$32&amp;"")</f>
        <v/>
      </c>
      <c r="C5050" s="192">
        <f>"'CONFIGURAÇÃO'!G32"</f>
        <v/>
      </c>
      <c r="D5050" s="192" t="inlineStr">
        <is>
          <t>configuração</t>
        </is>
      </c>
    </row>
    <row r="5051">
      <c r="A5051" s="192" t="inlineStr">
        <is>
          <t>aviso.efeito.22</t>
        </is>
      </c>
      <c r="B5051" s="192">
        <f>DADOS_CONFIG!$M$23&amp;""</f>
        <v/>
      </c>
      <c r="C5051" s="192" t="inlineStr">
        <is>
          <t>DADOS_CONFIG!M23</t>
        </is>
      </c>
      <c r="D5051" s="192" t="inlineStr">
        <is>
          <t>aviso</t>
        </is>
      </c>
    </row>
    <row r="5052">
      <c r="A5052" s="192" t="inlineStr">
        <is>
          <t>efeito.23.ligado</t>
        </is>
      </c>
      <c r="B5052" s="192">
        <f>N('CONFIGURAÇÃO'!$B$33)&amp;""</f>
        <v/>
      </c>
      <c r="C5052" s="192">
        <f>"'CONFIGURAÇÃO'!B33"</f>
        <v/>
      </c>
      <c r="D5052" s="192" t="inlineStr">
        <is>
          <t>configuração</t>
        </is>
      </c>
    </row>
    <row r="5053">
      <c r="A5053" s="192" t="inlineStr">
        <is>
          <t>efeito.23.caixa</t>
        </is>
      </c>
      <c r="B5053" s="192">
        <f>IF(ISBLANK('CONFIGURAÇÃO'!$C$33),"",'CONFIGURAÇÃO'!$C$33&amp;"")</f>
        <v/>
      </c>
      <c r="C5053" s="192">
        <f>"'CONFIGURAÇÃO'!C33"</f>
        <v/>
      </c>
      <c r="D5053" s="192" t="inlineStr">
        <is>
          <t>configuração</t>
        </is>
      </c>
    </row>
    <row r="5054">
      <c r="A5054" s="192" t="inlineStr">
        <is>
          <t>efeito.23.como</t>
        </is>
      </c>
      <c r="B5054" s="192">
        <f>IF(ISBLANK('CONFIGURAÇÃO'!$D$33),"",'CONFIGURAÇÃO'!$D$33&amp;"")</f>
        <v/>
      </c>
      <c r="C5054" s="192">
        <f>"'CONFIGURAÇÃO'!D33"</f>
        <v/>
      </c>
      <c r="D5054" s="192" t="inlineStr">
        <is>
          <t>configuração</t>
        </is>
      </c>
    </row>
    <row r="5055">
      <c r="A5055" s="192" t="inlineStr">
        <is>
          <t>efeito.23.valor</t>
        </is>
      </c>
      <c r="B5055" s="192">
        <f>IF(ISBLANK('CONFIGURAÇÃO'!$E$33),"",'CONFIGURAÇÃO'!$E$33&amp;"")</f>
        <v/>
      </c>
      <c r="C5055" s="192">
        <f>"'CONFIGURAÇÃO'!E33"</f>
        <v/>
      </c>
      <c r="D5055" s="192" t="inlineStr">
        <is>
          <t>configuração</t>
        </is>
      </c>
    </row>
    <row r="5056">
      <c r="A5056" s="192" t="inlineStr">
        <is>
          <t>efeito.23.tipo_de_fonte</t>
        </is>
      </c>
      <c r="B5056" s="192">
        <f>IF(ISBLANK('CONFIGURAÇÃO'!$F$33),"",'CONFIGURAÇÃO'!$F$33&amp;"")</f>
        <v/>
      </c>
      <c r="C5056" s="192">
        <f>"'CONFIGURAÇÃO'!F33"</f>
        <v/>
      </c>
      <c r="D5056" s="192" t="inlineStr">
        <is>
          <t>configuração</t>
        </is>
      </c>
    </row>
    <row r="5057">
      <c r="A5057" s="192" t="inlineStr">
        <is>
          <t>efeito.23.fonte</t>
        </is>
      </c>
      <c r="B5057" s="192">
        <f>IF(ISBLANK('CONFIGURAÇÃO'!$G$33),"",'CONFIGURAÇÃO'!$G$33&amp;"")</f>
        <v/>
      </c>
      <c r="C5057" s="192">
        <f>"'CONFIGURAÇÃO'!G33"</f>
        <v/>
      </c>
      <c r="D5057" s="192" t="inlineStr">
        <is>
          <t>configuração</t>
        </is>
      </c>
    </row>
    <row r="5058">
      <c r="A5058" s="192" t="inlineStr">
        <is>
          <t>aviso.efeito.23</t>
        </is>
      </c>
      <c r="B5058" s="192">
        <f>DADOS_CONFIG!$M$24&amp;""</f>
        <v/>
      </c>
      <c r="C5058" s="192" t="inlineStr">
        <is>
          <t>DADOS_CONFIG!M24</t>
        </is>
      </c>
      <c r="D5058" s="192" t="inlineStr">
        <is>
          <t>aviso</t>
        </is>
      </c>
    </row>
    <row r="5059">
      <c r="A5059" s="192" t="inlineStr">
        <is>
          <t>efeito.24.ligado</t>
        </is>
      </c>
      <c r="B5059" s="192">
        <f>N('CONFIGURAÇÃO'!$B$34)&amp;""</f>
        <v/>
      </c>
      <c r="C5059" s="192">
        <f>"'CONFIGURAÇÃO'!B34"</f>
        <v/>
      </c>
      <c r="D5059" s="192" t="inlineStr">
        <is>
          <t>configuração</t>
        </is>
      </c>
    </row>
    <row r="5060">
      <c r="A5060" s="192" t="inlineStr">
        <is>
          <t>efeito.24.caixa</t>
        </is>
      </c>
      <c r="B5060" s="192">
        <f>IF(ISBLANK('CONFIGURAÇÃO'!$C$34),"",'CONFIGURAÇÃO'!$C$34&amp;"")</f>
        <v/>
      </c>
      <c r="C5060" s="192">
        <f>"'CONFIGURAÇÃO'!C34"</f>
        <v/>
      </c>
      <c r="D5060" s="192" t="inlineStr">
        <is>
          <t>configuração</t>
        </is>
      </c>
    </row>
    <row r="5061">
      <c r="A5061" s="192" t="inlineStr">
        <is>
          <t>efeito.24.como</t>
        </is>
      </c>
      <c r="B5061" s="192">
        <f>IF(ISBLANK('CONFIGURAÇÃO'!$D$34),"",'CONFIGURAÇÃO'!$D$34&amp;"")</f>
        <v/>
      </c>
      <c r="C5061" s="192">
        <f>"'CONFIGURAÇÃO'!D34"</f>
        <v/>
      </c>
      <c r="D5061" s="192" t="inlineStr">
        <is>
          <t>configuração</t>
        </is>
      </c>
    </row>
    <row r="5062">
      <c r="A5062" s="192" t="inlineStr">
        <is>
          <t>efeito.24.valor</t>
        </is>
      </c>
      <c r="B5062" s="192">
        <f>IF(ISBLANK('CONFIGURAÇÃO'!$E$34),"",'CONFIGURAÇÃO'!$E$34&amp;"")</f>
        <v/>
      </c>
      <c r="C5062" s="192">
        <f>"'CONFIGURAÇÃO'!E34"</f>
        <v/>
      </c>
      <c r="D5062" s="192" t="inlineStr">
        <is>
          <t>configuração</t>
        </is>
      </c>
    </row>
    <row r="5063">
      <c r="A5063" s="192" t="inlineStr">
        <is>
          <t>efeito.24.tipo_de_fonte</t>
        </is>
      </c>
      <c r="B5063" s="192">
        <f>IF(ISBLANK('CONFIGURAÇÃO'!$F$34),"",'CONFIGURAÇÃO'!$F$34&amp;"")</f>
        <v/>
      </c>
      <c r="C5063" s="192">
        <f>"'CONFIGURAÇÃO'!F34"</f>
        <v/>
      </c>
      <c r="D5063" s="192" t="inlineStr">
        <is>
          <t>configuração</t>
        </is>
      </c>
    </row>
    <row r="5064">
      <c r="A5064" s="192" t="inlineStr">
        <is>
          <t>efeito.24.fonte</t>
        </is>
      </c>
      <c r="B5064" s="192">
        <f>IF(ISBLANK('CONFIGURAÇÃO'!$G$34),"",'CONFIGURAÇÃO'!$G$34&amp;"")</f>
        <v/>
      </c>
      <c r="C5064" s="192">
        <f>"'CONFIGURAÇÃO'!G34"</f>
        <v/>
      </c>
      <c r="D5064" s="192" t="inlineStr">
        <is>
          <t>configuração</t>
        </is>
      </c>
    </row>
    <row r="5065">
      <c r="A5065" s="192" t="inlineStr">
        <is>
          <t>aviso.efeito.24</t>
        </is>
      </c>
      <c r="B5065" s="192">
        <f>DADOS_CONFIG!$M$25&amp;""</f>
        <v/>
      </c>
      <c r="C5065" s="192" t="inlineStr">
        <is>
          <t>DADOS_CONFIG!M25</t>
        </is>
      </c>
      <c r="D5065" s="192" t="inlineStr">
        <is>
          <t>aviso</t>
        </is>
      </c>
    </row>
    <row r="5066">
      <c r="A5066" s="192" t="inlineStr">
        <is>
          <t>efeito.25.ligado</t>
        </is>
      </c>
      <c r="B5066" s="192">
        <f>N('CONFIGURAÇÃO'!$B$35)&amp;""</f>
        <v/>
      </c>
      <c r="C5066" s="192">
        <f>"'CONFIGURAÇÃO'!B35"</f>
        <v/>
      </c>
      <c r="D5066" s="192" t="inlineStr">
        <is>
          <t>configuração</t>
        </is>
      </c>
    </row>
    <row r="5067">
      <c r="A5067" s="192" t="inlineStr">
        <is>
          <t>efeito.25.caixa</t>
        </is>
      </c>
      <c r="B5067" s="192">
        <f>IF(ISBLANK('CONFIGURAÇÃO'!$C$35),"",'CONFIGURAÇÃO'!$C$35&amp;"")</f>
        <v/>
      </c>
      <c r="C5067" s="192">
        <f>"'CONFIGURAÇÃO'!C35"</f>
        <v/>
      </c>
      <c r="D5067" s="192" t="inlineStr">
        <is>
          <t>configuração</t>
        </is>
      </c>
    </row>
    <row r="5068">
      <c r="A5068" s="192" t="inlineStr">
        <is>
          <t>efeito.25.como</t>
        </is>
      </c>
      <c r="B5068" s="192">
        <f>IF(ISBLANK('CONFIGURAÇÃO'!$D$35),"",'CONFIGURAÇÃO'!$D$35&amp;"")</f>
        <v/>
      </c>
      <c r="C5068" s="192">
        <f>"'CONFIGURAÇÃO'!D35"</f>
        <v/>
      </c>
      <c r="D5068" s="192" t="inlineStr">
        <is>
          <t>configuração</t>
        </is>
      </c>
    </row>
    <row r="5069">
      <c r="A5069" s="192" t="inlineStr">
        <is>
          <t>efeito.25.valor</t>
        </is>
      </c>
      <c r="B5069" s="192">
        <f>IF(ISBLANK('CONFIGURAÇÃO'!$E$35),"",'CONFIGURAÇÃO'!$E$35&amp;"")</f>
        <v/>
      </c>
      <c r="C5069" s="192">
        <f>"'CONFIGURAÇÃO'!E35"</f>
        <v/>
      </c>
      <c r="D5069" s="192" t="inlineStr">
        <is>
          <t>configuração</t>
        </is>
      </c>
    </row>
    <row r="5070">
      <c r="A5070" s="192" t="inlineStr">
        <is>
          <t>efeito.25.tipo_de_fonte</t>
        </is>
      </c>
      <c r="B5070" s="192">
        <f>IF(ISBLANK('CONFIGURAÇÃO'!$F$35),"",'CONFIGURAÇÃO'!$F$35&amp;"")</f>
        <v/>
      </c>
      <c r="C5070" s="192">
        <f>"'CONFIGURAÇÃO'!F35"</f>
        <v/>
      </c>
      <c r="D5070" s="192" t="inlineStr">
        <is>
          <t>configuração</t>
        </is>
      </c>
    </row>
    <row r="5071">
      <c r="A5071" s="192" t="inlineStr">
        <is>
          <t>efeito.25.fonte</t>
        </is>
      </c>
      <c r="B5071" s="192">
        <f>IF(ISBLANK('CONFIGURAÇÃO'!$G$35),"",'CONFIGURAÇÃO'!$G$35&amp;"")</f>
        <v/>
      </c>
      <c r="C5071" s="192">
        <f>"'CONFIGURAÇÃO'!G35"</f>
        <v/>
      </c>
      <c r="D5071" s="192" t="inlineStr">
        <is>
          <t>configuração</t>
        </is>
      </c>
    </row>
    <row r="5072">
      <c r="A5072" s="192" t="inlineStr">
        <is>
          <t>aviso.efeito.25</t>
        </is>
      </c>
      <c r="B5072" s="192">
        <f>DADOS_CONFIG!$M$26&amp;""</f>
        <v/>
      </c>
      <c r="C5072" s="192" t="inlineStr">
        <is>
          <t>DADOS_CONFIG!M26</t>
        </is>
      </c>
      <c r="D5072" s="192" t="inlineStr">
        <is>
          <t>aviso</t>
        </is>
      </c>
    </row>
    <row r="5073">
      <c r="A5073" s="192" t="inlineStr">
        <is>
          <t>efeito.26.ligado</t>
        </is>
      </c>
      <c r="B5073" s="192">
        <f>N('CONFIGURAÇÃO'!$B$36)&amp;""</f>
        <v/>
      </c>
      <c r="C5073" s="192">
        <f>"'CONFIGURAÇÃO'!B36"</f>
        <v/>
      </c>
      <c r="D5073" s="192" t="inlineStr">
        <is>
          <t>configuração</t>
        </is>
      </c>
    </row>
    <row r="5074">
      <c r="A5074" s="192" t="inlineStr">
        <is>
          <t>efeito.26.caixa</t>
        </is>
      </c>
      <c r="B5074" s="192">
        <f>IF(ISBLANK('CONFIGURAÇÃO'!$C$36),"",'CONFIGURAÇÃO'!$C$36&amp;"")</f>
        <v/>
      </c>
      <c r="C5074" s="192">
        <f>"'CONFIGURAÇÃO'!C36"</f>
        <v/>
      </c>
      <c r="D5074" s="192" t="inlineStr">
        <is>
          <t>configuração</t>
        </is>
      </c>
    </row>
    <row r="5075">
      <c r="A5075" s="192" t="inlineStr">
        <is>
          <t>efeito.26.como</t>
        </is>
      </c>
      <c r="B5075" s="192">
        <f>IF(ISBLANK('CONFIGURAÇÃO'!$D$36),"",'CONFIGURAÇÃO'!$D$36&amp;"")</f>
        <v/>
      </c>
      <c r="C5075" s="192">
        <f>"'CONFIGURAÇÃO'!D36"</f>
        <v/>
      </c>
      <c r="D5075" s="192" t="inlineStr">
        <is>
          <t>configuração</t>
        </is>
      </c>
    </row>
    <row r="5076">
      <c r="A5076" s="192" t="inlineStr">
        <is>
          <t>efeito.26.valor</t>
        </is>
      </c>
      <c r="B5076" s="192">
        <f>IF(ISBLANK('CONFIGURAÇÃO'!$E$36),"",'CONFIGURAÇÃO'!$E$36&amp;"")</f>
        <v/>
      </c>
      <c r="C5076" s="192">
        <f>"'CONFIGURAÇÃO'!E36"</f>
        <v/>
      </c>
      <c r="D5076" s="192" t="inlineStr">
        <is>
          <t>configuração</t>
        </is>
      </c>
    </row>
    <row r="5077">
      <c r="A5077" s="192" t="inlineStr">
        <is>
          <t>efeito.26.tipo_de_fonte</t>
        </is>
      </c>
      <c r="B5077" s="192">
        <f>IF(ISBLANK('CONFIGURAÇÃO'!$F$36),"",'CONFIGURAÇÃO'!$F$36&amp;"")</f>
        <v/>
      </c>
      <c r="C5077" s="192">
        <f>"'CONFIGURAÇÃO'!F36"</f>
        <v/>
      </c>
      <c r="D5077" s="192" t="inlineStr">
        <is>
          <t>configuração</t>
        </is>
      </c>
    </row>
    <row r="5078">
      <c r="A5078" s="192" t="inlineStr">
        <is>
          <t>efeito.26.fonte</t>
        </is>
      </c>
      <c r="B5078" s="192">
        <f>IF(ISBLANK('CONFIGURAÇÃO'!$G$36),"",'CONFIGURAÇÃO'!$G$36&amp;"")</f>
        <v/>
      </c>
      <c r="C5078" s="192">
        <f>"'CONFIGURAÇÃO'!G36"</f>
        <v/>
      </c>
      <c r="D5078" s="192" t="inlineStr">
        <is>
          <t>configuração</t>
        </is>
      </c>
    </row>
    <row r="5079">
      <c r="A5079" s="192" t="inlineStr">
        <is>
          <t>aviso.efeito.26</t>
        </is>
      </c>
      <c r="B5079" s="192">
        <f>DADOS_CONFIG!$M$27&amp;""</f>
        <v/>
      </c>
      <c r="C5079" s="192" t="inlineStr">
        <is>
          <t>DADOS_CONFIG!M27</t>
        </is>
      </c>
      <c r="D5079" s="192" t="inlineStr">
        <is>
          <t>aviso</t>
        </is>
      </c>
    </row>
    <row r="5080">
      <c r="A5080" s="192" t="inlineStr">
        <is>
          <t>efeito.27.ligado</t>
        </is>
      </c>
      <c r="B5080" s="192">
        <f>N('CONFIGURAÇÃO'!$B$37)&amp;""</f>
        <v/>
      </c>
      <c r="C5080" s="192">
        <f>"'CONFIGURAÇÃO'!B37"</f>
        <v/>
      </c>
      <c r="D5080" s="192" t="inlineStr">
        <is>
          <t>configuração</t>
        </is>
      </c>
    </row>
    <row r="5081">
      <c r="A5081" s="192" t="inlineStr">
        <is>
          <t>efeito.27.caixa</t>
        </is>
      </c>
      <c r="B5081" s="192">
        <f>IF(ISBLANK('CONFIGURAÇÃO'!$C$37),"",'CONFIGURAÇÃO'!$C$37&amp;"")</f>
        <v/>
      </c>
      <c r="C5081" s="192">
        <f>"'CONFIGURAÇÃO'!C37"</f>
        <v/>
      </c>
      <c r="D5081" s="192" t="inlineStr">
        <is>
          <t>configuração</t>
        </is>
      </c>
    </row>
    <row r="5082">
      <c r="A5082" s="192" t="inlineStr">
        <is>
          <t>efeito.27.como</t>
        </is>
      </c>
      <c r="B5082" s="192">
        <f>IF(ISBLANK('CONFIGURAÇÃO'!$D$37),"",'CONFIGURAÇÃO'!$D$37&amp;"")</f>
        <v/>
      </c>
      <c r="C5082" s="192">
        <f>"'CONFIGURAÇÃO'!D37"</f>
        <v/>
      </c>
      <c r="D5082" s="192" t="inlineStr">
        <is>
          <t>configuração</t>
        </is>
      </c>
    </row>
    <row r="5083">
      <c r="A5083" s="192" t="inlineStr">
        <is>
          <t>efeito.27.valor</t>
        </is>
      </c>
      <c r="B5083" s="192">
        <f>IF(ISBLANK('CONFIGURAÇÃO'!$E$37),"",'CONFIGURAÇÃO'!$E$37&amp;"")</f>
        <v/>
      </c>
      <c r="C5083" s="192">
        <f>"'CONFIGURAÇÃO'!E37"</f>
        <v/>
      </c>
      <c r="D5083" s="192" t="inlineStr">
        <is>
          <t>configuração</t>
        </is>
      </c>
    </row>
    <row r="5084">
      <c r="A5084" s="192" t="inlineStr">
        <is>
          <t>efeito.27.tipo_de_fonte</t>
        </is>
      </c>
      <c r="B5084" s="192">
        <f>IF(ISBLANK('CONFIGURAÇÃO'!$F$37),"",'CONFIGURAÇÃO'!$F$37&amp;"")</f>
        <v/>
      </c>
      <c r="C5084" s="192">
        <f>"'CONFIGURAÇÃO'!F37"</f>
        <v/>
      </c>
      <c r="D5084" s="192" t="inlineStr">
        <is>
          <t>configuração</t>
        </is>
      </c>
    </row>
    <row r="5085">
      <c r="A5085" s="192" t="inlineStr">
        <is>
          <t>efeito.27.fonte</t>
        </is>
      </c>
      <c r="B5085" s="192">
        <f>IF(ISBLANK('CONFIGURAÇÃO'!$G$37),"",'CONFIGURAÇÃO'!$G$37&amp;"")</f>
        <v/>
      </c>
      <c r="C5085" s="192">
        <f>"'CONFIGURAÇÃO'!G37"</f>
        <v/>
      </c>
      <c r="D5085" s="192" t="inlineStr">
        <is>
          <t>configuração</t>
        </is>
      </c>
    </row>
    <row r="5086">
      <c r="A5086" s="192" t="inlineStr">
        <is>
          <t>aviso.efeito.27</t>
        </is>
      </c>
      <c r="B5086" s="192">
        <f>DADOS_CONFIG!$M$28&amp;""</f>
        <v/>
      </c>
      <c r="C5086" s="192" t="inlineStr">
        <is>
          <t>DADOS_CONFIG!M28</t>
        </is>
      </c>
      <c r="D5086" s="192" t="inlineStr">
        <is>
          <t>aviso</t>
        </is>
      </c>
    </row>
    <row r="5087">
      <c r="A5087" s="192" t="inlineStr">
        <is>
          <t>efeito.28.ligado</t>
        </is>
      </c>
      <c r="B5087" s="192">
        <f>N('CONFIGURAÇÃO'!$B$38)&amp;""</f>
        <v/>
      </c>
      <c r="C5087" s="192">
        <f>"'CONFIGURAÇÃO'!B38"</f>
        <v/>
      </c>
      <c r="D5087" s="192" t="inlineStr">
        <is>
          <t>configuração</t>
        </is>
      </c>
    </row>
    <row r="5088">
      <c r="A5088" s="192" t="inlineStr">
        <is>
          <t>efeito.28.caixa</t>
        </is>
      </c>
      <c r="B5088" s="192">
        <f>IF(ISBLANK('CONFIGURAÇÃO'!$C$38),"",'CONFIGURAÇÃO'!$C$38&amp;"")</f>
        <v/>
      </c>
      <c r="C5088" s="192">
        <f>"'CONFIGURAÇÃO'!C38"</f>
        <v/>
      </c>
      <c r="D5088" s="192" t="inlineStr">
        <is>
          <t>configuração</t>
        </is>
      </c>
    </row>
    <row r="5089">
      <c r="A5089" s="192" t="inlineStr">
        <is>
          <t>efeito.28.como</t>
        </is>
      </c>
      <c r="B5089" s="192">
        <f>IF(ISBLANK('CONFIGURAÇÃO'!$D$38),"",'CONFIGURAÇÃO'!$D$38&amp;"")</f>
        <v/>
      </c>
      <c r="C5089" s="192">
        <f>"'CONFIGURAÇÃO'!D38"</f>
        <v/>
      </c>
      <c r="D5089" s="192" t="inlineStr">
        <is>
          <t>configuração</t>
        </is>
      </c>
    </row>
    <row r="5090">
      <c r="A5090" s="192" t="inlineStr">
        <is>
          <t>efeito.28.valor</t>
        </is>
      </c>
      <c r="B5090" s="192">
        <f>IF(ISBLANK('CONFIGURAÇÃO'!$E$38),"",'CONFIGURAÇÃO'!$E$38&amp;"")</f>
        <v/>
      </c>
      <c r="C5090" s="192">
        <f>"'CONFIGURAÇÃO'!E38"</f>
        <v/>
      </c>
      <c r="D5090" s="192" t="inlineStr">
        <is>
          <t>configuração</t>
        </is>
      </c>
    </row>
    <row r="5091">
      <c r="A5091" s="192" t="inlineStr">
        <is>
          <t>efeito.28.tipo_de_fonte</t>
        </is>
      </c>
      <c r="B5091" s="192">
        <f>IF(ISBLANK('CONFIGURAÇÃO'!$F$38),"",'CONFIGURAÇÃO'!$F$38&amp;"")</f>
        <v/>
      </c>
      <c r="C5091" s="192">
        <f>"'CONFIGURAÇÃO'!F38"</f>
        <v/>
      </c>
      <c r="D5091" s="192" t="inlineStr">
        <is>
          <t>configuração</t>
        </is>
      </c>
    </row>
    <row r="5092">
      <c r="A5092" s="192" t="inlineStr">
        <is>
          <t>efeito.28.fonte</t>
        </is>
      </c>
      <c r="B5092" s="192">
        <f>IF(ISBLANK('CONFIGURAÇÃO'!$G$38),"",'CONFIGURAÇÃO'!$G$38&amp;"")</f>
        <v/>
      </c>
      <c r="C5092" s="192">
        <f>"'CONFIGURAÇÃO'!G38"</f>
        <v/>
      </c>
      <c r="D5092" s="192" t="inlineStr">
        <is>
          <t>configuração</t>
        </is>
      </c>
    </row>
    <row r="5093">
      <c r="A5093" s="192" t="inlineStr">
        <is>
          <t>aviso.efeito.28</t>
        </is>
      </c>
      <c r="B5093" s="192">
        <f>DADOS_CONFIG!$M$29&amp;""</f>
        <v/>
      </c>
      <c r="C5093" s="192" t="inlineStr">
        <is>
          <t>DADOS_CONFIG!M29</t>
        </is>
      </c>
      <c r="D5093" s="192" t="inlineStr">
        <is>
          <t>aviso</t>
        </is>
      </c>
    </row>
    <row r="5094">
      <c r="A5094" s="192" t="inlineStr">
        <is>
          <t>efeito.29.ligado</t>
        </is>
      </c>
      <c r="B5094" s="192">
        <f>N('CONFIGURAÇÃO'!$B$39)&amp;""</f>
        <v/>
      </c>
      <c r="C5094" s="192">
        <f>"'CONFIGURAÇÃO'!B39"</f>
        <v/>
      </c>
      <c r="D5094" s="192" t="inlineStr">
        <is>
          <t>configuração</t>
        </is>
      </c>
    </row>
    <row r="5095">
      <c r="A5095" s="192" t="inlineStr">
        <is>
          <t>efeito.29.caixa</t>
        </is>
      </c>
      <c r="B5095" s="192">
        <f>IF(ISBLANK('CONFIGURAÇÃO'!$C$39),"",'CONFIGURAÇÃO'!$C$39&amp;"")</f>
        <v/>
      </c>
      <c r="C5095" s="192">
        <f>"'CONFIGURAÇÃO'!C39"</f>
        <v/>
      </c>
      <c r="D5095" s="192" t="inlineStr">
        <is>
          <t>configuração</t>
        </is>
      </c>
    </row>
    <row r="5096">
      <c r="A5096" s="192" t="inlineStr">
        <is>
          <t>efeito.29.como</t>
        </is>
      </c>
      <c r="B5096" s="192">
        <f>IF(ISBLANK('CONFIGURAÇÃO'!$D$39),"",'CONFIGURAÇÃO'!$D$39&amp;"")</f>
        <v/>
      </c>
      <c r="C5096" s="192">
        <f>"'CONFIGURAÇÃO'!D39"</f>
        <v/>
      </c>
      <c r="D5096" s="192" t="inlineStr">
        <is>
          <t>configuração</t>
        </is>
      </c>
    </row>
    <row r="5097">
      <c r="A5097" s="192" t="inlineStr">
        <is>
          <t>efeito.29.valor</t>
        </is>
      </c>
      <c r="B5097" s="192">
        <f>IF(ISBLANK('CONFIGURAÇÃO'!$E$39),"",'CONFIGURAÇÃO'!$E$39&amp;"")</f>
        <v/>
      </c>
      <c r="C5097" s="192">
        <f>"'CONFIGURAÇÃO'!E39"</f>
        <v/>
      </c>
      <c r="D5097" s="192" t="inlineStr">
        <is>
          <t>configuração</t>
        </is>
      </c>
    </row>
    <row r="5098">
      <c r="A5098" s="192" t="inlineStr">
        <is>
          <t>efeito.29.tipo_de_fonte</t>
        </is>
      </c>
      <c r="B5098" s="192">
        <f>IF(ISBLANK('CONFIGURAÇÃO'!$F$39),"",'CONFIGURAÇÃO'!$F$39&amp;"")</f>
        <v/>
      </c>
      <c r="C5098" s="192">
        <f>"'CONFIGURAÇÃO'!F39"</f>
        <v/>
      </c>
      <c r="D5098" s="192" t="inlineStr">
        <is>
          <t>configuração</t>
        </is>
      </c>
    </row>
    <row r="5099">
      <c r="A5099" s="192" t="inlineStr">
        <is>
          <t>efeito.29.fonte</t>
        </is>
      </c>
      <c r="B5099" s="192">
        <f>IF(ISBLANK('CONFIGURAÇÃO'!$G$39),"",'CONFIGURAÇÃO'!$G$39&amp;"")</f>
        <v/>
      </c>
      <c r="C5099" s="192">
        <f>"'CONFIGURAÇÃO'!G39"</f>
        <v/>
      </c>
      <c r="D5099" s="192" t="inlineStr">
        <is>
          <t>configuração</t>
        </is>
      </c>
    </row>
    <row r="5100">
      <c r="A5100" s="192" t="inlineStr">
        <is>
          <t>aviso.efeito.29</t>
        </is>
      </c>
      <c r="B5100" s="192">
        <f>DADOS_CONFIG!$M$30&amp;""</f>
        <v/>
      </c>
      <c r="C5100" s="192" t="inlineStr">
        <is>
          <t>DADOS_CONFIG!M30</t>
        </is>
      </c>
      <c r="D5100" s="192" t="inlineStr">
        <is>
          <t>aviso</t>
        </is>
      </c>
    </row>
    <row r="5101">
      <c r="A5101" s="192" t="inlineStr">
        <is>
          <t>efeito.30.ligado</t>
        </is>
      </c>
      <c r="B5101" s="192">
        <f>N('CONFIGURAÇÃO'!$B$40)&amp;""</f>
        <v/>
      </c>
      <c r="C5101" s="192">
        <f>"'CONFIGURAÇÃO'!B40"</f>
        <v/>
      </c>
      <c r="D5101" s="192" t="inlineStr">
        <is>
          <t>configuração</t>
        </is>
      </c>
    </row>
    <row r="5102">
      <c r="A5102" s="192" t="inlineStr">
        <is>
          <t>efeito.30.caixa</t>
        </is>
      </c>
      <c r="B5102" s="192">
        <f>IF(ISBLANK('CONFIGURAÇÃO'!$C$40),"",'CONFIGURAÇÃO'!$C$40&amp;"")</f>
        <v/>
      </c>
      <c r="C5102" s="192">
        <f>"'CONFIGURAÇÃO'!C40"</f>
        <v/>
      </c>
      <c r="D5102" s="192" t="inlineStr">
        <is>
          <t>configuração</t>
        </is>
      </c>
    </row>
    <row r="5103">
      <c r="A5103" s="192" t="inlineStr">
        <is>
          <t>efeito.30.como</t>
        </is>
      </c>
      <c r="B5103" s="192">
        <f>IF(ISBLANK('CONFIGURAÇÃO'!$D$40),"",'CONFIGURAÇÃO'!$D$40&amp;"")</f>
        <v/>
      </c>
      <c r="C5103" s="192">
        <f>"'CONFIGURAÇÃO'!D40"</f>
        <v/>
      </c>
      <c r="D5103" s="192" t="inlineStr">
        <is>
          <t>configuração</t>
        </is>
      </c>
    </row>
    <row r="5104">
      <c r="A5104" s="192" t="inlineStr">
        <is>
          <t>efeito.30.valor</t>
        </is>
      </c>
      <c r="B5104" s="192">
        <f>IF(ISBLANK('CONFIGURAÇÃO'!$E$40),"",'CONFIGURAÇÃO'!$E$40&amp;"")</f>
        <v/>
      </c>
      <c r="C5104" s="192">
        <f>"'CONFIGURAÇÃO'!E40"</f>
        <v/>
      </c>
      <c r="D5104" s="192" t="inlineStr">
        <is>
          <t>configuração</t>
        </is>
      </c>
    </row>
    <row r="5105">
      <c r="A5105" s="192" t="inlineStr">
        <is>
          <t>efeito.30.tipo_de_fonte</t>
        </is>
      </c>
      <c r="B5105" s="192">
        <f>IF(ISBLANK('CONFIGURAÇÃO'!$F$40),"",'CONFIGURAÇÃO'!$F$40&amp;"")</f>
        <v/>
      </c>
      <c r="C5105" s="192">
        <f>"'CONFIGURAÇÃO'!F40"</f>
        <v/>
      </c>
      <c r="D5105" s="192" t="inlineStr">
        <is>
          <t>configuração</t>
        </is>
      </c>
    </row>
    <row r="5106">
      <c r="A5106" s="192" t="inlineStr">
        <is>
          <t>efeito.30.fonte</t>
        </is>
      </c>
      <c r="B5106" s="192">
        <f>IF(ISBLANK('CONFIGURAÇÃO'!$G$40),"",'CONFIGURAÇÃO'!$G$40&amp;"")</f>
        <v/>
      </c>
      <c r="C5106" s="192">
        <f>"'CONFIGURAÇÃO'!G40"</f>
        <v/>
      </c>
      <c r="D5106" s="192" t="inlineStr">
        <is>
          <t>configuração</t>
        </is>
      </c>
    </row>
    <row r="5107">
      <c r="A5107" s="192" t="inlineStr">
        <is>
          <t>aviso.efeito.30</t>
        </is>
      </c>
      <c r="B5107" s="192">
        <f>DADOS_CONFIG!$M$31&amp;""</f>
        <v/>
      </c>
      <c r="C5107" s="192" t="inlineStr">
        <is>
          <t>DADOS_CONFIG!M31</t>
        </is>
      </c>
      <c r="D5107" s="192" t="inlineStr">
        <is>
          <t>aviso</t>
        </is>
      </c>
    </row>
    <row r="5108">
      <c r="A5108" s="192" t="inlineStr">
        <is>
          <t>aviso.efeito_caixa.vida_maxima</t>
        </is>
      </c>
      <c r="B5108" s="192">
        <f>DADOS_CONFIG!$E$2&amp;""</f>
        <v/>
      </c>
      <c r="C5108" s="192" t="inlineStr">
        <is>
          <t>DADOS_CONFIG!E2</t>
        </is>
      </c>
      <c r="D5108" s="192" t="inlineStr">
        <is>
          <t>aviso</t>
        </is>
      </c>
    </row>
    <row r="5109">
      <c r="A5109" s="192" t="inlineStr">
        <is>
          <t>aviso.efeito_caixa.pe_maximo</t>
        </is>
      </c>
      <c r="B5109" s="192">
        <f>DADOS_CONFIG!$E$3&amp;""</f>
        <v/>
      </c>
      <c r="C5109" s="192" t="inlineStr">
        <is>
          <t>DADOS_CONFIG!E3</t>
        </is>
      </c>
      <c r="D5109" s="192" t="inlineStr">
        <is>
          <t>aviso</t>
        </is>
      </c>
    </row>
    <row r="5110">
      <c r="A5110" s="192" t="inlineStr">
        <is>
          <t>aviso.efeito_caixa.integridade_maxima</t>
        </is>
      </c>
      <c r="B5110" s="192">
        <f>DADOS_CONFIG!$E$4&amp;""</f>
        <v/>
      </c>
      <c r="C5110" s="192" t="inlineStr">
        <is>
          <t>DADOS_CONFIG!E4</t>
        </is>
      </c>
      <c r="D5110" s="192" t="inlineStr">
        <is>
          <t>aviso</t>
        </is>
      </c>
    </row>
    <row r="5111">
      <c r="A5111" s="192" t="inlineStr">
        <is>
          <t>aviso.efeito_caixa.defesa</t>
        </is>
      </c>
      <c r="B5111" s="192">
        <f>DADOS_CONFIG!$E$5&amp;""</f>
        <v/>
      </c>
      <c r="C5111" s="192" t="inlineStr">
        <is>
          <t>DADOS_CONFIG!E5</t>
        </is>
      </c>
      <c r="D5111" s="192" t="inlineStr">
        <is>
          <t>aviso</t>
        </is>
      </c>
    </row>
    <row r="5112">
      <c r="A5112" s="192" t="inlineStr">
        <is>
          <t>aviso.efeito_caixa.protecao</t>
        </is>
      </c>
      <c r="B5112" s="192">
        <f>DADOS_CONFIG!$E$6&amp;""</f>
        <v/>
      </c>
      <c r="C5112" s="192" t="inlineStr">
        <is>
          <t>DADOS_CONFIG!E6</t>
        </is>
      </c>
      <c r="D5112" s="192" t="inlineStr">
        <is>
          <t>aviso</t>
        </is>
      </c>
    </row>
    <row r="5113">
      <c r="A5113" s="192" t="inlineStr">
        <is>
          <t>aviso.efeito_caixa.iniciativa</t>
        </is>
      </c>
      <c r="B5113" s="192">
        <f>DADOS_CONFIG!$E$7&amp;""</f>
        <v/>
      </c>
      <c r="C5113" s="192" t="inlineStr">
        <is>
          <t>DADOS_CONFIG!E7</t>
        </is>
      </c>
      <c r="D5113" s="192" t="inlineStr">
        <is>
          <t>aviso</t>
        </is>
      </c>
    </row>
    <row r="5114">
      <c r="A5114" s="192" t="inlineStr">
        <is>
          <t>aviso.efeito_caixa.cd_de_feitico</t>
        </is>
      </c>
      <c r="B5114" s="192">
        <f>DADOS_CONFIG!$E$8&amp;""</f>
        <v/>
      </c>
      <c r="C5114" s="192" t="inlineStr">
        <is>
          <t>DADOS_CONFIG!E8</t>
        </is>
      </c>
      <c r="D5114" s="192" t="inlineStr">
        <is>
          <t>aviso</t>
        </is>
      </c>
    </row>
    <row r="5115">
      <c r="A5115" s="192" t="inlineStr">
        <is>
          <t>aviso.efeito_caixa.conjuracao</t>
        </is>
      </c>
      <c r="B5115" s="192">
        <f>DADOS_CONFIG!$E$9&amp;""</f>
        <v/>
      </c>
      <c r="C5115" s="192" t="inlineStr">
        <is>
          <t>DADOS_CONFIG!E9</t>
        </is>
      </c>
      <c r="D5115" s="192" t="inlineStr">
        <is>
          <t>aviso</t>
        </is>
      </c>
    </row>
    <row r="5116">
      <c r="A5116" s="192" t="inlineStr">
        <is>
          <t>aviso.efeito_caixa.corpo_a_corpo</t>
        </is>
      </c>
      <c r="B5116" s="192">
        <f>DADOS_CONFIG!$E$10&amp;""</f>
        <v/>
      </c>
      <c r="C5116" s="192" t="inlineStr">
        <is>
          <t>DADOS_CONFIG!E10</t>
        </is>
      </c>
      <c r="D5116" s="192" t="inlineStr">
        <is>
          <t>aviso</t>
        </is>
      </c>
    </row>
    <row r="5117">
      <c r="A5117" s="192" t="inlineStr">
        <is>
          <t>aviso.efeito_caixa.a_distancia</t>
        </is>
      </c>
      <c r="B5117" s="192">
        <f>DADOS_CONFIG!$E$11&amp;""</f>
        <v/>
      </c>
      <c r="C5117" s="192" t="inlineStr">
        <is>
          <t>DADOS_CONFIG!E11</t>
        </is>
      </c>
      <c r="D5117" s="192" t="inlineStr">
        <is>
          <t>aviso</t>
        </is>
      </c>
    </row>
    <row r="5118">
      <c r="A5118" s="192" t="inlineStr">
        <is>
          <t>aviso.efeito_caixa.deslocamento</t>
        </is>
      </c>
      <c r="B5118" s="192">
        <f>DADOS_CONFIG!$E$12&amp;""</f>
        <v/>
      </c>
      <c r="C5118" s="192" t="inlineStr">
        <is>
          <t>DADOS_CONFIG!E12</t>
        </is>
      </c>
      <c r="D5118" s="192" t="inlineStr">
        <is>
          <t>aviso</t>
        </is>
      </c>
    </row>
    <row r="5119">
      <c r="A5119" s="192" t="inlineStr">
        <is>
          <t>aviso.efeito_caixa.limite_de_carga</t>
        </is>
      </c>
      <c r="B5119" s="192">
        <f>DADOS_CONFIG!$E$13&amp;""</f>
        <v/>
      </c>
      <c r="C5119" s="192" t="inlineStr">
        <is>
          <t>DADOS_CONFIG!E13</t>
        </is>
      </c>
      <c r="D5119" s="192" t="inlineStr">
        <is>
          <t>aviso</t>
        </is>
      </c>
    </row>
    <row r="5120">
      <c r="A5120" s="192" t="inlineStr">
        <is>
          <t>aviso.efeito_caixa.pericia.atletismo</t>
        </is>
      </c>
      <c r="B5120" s="192">
        <f>DADOS_CONFIG!$E$14&amp;""</f>
        <v/>
      </c>
      <c r="C5120" s="192" t="inlineStr">
        <is>
          <t>DADOS_CONFIG!E14</t>
        </is>
      </c>
      <c r="D5120" s="192" t="inlineStr">
        <is>
          <t>aviso</t>
        </is>
      </c>
    </row>
    <row r="5121">
      <c r="A5121" s="192" t="inlineStr">
        <is>
          <t>aviso.efeito_caixa.pericia.acrobacia</t>
        </is>
      </c>
      <c r="B5121" s="192">
        <f>DADOS_CONFIG!$E$15&amp;""</f>
        <v/>
      </c>
      <c r="C5121" s="192" t="inlineStr">
        <is>
          <t>DADOS_CONFIG!E15</t>
        </is>
      </c>
      <c r="D5121" s="192" t="inlineStr">
        <is>
          <t>aviso</t>
        </is>
      </c>
    </row>
    <row r="5122">
      <c r="A5122" s="192" t="inlineStr">
        <is>
          <t>aviso.efeito_caixa.pericia.furtividade</t>
        </is>
      </c>
      <c r="B5122" s="192">
        <f>DADOS_CONFIG!$E$16&amp;""</f>
        <v/>
      </c>
      <c r="C5122" s="192" t="inlineStr">
        <is>
          <t>DADOS_CONFIG!E16</t>
        </is>
      </c>
      <c r="D5122" s="192" t="inlineStr">
        <is>
          <t>aviso</t>
        </is>
      </c>
    </row>
    <row r="5123">
      <c r="A5123" s="192" t="inlineStr">
        <is>
          <t>aviso.efeito_caixa.pericia.pontaria</t>
        </is>
      </c>
      <c r="B5123" s="192">
        <f>DADOS_CONFIG!$E$17&amp;""</f>
        <v/>
      </c>
      <c r="C5123" s="192" t="inlineStr">
        <is>
          <t>DADOS_CONFIG!E17</t>
        </is>
      </c>
      <c r="D5123" s="192" t="inlineStr">
        <is>
          <t>aviso</t>
        </is>
      </c>
    </row>
    <row r="5124">
      <c r="A5124" s="192" t="inlineStr">
        <is>
          <t>aviso.efeito_caixa.pericia.prestidigitacao</t>
        </is>
      </c>
      <c r="B5124" s="192">
        <f>DADOS_CONFIG!$E$18&amp;""</f>
        <v/>
      </c>
      <c r="C5124" s="192" t="inlineStr">
        <is>
          <t>DADOS_CONFIG!E18</t>
        </is>
      </c>
      <c r="D5124" s="192" t="inlineStr">
        <is>
          <t>aviso</t>
        </is>
      </c>
    </row>
    <row r="5125">
      <c r="A5125" s="192" t="inlineStr">
        <is>
          <t>aviso.efeito_caixa.pericia.investigacao</t>
        </is>
      </c>
      <c r="B5125" s="192">
        <f>DADOS_CONFIG!$E$19&amp;""</f>
        <v/>
      </c>
      <c r="C5125" s="192" t="inlineStr">
        <is>
          <t>DADOS_CONFIG!E19</t>
        </is>
      </c>
      <c r="D5125" s="192" t="inlineStr">
        <is>
          <t>aviso</t>
        </is>
      </c>
    </row>
    <row r="5126">
      <c r="A5126" s="192" t="inlineStr">
        <is>
          <t>aviso.efeito_caixa.pericia.intuicao</t>
        </is>
      </c>
      <c r="B5126" s="192">
        <f>DADOS_CONFIG!$E$20&amp;""</f>
        <v/>
      </c>
      <c r="C5126" s="192" t="inlineStr">
        <is>
          <t>DADOS_CONFIG!E20</t>
        </is>
      </c>
      <c r="D5126" s="192" t="inlineStr">
        <is>
          <t>aviso</t>
        </is>
      </c>
    </row>
    <row r="5127">
      <c r="A5127" s="192" t="inlineStr">
        <is>
          <t>aviso.efeito_caixa.pericia.ocultismo</t>
        </is>
      </c>
      <c r="B5127" s="192">
        <f>DADOS_CONFIG!$E$21&amp;""</f>
        <v/>
      </c>
      <c r="C5127" s="192" t="inlineStr">
        <is>
          <t>DADOS_CONFIG!E21</t>
        </is>
      </c>
      <c r="D5127" s="192" t="inlineStr">
        <is>
          <t>aviso</t>
        </is>
      </c>
    </row>
    <row r="5128">
      <c r="A5128" s="192" t="inlineStr">
        <is>
          <t>aviso.efeito_caixa.pericia.religiao</t>
        </is>
      </c>
      <c r="B5128" s="192">
        <f>DADOS_CONFIG!$E$22&amp;""</f>
        <v/>
      </c>
      <c r="C5128" s="192" t="inlineStr">
        <is>
          <t>DADOS_CONFIG!E22</t>
        </is>
      </c>
      <c r="D5128" s="192" t="inlineStr">
        <is>
          <t>aviso</t>
        </is>
      </c>
    </row>
    <row r="5129">
      <c r="A5129" s="192" t="inlineStr">
        <is>
          <t>aviso.efeito_caixa.pericia.historia</t>
        </is>
      </c>
      <c r="B5129" s="192">
        <f>DADOS_CONFIG!$E$23&amp;""</f>
        <v/>
      </c>
      <c r="C5129" s="192" t="inlineStr">
        <is>
          <t>DADOS_CONFIG!E23</t>
        </is>
      </c>
      <c r="D5129" s="192" t="inlineStr">
        <is>
          <t>aviso</t>
        </is>
      </c>
    </row>
    <row r="5130">
      <c r="A5130" s="192" t="inlineStr">
        <is>
          <t>aviso.efeito_caixa.pericia.hierarquia</t>
        </is>
      </c>
      <c r="B5130" s="192">
        <f>DADOS_CONFIG!$E$24&amp;""</f>
        <v/>
      </c>
      <c r="C5130" s="192" t="inlineStr">
        <is>
          <t>DADOS_CONFIG!E24</t>
        </is>
      </c>
      <c r="D5130" s="192" t="inlineStr">
        <is>
          <t>aviso</t>
        </is>
      </c>
    </row>
    <row r="5131">
      <c r="A5131" s="192" t="inlineStr">
        <is>
          <t>aviso.efeito_caixa.pericia.medicina</t>
        </is>
      </c>
      <c r="B5131" s="192">
        <f>DADOS_CONFIG!$E$25&amp;""</f>
        <v/>
      </c>
      <c r="C5131" s="192" t="inlineStr">
        <is>
          <t>DADOS_CONFIG!E25</t>
        </is>
      </c>
      <c r="D5131" s="192" t="inlineStr">
        <is>
          <t>aviso</t>
        </is>
      </c>
    </row>
    <row r="5132">
      <c r="A5132" s="192" t="inlineStr">
        <is>
          <t>aviso.efeito_caixa.pericia.sobrevivencia</t>
        </is>
      </c>
      <c r="B5132" s="192">
        <f>DADOS_CONFIG!$E$26&amp;""</f>
        <v/>
      </c>
      <c r="C5132" s="192" t="inlineStr">
        <is>
          <t>DADOS_CONFIG!E26</t>
        </is>
      </c>
      <c r="D5132" s="192" t="inlineStr">
        <is>
          <t>aviso</t>
        </is>
      </c>
    </row>
    <row r="5133">
      <c r="A5133" s="192" t="inlineStr">
        <is>
          <t>aviso.efeito_caixa.pericia.natureza</t>
        </is>
      </c>
      <c r="B5133" s="192">
        <f>DADOS_CONFIG!$E$27&amp;""</f>
        <v/>
      </c>
      <c r="C5133" s="192" t="inlineStr">
        <is>
          <t>DADOS_CONFIG!E27</t>
        </is>
      </c>
      <c r="D5133" s="192" t="inlineStr">
        <is>
          <t>aviso</t>
        </is>
      </c>
    </row>
    <row r="5134">
      <c r="A5134" s="192" t="inlineStr">
        <is>
          <t>aviso.efeito_caixa.pericia.lidar_com_animais</t>
        </is>
      </c>
      <c r="B5134" s="192">
        <f>DADOS_CONFIG!$E$28&amp;""</f>
        <v/>
      </c>
      <c r="C5134" s="192" t="inlineStr">
        <is>
          <t>DADOS_CONFIG!E28</t>
        </is>
      </c>
      <c r="D5134" s="192" t="inlineStr">
        <is>
          <t>aviso</t>
        </is>
      </c>
    </row>
    <row r="5135">
      <c r="A5135" s="192" t="inlineStr">
        <is>
          <t>aviso.efeito_caixa.pericia.tecnologia</t>
        </is>
      </c>
      <c r="B5135" s="192">
        <f>DADOS_CONFIG!$E$29&amp;""</f>
        <v/>
      </c>
      <c r="C5135" s="192" t="inlineStr">
        <is>
          <t>DADOS_CONFIG!E29</t>
        </is>
      </c>
      <c r="D5135" s="192" t="inlineStr">
        <is>
          <t>aviso</t>
        </is>
      </c>
    </row>
    <row r="5136">
      <c r="A5136" s="192" t="inlineStr">
        <is>
          <t>aviso.efeito_caixa.pericia.sentir_energia</t>
        </is>
      </c>
      <c r="B5136" s="192">
        <f>DADOS_CONFIG!$E$30&amp;""</f>
        <v/>
      </c>
      <c r="C5136" s="192" t="inlineStr">
        <is>
          <t>DADOS_CONFIG!E30</t>
        </is>
      </c>
      <c r="D5136" s="192" t="inlineStr">
        <is>
          <t>aviso</t>
        </is>
      </c>
    </row>
    <row r="5137">
      <c r="A5137" s="192" t="inlineStr">
        <is>
          <t>aviso.efeito_caixa.pericia.percepcao</t>
        </is>
      </c>
      <c r="B5137" s="192">
        <f>DADOS_CONFIG!$E$31&amp;""</f>
        <v/>
      </c>
      <c r="C5137" s="192" t="inlineStr">
        <is>
          <t>DADOS_CONFIG!E31</t>
        </is>
      </c>
      <c r="D5137" s="192" t="inlineStr">
        <is>
          <t>aviso</t>
        </is>
      </c>
    </row>
    <row r="5138">
      <c r="A5138" s="192" t="inlineStr">
        <is>
          <t>aviso.efeito_caixa.pericia.persuasao</t>
        </is>
      </c>
      <c r="B5138" s="192">
        <f>DADOS_CONFIG!$E$32&amp;""</f>
        <v/>
      </c>
      <c r="C5138" s="192" t="inlineStr">
        <is>
          <t>DADOS_CONFIG!E32</t>
        </is>
      </c>
      <c r="D5138" s="192" t="inlineStr">
        <is>
          <t>aviso</t>
        </is>
      </c>
    </row>
    <row r="5139">
      <c r="A5139" s="192" t="inlineStr">
        <is>
          <t>aviso.efeito_caixa.pericia.enganacao</t>
        </is>
      </c>
      <c r="B5139" s="192">
        <f>DADOS_CONFIG!$E$33&amp;""</f>
        <v/>
      </c>
      <c r="C5139" s="192" t="inlineStr">
        <is>
          <t>DADOS_CONFIG!E33</t>
        </is>
      </c>
      <c r="D5139" s="192" t="inlineStr">
        <is>
          <t>aviso</t>
        </is>
      </c>
    </row>
    <row r="5140">
      <c r="A5140" s="192" t="inlineStr">
        <is>
          <t>aviso.efeito_caixa.pericia.intimidacao</t>
        </is>
      </c>
      <c r="B5140" s="192">
        <f>DADOS_CONFIG!$E$34&amp;""</f>
        <v/>
      </c>
      <c r="C5140" s="192" t="inlineStr">
        <is>
          <t>DADOS_CONFIG!E34</t>
        </is>
      </c>
      <c r="D5140" s="192" t="inlineStr">
        <is>
          <t>aviso</t>
        </is>
      </c>
    </row>
    <row r="5141">
      <c r="A5141" s="192" t="inlineStr">
        <is>
          <t>aviso.efeito_caixa.pericia.atuacao</t>
        </is>
      </c>
      <c r="B5141" s="192">
        <f>DADOS_CONFIG!$E$35&amp;""</f>
        <v/>
      </c>
      <c r="C5141" s="192" t="inlineStr">
        <is>
          <t>DADOS_CONFIG!E35</t>
        </is>
      </c>
      <c r="D5141" s="192" t="inlineStr">
        <is>
          <t>aviso</t>
        </is>
      </c>
    </row>
    <row r="5142">
      <c r="A5142" s="192" t="inlineStr">
        <is>
          <t>aviso.efeito_caixa.pericia.provocar</t>
        </is>
      </c>
      <c r="B5142" s="192">
        <f>DADOS_CONFIG!$E$36&amp;""</f>
        <v/>
      </c>
      <c r="C5142" s="192" t="inlineStr">
        <is>
          <t>DADOS_CONFIG!E36</t>
        </is>
      </c>
      <c r="D5142" s="192" t="inlineStr">
        <is>
          <t>aviso</t>
        </is>
      </c>
    </row>
    <row r="5143">
      <c r="A5143" s="192" t="inlineStr">
        <is>
          <t>aviso.efeito_caixa.oficio.conducao</t>
        </is>
      </c>
      <c r="B5143" s="192">
        <f>DADOS_CONFIG!$E$37&amp;""</f>
        <v/>
      </c>
      <c r="C5143" s="192" t="inlineStr">
        <is>
          <t>DADOS_CONFIG!E37</t>
        </is>
      </c>
      <c r="D5143" s="192" t="inlineStr">
        <is>
          <t>aviso</t>
        </is>
      </c>
    </row>
    <row r="5144">
      <c r="A5144" s="192" t="inlineStr">
        <is>
          <t>aviso.efeito_caixa.oficio.arrombamento</t>
        </is>
      </c>
      <c r="B5144" s="192">
        <f>DADOS_CONFIG!$E$38&amp;""</f>
        <v/>
      </c>
      <c r="C5144" s="192" t="inlineStr">
        <is>
          <t>DADOS_CONFIG!E38</t>
        </is>
      </c>
      <c r="D5144" s="192" t="inlineStr">
        <is>
          <t>aviso</t>
        </is>
      </c>
    </row>
    <row r="5145">
      <c r="A5145" s="192" t="inlineStr">
        <is>
          <t>aviso.efeito_caixa.oficio.herbalismo</t>
        </is>
      </c>
      <c r="B5145" s="192">
        <f>DADOS_CONFIG!$E$39&amp;""</f>
        <v/>
      </c>
      <c r="C5145" s="192" t="inlineStr">
        <is>
          <t>DADOS_CONFIG!E39</t>
        </is>
      </c>
      <c r="D5145" s="192" t="inlineStr">
        <is>
          <t>aviso</t>
        </is>
      </c>
    </row>
    <row r="5146">
      <c r="A5146" s="192" t="inlineStr">
        <is>
          <t>aviso.efeito_caixa.oficio.forja</t>
        </is>
      </c>
      <c r="B5146" s="192">
        <f>DADOS_CONFIG!$E$40&amp;""</f>
        <v/>
      </c>
      <c r="C5146" s="192" t="inlineStr">
        <is>
          <t>DADOS_CONFIG!E40</t>
        </is>
      </c>
      <c r="D5146" s="192" t="inlineStr">
        <is>
          <t>aviso</t>
        </is>
      </c>
    </row>
    <row r="5147">
      <c r="A5147" s="192" t="inlineStr">
        <is>
          <t>aviso.efeito_caixa.oficio.caligrafia</t>
        </is>
      </c>
      <c r="B5147" s="192">
        <f>DADOS_CONFIG!$E$41&amp;""</f>
        <v/>
      </c>
      <c r="C5147" s="192" t="inlineStr">
        <is>
          <t>DADOS_CONFIG!E41</t>
        </is>
      </c>
      <c r="D5147" s="192" t="inlineStr">
        <is>
          <t>aviso</t>
        </is>
      </c>
    </row>
    <row r="5148">
      <c r="A5148" s="192" t="inlineStr">
        <is>
          <t>aviso.efeito_caixa.oficio.burocracia</t>
        </is>
      </c>
      <c r="B5148" s="192">
        <f>DADOS_CONFIG!$E$42&amp;""</f>
        <v/>
      </c>
      <c r="C5148" s="192" t="inlineStr">
        <is>
          <t>DADOS_CONFIG!E42</t>
        </is>
      </c>
      <c r="D5148" s="192" t="inlineStr">
        <is>
          <t>aviso</t>
        </is>
      </c>
    </row>
    <row r="5149">
      <c r="A5149" s="192" t="inlineStr">
        <is>
          <t>aviso.efeito_caixa.oficio.entalhador</t>
        </is>
      </c>
      <c r="B5149" s="192">
        <f>DADOS_CONFIG!$E$43&amp;""</f>
        <v/>
      </c>
      <c r="C5149" s="192" t="inlineStr">
        <is>
          <t>DADOS_CONFIG!E43</t>
        </is>
      </c>
      <c r="D5149" s="192" t="inlineStr">
        <is>
          <t>aviso</t>
        </is>
      </c>
    </row>
    <row r="5150">
      <c r="A5150" s="192" t="inlineStr">
        <is>
          <t>aviso.efeito_caixa.oficio.alfaiate</t>
        </is>
      </c>
      <c r="B5150" s="192">
        <f>DADOS_CONFIG!$E$44&amp;""</f>
        <v/>
      </c>
      <c r="C5150" s="192" t="inlineStr">
        <is>
          <t>DADOS_CONFIG!E44</t>
        </is>
      </c>
      <c r="D5150" s="192" t="inlineStr">
        <is>
          <t>aviso</t>
        </is>
      </c>
    </row>
    <row r="5151">
      <c r="A5151" s="192" t="inlineStr">
        <is>
          <t>aviso.efeito_caixa.oficio.culinaria</t>
        </is>
      </c>
      <c r="B5151" s="192">
        <f>DADOS_CONFIG!$E$45&amp;""</f>
        <v/>
      </c>
      <c r="C5151" s="192" t="inlineStr">
        <is>
          <t>DADOS_CONFIG!E45</t>
        </is>
      </c>
      <c r="D5151" s="192" t="inlineStr">
        <is>
          <t>aviso</t>
        </is>
      </c>
    </row>
    <row r="5152">
      <c r="A5152" s="192" t="inlineStr">
        <is>
          <t>aviso.efeito_caixa.oficio.instrumento</t>
        </is>
      </c>
      <c r="B5152" s="192">
        <f>DADOS_CONFIG!$E$46&amp;""</f>
        <v/>
      </c>
      <c r="C5152" s="192" t="inlineStr">
        <is>
          <t>DADOS_CONFIG!E46</t>
        </is>
      </c>
      <c r="D5152" s="192" t="inlineStr">
        <is>
          <t>aviso</t>
        </is>
      </c>
    </row>
    <row r="5153">
      <c r="A5153" s="192" t="inlineStr">
        <is>
          <t>aviso.efeito_caixa.oficio.jogatina</t>
        </is>
      </c>
      <c r="B5153" s="192">
        <f>DADOS_CONFIG!$E$47&amp;""</f>
        <v/>
      </c>
      <c r="C5153" s="192" t="inlineStr">
        <is>
          <t>DADOS_CONFIG!E47</t>
        </is>
      </c>
      <c r="D5153" s="192" t="inlineStr">
        <is>
          <t>aviso</t>
        </is>
      </c>
    </row>
    <row r="5154">
      <c r="A5154" s="192" t="inlineStr">
        <is>
          <t>aviso.efeito_caixa.tr.fisico</t>
        </is>
      </c>
      <c r="B5154" s="192">
        <f>DADOS_CONFIG!$E$48&amp;""</f>
        <v/>
      </c>
      <c r="C5154" s="192" t="inlineStr">
        <is>
          <t>DADOS_CONFIG!E48</t>
        </is>
      </c>
      <c r="D5154" s="192" t="inlineStr">
        <is>
          <t>aviso</t>
        </is>
      </c>
    </row>
    <row r="5155">
      <c r="A5155" s="192" t="inlineStr">
        <is>
          <t>aviso.efeito_caixa.tr.vigor</t>
        </is>
      </c>
      <c r="B5155" s="192">
        <f>DADOS_CONFIG!$E$49&amp;""</f>
        <v/>
      </c>
      <c r="C5155" s="192" t="inlineStr">
        <is>
          <t>DADOS_CONFIG!E49</t>
        </is>
      </c>
      <c r="D5155" s="192" t="inlineStr">
        <is>
          <t>aviso</t>
        </is>
      </c>
    </row>
    <row r="5156">
      <c r="A5156" s="192" t="inlineStr">
        <is>
          <t>aviso.efeito_caixa.tr.intelecto</t>
        </is>
      </c>
      <c r="B5156" s="192">
        <f>DADOS_CONFIG!$E$50&amp;""</f>
        <v/>
      </c>
      <c r="C5156" s="192" t="inlineStr">
        <is>
          <t>DADOS_CONFIG!E50</t>
        </is>
      </c>
      <c r="D5156" s="192" t="inlineStr">
        <is>
          <t>aviso</t>
        </is>
      </c>
    </row>
    <row r="5157">
      <c r="A5157" s="192" t="inlineStr">
        <is>
          <t>aviso.efeito_caixa.tr.espirito</t>
        </is>
      </c>
      <c r="B5157" s="192">
        <f>DADOS_CONFIG!$E$51&amp;""</f>
        <v/>
      </c>
      <c r="C5157" s="192" t="inlineStr">
        <is>
          <t>DADOS_CONFIG!E51</t>
        </is>
      </c>
      <c r="D5157" s="192" t="inlineStr">
        <is>
          <t>aviso</t>
        </is>
      </c>
    </row>
    <row r="5158">
      <c r="A5158" s="192" t="inlineStr">
        <is>
          <t>regra.nivel_inicial</t>
        </is>
      </c>
      <c r="B5158" s="192">
        <f>IF(ISBLANK(DADOS_CONFIG!$S$2),"",DADOS_CONFIG!$S$2&amp;"")</f>
        <v/>
      </c>
      <c r="C5158" s="192" t="inlineStr">
        <is>
          <t>DADOS_CONFIG!S2</t>
        </is>
      </c>
      <c r="D5158" s="192" t="inlineStr">
        <is>
          <t>configuração</t>
        </is>
      </c>
    </row>
    <row r="5159">
      <c r="A5159" s="192" t="inlineStr">
        <is>
          <t>regra.nivel_inicial.campanha</t>
        </is>
      </c>
      <c r="B5159" s="192">
        <f>IF(ISBLANK('CONFIGURAÇÃO'!$E$46),"",'CONFIGURAÇÃO'!$E$46&amp;"")</f>
        <v/>
      </c>
      <c r="C5159" s="192">
        <f>"'CONFIGURAÇÃO'!E46"</f>
        <v/>
      </c>
      <c r="D5159" s="192" t="inlineStr">
        <is>
          <t>configuração</t>
        </is>
      </c>
    </row>
    <row r="5160">
      <c r="A5160" s="192" t="inlineStr">
        <is>
          <t>regra.atributos_pontos</t>
        </is>
      </c>
      <c r="B5160" s="192">
        <f>IF(ISBLANK(DADOS_CONFIG!$S$3),"",DADOS_CONFIG!$S$3&amp;"")</f>
        <v/>
      </c>
      <c r="C5160" s="192" t="inlineStr">
        <is>
          <t>DADOS_CONFIG!S3</t>
        </is>
      </c>
      <c r="D5160" s="192" t="inlineStr">
        <is>
          <t>configuração</t>
        </is>
      </c>
    </row>
    <row r="5161">
      <c r="A5161" s="192" t="inlineStr">
        <is>
          <t>regra.atributos_pontos.campanha</t>
        </is>
      </c>
      <c r="B5161" s="192">
        <f>IF(ISBLANK('CONFIGURAÇÃO'!$E$47),"",'CONFIGURAÇÃO'!$E$47&amp;"")</f>
        <v/>
      </c>
      <c r="C5161" s="192">
        <f>"'CONFIGURAÇÃO'!E47"</f>
        <v/>
      </c>
      <c r="D5161" s="192" t="inlineStr">
        <is>
          <t>configuração</t>
        </is>
      </c>
    </row>
    <row r="5162">
      <c r="A5162" s="192" t="inlineStr">
        <is>
          <t>regra.atributos_teto_criacao</t>
        </is>
      </c>
      <c r="B5162" s="192">
        <f>IF(ISBLANK(DADOS_CONFIG!$S$4),"",DADOS_CONFIG!$S$4&amp;"")</f>
        <v/>
      </c>
      <c r="C5162" s="192" t="inlineStr">
        <is>
          <t>DADOS_CONFIG!S4</t>
        </is>
      </c>
      <c r="D5162" s="192" t="inlineStr">
        <is>
          <t>configuração</t>
        </is>
      </c>
    </row>
    <row r="5163">
      <c r="A5163" s="192" t="inlineStr">
        <is>
          <t>regra.atributos_teto_criacao.campanha</t>
        </is>
      </c>
      <c r="B5163" s="192">
        <f>IF(ISBLANK('CONFIGURAÇÃO'!$E$48),"",'CONFIGURAÇÃO'!$E$48&amp;"")</f>
        <v/>
      </c>
      <c r="C5163" s="192">
        <f>"'CONFIGURAÇÃO'!E48"</f>
        <v/>
      </c>
      <c r="D5163" s="192" t="inlineStr">
        <is>
          <t>configuração</t>
        </is>
      </c>
    </row>
    <row r="5164">
      <c r="A5164" s="192" t="inlineStr">
        <is>
          <t>regra.atributos_teto</t>
        </is>
      </c>
      <c r="B5164" s="192">
        <f>IF(ISBLANK(DADOS_CONFIG!$S$5),"",DADOS_CONFIG!$S$5&amp;"")</f>
        <v/>
      </c>
      <c r="C5164" s="192" t="inlineStr">
        <is>
          <t>DADOS_CONFIG!S5</t>
        </is>
      </c>
      <c r="D5164" s="192" t="inlineStr">
        <is>
          <t>configuração</t>
        </is>
      </c>
    </row>
    <row r="5165">
      <c r="A5165" s="192" t="inlineStr">
        <is>
          <t>regra.atributos_teto.campanha</t>
        </is>
      </c>
      <c r="B5165" s="192">
        <f>IF(ISBLANK('CONFIGURAÇÃO'!$E$49),"",'CONFIGURAÇÃO'!$E$49&amp;"")</f>
        <v/>
      </c>
      <c r="C5165" s="192">
        <f>"'CONFIGURAÇÃO'!E49"</f>
        <v/>
      </c>
      <c r="D5165" s="192" t="inlineStr">
        <is>
          <t>configuração</t>
        </is>
      </c>
    </row>
    <row r="5166">
      <c r="A5166" s="192" t="inlineStr">
        <is>
          <t>regra.pericias_com_oficio</t>
        </is>
      </c>
      <c r="B5166" s="192">
        <f>IF(ISBLANK(DADOS_CONFIG!$S$6),"",DADOS_CONFIG!$S$6&amp;"")</f>
        <v/>
      </c>
      <c r="C5166" s="192" t="inlineStr">
        <is>
          <t>DADOS_CONFIG!S6</t>
        </is>
      </c>
      <c r="D5166" s="192" t="inlineStr">
        <is>
          <t>configuração</t>
        </is>
      </c>
    </row>
    <row r="5167">
      <c r="A5167" s="192" t="inlineStr">
        <is>
          <t>regra.pericias_com_oficio.campanha</t>
        </is>
      </c>
      <c r="B5167" s="192">
        <f>IF(ISBLANK('CONFIGURAÇÃO'!$E$50),"",'CONFIGURAÇÃO'!$E$50&amp;"")</f>
        <v/>
      </c>
      <c r="C5167" s="192">
        <f>"'CONFIGURAÇÃO'!E50"</f>
        <v/>
      </c>
      <c r="D5167" s="192" t="inlineStr">
        <is>
          <t>configuração</t>
        </is>
      </c>
    </row>
    <row r="5168">
      <c r="A5168" s="192" t="inlineStr">
        <is>
          <t>regra.oficios_criacao</t>
        </is>
      </c>
      <c r="B5168" s="192">
        <f>IF(ISBLANK(DADOS_CONFIG!$S$7),"",DADOS_CONFIG!$S$7&amp;"")</f>
        <v/>
      </c>
      <c r="C5168" s="192" t="inlineStr">
        <is>
          <t>DADOS_CONFIG!S7</t>
        </is>
      </c>
      <c r="D5168" s="192" t="inlineStr">
        <is>
          <t>configuração</t>
        </is>
      </c>
    </row>
    <row r="5169">
      <c r="A5169" s="192" t="inlineStr">
        <is>
          <t>regra.oficios_criacao.campanha</t>
        </is>
      </c>
      <c r="B5169" s="192">
        <f>IF(ISBLANK('CONFIGURAÇÃO'!$E$51),"",'CONFIGURAÇÃO'!$E$51&amp;"")</f>
        <v/>
      </c>
      <c r="C5169" s="192">
        <f>"'CONFIGURAÇÃO'!E51"</f>
        <v/>
      </c>
      <c r="D5169" s="192" t="inlineStr">
        <is>
          <t>configuração</t>
        </is>
      </c>
    </row>
    <row r="5170">
      <c r="A5170" s="192" t="inlineStr">
        <is>
          <t>regra.pericias_sem_oficio</t>
        </is>
      </c>
      <c r="B5170" s="192">
        <f>IF(ISBLANK(DADOS_CONFIG!$S$8),"",DADOS_CONFIG!$S$8&amp;"")</f>
        <v/>
      </c>
      <c r="C5170" s="192" t="inlineStr">
        <is>
          <t>DADOS_CONFIG!S8</t>
        </is>
      </c>
      <c r="D5170" s="192" t="inlineStr">
        <is>
          <t>configuração</t>
        </is>
      </c>
    </row>
    <row r="5171">
      <c r="A5171" s="192" t="inlineStr">
        <is>
          <t>regra.pericias_sem_oficio.campanha</t>
        </is>
      </c>
      <c r="B5171" s="192">
        <f>IF(ISBLANK('CONFIGURAÇÃO'!$E$52),"",'CONFIGURAÇÃO'!$E$52&amp;"")</f>
        <v/>
      </c>
      <c r="C5171" s="192">
        <f>"'CONFIGURAÇÃO'!E52"</f>
        <v/>
      </c>
      <c r="D5171" s="192" t="inlineStr">
        <is>
          <t>configuração</t>
        </is>
      </c>
    </row>
    <row r="5172">
      <c r="A5172" s="192" t="inlineStr">
        <is>
          <t>regra.deslocamento_base</t>
        </is>
      </c>
      <c r="B5172" s="192">
        <f>IF(ISBLANK(DADOS_CONFIG!$S$9),"",DADOS_CONFIG!$S$9&amp;"")</f>
        <v/>
      </c>
      <c r="C5172" s="192" t="inlineStr">
        <is>
          <t>DADOS_CONFIG!S9</t>
        </is>
      </c>
      <c r="D5172" s="192" t="inlineStr">
        <is>
          <t>configuração</t>
        </is>
      </c>
    </row>
    <row r="5173">
      <c r="A5173" s="192" t="inlineStr">
        <is>
          <t>regra.deslocamento_base.campanha</t>
        </is>
      </c>
      <c r="B5173" s="192">
        <f>IF(ISBLANK('CONFIGURAÇÃO'!$E$53),"",'CONFIGURAÇÃO'!$E$53&amp;"")</f>
        <v/>
      </c>
      <c r="C5173" s="192">
        <f>"'CONFIGURAÇÃO'!E53"</f>
        <v/>
      </c>
      <c r="D5173" s="192" t="inlineStr">
        <is>
          <t>configuração</t>
        </is>
      </c>
    </row>
    <row r="5174">
      <c r="A5174" s="192" t="inlineStr">
        <is>
          <t>regra.morrendo_aguentar</t>
        </is>
      </c>
      <c r="B5174" s="192">
        <f>IF(ISBLANK(DADOS_CONFIG!$S$10),"",DADOS_CONFIG!$S$10&amp;"")</f>
        <v/>
      </c>
      <c r="C5174" s="192" t="inlineStr">
        <is>
          <t>DADOS_CONFIG!S10</t>
        </is>
      </c>
      <c r="D5174" s="192" t="inlineStr">
        <is>
          <t>configuração</t>
        </is>
      </c>
    </row>
    <row r="5175">
      <c r="A5175" s="192" t="inlineStr">
        <is>
          <t>regra.morrendo_aguentar.campanha</t>
        </is>
      </c>
      <c r="B5175" s="192">
        <f>IF(ISBLANK('CONFIGURAÇÃO'!$E$54),"",'CONFIGURAÇÃO'!$E$54&amp;"")</f>
        <v/>
      </c>
      <c r="C5175" s="192">
        <f>"'CONFIGURAÇÃO'!E54"</f>
        <v/>
      </c>
      <c r="D5175" s="192" t="inlineStr">
        <is>
          <t>configuração</t>
        </is>
      </c>
    </row>
    <row r="5176">
      <c r="A5176" s="192" t="inlineStr">
        <is>
          <t>regra.morrendo_insistir_1</t>
        </is>
      </c>
      <c r="B5176" s="192">
        <f>IF(ISBLANK(DADOS_CONFIG!$S$11),"",DADOS_CONFIG!$S$11&amp;"")</f>
        <v/>
      </c>
      <c r="C5176" s="192" t="inlineStr">
        <is>
          <t>DADOS_CONFIG!S11</t>
        </is>
      </c>
      <c r="D5176" s="192" t="inlineStr">
        <is>
          <t>configuração</t>
        </is>
      </c>
    </row>
    <row r="5177">
      <c r="A5177" s="192" t="inlineStr">
        <is>
          <t>regra.morrendo_insistir_1.campanha</t>
        </is>
      </c>
      <c r="B5177" s="192">
        <f>IF(ISBLANK('CONFIGURAÇÃO'!$E$55),"",'CONFIGURAÇÃO'!$E$55&amp;"")</f>
        <v/>
      </c>
      <c r="C5177" s="192">
        <f>"'CONFIGURAÇÃO'!E55"</f>
        <v/>
      </c>
      <c r="D5177" s="192" t="inlineStr">
        <is>
          <t>configuração</t>
        </is>
      </c>
    </row>
    <row r="5178">
      <c r="A5178" s="192" t="inlineStr">
        <is>
          <t>regra.morrendo_insistir_2</t>
        </is>
      </c>
      <c r="B5178" s="192">
        <f>IF(ISBLANK(DADOS_CONFIG!$S$12),"",DADOS_CONFIG!$S$12&amp;"")</f>
        <v/>
      </c>
      <c r="C5178" s="192" t="inlineStr">
        <is>
          <t>DADOS_CONFIG!S12</t>
        </is>
      </c>
      <c r="D5178" s="192" t="inlineStr">
        <is>
          <t>configuração</t>
        </is>
      </c>
    </row>
    <row r="5179">
      <c r="A5179" s="192" t="inlineStr">
        <is>
          <t>regra.morrendo_insistir_2.campanha</t>
        </is>
      </c>
      <c r="B5179" s="192">
        <f>IF(ISBLANK('CONFIGURAÇÃO'!$E$56),"",'CONFIGURAÇÃO'!$E$56&amp;"")</f>
        <v/>
      </c>
      <c r="C5179" s="192">
        <f>"'CONFIGURAÇÃO'!E56"</f>
        <v/>
      </c>
      <c r="D5179" s="192" t="inlineStr">
        <is>
          <t>configuração</t>
        </is>
      </c>
    </row>
    <row r="5180">
      <c r="A5180" s="192" t="inlineStr">
        <is>
          <t>regra.morrendo_teto</t>
        </is>
      </c>
      <c r="B5180" s="192">
        <f>IF(ISBLANK(DADOS_CONFIG!$S$13),"",DADOS_CONFIG!$S$13&amp;"")</f>
        <v/>
      </c>
      <c r="C5180" s="192" t="inlineStr">
        <is>
          <t>DADOS_CONFIG!S13</t>
        </is>
      </c>
      <c r="D5180" s="192" t="inlineStr">
        <is>
          <t>configuração</t>
        </is>
      </c>
    </row>
    <row r="5181">
      <c r="A5181" s="192" t="inlineStr">
        <is>
          <t>regra.morrendo_teto.campanha</t>
        </is>
      </c>
      <c r="B5181" s="192">
        <f>IF(ISBLANK('CONFIGURAÇÃO'!$E$57),"",'CONFIGURAÇÃO'!$E$57&amp;"")</f>
        <v/>
      </c>
      <c r="C5181" s="192">
        <f>"'CONFIGURAÇÃO'!E57"</f>
        <v/>
      </c>
      <c r="D5181" s="192" t="inlineStr">
        <is>
          <t>configuração</t>
        </is>
      </c>
    </row>
    <row r="5182">
      <c r="A5182" s="192" t="inlineStr">
        <is>
          <t>regra.morrendo_prazo</t>
        </is>
      </c>
      <c r="B5182" s="192">
        <f>IF(ISBLANK(DADOS_CONFIG!$S$14),"",DADOS_CONFIG!$S$14&amp;"")</f>
        <v/>
      </c>
      <c r="C5182" s="192" t="inlineStr">
        <is>
          <t>DADOS_CONFIG!S14</t>
        </is>
      </c>
      <c r="D5182" s="192" t="inlineStr">
        <is>
          <t>configuração</t>
        </is>
      </c>
    </row>
    <row r="5183">
      <c r="A5183" s="192" t="inlineStr">
        <is>
          <t>regra.morrendo_prazo.campanha</t>
        </is>
      </c>
      <c r="B5183" s="192">
        <f>IF(ISBLANK('CONFIGURAÇÃO'!$E$58),"",'CONFIGURAÇÃO'!$E$58&amp;"")</f>
        <v/>
      </c>
      <c r="C5183" s="192">
        <f>"'CONFIGURAÇÃO'!E58"</f>
        <v/>
      </c>
      <c r="D5183" s="192" t="inlineStr">
        <is>
          <t>configuração</t>
        </is>
      </c>
    </row>
    <row r="5184">
      <c r="A5184" s="192" t="inlineStr">
        <is>
          <t>regra.vida_rolada</t>
        </is>
      </c>
      <c r="B5184" s="192">
        <f>IF(ISBLANK(DADOS_CONFIG!$S$15),"",DADOS_CONFIG!$S$15&amp;"")</f>
        <v/>
      </c>
      <c r="C5184" s="192" t="inlineStr">
        <is>
          <t>DADOS_CONFIG!S15</t>
        </is>
      </c>
      <c r="D5184" s="192" t="inlineStr">
        <is>
          <t>configuração</t>
        </is>
      </c>
    </row>
    <row r="5185">
      <c r="A5185" s="192" t="inlineStr">
        <is>
          <t>regra.vida_rolada.campanha</t>
        </is>
      </c>
      <c r="B5185" s="192">
        <f>IF(ISBLANK('CONFIGURAÇÃO'!$E$59),"",'CONFIGURAÇÃO'!$E$59&amp;"")</f>
        <v/>
      </c>
      <c r="C5185" s="192">
        <f>"'CONFIGURAÇÃO'!E59"</f>
        <v/>
      </c>
      <c r="D5185" s="192" t="inlineStr">
        <is>
          <t>configuração</t>
        </is>
      </c>
    </row>
    <row r="5186">
      <c r="A5186" s="192" t="inlineStr">
        <is>
          <t>regra.xp.1</t>
        </is>
      </c>
      <c r="B5186" s="192">
        <f>IF(ISBLANK('CONFIGURAÇÃO'!$F$65),"",'CONFIGURAÇÃO'!$F$65&amp;"")</f>
        <v/>
      </c>
      <c r="C5186" s="192">
        <f>"'CONFIGURAÇÃO'!F65"</f>
        <v/>
      </c>
      <c r="D5186" s="192" t="inlineStr">
        <is>
          <t>configuração</t>
        </is>
      </c>
    </row>
    <row r="5187">
      <c r="A5187" s="192" t="inlineStr">
        <is>
          <t>regra.xp.1.campanha</t>
        </is>
      </c>
      <c r="B5187" s="192">
        <f>IF(ISBLANK('CONFIGURAÇÃO'!$E$65),"",'CONFIGURAÇÃO'!$E$65&amp;"")</f>
        <v/>
      </c>
      <c r="C5187" s="192">
        <f>"'CONFIGURAÇÃO'!E65"</f>
        <v/>
      </c>
      <c r="D5187" s="192" t="inlineStr">
        <is>
          <t>configuração</t>
        </is>
      </c>
    </row>
    <row r="5188">
      <c r="A5188" s="192" t="inlineStr">
        <is>
          <t>regra.xp.2</t>
        </is>
      </c>
      <c r="B5188" s="192">
        <f>IF(ISBLANK('CONFIGURAÇÃO'!$F$66),"",'CONFIGURAÇÃO'!$F$66&amp;"")</f>
        <v/>
      </c>
      <c r="C5188" s="192">
        <f>"'CONFIGURAÇÃO'!F66"</f>
        <v/>
      </c>
      <c r="D5188" s="192" t="inlineStr">
        <is>
          <t>configuração</t>
        </is>
      </c>
    </row>
    <row r="5189">
      <c r="A5189" s="192" t="inlineStr">
        <is>
          <t>regra.xp.2.campanha</t>
        </is>
      </c>
      <c r="B5189" s="192">
        <f>IF(ISBLANK('CONFIGURAÇÃO'!$E$66),"",'CONFIGURAÇÃO'!$E$66&amp;"")</f>
        <v/>
      </c>
      <c r="C5189" s="192">
        <f>"'CONFIGURAÇÃO'!E66"</f>
        <v/>
      </c>
      <c r="D5189" s="192" t="inlineStr">
        <is>
          <t>configuração</t>
        </is>
      </c>
    </row>
    <row r="5190">
      <c r="A5190" s="192" t="inlineStr">
        <is>
          <t>regra.xp.3</t>
        </is>
      </c>
      <c r="B5190" s="192">
        <f>IF(ISBLANK('CONFIGURAÇÃO'!$F$67),"",'CONFIGURAÇÃO'!$F$67&amp;"")</f>
        <v/>
      </c>
      <c r="C5190" s="192">
        <f>"'CONFIGURAÇÃO'!F67"</f>
        <v/>
      </c>
      <c r="D5190" s="192" t="inlineStr">
        <is>
          <t>configuração</t>
        </is>
      </c>
    </row>
    <row r="5191">
      <c r="A5191" s="192" t="inlineStr">
        <is>
          <t>regra.xp.3.campanha</t>
        </is>
      </c>
      <c r="B5191" s="192">
        <f>IF(ISBLANK('CONFIGURAÇÃO'!$E$67),"",'CONFIGURAÇÃO'!$E$67&amp;"")</f>
        <v/>
      </c>
      <c r="C5191" s="192">
        <f>"'CONFIGURAÇÃO'!E67"</f>
        <v/>
      </c>
      <c r="D5191" s="192" t="inlineStr">
        <is>
          <t>configuração</t>
        </is>
      </c>
    </row>
    <row r="5192">
      <c r="A5192" s="192" t="inlineStr">
        <is>
          <t>regra.xp.4</t>
        </is>
      </c>
      <c r="B5192" s="192">
        <f>IF(ISBLANK('CONFIGURAÇÃO'!$F$68),"",'CONFIGURAÇÃO'!$F$68&amp;"")</f>
        <v/>
      </c>
      <c r="C5192" s="192">
        <f>"'CONFIGURAÇÃO'!F68"</f>
        <v/>
      </c>
      <c r="D5192" s="192" t="inlineStr">
        <is>
          <t>configuração</t>
        </is>
      </c>
    </row>
    <row r="5193">
      <c r="A5193" s="192" t="inlineStr">
        <is>
          <t>regra.xp.4.campanha</t>
        </is>
      </c>
      <c r="B5193" s="192">
        <f>IF(ISBLANK('CONFIGURAÇÃO'!$E$68),"",'CONFIGURAÇÃO'!$E$68&amp;"")</f>
        <v/>
      </c>
      <c r="C5193" s="192">
        <f>"'CONFIGURAÇÃO'!E68"</f>
        <v/>
      </c>
      <c r="D5193" s="192" t="inlineStr">
        <is>
          <t>configuração</t>
        </is>
      </c>
    </row>
    <row r="5194">
      <c r="A5194" s="192" t="inlineStr">
        <is>
          <t>regra.xp.5</t>
        </is>
      </c>
      <c r="B5194" s="192">
        <f>IF(ISBLANK('CONFIGURAÇÃO'!$F$69),"",'CONFIGURAÇÃO'!$F$69&amp;"")</f>
        <v/>
      </c>
      <c r="C5194" s="192">
        <f>"'CONFIGURAÇÃO'!F69"</f>
        <v/>
      </c>
      <c r="D5194" s="192" t="inlineStr">
        <is>
          <t>configuração</t>
        </is>
      </c>
    </row>
    <row r="5195">
      <c r="A5195" s="192" t="inlineStr">
        <is>
          <t>regra.xp.5.campanha</t>
        </is>
      </c>
      <c r="B5195" s="192">
        <f>IF(ISBLANK('CONFIGURAÇÃO'!$E$69),"",'CONFIGURAÇÃO'!$E$69&amp;"")</f>
        <v/>
      </c>
      <c r="C5195" s="192">
        <f>"'CONFIGURAÇÃO'!E69"</f>
        <v/>
      </c>
      <c r="D5195" s="192" t="inlineStr">
        <is>
          <t>configuração</t>
        </is>
      </c>
    </row>
    <row r="5196">
      <c r="A5196" s="192" t="inlineStr">
        <is>
          <t>regra.xp.6</t>
        </is>
      </c>
      <c r="B5196" s="192">
        <f>IF(ISBLANK('CONFIGURAÇÃO'!$F$70),"",'CONFIGURAÇÃO'!$F$70&amp;"")</f>
        <v/>
      </c>
      <c r="C5196" s="192">
        <f>"'CONFIGURAÇÃO'!F70"</f>
        <v/>
      </c>
      <c r="D5196" s="192" t="inlineStr">
        <is>
          <t>configuração</t>
        </is>
      </c>
    </row>
    <row r="5197">
      <c r="A5197" s="192" t="inlineStr">
        <is>
          <t>regra.xp.6.campanha</t>
        </is>
      </c>
      <c r="B5197" s="192">
        <f>IF(ISBLANK('CONFIGURAÇÃO'!$E$70),"",'CONFIGURAÇÃO'!$E$70&amp;"")</f>
        <v/>
      </c>
      <c r="C5197" s="192">
        <f>"'CONFIGURAÇÃO'!E70"</f>
        <v/>
      </c>
      <c r="D5197" s="192" t="inlineStr">
        <is>
          <t>configuração</t>
        </is>
      </c>
    </row>
    <row r="5198">
      <c r="A5198" s="192" t="inlineStr">
        <is>
          <t>regra.xp.7</t>
        </is>
      </c>
      <c r="B5198" s="192">
        <f>IF(ISBLANK('CONFIGURAÇÃO'!$F$71),"",'CONFIGURAÇÃO'!$F$71&amp;"")</f>
        <v/>
      </c>
      <c r="C5198" s="192">
        <f>"'CONFIGURAÇÃO'!F71"</f>
        <v/>
      </c>
      <c r="D5198" s="192" t="inlineStr">
        <is>
          <t>configuração</t>
        </is>
      </c>
    </row>
    <row r="5199">
      <c r="A5199" s="192" t="inlineStr">
        <is>
          <t>regra.xp.7.campanha</t>
        </is>
      </c>
      <c r="B5199" s="192">
        <f>IF(ISBLANK('CONFIGURAÇÃO'!$E$71),"",'CONFIGURAÇÃO'!$E$71&amp;"")</f>
        <v/>
      </c>
      <c r="C5199" s="192">
        <f>"'CONFIGURAÇÃO'!E71"</f>
        <v/>
      </c>
      <c r="D5199" s="192" t="inlineStr">
        <is>
          <t>configuração</t>
        </is>
      </c>
    </row>
    <row r="5200">
      <c r="A5200" s="192" t="inlineStr">
        <is>
          <t>regra.xp.8</t>
        </is>
      </c>
      <c r="B5200" s="192">
        <f>IF(ISBLANK('CONFIGURAÇÃO'!$F$72),"",'CONFIGURAÇÃO'!$F$72&amp;"")</f>
        <v/>
      </c>
      <c r="C5200" s="192">
        <f>"'CONFIGURAÇÃO'!F72"</f>
        <v/>
      </c>
      <c r="D5200" s="192" t="inlineStr">
        <is>
          <t>configuração</t>
        </is>
      </c>
    </row>
    <row r="5201">
      <c r="A5201" s="192" t="inlineStr">
        <is>
          <t>regra.xp.8.campanha</t>
        </is>
      </c>
      <c r="B5201" s="192">
        <f>IF(ISBLANK('CONFIGURAÇÃO'!$E$72),"",'CONFIGURAÇÃO'!$E$72&amp;"")</f>
        <v/>
      </c>
      <c r="C5201" s="192">
        <f>"'CONFIGURAÇÃO'!E72"</f>
        <v/>
      </c>
      <c r="D5201" s="192" t="inlineStr">
        <is>
          <t>configuração</t>
        </is>
      </c>
    </row>
    <row r="5202">
      <c r="A5202" s="192" t="inlineStr">
        <is>
          <t>regra.xp.9</t>
        </is>
      </c>
      <c r="B5202" s="192">
        <f>IF(ISBLANK('CONFIGURAÇÃO'!$F$73),"",'CONFIGURAÇÃO'!$F$73&amp;"")</f>
        <v/>
      </c>
      <c r="C5202" s="192">
        <f>"'CONFIGURAÇÃO'!F73"</f>
        <v/>
      </c>
      <c r="D5202" s="192" t="inlineStr">
        <is>
          <t>configuração</t>
        </is>
      </c>
    </row>
    <row r="5203">
      <c r="A5203" s="192" t="inlineStr">
        <is>
          <t>regra.xp.9.campanha</t>
        </is>
      </c>
      <c r="B5203" s="192">
        <f>IF(ISBLANK('CONFIGURAÇÃO'!$E$73),"",'CONFIGURAÇÃO'!$E$73&amp;"")</f>
        <v/>
      </c>
      <c r="C5203" s="192">
        <f>"'CONFIGURAÇÃO'!E73"</f>
        <v/>
      </c>
      <c r="D5203" s="192" t="inlineStr">
        <is>
          <t>configuração</t>
        </is>
      </c>
    </row>
    <row r="5204">
      <c r="A5204" s="192" t="inlineStr">
        <is>
          <t>regra.xp.10</t>
        </is>
      </c>
      <c r="B5204" s="192">
        <f>IF(ISBLANK('CONFIGURAÇÃO'!$F$74),"",'CONFIGURAÇÃO'!$F$74&amp;"")</f>
        <v/>
      </c>
      <c r="C5204" s="192">
        <f>"'CONFIGURAÇÃO'!F74"</f>
        <v/>
      </c>
      <c r="D5204" s="192" t="inlineStr">
        <is>
          <t>configuração</t>
        </is>
      </c>
    </row>
    <row r="5205">
      <c r="A5205" s="192" t="inlineStr">
        <is>
          <t>regra.xp.10.campanha</t>
        </is>
      </c>
      <c r="B5205" s="192">
        <f>IF(ISBLANK('CONFIGURAÇÃO'!$E$74),"",'CONFIGURAÇÃO'!$E$74&amp;"")</f>
        <v/>
      </c>
      <c r="C5205" s="192">
        <f>"'CONFIGURAÇÃO'!E74"</f>
        <v/>
      </c>
      <c r="D5205" s="192" t="inlineStr">
        <is>
          <t>configuração</t>
        </is>
      </c>
    </row>
    <row r="5206">
      <c r="A5206" s="192" t="inlineStr">
        <is>
          <t>regra.xp.11</t>
        </is>
      </c>
      <c r="B5206" s="192">
        <f>IF(ISBLANK('CONFIGURAÇÃO'!$F$75),"",'CONFIGURAÇÃO'!$F$75&amp;"")</f>
        <v/>
      </c>
      <c r="C5206" s="192">
        <f>"'CONFIGURAÇÃO'!F75"</f>
        <v/>
      </c>
      <c r="D5206" s="192" t="inlineStr">
        <is>
          <t>configuração</t>
        </is>
      </c>
    </row>
    <row r="5207">
      <c r="A5207" s="192" t="inlineStr">
        <is>
          <t>regra.xp.11.campanha</t>
        </is>
      </c>
      <c r="B5207" s="192">
        <f>IF(ISBLANK('CONFIGURAÇÃO'!$E$75),"",'CONFIGURAÇÃO'!$E$75&amp;"")</f>
        <v/>
      </c>
      <c r="C5207" s="192">
        <f>"'CONFIGURAÇÃO'!E75"</f>
        <v/>
      </c>
      <c r="D5207" s="192" t="inlineStr">
        <is>
          <t>configuração</t>
        </is>
      </c>
    </row>
    <row r="5208">
      <c r="A5208" s="192" t="inlineStr">
        <is>
          <t>regra.xp.12</t>
        </is>
      </c>
      <c r="B5208" s="192">
        <f>IF(ISBLANK('CONFIGURAÇÃO'!$F$76),"",'CONFIGURAÇÃO'!$F$76&amp;"")</f>
        <v/>
      </c>
      <c r="C5208" s="192">
        <f>"'CONFIGURAÇÃO'!F76"</f>
        <v/>
      </c>
      <c r="D5208" s="192" t="inlineStr">
        <is>
          <t>configuração</t>
        </is>
      </c>
    </row>
    <row r="5209">
      <c r="A5209" s="192" t="inlineStr">
        <is>
          <t>regra.xp.12.campanha</t>
        </is>
      </c>
      <c r="B5209" s="192">
        <f>IF(ISBLANK('CONFIGURAÇÃO'!$E$76),"",'CONFIGURAÇÃO'!$E$76&amp;"")</f>
        <v/>
      </c>
      <c r="C5209" s="192">
        <f>"'CONFIGURAÇÃO'!E76"</f>
        <v/>
      </c>
      <c r="D5209" s="192" t="inlineStr">
        <is>
          <t>configuração</t>
        </is>
      </c>
    </row>
    <row r="5210">
      <c r="A5210" s="192" t="inlineStr">
        <is>
          <t>regra.xp.13</t>
        </is>
      </c>
      <c r="B5210" s="192">
        <f>IF(ISBLANK('CONFIGURAÇÃO'!$F$77),"",'CONFIGURAÇÃO'!$F$77&amp;"")</f>
        <v/>
      </c>
      <c r="C5210" s="192">
        <f>"'CONFIGURAÇÃO'!F77"</f>
        <v/>
      </c>
      <c r="D5210" s="192" t="inlineStr">
        <is>
          <t>configuração</t>
        </is>
      </c>
    </row>
    <row r="5211">
      <c r="A5211" s="192" t="inlineStr">
        <is>
          <t>regra.xp.13.campanha</t>
        </is>
      </c>
      <c r="B5211" s="192">
        <f>IF(ISBLANK('CONFIGURAÇÃO'!$E$77),"",'CONFIGURAÇÃO'!$E$77&amp;"")</f>
        <v/>
      </c>
      <c r="C5211" s="192">
        <f>"'CONFIGURAÇÃO'!E77"</f>
        <v/>
      </c>
      <c r="D5211" s="192" t="inlineStr">
        <is>
          <t>configuração</t>
        </is>
      </c>
    </row>
    <row r="5212">
      <c r="A5212" s="192" t="inlineStr">
        <is>
          <t>regra.xp.14</t>
        </is>
      </c>
      <c r="B5212" s="192">
        <f>IF(ISBLANK('CONFIGURAÇÃO'!$F$78),"",'CONFIGURAÇÃO'!$F$78&amp;"")</f>
        <v/>
      </c>
      <c r="C5212" s="192">
        <f>"'CONFIGURAÇÃO'!F78"</f>
        <v/>
      </c>
      <c r="D5212" s="192" t="inlineStr">
        <is>
          <t>configuração</t>
        </is>
      </c>
    </row>
    <row r="5213">
      <c r="A5213" s="192" t="inlineStr">
        <is>
          <t>regra.xp.14.campanha</t>
        </is>
      </c>
      <c r="B5213" s="192">
        <f>IF(ISBLANK('CONFIGURAÇÃO'!$E$78),"",'CONFIGURAÇÃO'!$E$78&amp;"")</f>
        <v/>
      </c>
      <c r="C5213" s="192">
        <f>"'CONFIGURAÇÃO'!E78"</f>
        <v/>
      </c>
      <c r="D5213" s="192" t="inlineStr">
        <is>
          <t>configuração</t>
        </is>
      </c>
    </row>
    <row r="5214">
      <c r="A5214" s="192" t="inlineStr">
        <is>
          <t>regra.xp.15</t>
        </is>
      </c>
      <c r="B5214" s="192">
        <f>IF(ISBLANK('CONFIGURAÇÃO'!$F$79),"",'CONFIGURAÇÃO'!$F$79&amp;"")</f>
        <v/>
      </c>
      <c r="C5214" s="192">
        <f>"'CONFIGURAÇÃO'!F79"</f>
        <v/>
      </c>
      <c r="D5214" s="192" t="inlineStr">
        <is>
          <t>configuração</t>
        </is>
      </c>
    </row>
    <row r="5215">
      <c r="A5215" s="192" t="inlineStr">
        <is>
          <t>regra.xp.15.campanha</t>
        </is>
      </c>
      <c r="B5215" s="192">
        <f>IF(ISBLANK('CONFIGURAÇÃO'!$E$79),"",'CONFIGURAÇÃO'!$E$79&amp;"")</f>
        <v/>
      </c>
      <c r="C5215" s="192">
        <f>"'CONFIGURAÇÃO'!E79"</f>
        <v/>
      </c>
      <c r="D5215" s="192" t="inlineStr">
        <is>
          <t>configuração</t>
        </is>
      </c>
    </row>
    <row r="5216">
      <c r="A5216" s="192" t="inlineStr">
        <is>
          <t>regra.xp.16</t>
        </is>
      </c>
      <c r="B5216" s="192">
        <f>IF(ISBLANK('CONFIGURAÇÃO'!$F$80),"",'CONFIGURAÇÃO'!$F$80&amp;"")</f>
        <v/>
      </c>
      <c r="C5216" s="192">
        <f>"'CONFIGURAÇÃO'!F80"</f>
        <v/>
      </c>
      <c r="D5216" s="192" t="inlineStr">
        <is>
          <t>configuração</t>
        </is>
      </c>
    </row>
    <row r="5217">
      <c r="A5217" s="192" t="inlineStr">
        <is>
          <t>regra.xp.16.campanha</t>
        </is>
      </c>
      <c r="B5217" s="192">
        <f>IF(ISBLANK('CONFIGURAÇÃO'!$E$80),"",'CONFIGURAÇÃO'!$E$80&amp;"")</f>
        <v/>
      </c>
      <c r="C5217" s="192">
        <f>"'CONFIGURAÇÃO'!E80"</f>
        <v/>
      </c>
      <c r="D5217" s="192" t="inlineStr">
        <is>
          <t>configuração</t>
        </is>
      </c>
    </row>
    <row r="5218">
      <c r="A5218" s="192" t="inlineStr">
        <is>
          <t>regra.xp.17</t>
        </is>
      </c>
      <c r="B5218" s="192">
        <f>IF(ISBLANK('CONFIGURAÇÃO'!$F$81),"",'CONFIGURAÇÃO'!$F$81&amp;"")</f>
        <v/>
      </c>
      <c r="C5218" s="192">
        <f>"'CONFIGURAÇÃO'!F81"</f>
        <v/>
      </c>
      <c r="D5218" s="192" t="inlineStr">
        <is>
          <t>configuração</t>
        </is>
      </c>
    </row>
    <row r="5219">
      <c r="A5219" s="192" t="inlineStr">
        <is>
          <t>regra.xp.17.campanha</t>
        </is>
      </c>
      <c r="B5219" s="192">
        <f>IF(ISBLANK('CONFIGURAÇÃO'!$E$81),"",'CONFIGURAÇÃO'!$E$81&amp;"")</f>
        <v/>
      </c>
      <c r="C5219" s="192">
        <f>"'CONFIGURAÇÃO'!E81"</f>
        <v/>
      </c>
      <c r="D5219" s="192" t="inlineStr">
        <is>
          <t>configuração</t>
        </is>
      </c>
    </row>
    <row r="5220">
      <c r="A5220" s="192" t="inlineStr">
        <is>
          <t>regra.xp.18</t>
        </is>
      </c>
      <c r="B5220" s="192">
        <f>IF(ISBLANK('CONFIGURAÇÃO'!$F$82),"",'CONFIGURAÇÃO'!$F$82&amp;"")</f>
        <v/>
      </c>
      <c r="C5220" s="192">
        <f>"'CONFIGURAÇÃO'!F82"</f>
        <v/>
      </c>
      <c r="D5220" s="192" t="inlineStr">
        <is>
          <t>configuração</t>
        </is>
      </c>
    </row>
    <row r="5221">
      <c r="A5221" s="192" t="inlineStr">
        <is>
          <t>regra.xp.18.campanha</t>
        </is>
      </c>
      <c r="B5221" s="192">
        <f>IF(ISBLANK('CONFIGURAÇÃO'!$E$82),"",'CONFIGURAÇÃO'!$E$82&amp;"")</f>
        <v/>
      </c>
      <c r="C5221" s="192">
        <f>"'CONFIGURAÇÃO'!E82"</f>
        <v/>
      </c>
      <c r="D5221" s="192" t="inlineStr">
        <is>
          <t>configuração</t>
        </is>
      </c>
    </row>
    <row r="5222">
      <c r="A5222" s="192" t="inlineStr">
        <is>
          <t>regra.xp.19</t>
        </is>
      </c>
      <c r="B5222" s="192">
        <f>IF(ISBLANK('CONFIGURAÇÃO'!$F$83),"",'CONFIGURAÇÃO'!$F$83&amp;"")</f>
        <v/>
      </c>
      <c r="C5222" s="192">
        <f>"'CONFIGURAÇÃO'!F83"</f>
        <v/>
      </c>
      <c r="D5222" s="192" t="inlineStr">
        <is>
          <t>configuração</t>
        </is>
      </c>
    </row>
    <row r="5223">
      <c r="A5223" s="192" t="inlineStr">
        <is>
          <t>regra.xp.19.campanha</t>
        </is>
      </c>
      <c r="B5223" s="192">
        <f>IF(ISBLANK('CONFIGURAÇÃO'!$E$83),"",'CONFIGURAÇÃO'!$E$83&amp;"")</f>
        <v/>
      </c>
      <c r="C5223" s="192">
        <f>"'CONFIGURAÇÃO'!E83"</f>
        <v/>
      </c>
      <c r="D5223" s="192" t="inlineStr">
        <is>
          <t>configuração</t>
        </is>
      </c>
    </row>
    <row r="5224">
      <c r="A5224" s="192" t="inlineStr">
        <is>
          <t>regra.xp.20</t>
        </is>
      </c>
      <c r="B5224" s="192">
        <f>IF(ISBLANK('CONFIGURAÇÃO'!$F$84),"",'CONFIGURAÇÃO'!$F$84&amp;"")</f>
        <v/>
      </c>
      <c r="C5224" s="192">
        <f>"'CONFIGURAÇÃO'!F84"</f>
        <v/>
      </c>
      <c r="D5224" s="192" t="inlineStr">
        <is>
          <t>configuração</t>
        </is>
      </c>
    </row>
    <row r="5225">
      <c r="A5225" s="192" t="inlineStr">
        <is>
          <t>regra.xp.20.campanha</t>
        </is>
      </c>
      <c r="B5225" s="192">
        <f>IF(ISBLANK('CONFIGURAÇÃO'!$E$84),"",'CONFIGURAÇÃO'!$E$84&amp;"")</f>
        <v/>
      </c>
      <c r="C5225" s="192">
        <f>"'CONFIGURAÇÃO'!E84"</f>
        <v/>
      </c>
      <c r="D5225" s="192" t="inlineStr">
        <is>
          <t>configuração</t>
        </is>
      </c>
    </row>
    <row r="5226">
      <c r="A5226" s="192" t="inlineStr">
        <is>
          <t>regra.xp.21</t>
        </is>
      </c>
      <c r="B5226" s="192">
        <f>IF(ISBLANK('CONFIGURAÇÃO'!$F$85),"",'CONFIGURAÇÃO'!$F$85&amp;"")</f>
        <v/>
      </c>
      <c r="C5226" s="192">
        <f>"'CONFIGURAÇÃO'!F85"</f>
        <v/>
      </c>
      <c r="D5226" s="192" t="inlineStr">
        <is>
          <t>configuração</t>
        </is>
      </c>
    </row>
    <row r="5227">
      <c r="A5227" s="192" t="inlineStr">
        <is>
          <t>regra.xp.21.campanha</t>
        </is>
      </c>
      <c r="B5227" s="192">
        <f>IF(ISBLANK('CONFIGURAÇÃO'!$E$85),"",'CONFIGURAÇÃO'!$E$85&amp;"")</f>
        <v/>
      </c>
      <c r="C5227" s="192">
        <f>"'CONFIGURAÇÃO'!E85"</f>
        <v/>
      </c>
      <c r="D5227" s="192" t="inlineStr">
        <is>
          <t>configuração</t>
        </is>
      </c>
    </row>
    <row r="5228">
      <c r="A5228" s="192" t="inlineStr">
        <is>
          <t>regra.xp.22</t>
        </is>
      </c>
      <c r="B5228" s="192">
        <f>IF(ISBLANK('CONFIGURAÇÃO'!$F$86),"",'CONFIGURAÇÃO'!$F$86&amp;"")</f>
        <v/>
      </c>
      <c r="C5228" s="192">
        <f>"'CONFIGURAÇÃO'!F86"</f>
        <v/>
      </c>
      <c r="D5228" s="192" t="inlineStr">
        <is>
          <t>configuração</t>
        </is>
      </c>
    </row>
    <row r="5229">
      <c r="A5229" s="192" t="inlineStr">
        <is>
          <t>regra.xp.22.campanha</t>
        </is>
      </c>
      <c r="B5229" s="192">
        <f>IF(ISBLANK('CONFIGURAÇÃO'!$E$86),"",'CONFIGURAÇÃO'!$E$86&amp;"")</f>
        <v/>
      </c>
      <c r="C5229" s="192">
        <f>"'CONFIGURAÇÃO'!E86"</f>
        <v/>
      </c>
      <c r="D5229" s="192" t="inlineStr">
        <is>
          <t>configuração</t>
        </is>
      </c>
    </row>
    <row r="5230">
      <c r="A5230" s="192" t="inlineStr">
        <is>
          <t>regra.xp.23</t>
        </is>
      </c>
      <c r="B5230" s="192">
        <f>IF(ISBLANK('CONFIGURAÇÃO'!$F$87),"",'CONFIGURAÇÃO'!$F$87&amp;"")</f>
        <v/>
      </c>
      <c r="C5230" s="192">
        <f>"'CONFIGURAÇÃO'!F87"</f>
        <v/>
      </c>
      <c r="D5230" s="192" t="inlineStr">
        <is>
          <t>configuração</t>
        </is>
      </c>
    </row>
    <row r="5231">
      <c r="A5231" s="192" t="inlineStr">
        <is>
          <t>regra.xp.23.campanha</t>
        </is>
      </c>
      <c r="B5231" s="192">
        <f>IF(ISBLANK('CONFIGURAÇÃO'!$E$87),"",'CONFIGURAÇÃO'!$E$87&amp;"")</f>
        <v/>
      </c>
      <c r="C5231" s="192">
        <f>"'CONFIGURAÇÃO'!E87"</f>
        <v/>
      </c>
      <c r="D5231" s="192" t="inlineStr">
        <is>
          <t>configuração</t>
        </is>
      </c>
    </row>
    <row r="5232">
      <c r="A5232" s="192" t="inlineStr">
        <is>
          <t>regra.xp.24</t>
        </is>
      </c>
      <c r="B5232" s="192">
        <f>IF(ISBLANK('CONFIGURAÇÃO'!$F$88),"",'CONFIGURAÇÃO'!$F$88&amp;"")</f>
        <v/>
      </c>
      <c r="C5232" s="192">
        <f>"'CONFIGURAÇÃO'!F88"</f>
        <v/>
      </c>
      <c r="D5232" s="192" t="inlineStr">
        <is>
          <t>configuração</t>
        </is>
      </c>
    </row>
    <row r="5233">
      <c r="A5233" s="192" t="inlineStr">
        <is>
          <t>regra.xp.24.campanha</t>
        </is>
      </c>
      <c r="B5233" s="192">
        <f>IF(ISBLANK('CONFIGURAÇÃO'!$E$88),"",'CONFIGURAÇÃO'!$E$88&amp;"")</f>
        <v/>
      </c>
      <c r="C5233" s="192">
        <f>"'CONFIGURAÇÃO'!E88"</f>
        <v/>
      </c>
      <c r="D5233" s="192" t="inlineStr">
        <is>
          <t>configuração</t>
        </is>
      </c>
    </row>
    <row r="5234">
      <c r="A5234" s="192" t="inlineStr">
        <is>
          <t>regra.xp.25</t>
        </is>
      </c>
      <c r="B5234" s="192">
        <f>IF(ISBLANK('CONFIGURAÇÃO'!$F$89),"",'CONFIGURAÇÃO'!$F$89&amp;"")</f>
        <v/>
      </c>
      <c r="C5234" s="192">
        <f>"'CONFIGURAÇÃO'!F89"</f>
        <v/>
      </c>
      <c r="D5234" s="192" t="inlineStr">
        <is>
          <t>configuração</t>
        </is>
      </c>
    </row>
    <row r="5235">
      <c r="A5235" s="192" t="inlineStr">
        <is>
          <t>regra.xp.25.campanha</t>
        </is>
      </c>
      <c r="B5235" s="192">
        <f>IF(ISBLANK('CONFIGURAÇÃO'!$E$89),"",'CONFIGURAÇÃO'!$E$89&amp;"")</f>
        <v/>
      </c>
      <c r="C5235" s="192">
        <f>"'CONFIGURAÇÃO'!E89"</f>
        <v/>
      </c>
      <c r="D5235" s="192" t="inlineStr">
        <is>
          <t>configuração</t>
        </is>
      </c>
    </row>
    <row r="5236">
      <c r="A5236" s="192" t="inlineStr">
        <is>
          <t>regra.xp.26</t>
        </is>
      </c>
      <c r="B5236" s="192">
        <f>IF(ISBLANK('CONFIGURAÇÃO'!$F$90),"",'CONFIGURAÇÃO'!$F$90&amp;"")</f>
        <v/>
      </c>
      <c r="C5236" s="192">
        <f>"'CONFIGURAÇÃO'!F90"</f>
        <v/>
      </c>
      <c r="D5236" s="192" t="inlineStr">
        <is>
          <t>configuração</t>
        </is>
      </c>
    </row>
    <row r="5237">
      <c r="A5237" s="192" t="inlineStr">
        <is>
          <t>regra.xp.26.campanha</t>
        </is>
      </c>
      <c r="B5237" s="192">
        <f>IF(ISBLANK('CONFIGURAÇÃO'!$E$90),"",'CONFIGURAÇÃO'!$E$90&amp;"")</f>
        <v/>
      </c>
      <c r="C5237" s="192">
        <f>"'CONFIGURAÇÃO'!E90"</f>
        <v/>
      </c>
      <c r="D5237" s="192" t="inlineStr">
        <is>
          <t>configuração</t>
        </is>
      </c>
    </row>
    <row r="5238">
      <c r="A5238" s="192" t="inlineStr">
        <is>
          <t>regra.xp.27</t>
        </is>
      </c>
      <c r="B5238" s="192">
        <f>IF(ISBLANK('CONFIGURAÇÃO'!$F$91),"",'CONFIGURAÇÃO'!$F$91&amp;"")</f>
        <v/>
      </c>
      <c r="C5238" s="192">
        <f>"'CONFIGURAÇÃO'!F91"</f>
        <v/>
      </c>
      <c r="D5238" s="192" t="inlineStr">
        <is>
          <t>configuração</t>
        </is>
      </c>
    </row>
    <row r="5239">
      <c r="A5239" s="192" t="inlineStr">
        <is>
          <t>regra.xp.27.campanha</t>
        </is>
      </c>
      <c r="B5239" s="192">
        <f>IF(ISBLANK('CONFIGURAÇÃO'!$E$91),"",'CONFIGURAÇÃO'!$E$91&amp;"")</f>
        <v/>
      </c>
      <c r="C5239" s="192">
        <f>"'CONFIGURAÇÃO'!E91"</f>
        <v/>
      </c>
      <c r="D5239" s="192" t="inlineStr">
        <is>
          <t>configuração</t>
        </is>
      </c>
    </row>
    <row r="5240">
      <c r="A5240" s="192" t="inlineStr">
        <is>
          <t>regra.xp.28</t>
        </is>
      </c>
      <c r="B5240" s="192">
        <f>IF(ISBLANK('CONFIGURAÇÃO'!$F$92),"",'CONFIGURAÇÃO'!$F$92&amp;"")</f>
        <v/>
      </c>
      <c r="C5240" s="192">
        <f>"'CONFIGURAÇÃO'!F92"</f>
        <v/>
      </c>
      <c r="D5240" s="192" t="inlineStr">
        <is>
          <t>configuração</t>
        </is>
      </c>
    </row>
    <row r="5241">
      <c r="A5241" s="192" t="inlineStr">
        <is>
          <t>regra.xp.28.campanha</t>
        </is>
      </c>
      <c r="B5241" s="192">
        <f>IF(ISBLANK('CONFIGURAÇÃO'!$E$92),"",'CONFIGURAÇÃO'!$E$92&amp;"")</f>
        <v/>
      </c>
      <c r="C5241" s="192">
        <f>"'CONFIGURAÇÃO'!E92"</f>
        <v/>
      </c>
      <c r="D5241" s="192" t="inlineStr">
        <is>
          <t>configuração</t>
        </is>
      </c>
    </row>
    <row r="5242">
      <c r="A5242" s="192" t="inlineStr">
        <is>
          <t>regra.xp.29</t>
        </is>
      </c>
      <c r="B5242" s="192">
        <f>IF(ISBLANK('CONFIGURAÇÃO'!$F$93),"",'CONFIGURAÇÃO'!$F$93&amp;"")</f>
        <v/>
      </c>
      <c r="C5242" s="192">
        <f>"'CONFIGURAÇÃO'!F93"</f>
        <v/>
      </c>
      <c r="D5242" s="192" t="inlineStr">
        <is>
          <t>configuração</t>
        </is>
      </c>
    </row>
    <row r="5243">
      <c r="A5243" s="192" t="inlineStr">
        <is>
          <t>regra.xp.29.campanha</t>
        </is>
      </c>
      <c r="B5243" s="192">
        <f>IF(ISBLANK('CONFIGURAÇÃO'!$E$93),"",'CONFIGURAÇÃO'!$E$93&amp;"")</f>
        <v/>
      </c>
      <c r="C5243" s="192">
        <f>"'CONFIGURAÇÃO'!E93"</f>
        <v/>
      </c>
      <c r="D5243" s="192" t="inlineStr">
        <is>
          <t>configuração</t>
        </is>
      </c>
    </row>
    <row r="5244">
      <c r="A5244" s="192" t="inlineStr">
        <is>
          <t>vida.rolagem.2</t>
        </is>
      </c>
      <c r="B5244" s="192">
        <f>IF(ISBLANK('CONFIGURAÇÃO'!$E$101),"",'CONFIGURAÇÃO'!$E$101&amp;"")</f>
        <v/>
      </c>
      <c r="C5244" s="192">
        <f>"'CONFIGURAÇÃO'!E101"</f>
        <v/>
      </c>
      <c r="D5244" s="192" t="inlineStr">
        <is>
          <t>configuração</t>
        </is>
      </c>
    </row>
    <row r="5245">
      <c r="A5245" s="192" t="inlineStr">
        <is>
          <t>vida.rolagem.3</t>
        </is>
      </c>
      <c r="B5245" s="192">
        <f>IF(ISBLANK('CONFIGURAÇÃO'!$E$102),"",'CONFIGURAÇÃO'!$E$102&amp;"")</f>
        <v/>
      </c>
      <c r="C5245" s="192">
        <f>"'CONFIGURAÇÃO'!E102"</f>
        <v/>
      </c>
      <c r="D5245" s="192" t="inlineStr">
        <is>
          <t>configuração</t>
        </is>
      </c>
    </row>
    <row r="5246">
      <c r="A5246" s="192" t="inlineStr">
        <is>
          <t>vida.rolagem.4</t>
        </is>
      </c>
      <c r="B5246" s="192">
        <f>IF(ISBLANK('CONFIGURAÇÃO'!$E$103),"",'CONFIGURAÇÃO'!$E$103&amp;"")</f>
        <v/>
      </c>
      <c r="C5246" s="192">
        <f>"'CONFIGURAÇÃO'!E103"</f>
        <v/>
      </c>
      <c r="D5246" s="192" t="inlineStr">
        <is>
          <t>configuração</t>
        </is>
      </c>
    </row>
    <row r="5247">
      <c r="A5247" s="192" t="inlineStr">
        <is>
          <t>vida.rolagem.5</t>
        </is>
      </c>
      <c r="B5247" s="192">
        <f>IF(ISBLANK('CONFIGURAÇÃO'!$E$104),"",'CONFIGURAÇÃO'!$E$104&amp;"")</f>
        <v/>
      </c>
      <c r="C5247" s="192">
        <f>"'CONFIGURAÇÃO'!E104"</f>
        <v/>
      </c>
      <c r="D5247" s="192" t="inlineStr">
        <is>
          <t>configuração</t>
        </is>
      </c>
    </row>
    <row r="5248">
      <c r="A5248" s="192" t="inlineStr">
        <is>
          <t>vida.rolagem.6</t>
        </is>
      </c>
      <c r="B5248" s="192">
        <f>IF(ISBLANK('CONFIGURAÇÃO'!$E$105),"",'CONFIGURAÇÃO'!$E$105&amp;"")</f>
        <v/>
      </c>
      <c r="C5248" s="192">
        <f>"'CONFIGURAÇÃO'!E105"</f>
        <v/>
      </c>
      <c r="D5248" s="192" t="inlineStr">
        <is>
          <t>configuração</t>
        </is>
      </c>
    </row>
    <row r="5249">
      <c r="A5249" s="192" t="inlineStr">
        <is>
          <t>vida.rolagem.7</t>
        </is>
      </c>
      <c r="B5249" s="192">
        <f>IF(ISBLANK('CONFIGURAÇÃO'!$E$106),"",'CONFIGURAÇÃO'!$E$106&amp;"")</f>
        <v/>
      </c>
      <c r="C5249" s="192">
        <f>"'CONFIGURAÇÃO'!E106"</f>
        <v/>
      </c>
      <c r="D5249" s="192" t="inlineStr">
        <is>
          <t>configuração</t>
        </is>
      </c>
    </row>
    <row r="5250">
      <c r="A5250" s="192" t="inlineStr">
        <is>
          <t>vida.rolagem.8</t>
        </is>
      </c>
      <c r="B5250" s="192">
        <f>IF(ISBLANK('CONFIGURAÇÃO'!$E$107),"",'CONFIGURAÇÃO'!$E$107&amp;"")</f>
        <v/>
      </c>
      <c r="C5250" s="192">
        <f>"'CONFIGURAÇÃO'!E107"</f>
        <v/>
      </c>
      <c r="D5250" s="192" t="inlineStr">
        <is>
          <t>configuração</t>
        </is>
      </c>
    </row>
    <row r="5251">
      <c r="A5251" s="192" t="inlineStr">
        <is>
          <t>vida.rolagem.9</t>
        </is>
      </c>
      <c r="B5251" s="192">
        <f>IF(ISBLANK('CONFIGURAÇÃO'!$E$108),"",'CONFIGURAÇÃO'!$E$108&amp;"")</f>
        <v/>
      </c>
      <c r="C5251" s="192">
        <f>"'CONFIGURAÇÃO'!E108"</f>
        <v/>
      </c>
      <c r="D5251" s="192" t="inlineStr">
        <is>
          <t>configuração</t>
        </is>
      </c>
    </row>
    <row r="5252">
      <c r="A5252" s="192" t="inlineStr">
        <is>
          <t>vida.rolagem.10</t>
        </is>
      </c>
      <c r="B5252" s="192">
        <f>IF(ISBLANK('CONFIGURAÇÃO'!$E$109),"",'CONFIGURAÇÃO'!$E$109&amp;"")</f>
        <v/>
      </c>
      <c r="C5252" s="192">
        <f>"'CONFIGURAÇÃO'!E109"</f>
        <v/>
      </c>
      <c r="D5252" s="192" t="inlineStr">
        <is>
          <t>configuração</t>
        </is>
      </c>
    </row>
    <row r="5253">
      <c r="A5253" s="192" t="inlineStr">
        <is>
          <t>vida.rolagem.11</t>
        </is>
      </c>
      <c r="B5253" s="192">
        <f>IF(ISBLANK('CONFIGURAÇÃO'!$E$110),"",'CONFIGURAÇÃO'!$E$110&amp;"")</f>
        <v/>
      </c>
      <c r="C5253" s="192">
        <f>"'CONFIGURAÇÃO'!E110"</f>
        <v/>
      </c>
      <c r="D5253" s="192" t="inlineStr">
        <is>
          <t>configuração</t>
        </is>
      </c>
    </row>
    <row r="5254">
      <c r="A5254" s="192" t="inlineStr">
        <is>
          <t>vida.rolagem.12</t>
        </is>
      </c>
      <c r="B5254" s="192">
        <f>IF(ISBLANK('CONFIGURAÇÃO'!$E$111),"",'CONFIGURAÇÃO'!$E$111&amp;"")</f>
        <v/>
      </c>
      <c r="C5254" s="192">
        <f>"'CONFIGURAÇÃO'!E111"</f>
        <v/>
      </c>
      <c r="D5254" s="192" t="inlineStr">
        <is>
          <t>configuração</t>
        </is>
      </c>
    </row>
    <row r="5255">
      <c r="A5255" s="192" t="inlineStr">
        <is>
          <t>vida.rolagem.13</t>
        </is>
      </c>
      <c r="B5255" s="192">
        <f>IF(ISBLANK('CONFIGURAÇÃO'!$E$112),"",'CONFIGURAÇÃO'!$E$112&amp;"")</f>
        <v/>
      </c>
      <c r="C5255" s="192">
        <f>"'CONFIGURAÇÃO'!E112"</f>
        <v/>
      </c>
      <c r="D5255" s="192" t="inlineStr">
        <is>
          <t>configuração</t>
        </is>
      </c>
    </row>
    <row r="5256">
      <c r="A5256" s="192" t="inlineStr">
        <is>
          <t>vida.rolagem.14</t>
        </is>
      </c>
      <c r="B5256" s="192">
        <f>IF(ISBLANK('CONFIGURAÇÃO'!$E$113),"",'CONFIGURAÇÃO'!$E$113&amp;"")</f>
        <v/>
      </c>
      <c r="C5256" s="192">
        <f>"'CONFIGURAÇÃO'!E113"</f>
        <v/>
      </c>
      <c r="D5256" s="192" t="inlineStr">
        <is>
          <t>configuração</t>
        </is>
      </c>
    </row>
    <row r="5257">
      <c r="A5257" s="192" t="inlineStr">
        <is>
          <t>vida.rolagem.15</t>
        </is>
      </c>
      <c r="B5257" s="192">
        <f>IF(ISBLANK('CONFIGURAÇÃO'!$E$114),"",'CONFIGURAÇÃO'!$E$114&amp;"")</f>
        <v/>
      </c>
      <c r="C5257" s="192">
        <f>"'CONFIGURAÇÃO'!E114"</f>
        <v/>
      </c>
      <c r="D5257" s="192" t="inlineStr">
        <is>
          <t>configuração</t>
        </is>
      </c>
    </row>
    <row r="5258">
      <c r="A5258" s="192" t="inlineStr">
        <is>
          <t>vida.rolagem.16</t>
        </is>
      </c>
      <c r="B5258" s="192">
        <f>IF(ISBLANK('CONFIGURAÇÃO'!$E$115),"",'CONFIGURAÇÃO'!$E$115&amp;"")</f>
        <v/>
      </c>
      <c r="C5258" s="192">
        <f>"'CONFIGURAÇÃO'!E115"</f>
        <v/>
      </c>
      <c r="D5258" s="192" t="inlineStr">
        <is>
          <t>configuração</t>
        </is>
      </c>
    </row>
    <row r="5259">
      <c r="A5259" s="192" t="inlineStr">
        <is>
          <t>vida.rolagem.17</t>
        </is>
      </c>
      <c r="B5259" s="192">
        <f>IF(ISBLANK('CONFIGURAÇÃO'!$E$116),"",'CONFIGURAÇÃO'!$E$116&amp;"")</f>
        <v/>
      </c>
      <c r="C5259" s="192">
        <f>"'CONFIGURAÇÃO'!E116"</f>
        <v/>
      </c>
      <c r="D5259" s="192" t="inlineStr">
        <is>
          <t>configuração</t>
        </is>
      </c>
    </row>
    <row r="5260">
      <c r="A5260" s="192" t="inlineStr">
        <is>
          <t>vida.rolagem.18</t>
        </is>
      </c>
      <c r="B5260" s="192">
        <f>IF(ISBLANK('CONFIGURAÇÃO'!$E$117),"",'CONFIGURAÇÃO'!$E$117&amp;"")</f>
        <v/>
      </c>
      <c r="C5260" s="192">
        <f>"'CONFIGURAÇÃO'!E117"</f>
        <v/>
      </c>
      <c r="D5260" s="192" t="inlineStr">
        <is>
          <t>configuração</t>
        </is>
      </c>
    </row>
    <row r="5261">
      <c r="A5261" s="192" t="inlineStr">
        <is>
          <t>vida.rolagem.19</t>
        </is>
      </c>
      <c r="B5261" s="192">
        <f>IF(ISBLANK('CONFIGURAÇÃO'!$E$118),"",'CONFIGURAÇÃO'!$E$118&amp;"")</f>
        <v/>
      </c>
      <c r="C5261" s="192">
        <f>"'CONFIGURAÇÃO'!E118"</f>
        <v/>
      </c>
      <c r="D5261" s="192" t="inlineStr">
        <is>
          <t>configuração</t>
        </is>
      </c>
    </row>
    <row r="5262">
      <c r="A5262" s="192" t="inlineStr">
        <is>
          <t>vida.rolagem.20</t>
        </is>
      </c>
      <c r="B5262" s="192">
        <f>IF(ISBLANK('CONFIGURAÇÃO'!$E$119),"",'CONFIGURAÇÃO'!$E$119&amp;"")</f>
        <v/>
      </c>
      <c r="C5262" s="192">
        <f>"'CONFIGURAÇÃO'!E119"</f>
        <v/>
      </c>
      <c r="D5262" s="192" t="inlineStr">
        <is>
          <t>configuração</t>
        </is>
      </c>
    </row>
    <row r="5263">
      <c r="A5263" s="192" t="inlineStr">
        <is>
          <t>vida.rolagem.21</t>
        </is>
      </c>
      <c r="B5263" s="192">
        <f>IF(ISBLANK('CONFIGURAÇÃO'!$E$120),"",'CONFIGURAÇÃO'!$E$120&amp;"")</f>
        <v/>
      </c>
      <c r="C5263" s="192">
        <f>"'CONFIGURAÇÃO'!E120"</f>
        <v/>
      </c>
      <c r="D5263" s="192" t="inlineStr">
        <is>
          <t>configuração</t>
        </is>
      </c>
    </row>
    <row r="5264">
      <c r="A5264" s="192" t="inlineStr">
        <is>
          <t>vida.rolagem.22</t>
        </is>
      </c>
      <c r="B5264" s="192">
        <f>IF(ISBLANK('CONFIGURAÇÃO'!$E$121),"",'CONFIGURAÇÃO'!$E$121&amp;"")</f>
        <v/>
      </c>
      <c r="C5264" s="192">
        <f>"'CONFIGURAÇÃO'!E121"</f>
        <v/>
      </c>
      <c r="D5264" s="192" t="inlineStr">
        <is>
          <t>configuração</t>
        </is>
      </c>
    </row>
    <row r="5265">
      <c r="A5265" s="192" t="inlineStr">
        <is>
          <t>vida.rolagem.23</t>
        </is>
      </c>
      <c r="B5265" s="192">
        <f>IF(ISBLANK('CONFIGURAÇÃO'!$E$122),"",'CONFIGURAÇÃO'!$E$122&amp;"")</f>
        <v/>
      </c>
      <c r="C5265" s="192">
        <f>"'CONFIGURAÇÃO'!E122"</f>
        <v/>
      </c>
      <c r="D5265" s="192" t="inlineStr">
        <is>
          <t>configuração</t>
        </is>
      </c>
    </row>
    <row r="5266">
      <c r="A5266" s="192" t="inlineStr">
        <is>
          <t>vida.rolagem.24</t>
        </is>
      </c>
      <c r="B5266" s="192">
        <f>IF(ISBLANK('CONFIGURAÇÃO'!$E$123),"",'CONFIGURAÇÃO'!$E$123&amp;"")</f>
        <v/>
      </c>
      <c r="C5266" s="192">
        <f>"'CONFIGURAÇÃO'!E123"</f>
        <v/>
      </c>
      <c r="D5266" s="192" t="inlineStr">
        <is>
          <t>configuração</t>
        </is>
      </c>
    </row>
    <row r="5267">
      <c r="A5267" s="192" t="inlineStr">
        <is>
          <t>vida.rolagem.25</t>
        </is>
      </c>
      <c r="B5267" s="192">
        <f>IF(ISBLANK('CONFIGURAÇÃO'!$E$124),"",'CONFIGURAÇÃO'!$E$124&amp;"")</f>
        <v/>
      </c>
      <c r="C5267" s="192">
        <f>"'CONFIGURAÇÃO'!E124"</f>
        <v/>
      </c>
      <c r="D5267" s="192" t="inlineStr">
        <is>
          <t>configuração</t>
        </is>
      </c>
    </row>
    <row r="5268">
      <c r="A5268" s="192" t="inlineStr">
        <is>
          <t>vida.rolagem.26</t>
        </is>
      </c>
      <c r="B5268" s="192">
        <f>IF(ISBLANK('CONFIGURAÇÃO'!$E$125),"",'CONFIGURAÇÃO'!$E$125&amp;"")</f>
        <v/>
      </c>
      <c r="C5268" s="192">
        <f>"'CONFIGURAÇÃO'!E125"</f>
        <v/>
      </c>
      <c r="D5268" s="192" t="inlineStr">
        <is>
          <t>configuração</t>
        </is>
      </c>
    </row>
    <row r="5269">
      <c r="A5269" s="192" t="inlineStr">
        <is>
          <t>vida.rolagem.27</t>
        </is>
      </c>
      <c r="B5269" s="192">
        <f>IF(ISBLANK('CONFIGURAÇÃO'!$E$126),"",'CONFIGURAÇÃO'!$E$126&amp;"")</f>
        <v/>
      </c>
      <c r="C5269" s="192">
        <f>"'CONFIGURAÇÃO'!E126"</f>
        <v/>
      </c>
      <c r="D5269" s="192" t="inlineStr">
        <is>
          <t>configuração</t>
        </is>
      </c>
    </row>
    <row r="5270">
      <c r="A5270" s="192" t="inlineStr">
        <is>
          <t>vida.rolagem.28</t>
        </is>
      </c>
      <c r="B5270" s="192">
        <f>IF(ISBLANK('CONFIGURAÇÃO'!$E$127),"",'CONFIGURAÇÃO'!$E$127&amp;"")</f>
        <v/>
      </c>
      <c r="C5270" s="192">
        <f>"'CONFIGURAÇÃO'!E127"</f>
        <v/>
      </c>
      <c r="D5270" s="192" t="inlineStr">
        <is>
          <t>configuração</t>
        </is>
      </c>
    </row>
    <row r="5271">
      <c r="A5271" s="192" t="inlineStr">
        <is>
          <t>vida.rolagem.29</t>
        </is>
      </c>
      <c r="B5271" s="192">
        <f>IF(ISBLANK('CONFIGURAÇÃO'!$E$128),"",'CONFIGURAÇÃO'!$E$128&amp;"")</f>
        <v/>
      </c>
      <c r="C5271" s="192">
        <f>"'CONFIGURAÇÃO'!E128"</f>
        <v/>
      </c>
      <c r="D5271" s="192" t="inlineStr">
        <is>
          <t>configuração</t>
        </is>
      </c>
    </row>
    <row r="5272">
      <c r="A5272" s="192" t="inlineStr">
        <is>
          <t>vida.rolagem.30</t>
        </is>
      </c>
      <c r="B5272" s="192">
        <f>IF(ISBLANK('CONFIGURAÇÃO'!$E$129),"",'CONFIGURAÇÃO'!$E$129&amp;"")</f>
        <v/>
      </c>
      <c r="C5272" s="192">
        <f>"'CONFIGURAÇÃO'!E129"</f>
        <v/>
      </c>
      <c r="D5272" s="192" t="inlineStr">
        <is>
          <t>configuração</t>
        </is>
      </c>
    </row>
    <row r="5273">
      <c r="A5273" s="192" t="inlineStr">
        <is>
          <t>aviso.regras_campanha</t>
        </is>
      </c>
      <c r="B5273" s="192">
        <f>IF(ISBLANK(DADOS_CONFIG!$T$17),"",DADOS_CONFIG!$T$17&amp;"")</f>
        <v/>
      </c>
      <c r="C5273" s="192" t="inlineStr">
        <is>
          <t>DADOS_CONFIG!T17</t>
        </is>
      </c>
      <c r="D5273" s="192" t="inlineStr">
        <is>
          <t>configuração</t>
        </is>
      </c>
    </row>
    <row r="5274">
      <c r="A5274" s="192" t="inlineStr">
        <is>
          <t>aviso.vida_rolada</t>
        </is>
      </c>
      <c r="B5274" s="192">
        <f>IF(ISBLANK(DADOS_CONFIG!$AF$32),"",DADOS_CONFIG!$AF$32&amp;"")</f>
        <v/>
      </c>
      <c r="C5274" s="192" t="inlineStr">
        <is>
          <t>DADOS_CONFIG!AF32</t>
        </is>
      </c>
      <c r="D5274" s="192" t="inlineStr">
        <is>
          <t>configuração</t>
        </is>
      </c>
    </row>
    <row r="5275">
      <c r="A5275" s="192" t="inlineStr">
        <is>
          <t>sequela.extras</t>
        </is>
      </c>
      <c r="B5275" s="192">
        <f>IF(ISBLANK('FICHA'!$J$50),"",'FICHA'!$J$50&amp;"")</f>
        <v/>
      </c>
      <c r="C5275" s="192">
        <f>"'FICHA'!J50"</f>
        <v/>
      </c>
      <c r="D5275" s="192" t="inlineStr">
        <is>
          <t>configuração</t>
        </is>
      </c>
    </row>
    <row r="5276">
      <c r="A5276" s="192" t="inlineStr">
        <is>
          <t>custom.1.tipo</t>
        </is>
      </c>
      <c r="B5276" s="192">
        <f>IF(ISBLANK('CONFIGURAÇÃO'!$J$11),"",'CONFIGURAÇÃO'!$J$11&amp;"")</f>
        <v/>
      </c>
      <c r="C5276" s="192">
        <f>"'CONFIGURAÇÃO'!J11"</f>
        <v/>
      </c>
      <c r="D5276" s="192" t="inlineStr">
        <is>
          <t>configuração</t>
        </is>
      </c>
    </row>
    <row r="5277">
      <c r="A5277" s="192" t="inlineStr">
        <is>
          <t>custom.1.nome</t>
        </is>
      </c>
      <c r="B5277" s="192">
        <f>IF(ISBLANK('CONFIGURAÇÃO'!$J$13),"",'CONFIGURAÇÃO'!$J$13&amp;"")</f>
        <v/>
      </c>
      <c r="C5277" s="192">
        <f>"'CONFIGURAÇÃO'!J13"</f>
        <v/>
      </c>
      <c r="D5277" s="192" t="inlineStr">
        <is>
          <t>configuração</t>
        </is>
      </c>
    </row>
    <row r="5278">
      <c r="A5278" s="192" t="inlineStr">
        <is>
          <t>custom.1.mestre_viu</t>
        </is>
      </c>
      <c r="B5278" s="192">
        <f>N('CONFIGURAÇÃO'!$N$11)&amp;""</f>
        <v/>
      </c>
      <c r="C5278" s="192">
        <f>"'CONFIGURAÇÃO'!N11"</f>
        <v/>
      </c>
      <c r="D5278" s="192" t="inlineStr">
        <is>
          <t>configuração</t>
        </is>
      </c>
    </row>
    <row r="5279">
      <c r="A5279" s="192" t="inlineStr">
        <is>
          <t>custom.1.efeito</t>
        </is>
      </c>
      <c r="B5279" s="192">
        <f>IF(ISBLANK('CONFIGURAÇÃO'!$J$28),"",'CONFIGURAÇÃO'!$J$28&amp;"")</f>
        <v/>
      </c>
      <c r="C5279" s="192">
        <f>"'CONFIGURAÇÃO'!J28"</f>
        <v/>
      </c>
      <c r="D5279" s="192" t="inlineStr">
        <is>
          <t>configuração</t>
        </is>
      </c>
    </row>
    <row r="5280">
      <c r="A5280" s="192" t="inlineStr">
        <is>
          <t>custom.1.campo.alcance</t>
        </is>
      </c>
      <c r="B5280" s="192">
        <f>SWITCH('CONFIGURAÇÃO'!$J$11,"Arma",IF(ISBLANK('CONFIGURAÇÃO'!$L$24),"",'CONFIGURAÇÃO'!$L$24&amp;""),"")</f>
        <v/>
      </c>
      <c r="C5280" s="192">
        <f>"'CONFIGURAÇÃO'!L24"</f>
        <v/>
      </c>
      <c r="D5280" s="192" t="inlineStr">
        <is>
          <t>configuração</t>
        </is>
      </c>
    </row>
    <row r="5281">
      <c r="A5281" s="192" t="inlineStr">
        <is>
          <t>custom.1.campo.base</t>
        </is>
      </c>
      <c r="B5281" s="192">
        <f>SWITCH('CONFIGURAÇÃO'!$J$11,"Ferramenta amaldiçoada",IF(ISBLANK('CONFIGURAÇÃO'!$L$14),"",'CONFIGURAÇÃO'!$L$14&amp;""),"")</f>
        <v/>
      </c>
      <c r="C5281" s="192">
        <f>"'CONFIGURAÇÃO'!L14"</f>
        <v/>
      </c>
      <c r="D5281" s="192" t="inlineStr">
        <is>
          <t>configuração</t>
        </is>
      </c>
    </row>
    <row r="5282">
      <c r="A5282" s="192" t="inlineStr">
        <is>
          <t>custom.1.campo.base_do_livro</t>
        </is>
      </c>
      <c r="B5282" s="192">
        <f>SWITCH('CONFIGURAÇÃO'!$J$11,"Origem",IF(ISBLANK('CONFIGURAÇÃO'!$L$19),"",'CONFIGURAÇÃO'!$L$19&amp;""),"")</f>
        <v/>
      </c>
      <c r="C5282" s="192">
        <f>"'CONFIGURAÇÃO'!L19"</f>
        <v/>
      </c>
      <c r="D5282" s="192" t="inlineStr">
        <is>
          <t>configuração</t>
        </is>
      </c>
    </row>
    <row r="5283">
      <c r="A5283" s="192" t="inlineStr">
        <is>
          <t>custom.1.campo.categoria</t>
        </is>
      </c>
      <c r="B5283" s="192">
        <f>SWITCH('CONFIGURAÇÃO'!$J$11,"Arma",IF(ISBLANK('CONFIGURAÇÃO'!$L$14),"",'CONFIGURAÇÃO'!$L$14&amp;""),"")</f>
        <v/>
      </c>
      <c r="C5283" s="192">
        <f>"'CONFIGURAÇÃO'!L14"</f>
        <v/>
      </c>
      <c r="D5283" s="192" t="inlineStr">
        <is>
          <t>configuração</t>
        </is>
      </c>
    </row>
    <row r="5284">
      <c r="A5284" s="192" t="inlineStr">
        <is>
          <t>custom.1.campo.dado</t>
        </is>
      </c>
      <c r="B5284" s="192">
        <f>SWITCH('CONFIGURAÇÃO'!$J$11,"Arma",IF(ISBLANK('CONFIGURAÇÃO'!$L$21),"",'CONFIGURAÇÃO'!$L$21&amp;""),"")</f>
        <v/>
      </c>
      <c r="C5284" s="192">
        <f>"'CONFIGURAÇÃO'!L21"</f>
        <v/>
      </c>
      <c r="D5284" s="192" t="inlineStr">
        <is>
          <t>configuração</t>
        </is>
      </c>
    </row>
    <row r="5285">
      <c r="A5285" s="192" t="inlineStr">
        <is>
          <t>custom.1.campo.desgaste</t>
        </is>
      </c>
      <c r="B5285" s="192">
        <f>SWITCH('CONFIGURAÇÃO'!$J$11,"Ferramenta amaldiçoada",IF(ISBLANK('CONFIGURAÇÃO'!$L$22),"",'CONFIGURAÇÃO'!$L$22&amp;""),"")</f>
        <v/>
      </c>
      <c r="C5285" s="192">
        <f>"'CONFIGURAÇÃO'!L22"</f>
        <v/>
      </c>
      <c r="D5285" s="192" t="inlineStr">
        <is>
          <t>configuração</t>
        </is>
      </c>
    </row>
    <row r="5286">
      <c r="A5286" s="192" t="inlineStr">
        <is>
          <t>custom.1.campo.estigma</t>
        </is>
      </c>
      <c r="B5286" s="192">
        <f>SWITCH('CONFIGURAÇÃO'!$J$11,"Ferramenta amaldiçoada",IF(ISBLANK('CONFIGURAÇÃO'!$L$21),"",'CONFIGURAÇÃO'!$L$21&amp;""),"")</f>
        <v/>
      </c>
      <c r="C5286" s="192">
        <f>"'CONFIGURAÇÃO'!L21"</f>
        <v/>
      </c>
      <c r="D5286" s="192" t="inlineStr">
        <is>
          <t>configuração</t>
        </is>
      </c>
    </row>
    <row r="5287">
      <c r="A5287" s="192" t="inlineStr">
        <is>
          <t>custom.1.campo.exige_marcante</t>
        </is>
      </c>
      <c r="B5287" s="192">
        <f>SWITCH('CONFIGURAÇÃO'!$J$11,"Menor",IF(ISBLANK('CONFIGURAÇÃO'!$L$15),"",'CONFIGURAÇÃO'!$L$15&amp;""),"")</f>
        <v/>
      </c>
      <c r="C5287" s="192">
        <f>"'CONFIGURAÇÃO'!L15"</f>
        <v/>
      </c>
      <c r="D5287" s="192" t="inlineStr">
        <is>
          <t>configuração</t>
        </is>
      </c>
    </row>
    <row r="5288">
      <c r="A5288" s="192" t="inlineStr">
        <is>
          <t>custom.1.campo.forca</t>
        </is>
      </c>
      <c r="B5288" s="192">
        <f>SWITCH('CONFIGURAÇÃO'!$J$11,"Arma",IF(ISBLANK('CONFIGURAÇÃO'!$L$22),"",'CONFIGURAÇÃO'!$L$22&amp;""),"Escudo",IF(ISBLANK('CONFIGURAÇÃO'!$L$23),"",'CONFIGURAÇÃO'!$L$23&amp;""),"Uniforme",IF(ISBLANK('CONFIGURAÇÃO'!$L$23),"",'CONFIGURAÇÃO'!$L$23&amp;""),"")</f>
        <v/>
      </c>
      <c r="C5288" s="192">
        <f>"'CONFIGURAÇÃO'!L22 'CONFIGURAÇÃO'!L23 'CONFIGURAÇÃO'!L23"</f>
        <v/>
      </c>
      <c r="D5288" s="192" t="inlineStr">
        <is>
          <t>configuração</t>
        </is>
      </c>
    </row>
    <row r="5289">
      <c r="A5289" s="192" t="inlineStr">
        <is>
          <t>custom.1.campo.frequencia</t>
        </is>
      </c>
      <c r="B5289" s="192">
        <f>SWITCH('CONFIGURAÇÃO'!$J$11,"Marcante",IF(ISBLANK('CONFIGURAÇÃO'!$L$21),"",'CONFIGURAÇÃO'!$L$21&amp;""),"Menor",IF(ISBLANK('CONFIGURAÇÃO'!$L$21),"",'CONFIGURAÇÃO'!$L$21&amp;""),"")</f>
        <v/>
      </c>
      <c r="C5289" s="192">
        <f>"'CONFIGURAÇÃO'!L21 'CONFIGURAÇÃO'!L21"</f>
        <v/>
      </c>
      <c r="D5289" s="192" t="inlineStr">
        <is>
          <t>configuração</t>
        </is>
      </c>
    </row>
    <row r="5290">
      <c r="A5290" s="192" t="inlineStr">
        <is>
          <t>custom.1.campo.grau</t>
        </is>
      </c>
      <c r="B5290" s="192">
        <f>SWITCH('CONFIGURAÇÃO'!$J$11,"Ferramenta amaldiçoada",IF(ISBLANK('CONFIGURAÇÃO'!$L$15),"",'CONFIGURAÇÃO'!$L$15&amp;""),"")</f>
        <v/>
      </c>
      <c r="C5290" s="192">
        <f>"'CONFIGURAÇÃO'!L15"</f>
        <v/>
      </c>
      <c r="D5290" s="192" t="inlineStr">
        <is>
          <t>configuração</t>
        </is>
      </c>
    </row>
    <row r="5291">
      <c r="A5291" s="192" t="inlineStr">
        <is>
          <t>custom.1.campo.grau_minimo</t>
        </is>
      </c>
      <c r="B5291" s="192">
        <f>SWITCH('CONFIGURAÇÃO'!$J$11,"Uniforme",IF(ISBLANK('CONFIGURAÇÃO'!$L$14),"",'CONFIGURAÇÃO'!$L$14&amp;""),"")</f>
        <v/>
      </c>
      <c r="C5291" s="192">
        <f>"'CONFIGURAÇÃO'!L14"</f>
        <v/>
      </c>
      <c r="D5291" s="192" t="inlineStr">
        <is>
          <t>configuração</t>
        </is>
      </c>
    </row>
    <row r="5292">
      <c r="A5292" s="192" t="inlineStr">
        <is>
          <t>custom.1.campo.mao</t>
        </is>
      </c>
      <c r="B5292" s="192">
        <f>SWITCH('CONFIGURAÇÃO'!$J$11,"Arma",IF(ISBLANK('CONFIGURAÇÃO'!$L$15),"",'CONFIGURAÇÃO'!$L$15&amp;""),"")</f>
        <v/>
      </c>
      <c r="C5292" s="192">
        <f>"'CONFIGURAÇÃO'!L15"</f>
        <v/>
      </c>
      <c r="D5292" s="192" t="inlineStr">
        <is>
          <t>configuração</t>
        </is>
      </c>
    </row>
    <row r="5293">
      <c r="A5293" s="192" t="inlineStr">
        <is>
          <t>custom.1.campo.oficio</t>
        </is>
      </c>
      <c r="B5293" s="192">
        <f>SWITCH('CONFIGURAÇÃO'!$J$11,"Origem",IF(ISBLANK('CONFIGURAÇÃO'!$L$20),"",'CONFIGURAÇÃO'!$L$20&amp;""),"")</f>
        <v/>
      </c>
      <c r="C5293" s="192">
        <f>"'CONFIGURAÇÃO'!L20"</f>
        <v/>
      </c>
      <c r="D5293" s="192" t="inlineStr">
        <is>
          <t>configuração</t>
        </is>
      </c>
    </row>
    <row r="5294">
      <c r="A5294" s="192" t="inlineStr">
        <is>
          <t>custom.1.campo.origem</t>
        </is>
      </c>
      <c r="B5294" s="192">
        <f>SWITCH('CONFIGURAÇÃO'!$J$11,"Marcante",IF(ISBLANK('CONFIGURAÇÃO'!$L$14),"",'CONFIGURAÇÃO'!$L$14&amp;""),"Menor",IF(ISBLANK('CONFIGURAÇÃO'!$L$14),"",'CONFIGURAÇÃO'!$L$14&amp;""),"")</f>
        <v/>
      </c>
      <c r="C5294" s="192">
        <f>"'CONFIGURAÇÃO'!L14 'CONFIGURAÇÃO'!L14"</f>
        <v/>
      </c>
      <c r="D5294" s="192" t="inlineStr">
        <is>
          <t>configuração</t>
        </is>
      </c>
    </row>
    <row r="5295">
      <c r="A5295" s="192" t="inlineStr">
        <is>
          <t>custom.1.campo.pericia_1</t>
        </is>
      </c>
      <c r="B5295" s="192">
        <f>SWITCH('CONFIGURAÇÃO'!$J$11,"Origem",IF(ISBLANK('CONFIGURAÇÃO'!$L$14),"",'CONFIGURAÇÃO'!$L$14&amp;""),"")</f>
        <v/>
      </c>
      <c r="C5295" s="192">
        <f>"'CONFIGURAÇÃO'!L14"</f>
        <v/>
      </c>
      <c r="D5295" s="192" t="inlineStr">
        <is>
          <t>configuração</t>
        </is>
      </c>
    </row>
    <row r="5296">
      <c r="A5296" s="192" t="inlineStr">
        <is>
          <t>custom.1.campo.pericia_2</t>
        </is>
      </c>
      <c r="B5296" s="192">
        <f>SWITCH('CONFIGURAÇÃO'!$J$11,"Origem",IF(ISBLANK('CONFIGURAÇÃO'!$L$15),"",'CONFIGURAÇÃO'!$L$15&amp;""),"")</f>
        <v/>
      </c>
      <c r="C5296" s="192">
        <f>"'CONFIGURAÇÃO'!L15"</f>
        <v/>
      </c>
      <c r="D5296" s="192" t="inlineStr">
        <is>
          <t>configuração</t>
        </is>
      </c>
    </row>
    <row r="5297">
      <c r="A5297" s="192" t="inlineStr">
        <is>
          <t>custom.1.campo.pericia_3</t>
        </is>
      </c>
      <c r="B5297" s="192">
        <f>SWITCH('CONFIGURAÇÃO'!$J$11,"Origem",IF(ISBLANK('CONFIGURAÇÃO'!$L$16),"",'CONFIGURAÇÃO'!$L$16&amp;""),"")</f>
        <v/>
      </c>
      <c r="C5297" s="192">
        <f>"'CONFIGURAÇÃO'!L16"</f>
        <v/>
      </c>
      <c r="D5297" s="192" t="inlineStr">
        <is>
          <t>configuração</t>
        </is>
      </c>
    </row>
    <row r="5298">
      <c r="A5298" s="192" t="inlineStr">
        <is>
          <t>custom.1.campo.pericia_4</t>
        </is>
      </c>
      <c r="B5298" s="192">
        <f>SWITCH('CONFIGURAÇÃO'!$J$11,"Origem",IF(ISBLANK('CONFIGURAÇÃO'!$L$17),"",'CONFIGURAÇÃO'!$L$17&amp;""),"")</f>
        <v/>
      </c>
      <c r="C5298" s="192">
        <f>"'CONFIGURAÇÃO'!L17"</f>
        <v/>
      </c>
      <c r="D5298" s="192" t="inlineStr">
        <is>
          <t>configuração</t>
        </is>
      </c>
    </row>
    <row r="5299">
      <c r="A5299" s="192" t="inlineStr">
        <is>
          <t>custom.1.campo.preco</t>
        </is>
      </c>
      <c r="B5299" s="192">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2">
        <f>"'CONFIGURAÇÃO'!L26 'CONFIGURAÇÃO'!L25 'CONFIGURAÇÃO'!L25 'CONFIGURAÇÃO'!L22 'CONFIGURAÇÃO'!L24"</f>
        <v/>
      </c>
      <c r="D5299" s="192" t="inlineStr">
        <is>
          <t>configuração</t>
        </is>
      </c>
    </row>
    <row r="5300">
      <c r="A5300" s="192" t="inlineStr">
        <is>
          <t>custom.1.campo.propriedade_1</t>
        </is>
      </c>
      <c r="B5300" s="192">
        <f>SWITCH('CONFIGURAÇÃO'!$J$11,"Arma",IF(ISBLANK('CONFIGURAÇÃO'!$L$17),"",'CONFIGURAÇÃO'!$L$17&amp;""),"")</f>
        <v/>
      </c>
      <c r="C5300" s="192">
        <f>"'CONFIGURAÇÃO'!L17"</f>
        <v/>
      </c>
      <c r="D5300" s="192" t="inlineStr">
        <is>
          <t>configuração</t>
        </is>
      </c>
    </row>
    <row r="5301">
      <c r="A5301" s="192" t="inlineStr">
        <is>
          <t>custom.1.campo.propriedade_2</t>
        </is>
      </c>
      <c r="B5301" s="192">
        <f>SWITCH('CONFIGURAÇÃO'!$J$11,"Arma",IF(ISBLANK('CONFIGURAÇÃO'!$L$18),"",'CONFIGURAÇÃO'!$L$18&amp;""),"")</f>
        <v/>
      </c>
      <c r="C5301" s="192">
        <f>"'CONFIGURAÇÃO'!L18"</f>
        <v/>
      </c>
      <c r="D5301" s="192" t="inlineStr">
        <is>
          <t>configuração</t>
        </is>
      </c>
    </row>
    <row r="5302">
      <c r="A5302" s="192" t="inlineStr">
        <is>
          <t>custom.1.campo.propriedade_3</t>
        </is>
      </c>
      <c r="B5302" s="192">
        <f>SWITCH('CONFIGURAÇÃO'!$J$11,"Arma",IF(ISBLANK('CONFIGURAÇÃO'!$L$19),"",'CONFIGURAÇÃO'!$L$19&amp;""),"")</f>
        <v/>
      </c>
      <c r="C5302" s="192">
        <f>"'CONFIGURAÇÃO'!L19"</f>
        <v/>
      </c>
      <c r="D5302" s="192" t="inlineStr">
        <is>
          <t>configuração</t>
        </is>
      </c>
    </row>
    <row r="5303">
      <c r="A5303" s="192" t="inlineStr">
        <is>
          <t>custom.1.campo.propriedade_4</t>
        </is>
      </c>
      <c r="B5303" s="192">
        <f>SWITCH('CONFIGURAÇÃO'!$J$11,"Arma",IF(ISBLANK('CONFIGURAÇÃO'!$L$20),"",'CONFIGURAÇÃO'!$L$20&amp;""),"")</f>
        <v/>
      </c>
      <c r="C5303" s="192">
        <f>"'CONFIGURAÇÃO'!L20"</f>
        <v/>
      </c>
      <c r="D5303" s="192" t="inlineStr">
        <is>
          <t>configuração</t>
        </is>
      </c>
    </row>
    <row r="5304">
      <c r="A5304" s="192" t="inlineStr">
        <is>
          <t>custom.1.campo.protecao</t>
        </is>
      </c>
      <c r="B5304" s="192">
        <f>SWITCH('CONFIGURAÇÃO'!$J$11,"Escudo",IF(ISBLANK('CONFIGURAÇÃO'!$L$21),"",'CONFIGURAÇÃO'!$L$21&amp;""),"Uniforme",IF(ISBLANK('CONFIGURAÇÃO'!$L$21),"",'CONFIGURAÇÃO'!$L$21&amp;""),"")</f>
        <v/>
      </c>
      <c r="C5304" s="192">
        <f>"'CONFIGURAÇÃO'!L21 'CONFIGURAÇÃO'!L21"</f>
        <v/>
      </c>
      <c r="D5304" s="192" t="inlineStr">
        <is>
          <t>configuração</t>
        </is>
      </c>
    </row>
    <row r="5305">
      <c r="A5305" s="192" t="inlineStr">
        <is>
          <t>custom.1.campo.recarga</t>
        </is>
      </c>
      <c r="B5305" s="192">
        <f>SWITCH('CONFIGURAÇÃO'!$J$11,"Arma",IF(ISBLANK('CONFIGURAÇÃO'!$L$25),"",'CONFIGURAÇÃO'!$L$25&amp;""),"")</f>
        <v/>
      </c>
      <c r="C5305" s="192">
        <f>"'CONFIGURAÇÃO'!L25"</f>
        <v/>
      </c>
      <c r="D5305" s="192" t="inlineStr">
        <is>
          <t>configuração</t>
        </is>
      </c>
    </row>
    <row r="5306">
      <c r="A5306" s="192" t="inlineStr">
        <is>
          <t>custom.1.campo.rota</t>
        </is>
      </c>
      <c r="B5306" s="192">
        <f>SWITCH('CONFIGURAÇÃO'!$J$11,"Origem",IF(ISBLANK('CONFIGURAÇÃO'!$L$18),"",'CONFIGURAÇÃO'!$L$18&amp;""),"")</f>
        <v/>
      </c>
      <c r="C5306" s="192">
        <f>"'CONFIGURAÇÃO'!L18"</f>
        <v/>
      </c>
      <c r="D5306" s="192" t="inlineStr">
        <is>
          <t>configuração</t>
        </is>
      </c>
    </row>
    <row r="5307">
      <c r="A5307" s="192" t="inlineStr">
        <is>
          <t>custom.1.campo.talento_ce_4</t>
        </is>
      </c>
      <c r="B5307" s="192">
        <f>SWITCH('CONFIGURAÇÃO'!$J$11,"Origem",IF(ISBLANK('CONFIGURAÇÃO'!$L$21),"",'CONFIGURAÇÃO'!$L$21&amp;""),"")</f>
        <v/>
      </c>
      <c r="C5307" s="192">
        <f>"'CONFIGURAÇÃO'!L21"</f>
        <v/>
      </c>
      <c r="D5307" s="192" t="inlineStr">
        <is>
          <t>configuração</t>
        </is>
      </c>
    </row>
    <row r="5308">
      <c r="A5308" s="192" t="inlineStr">
        <is>
          <t>custom.1.campo.teto_de_destreza</t>
        </is>
      </c>
      <c r="B5308" s="192">
        <f>SWITCH('CONFIGURAÇÃO'!$J$11,"Escudo",IF(ISBLANK('CONFIGURAÇÃO'!$L$22),"",'CONFIGURAÇÃO'!$L$22&amp;""),"Uniforme",IF(ISBLANK('CONFIGURAÇÃO'!$L$22),"",'CONFIGURAÇÃO'!$L$22&amp;""),"")</f>
        <v/>
      </c>
      <c r="C5308" s="192">
        <f>"'CONFIGURAÇÃO'!L22 'CONFIGURAÇÃO'!L22"</f>
        <v/>
      </c>
      <c r="D5308" s="192" t="inlineStr">
        <is>
          <t>configuração</t>
        </is>
      </c>
    </row>
    <row r="5309">
      <c r="A5309" s="192" t="inlineStr">
        <is>
          <t>custom.1.campo.tipo_de_dano</t>
        </is>
      </c>
      <c r="B5309" s="192">
        <f>SWITCH('CONFIGURAÇÃO'!$J$11,"Arma",IF(ISBLANK('CONFIGURAÇÃO'!$L$16),"",'CONFIGURAÇÃO'!$L$16&amp;""),"")</f>
        <v/>
      </c>
      <c r="C5309" s="192">
        <f>"'CONFIGURAÇÃO'!L16"</f>
        <v/>
      </c>
      <c r="D5309" s="192" t="inlineStr">
        <is>
          <t>configuração</t>
        </is>
      </c>
    </row>
    <row r="5310">
      <c r="A5310" s="192" t="inlineStr">
        <is>
          <t>custom.1.campo.volume</t>
        </is>
      </c>
      <c r="B5310" s="192">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2">
        <f>"'CONFIGURAÇÃO'!L23 'CONFIGURAÇÃO'!L24 'CONFIGURAÇÃO'!L24 'CONFIGURAÇÃO'!L21 'CONFIGURAÇÃO'!L23"</f>
        <v/>
      </c>
      <c r="D5310" s="192" t="inlineStr">
        <is>
          <t>configuração</t>
        </is>
      </c>
    </row>
    <row r="5311">
      <c r="A5311" s="192" t="inlineStr">
        <is>
          <t>aviso.custom.1</t>
        </is>
      </c>
      <c r="B5311" s="192">
        <f>'DADOS_CUSTOM'!$S$2&amp;""</f>
        <v/>
      </c>
      <c r="C5311" s="192" t="inlineStr">
        <is>
          <t>DADOS_CUSTOM!S2</t>
        </is>
      </c>
      <c r="D5311" s="192" t="inlineStr">
        <is>
          <t>aviso</t>
        </is>
      </c>
    </row>
    <row r="5312">
      <c r="A5312" s="192" t="inlineStr">
        <is>
          <t>custom.2.tipo</t>
        </is>
      </c>
      <c r="B5312" s="192">
        <f>IF(ISBLANK('CONFIGURAÇÃO'!$J$40),"",'CONFIGURAÇÃO'!$J$40&amp;"")</f>
        <v/>
      </c>
      <c r="C5312" s="192">
        <f>"'CONFIGURAÇÃO'!J40"</f>
        <v/>
      </c>
      <c r="D5312" s="192" t="inlineStr">
        <is>
          <t>configuração</t>
        </is>
      </c>
    </row>
    <row r="5313">
      <c r="A5313" s="192" t="inlineStr">
        <is>
          <t>custom.2.nome</t>
        </is>
      </c>
      <c r="B5313" s="192">
        <f>IF(ISBLANK('CONFIGURAÇÃO'!$J$42),"",'CONFIGURAÇÃO'!$J$42&amp;"")</f>
        <v/>
      </c>
      <c r="C5313" s="192">
        <f>"'CONFIGURAÇÃO'!J42"</f>
        <v/>
      </c>
      <c r="D5313" s="192" t="inlineStr">
        <is>
          <t>configuração</t>
        </is>
      </c>
    </row>
    <row r="5314">
      <c r="A5314" s="192" t="inlineStr">
        <is>
          <t>custom.2.mestre_viu</t>
        </is>
      </c>
      <c r="B5314" s="192">
        <f>N('CONFIGURAÇÃO'!$N$40)&amp;""</f>
        <v/>
      </c>
      <c r="C5314" s="192">
        <f>"'CONFIGURAÇÃO'!N40"</f>
        <v/>
      </c>
      <c r="D5314" s="192" t="inlineStr">
        <is>
          <t>configuração</t>
        </is>
      </c>
    </row>
    <row r="5315">
      <c r="A5315" s="192" t="inlineStr">
        <is>
          <t>custom.2.efeito</t>
        </is>
      </c>
      <c r="B5315" s="192">
        <f>IF(ISBLANK('CONFIGURAÇÃO'!$J$57),"",'CONFIGURAÇÃO'!$J$57&amp;"")</f>
        <v/>
      </c>
      <c r="C5315" s="192">
        <f>"'CONFIGURAÇÃO'!J57"</f>
        <v/>
      </c>
      <c r="D5315" s="192" t="inlineStr">
        <is>
          <t>configuração</t>
        </is>
      </c>
    </row>
    <row r="5316">
      <c r="A5316" s="192" t="inlineStr">
        <is>
          <t>custom.2.campo.alcance</t>
        </is>
      </c>
      <c r="B5316" s="192">
        <f>SWITCH('CONFIGURAÇÃO'!$J$40,"Arma",IF(ISBLANK('CONFIGURAÇÃO'!$L$53),"",'CONFIGURAÇÃO'!$L$53&amp;""),"")</f>
        <v/>
      </c>
      <c r="C5316" s="192">
        <f>"'CONFIGURAÇÃO'!L53"</f>
        <v/>
      </c>
      <c r="D5316" s="192" t="inlineStr">
        <is>
          <t>configuração</t>
        </is>
      </c>
    </row>
    <row r="5317">
      <c r="A5317" s="192" t="inlineStr">
        <is>
          <t>custom.2.campo.base</t>
        </is>
      </c>
      <c r="B5317" s="192">
        <f>SWITCH('CONFIGURAÇÃO'!$J$40,"Ferramenta amaldiçoada",IF(ISBLANK('CONFIGURAÇÃO'!$L$43),"",'CONFIGURAÇÃO'!$L$43&amp;""),"")</f>
        <v/>
      </c>
      <c r="C5317" s="192">
        <f>"'CONFIGURAÇÃO'!L43"</f>
        <v/>
      </c>
      <c r="D5317" s="192" t="inlineStr">
        <is>
          <t>configuração</t>
        </is>
      </c>
    </row>
    <row r="5318">
      <c r="A5318" s="192" t="inlineStr">
        <is>
          <t>custom.2.campo.base_do_livro</t>
        </is>
      </c>
      <c r="B5318" s="192">
        <f>SWITCH('CONFIGURAÇÃO'!$J$40,"Origem",IF(ISBLANK('CONFIGURAÇÃO'!$L$48),"",'CONFIGURAÇÃO'!$L$48&amp;""),"")</f>
        <v/>
      </c>
      <c r="C5318" s="192">
        <f>"'CONFIGURAÇÃO'!L48"</f>
        <v/>
      </c>
      <c r="D5318" s="192" t="inlineStr">
        <is>
          <t>configuração</t>
        </is>
      </c>
    </row>
    <row r="5319">
      <c r="A5319" s="192" t="inlineStr">
        <is>
          <t>custom.2.campo.categoria</t>
        </is>
      </c>
      <c r="B5319" s="192">
        <f>SWITCH('CONFIGURAÇÃO'!$J$40,"Arma",IF(ISBLANK('CONFIGURAÇÃO'!$L$43),"",'CONFIGURAÇÃO'!$L$43&amp;""),"")</f>
        <v/>
      </c>
      <c r="C5319" s="192">
        <f>"'CONFIGURAÇÃO'!L43"</f>
        <v/>
      </c>
      <c r="D5319" s="192" t="inlineStr">
        <is>
          <t>configuração</t>
        </is>
      </c>
    </row>
    <row r="5320">
      <c r="A5320" s="192" t="inlineStr">
        <is>
          <t>custom.2.campo.dado</t>
        </is>
      </c>
      <c r="B5320" s="192">
        <f>SWITCH('CONFIGURAÇÃO'!$J$40,"Arma",IF(ISBLANK('CONFIGURAÇÃO'!$L$50),"",'CONFIGURAÇÃO'!$L$50&amp;""),"")</f>
        <v/>
      </c>
      <c r="C5320" s="192">
        <f>"'CONFIGURAÇÃO'!L50"</f>
        <v/>
      </c>
      <c r="D5320" s="192" t="inlineStr">
        <is>
          <t>configuração</t>
        </is>
      </c>
    </row>
    <row r="5321">
      <c r="A5321" s="192" t="inlineStr">
        <is>
          <t>custom.2.campo.desgaste</t>
        </is>
      </c>
      <c r="B5321" s="192">
        <f>SWITCH('CONFIGURAÇÃO'!$J$40,"Ferramenta amaldiçoada",IF(ISBLANK('CONFIGURAÇÃO'!$L$51),"",'CONFIGURAÇÃO'!$L$51&amp;""),"")</f>
        <v/>
      </c>
      <c r="C5321" s="192">
        <f>"'CONFIGURAÇÃO'!L51"</f>
        <v/>
      </c>
      <c r="D5321" s="192" t="inlineStr">
        <is>
          <t>configuração</t>
        </is>
      </c>
    </row>
    <row r="5322">
      <c r="A5322" s="192" t="inlineStr">
        <is>
          <t>custom.2.campo.estigma</t>
        </is>
      </c>
      <c r="B5322" s="192">
        <f>SWITCH('CONFIGURAÇÃO'!$J$40,"Ferramenta amaldiçoada",IF(ISBLANK('CONFIGURAÇÃO'!$L$50),"",'CONFIGURAÇÃO'!$L$50&amp;""),"")</f>
        <v/>
      </c>
      <c r="C5322" s="192">
        <f>"'CONFIGURAÇÃO'!L50"</f>
        <v/>
      </c>
      <c r="D5322" s="192" t="inlineStr">
        <is>
          <t>configuração</t>
        </is>
      </c>
    </row>
    <row r="5323">
      <c r="A5323" s="192" t="inlineStr">
        <is>
          <t>custom.2.campo.exige_marcante</t>
        </is>
      </c>
      <c r="B5323" s="192">
        <f>SWITCH('CONFIGURAÇÃO'!$J$40,"Menor",IF(ISBLANK('CONFIGURAÇÃO'!$L$44),"",'CONFIGURAÇÃO'!$L$44&amp;""),"")</f>
        <v/>
      </c>
      <c r="C5323" s="192">
        <f>"'CONFIGURAÇÃO'!L44"</f>
        <v/>
      </c>
      <c r="D5323" s="192" t="inlineStr">
        <is>
          <t>configuração</t>
        </is>
      </c>
    </row>
    <row r="5324">
      <c r="A5324" s="192" t="inlineStr">
        <is>
          <t>custom.2.campo.forca</t>
        </is>
      </c>
      <c r="B5324" s="192">
        <f>SWITCH('CONFIGURAÇÃO'!$J$40,"Arma",IF(ISBLANK('CONFIGURAÇÃO'!$L$51),"",'CONFIGURAÇÃO'!$L$51&amp;""),"Escudo",IF(ISBLANK('CONFIGURAÇÃO'!$L$52),"",'CONFIGURAÇÃO'!$L$52&amp;""),"Uniforme",IF(ISBLANK('CONFIGURAÇÃO'!$L$52),"",'CONFIGURAÇÃO'!$L$52&amp;""),"")</f>
        <v/>
      </c>
      <c r="C5324" s="192">
        <f>"'CONFIGURAÇÃO'!L51 'CONFIGURAÇÃO'!L52 'CONFIGURAÇÃO'!L52"</f>
        <v/>
      </c>
      <c r="D5324" s="192" t="inlineStr">
        <is>
          <t>configuração</t>
        </is>
      </c>
    </row>
    <row r="5325">
      <c r="A5325" s="192" t="inlineStr">
        <is>
          <t>custom.2.campo.frequencia</t>
        </is>
      </c>
      <c r="B5325" s="192">
        <f>SWITCH('CONFIGURAÇÃO'!$J$40,"Marcante",IF(ISBLANK('CONFIGURAÇÃO'!$L$50),"",'CONFIGURAÇÃO'!$L$50&amp;""),"Menor",IF(ISBLANK('CONFIGURAÇÃO'!$L$50),"",'CONFIGURAÇÃO'!$L$50&amp;""),"")</f>
        <v/>
      </c>
      <c r="C5325" s="192">
        <f>"'CONFIGURAÇÃO'!L50 'CONFIGURAÇÃO'!L50"</f>
        <v/>
      </c>
      <c r="D5325" s="192" t="inlineStr">
        <is>
          <t>configuração</t>
        </is>
      </c>
    </row>
    <row r="5326">
      <c r="A5326" s="192" t="inlineStr">
        <is>
          <t>custom.2.campo.grau</t>
        </is>
      </c>
      <c r="B5326" s="192">
        <f>SWITCH('CONFIGURAÇÃO'!$J$40,"Ferramenta amaldiçoada",IF(ISBLANK('CONFIGURAÇÃO'!$L$44),"",'CONFIGURAÇÃO'!$L$44&amp;""),"")</f>
        <v/>
      </c>
      <c r="C5326" s="192">
        <f>"'CONFIGURAÇÃO'!L44"</f>
        <v/>
      </c>
      <c r="D5326" s="192" t="inlineStr">
        <is>
          <t>configuração</t>
        </is>
      </c>
    </row>
    <row r="5327">
      <c r="A5327" s="192" t="inlineStr">
        <is>
          <t>custom.2.campo.grau_minimo</t>
        </is>
      </c>
      <c r="B5327" s="192">
        <f>SWITCH('CONFIGURAÇÃO'!$J$40,"Uniforme",IF(ISBLANK('CONFIGURAÇÃO'!$L$43),"",'CONFIGURAÇÃO'!$L$43&amp;""),"")</f>
        <v/>
      </c>
      <c r="C5327" s="192">
        <f>"'CONFIGURAÇÃO'!L43"</f>
        <v/>
      </c>
      <c r="D5327" s="192" t="inlineStr">
        <is>
          <t>configuração</t>
        </is>
      </c>
    </row>
    <row r="5328">
      <c r="A5328" s="192" t="inlineStr">
        <is>
          <t>custom.2.campo.mao</t>
        </is>
      </c>
      <c r="B5328" s="192">
        <f>SWITCH('CONFIGURAÇÃO'!$J$40,"Arma",IF(ISBLANK('CONFIGURAÇÃO'!$L$44),"",'CONFIGURAÇÃO'!$L$44&amp;""),"")</f>
        <v/>
      </c>
      <c r="C5328" s="192">
        <f>"'CONFIGURAÇÃO'!L44"</f>
        <v/>
      </c>
      <c r="D5328" s="192" t="inlineStr">
        <is>
          <t>configuração</t>
        </is>
      </c>
    </row>
    <row r="5329">
      <c r="A5329" s="192" t="inlineStr">
        <is>
          <t>custom.2.campo.oficio</t>
        </is>
      </c>
      <c r="B5329" s="192">
        <f>SWITCH('CONFIGURAÇÃO'!$J$40,"Origem",IF(ISBLANK('CONFIGURAÇÃO'!$L$49),"",'CONFIGURAÇÃO'!$L$49&amp;""),"")</f>
        <v/>
      </c>
      <c r="C5329" s="192">
        <f>"'CONFIGURAÇÃO'!L49"</f>
        <v/>
      </c>
      <c r="D5329" s="192" t="inlineStr">
        <is>
          <t>configuração</t>
        </is>
      </c>
    </row>
    <row r="5330">
      <c r="A5330" s="192" t="inlineStr">
        <is>
          <t>custom.2.campo.origem</t>
        </is>
      </c>
      <c r="B5330" s="192">
        <f>SWITCH('CONFIGURAÇÃO'!$J$40,"Marcante",IF(ISBLANK('CONFIGURAÇÃO'!$L$43),"",'CONFIGURAÇÃO'!$L$43&amp;""),"Menor",IF(ISBLANK('CONFIGURAÇÃO'!$L$43),"",'CONFIGURAÇÃO'!$L$43&amp;""),"")</f>
        <v/>
      </c>
      <c r="C5330" s="192">
        <f>"'CONFIGURAÇÃO'!L43 'CONFIGURAÇÃO'!L43"</f>
        <v/>
      </c>
      <c r="D5330" s="192" t="inlineStr">
        <is>
          <t>configuração</t>
        </is>
      </c>
    </row>
    <row r="5331">
      <c r="A5331" s="192" t="inlineStr">
        <is>
          <t>custom.2.campo.pericia_1</t>
        </is>
      </c>
      <c r="B5331" s="192">
        <f>SWITCH('CONFIGURAÇÃO'!$J$40,"Origem",IF(ISBLANK('CONFIGURAÇÃO'!$L$43),"",'CONFIGURAÇÃO'!$L$43&amp;""),"")</f>
        <v/>
      </c>
      <c r="C5331" s="192">
        <f>"'CONFIGURAÇÃO'!L43"</f>
        <v/>
      </c>
      <c r="D5331" s="192" t="inlineStr">
        <is>
          <t>configuração</t>
        </is>
      </c>
    </row>
    <row r="5332">
      <c r="A5332" s="192" t="inlineStr">
        <is>
          <t>custom.2.campo.pericia_2</t>
        </is>
      </c>
      <c r="B5332" s="192">
        <f>SWITCH('CONFIGURAÇÃO'!$J$40,"Origem",IF(ISBLANK('CONFIGURAÇÃO'!$L$44),"",'CONFIGURAÇÃO'!$L$44&amp;""),"")</f>
        <v/>
      </c>
      <c r="C5332" s="192">
        <f>"'CONFIGURAÇÃO'!L44"</f>
        <v/>
      </c>
      <c r="D5332" s="192" t="inlineStr">
        <is>
          <t>configuração</t>
        </is>
      </c>
    </row>
    <row r="5333">
      <c r="A5333" s="192" t="inlineStr">
        <is>
          <t>custom.2.campo.pericia_3</t>
        </is>
      </c>
      <c r="B5333" s="192">
        <f>SWITCH('CONFIGURAÇÃO'!$J$40,"Origem",IF(ISBLANK('CONFIGURAÇÃO'!$L$45),"",'CONFIGURAÇÃO'!$L$45&amp;""),"")</f>
        <v/>
      </c>
      <c r="C5333" s="192">
        <f>"'CONFIGURAÇÃO'!L45"</f>
        <v/>
      </c>
      <c r="D5333" s="192" t="inlineStr">
        <is>
          <t>configuração</t>
        </is>
      </c>
    </row>
    <row r="5334">
      <c r="A5334" s="192" t="inlineStr">
        <is>
          <t>custom.2.campo.pericia_4</t>
        </is>
      </c>
      <c r="B5334" s="192">
        <f>SWITCH('CONFIGURAÇÃO'!$J$40,"Origem",IF(ISBLANK('CONFIGURAÇÃO'!$L$46),"",'CONFIGURAÇÃO'!$L$46&amp;""),"")</f>
        <v/>
      </c>
      <c r="C5334" s="192">
        <f>"'CONFIGURAÇÃO'!L46"</f>
        <v/>
      </c>
      <c r="D5334" s="192" t="inlineStr">
        <is>
          <t>configuração</t>
        </is>
      </c>
    </row>
    <row r="5335">
      <c r="A5335" s="192" t="inlineStr">
        <is>
          <t>custom.2.campo.preco</t>
        </is>
      </c>
      <c r="B5335" s="192">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2">
        <f>"'CONFIGURAÇÃO'!L55 'CONFIGURAÇÃO'!L54 'CONFIGURAÇÃO'!L54 'CONFIGURAÇÃO'!L51 'CONFIGURAÇÃO'!L53"</f>
        <v/>
      </c>
      <c r="D5335" s="192" t="inlineStr">
        <is>
          <t>configuração</t>
        </is>
      </c>
    </row>
    <row r="5336">
      <c r="A5336" s="192" t="inlineStr">
        <is>
          <t>custom.2.campo.propriedade_1</t>
        </is>
      </c>
      <c r="B5336" s="192">
        <f>SWITCH('CONFIGURAÇÃO'!$J$40,"Arma",IF(ISBLANK('CONFIGURAÇÃO'!$L$46),"",'CONFIGURAÇÃO'!$L$46&amp;""),"")</f>
        <v/>
      </c>
      <c r="C5336" s="192">
        <f>"'CONFIGURAÇÃO'!L46"</f>
        <v/>
      </c>
      <c r="D5336" s="192" t="inlineStr">
        <is>
          <t>configuração</t>
        </is>
      </c>
    </row>
    <row r="5337">
      <c r="A5337" s="192" t="inlineStr">
        <is>
          <t>custom.2.campo.propriedade_2</t>
        </is>
      </c>
      <c r="B5337" s="192">
        <f>SWITCH('CONFIGURAÇÃO'!$J$40,"Arma",IF(ISBLANK('CONFIGURAÇÃO'!$L$47),"",'CONFIGURAÇÃO'!$L$47&amp;""),"")</f>
        <v/>
      </c>
      <c r="C5337" s="192">
        <f>"'CONFIGURAÇÃO'!L47"</f>
        <v/>
      </c>
      <c r="D5337" s="192" t="inlineStr">
        <is>
          <t>configuração</t>
        </is>
      </c>
    </row>
    <row r="5338">
      <c r="A5338" s="192" t="inlineStr">
        <is>
          <t>custom.2.campo.propriedade_3</t>
        </is>
      </c>
      <c r="B5338" s="192">
        <f>SWITCH('CONFIGURAÇÃO'!$J$40,"Arma",IF(ISBLANK('CONFIGURAÇÃO'!$L$48),"",'CONFIGURAÇÃO'!$L$48&amp;""),"")</f>
        <v/>
      </c>
      <c r="C5338" s="192">
        <f>"'CONFIGURAÇÃO'!L48"</f>
        <v/>
      </c>
      <c r="D5338" s="192" t="inlineStr">
        <is>
          <t>configuração</t>
        </is>
      </c>
    </row>
    <row r="5339">
      <c r="A5339" s="192" t="inlineStr">
        <is>
          <t>custom.2.campo.propriedade_4</t>
        </is>
      </c>
      <c r="B5339" s="192">
        <f>SWITCH('CONFIGURAÇÃO'!$J$40,"Arma",IF(ISBLANK('CONFIGURAÇÃO'!$L$49),"",'CONFIGURAÇÃO'!$L$49&amp;""),"")</f>
        <v/>
      </c>
      <c r="C5339" s="192">
        <f>"'CONFIGURAÇÃO'!L49"</f>
        <v/>
      </c>
      <c r="D5339" s="192" t="inlineStr">
        <is>
          <t>configuração</t>
        </is>
      </c>
    </row>
    <row r="5340">
      <c r="A5340" s="192" t="inlineStr">
        <is>
          <t>custom.2.campo.protecao</t>
        </is>
      </c>
      <c r="B5340" s="192">
        <f>SWITCH('CONFIGURAÇÃO'!$J$40,"Escudo",IF(ISBLANK('CONFIGURAÇÃO'!$L$50),"",'CONFIGURAÇÃO'!$L$50&amp;""),"Uniforme",IF(ISBLANK('CONFIGURAÇÃO'!$L$50),"",'CONFIGURAÇÃO'!$L$50&amp;""),"")</f>
        <v/>
      </c>
      <c r="C5340" s="192">
        <f>"'CONFIGURAÇÃO'!L50 'CONFIGURAÇÃO'!L50"</f>
        <v/>
      </c>
      <c r="D5340" s="192" t="inlineStr">
        <is>
          <t>configuração</t>
        </is>
      </c>
    </row>
    <row r="5341">
      <c r="A5341" s="192" t="inlineStr">
        <is>
          <t>custom.2.campo.recarga</t>
        </is>
      </c>
      <c r="B5341" s="192">
        <f>SWITCH('CONFIGURAÇÃO'!$J$40,"Arma",IF(ISBLANK('CONFIGURAÇÃO'!$L$54),"",'CONFIGURAÇÃO'!$L$54&amp;""),"")</f>
        <v/>
      </c>
      <c r="C5341" s="192">
        <f>"'CONFIGURAÇÃO'!L54"</f>
        <v/>
      </c>
      <c r="D5341" s="192" t="inlineStr">
        <is>
          <t>configuração</t>
        </is>
      </c>
    </row>
    <row r="5342">
      <c r="A5342" s="192" t="inlineStr">
        <is>
          <t>custom.2.campo.rota</t>
        </is>
      </c>
      <c r="B5342" s="192">
        <f>SWITCH('CONFIGURAÇÃO'!$J$40,"Origem",IF(ISBLANK('CONFIGURAÇÃO'!$L$47),"",'CONFIGURAÇÃO'!$L$47&amp;""),"")</f>
        <v/>
      </c>
      <c r="C5342" s="192">
        <f>"'CONFIGURAÇÃO'!L47"</f>
        <v/>
      </c>
      <c r="D5342" s="192" t="inlineStr">
        <is>
          <t>configuração</t>
        </is>
      </c>
    </row>
    <row r="5343">
      <c r="A5343" s="192" t="inlineStr">
        <is>
          <t>custom.2.campo.talento_ce_4</t>
        </is>
      </c>
      <c r="B5343" s="192">
        <f>SWITCH('CONFIGURAÇÃO'!$J$40,"Origem",IF(ISBLANK('CONFIGURAÇÃO'!$L$50),"",'CONFIGURAÇÃO'!$L$50&amp;""),"")</f>
        <v/>
      </c>
      <c r="C5343" s="192">
        <f>"'CONFIGURAÇÃO'!L50"</f>
        <v/>
      </c>
      <c r="D5343" s="192" t="inlineStr">
        <is>
          <t>configuração</t>
        </is>
      </c>
    </row>
    <row r="5344">
      <c r="A5344" s="192" t="inlineStr">
        <is>
          <t>custom.2.campo.teto_de_destreza</t>
        </is>
      </c>
      <c r="B5344" s="192">
        <f>SWITCH('CONFIGURAÇÃO'!$J$40,"Escudo",IF(ISBLANK('CONFIGURAÇÃO'!$L$51),"",'CONFIGURAÇÃO'!$L$51&amp;""),"Uniforme",IF(ISBLANK('CONFIGURAÇÃO'!$L$51),"",'CONFIGURAÇÃO'!$L$51&amp;""),"")</f>
        <v/>
      </c>
      <c r="C5344" s="192">
        <f>"'CONFIGURAÇÃO'!L51 'CONFIGURAÇÃO'!L51"</f>
        <v/>
      </c>
      <c r="D5344" s="192" t="inlineStr">
        <is>
          <t>configuração</t>
        </is>
      </c>
    </row>
    <row r="5345">
      <c r="A5345" s="192" t="inlineStr">
        <is>
          <t>custom.2.campo.tipo_de_dano</t>
        </is>
      </c>
      <c r="B5345" s="192">
        <f>SWITCH('CONFIGURAÇÃO'!$J$40,"Arma",IF(ISBLANK('CONFIGURAÇÃO'!$L$45),"",'CONFIGURAÇÃO'!$L$45&amp;""),"")</f>
        <v/>
      </c>
      <c r="C5345" s="192">
        <f>"'CONFIGURAÇÃO'!L45"</f>
        <v/>
      </c>
      <c r="D5345" s="192" t="inlineStr">
        <is>
          <t>configuração</t>
        </is>
      </c>
    </row>
    <row r="5346">
      <c r="A5346" s="192" t="inlineStr">
        <is>
          <t>custom.2.campo.volume</t>
        </is>
      </c>
      <c r="B5346" s="192">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2">
        <f>"'CONFIGURAÇÃO'!L52 'CONFIGURAÇÃO'!L53 'CONFIGURAÇÃO'!L53 'CONFIGURAÇÃO'!L50 'CONFIGURAÇÃO'!L52"</f>
        <v/>
      </c>
      <c r="D5346" s="192" t="inlineStr">
        <is>
          <t>configuração</t>
        </is>
      </c>
    </row>
    <row r="5347">
      <c r="A5347" s="192" t="inlineStr">
        <is>
          <t>aviso.custom.2</t>
        </is>
      </c>
      <c r="B5347" s="192">
        <f>'DADOS_CUSTOM'!$S$3&amp;""</f>
        <v/>
      </c>
      <c r="C5347" s="192" t="inlineStr">
        <is>
          <t>DADOS_CUSTOM!S3</t>
        </is>
      </c>
      <c r="D5347" s="192" t="inlineStr">
        <is>
          <t>aviso</t>
        </is>
      </c>
    </row>
    <row r="5348">
      <c r="A5348" s="192" t="inlineStr">
        <is>
          <t>custom.3.tipo</t>
        </is>
      </c>
      <c r="B5348" s="192">
        <f>IF(ISBLANK('CONFIGURAÇÃO'!$J$69),"",'CONFIGURAÇÃO'!$J$69&amp;"")</f>
        <v/>
      </c>
      <c r="C5348" s="192">
        <f>"'CONFIGURAÇÃO'!J69"</f>
        <v/>
      </c>
      <c r="D5348" s="192" t="inlineStr">
        <is>
          <t>configuração</t>
        </is>
      </c>
    </row>
    <row r="5349">
      <c r="A5349" s="192" t="inlineStr">
        <is>
          <t>custom.3.nome</t>
        </is>
      </c>
      <c r="B5349" s="192">
        <f>IF(ISBLANK('CONFIGURAÇÃO'!$J$71),"",'CONFIGURAÇÃO'!$J$71&amp;"")</f>
        <v/>
      </c>
      <c r="C5349" s="192">
        <f>"'CONFIGURAÇÃO'!J71"</f>
        <v/>
      </c>
      <c r="D5349" s="192" t="inlineStr">
        <is>
          <t>configuração</t>
        </is>
      </c>
    </row>
    <row r="5350">
      <c r="A5350" s="192" t="inlineStr">
        <is>
          <t>custom.3.mestre_viu</t>
        </is>
      </c>
      <c r="B5350" s="192">
        <f>N('CONFIGURAÇÃO'!$N$69)&amp;""</f>
        <v/>
      </c>
      <c r="C5350" s="192">
        <f>"'CONFIGURAÇÃO'!N69"</f>
        <v/>
      </c>
      <c r="D5350" s="192" t="inlineStr">
        <is>
          <t>configuração</t>
        </is>
      </c>
    </row>
    <row r="5351">
      <c r="A5351" s="192" t="inlineStr">
        <is>
          <t>custom.3.efeito</t>
        </is>
      </c>
      <c r="B5351" s="192">
        <f>IF(ISBLANK('CONFIGURAÇÃO'!$J$86),"",'CONFIGURAÇÃO'!$J$86&amp;"")</f>
        <v/>
      </c>
      <c r="C5351" s="192">
        <f>"'CONFIGURAÇÃO'!J86"</f>
        <v/>
      </c>
      <c r="D5351" s="192" t="inlineStr">
        <is>
          <t>configuração</t>
        </is>
      </c>
    </row>
    <row r="5352">
      <c r="A5352" s="192" t="inlineStr">
        <is>
          <t>custom.3.campo.alcance</t>
        </is>
      </c>
      <c r="B5352" s="192">
        <f>SWITCH('CONFIGURAÇÃO'!$J$69,"Arma",IF(ISBLANK('CONFIGURAÇÃO'!$L$82),"",'CONFIGURAÇÃO'!$L$82&amp;""),"")</f>
        <v/>
      </c>
      <c r="C5352" s="192">
        <f>"'CONFIGURAÇÃO'!L82"</f>
        <v/>
      </c>
      <c r="D5352" s="192" t="inlineStr">
        <is>
          <t>configuração</t>
        </is>
      </c>
    </row>
    <row r="5353">
      <c r="A5353" s="192" t="inlineStr">
        <is>
          <t>custom.3.campo.base</t>
        </is>
      </c>
      <c r="B5353" s="192">
        <f>SWITCH('CONFIGURAÇÃO'!$J$69,"Ferramenta amaldiçoada",IF(ISBLANK('CONFIGURAÇÃO'!$L$72),"",'CONFIGURAÇÃO'!$L$72&amp;""),"")</f>
        <v/>
      </c>
      <c r="C5353" s="192">
        <f>"'CONFIGURAÇÃO'!L72"</f>
        <v/>
      </c>
      <c r="D5353" s="192" t="inlineStr">
        <is>
          <t>configuração</t>
        </is>
      </c>
    </row>
    <row r="5354">
      <c r="A5354" s="192" t="inlineStr">
        <is>
          <t>custom.3.campo.base_do_livro</t>
        </is>
      </c>
      <c r="B5354" s="192">
        <f>SWITCH('CONFIGURAÇÃO'!$J$69,"Origem",IF(ISBLANK('CONFIGURAÇÃO'!$L$77),"",'CONFIGURAÇÃO'!$L$77&amp;""),"")</f>
        <v/>
      </c>
      <c r="C5354" s="192">
        <f>"'CONFIGURAÇÃO'!L77"</f>
        <v/>
      </c>
      <c r="D5354" s="192" t="inlineStr">
        <is>
          <t>configuração</t>
        </is>
      </c>
    </row>
    <row r="5355">
      <c r="A5355" s="192" t="inlineStr">
        <is>
          <t>custom.3.campo.categoria</t>
        </is>
      </c>
      <c r="B5355" s="192">
        <f>SWITCH('CONFIGURAÇÃO'!$J$69,"Arma",IF(ISBLANK('CONFIGURAÇÃO'!$L$72),"",'CONFIGURAÇÃO'!$L$72&amp;""),"")</f>
        <v/>
      </c>
      <c r="C5355" s="192">
        <f>"'CONFIGURAÇÃO'!L72"</f>
        <v/>
      </c>
      <c r="D5355" s="192" t="inlineStr">
        <is>
          <t>configuração</t>
        </is>
      </c>
    </row>
    <row r="5356">
      <c r="A5356" s="192" t="inlineStr">
        <is>
          <t>custom.3.campo.dado</t>
        </is>
      </c>
      <c r="B5356" s="192">
        <f>SWITCH('CONFIGURAÇÃO'!$J$69,"Arma",IF(ISBLANK('CONFIGURAÇÃO'!$L$79),"",'CONFIGURAÇÃO'!$L$79&amp;""),"")</f>
        <v/>
      </c>
      <c r="C5356" s="192">
        <f>"'CONFIGURAÇÃO'!L79"</f>
        <v/>
      </c>
      <c r="D5356" s="192" t="inlineStr">
        <is>
          <t>configuração</t>
        </is>
      </c>
    </row>
    <row r="5357">
      <c r="A5357" s="192" t="inlineStr">
        <is>
          <t>custom.3.campo.desgaste</t>
        </is>
      </c>
      <c r="B5357" s="192">
        <f>SWITCH('CONFIGURAÇÃO'!$J$69,"Ferramenta amaldiçoada",IF(ISBLANK('CONFIGURAÇÃO'!$L$80),"",'CONFIGURAÇÃO'!$L$80&amp;""),"")</f>
        <v/>
      </c>
      <c r="C5357" s="192">
        <f>"'CONFIGURAÇÃO'!L80"</f>
        <v/>
      </c>
      <c r="D5357" s="192" t="inlineStr">
        <is>
          <t>configuração</t>
        </is>
      </c>
    </row>
    <row r="5358">
      <c r="A5358" s="192" t="inlineStr">
        <is>
          <t>custom.3.campo.estigma</t>
        </is>
      </c>
      <c r="B5358" s="192">
        <f>SWITCH('CONFIGURAÇÃO'!$J$69,"Ferramenta amaldiçoada",IF(ISBLANK('CONFIGURAÇÃO'!$L$79),"",'CONFIGURAÇÃO'!$L$79&amp;""),"")</f>
        <v/>
      </c>
      <c r="C5358" s="192">
        <f>"'CONFIGURAÇÃO'!L79"</f>
        <v/>
      </c>
      <c r="D5358" s="192" t="inlineStr">
        <is>
          <t>configuração</t>
        </is>
      </c>
    </row>
    <row r="5359">
      <c r="A5359" s="192" t="inlineStr">
        <is>
          <t>custom.3.campo.exige_marcante</t>
        </is>
      </c>
      <c r="B5359" s="192">
        <f>SWITCH('CONFIGURAÇÃO'!$J$69,"Menor",IF(ISBLANK('CONFIGURAÇÃO'!$L$73),"",'CONFIGURAÇÃO'!$L$73&amp;""),"")</f>
        <v/>
      </c>
      <c r="C5359" s="192">
        <f>"'CONFIGURAÇÃO'!L73"</f>
        <v/>
      </c>
      <c r="D5359" s="192" t="inlineStr">
        <is>
          <t>configuração</t>
        </is>
      </c>
    </row>
    <row r="5360">
      <c r="A5360" s="192" t="inlineStr">
        <is>
          <t>custom.3.campo.forca</t>
        </is>
      </c>
      <c r="B5360" s="192">
        <f>SWITCH('CONFIGURAÇÃO'!$J$69,"Arma",IF(ISBLANK('CONFIGURAÇÃO'!$L$80),"",'CONFIGURAÇÃO'!$L$80&amp;""),"Escudo",IF(ISBLANK('CONFIGURAÇÃO'!$L$81),"",'CONFIGURAÇÃO'!$L$81&amp;""),"Uniforme",IF(ISBLANK('CONFIGURAÇÃO'!$L$81),"",'CONFIGURAÇÃO'!$L$81&amp;""),"")</f>
        <v/>
      </c>
      <c r="C5360" s="192">
        <f>"'CONFIGURAÇÃO'!L80 'CONFIGURAÇÃO'!L81 'CONFIGURAÇÃO'!L81"</f>
        <v/>
      </c>
      <c r="D5360" s="192" t="inlineStr">
        <is>
          <t>configuração</t>
        </is>
      </c>
    </row>
    <row r="5361">
      <c r="A5361" s="192" t="inlineStr">
        <is>
          <t>custom.3.campo.frequencia</t>
        </is>
      </c>
      <c r="B5361" s="192">
        <f>SWITCH('CONFIGURAÇÃO'!$J$69,"Marcante",IF(ISBLANK('CONFIGURAÇÃO'!$L$79),"",'CONFIGURAÇÃO'!$L$79&amp;""),"Menor",IF(ISBLANK('CONFIGURAÇÃO'!$L$79),"",'CONFIGURAÇÃO'!$L$79&amp;""),"")</f>
        <v/>
      </c>
      <c r="C5361" s="192">
        <f>"'CONFIGURAÇÃO'!L79 'CONFIGURAÇÃO'!L79"</f>
        <v/>
      </c>
      <c r="D5361" s="192" t="inlineStr">
        <is>
          <t>configuração</t>
        </is>
      </c>
    </row>
    <row r="5362">
      <c r="A5362" s="192" t="inlineStr">
        <is>
          <t>custom.3.campo.grau</t>
        </is>
      </c>
      <c r="B5362" s="192">
        <f>SWITCH('CONFIGURAÇÃO'!$J$69,"Ferramenta amaldiçoada",IF(ISBLANK('CONFIGURAÇÃO'!$L$73),"",'CONFIGURAÇÃO'!$L$73&amp;""),"")</f>
        <v/>
      </c>
      <c r="C5362" s="192">
        <f>"'CONFIGURAÇÃO'!L73"</f>
        <v/>
      </c>
      <c r="D5362" s="192" t="inlineStr">
        <is>
          <t>configuração</t>
        </is>
      </c>
    </row>
    <row r="5363">
      <c r="A5363" s="192" t="inlineStr">
        <is>
          <t>custom.3.campo.grau_minimo</t>
        </is>
      </c>
      <c r="B5363" s="192">
        <f>SWITCH('CONFIGURAÇÃO'!$J$69,"Uniforme",IF(ISBLANK('CONFIGURAÇÃO'!$L$72),"",'CONFIGURAÇÃO'!$L$72&amp;""),"")</f>
        <v/>
      </c>
      <c r="C5363" s="192">
        <f>"'CONFIGURAÇÃO'!L72"</f>
        <v/>
      </c>
      <c r="D5363" s="192" t="inlineStr">
        <is>
          <t>configuração</t>
        </is>
      </c>
    </row>
    <row r="5364">
      <c r="A5364" s="192" t="inlineStr">
        <is>
          <t>custom.3.campo.mao</t>
        </is>
      </c>
      <c r="B5364" s="192">
        <f>SWITCH('CONFIGURAÇÃO'!$J$69,"Arma",IF(ISBLANK('CONFIGURAÇÃO'!$L$73),"",'CONFIGURAÇÃO'!$L$73&amp;""),"")</f>
        <v/>
      </c>
      <c r="C5364" s="192">
        <f>"'CONFIGURAÇÃO'!L73"</f>
        <v/>
      </c>
      <c r="D5364" s="192" t="inlineStr">
        <is>
          <t>configuração</t>
        </is>
      </c>
    </row>
    <row r="5365">
      <c r="A5365" s="192" t="inlineStr">
        <is>
          <t>custom.3.campo.oficio</t>
        </is>
      </c>
      <c r="B5365" s="192">
        <f>SWITCH('CONFIGURAÇÃO'!$J$69,"Origem",IF(ISBLANK('CONFIGURAÇÃO'!$L$78),"",'CONFIGURAÇÃO'!$L$78&amp;""),"")</f>
        <v/>
      </c>
      <c r="C5365" s="192">
        <f>"'CONFIGURAÇÃO'!L78"</f>
        <v/>
      </c>
      <c r="D5365" s="192" t="inlineStr">
        <is>
          <t>configuração</t>
        </is>
      </c>
    </row>
    <row r="5366">
      <c r="A5366" s="192" t="inlineStr">
        <is>
          <t>custom.3.campo.origem</t>
        </is>
      </c>
      <c r="B5366" s="192">
        <f>SWITCH('CONFIGURAÇÃO'!$J$69,"Marcante",IF(ISBLANK('CONFIGURAÇÃO'!$L$72),"",'CONFIGURAÇÃO'!$L$72&amp;""),"Menor",IF(ISBLANK('CONFIGURAÇÃO'!$L$72),"",'CONFIGURAÇÃO'!$L$72&amp;""),"")</f>
        <v/>
      </c>
      <c r="C5366" s="192">
        <f>"'CONFIGURAÇÃO'!L72 'CONFIGURAÇÃO'!L72"</f>
        <v/>
      </c>
      <c r="D5366" s="192" t="inlineStr">
        <is>
          <t>configuração</t>
        </is>
      </c>
    </row>
    <row r="5367">
      <c r="A5367" s="192" t="inlineStr">
        <is>
          <t>custom.3.campo.pericia_1</t>
        </is>
      </c>
      <c r="B5367" s="192">
        <f>SWITCH('CONFIGURAÇÃO'!$J$69,"Origem",IF(ISBLANK('CONFIGURAÇÃO'!$L$72),"",'CONFIGURAÇÃO'!$L$72&amp;""),"")</f>
        <v/>
      </c>
      <c r="C5367" s="192">
        <f>"'CONFIGURAÇÃO'!L72"</f>
        <v/>
      </c>
      <c r="D5367" s="192" t="inlineStr">
        <is>
          <t>configuração</t>
        </is>
      </c>
    </row>
    <row r="5368">
      <c r="A5368" s="192" t="inlineStr">
        <is>
          <t>custom.3.campo.pericia_2</t>
        </is>
      </c>
      <c r="B5368" s="192">
        <f>SWITCH('CONFIGURAÇÃO'!$J$69,"Origem",IF(ISBLANK('CONFIGURAÇÃO'!$L$73),"",'CONFIGURAÇÃO'!$L$73&amp;""),"")</f>
        <v/>
      </c>
      <c r="C5368" s="192">
        <f>"'CONFIGURAÇÃO'!L73"</f>
        <v/>
      </c>
      <c r="D5368" s="192" t="inlineStr">
        <is>
          <t>configuração</t>
        </is>
      </c>
    </row>
    <row r="5369">
      <c r="A5369" s="192" t="inlineStr">
        <is>
          <t>custom.3.campo.pericia_3</t>
        </is>
      </c>
      <c r="B5369" s="192">
        <f>SWITCH('CONFIGURAÇÃO'!$J$69,"Origem",IF(ISBLANK('CONFIGURAÇÃO'!$L$74),"",'CONFIGURAÇÃO'!$L$74&amp;""),"")</f>
        <v/>
      </c>
      <c r="C5369" s="192">
        <f>"'CONFIGURAÇÃO'!L74"</f>
        <v/>
      </c>
      <c r="D5369" s="192" t="inlineStr">
        <is>
          <t>configuração</t>
        </is>
      </c>
    </row>
    <row r="5370">
      <c r="A5370" s="192" t="inlineStr">
        <is>
          <t>custom.3.campo.pericia_4</t>
        </is>
      </c>
      <c r="B5370" s="192">
        <f>SWITCH('CONFIGURAÇÃO'!$J$69,"Origem",IF(ISBLANK('CONFIGURAÇÃO'!$L$75),"",'CONFIGURAÇÃO'!$L$75&amp;""),"")</f>
        <v/>
      </c>
      <c r="C5370" s="192">
        <f>"'CONFIGURAÇÃO'!L75"</f>
        <v/>
      </c>
      <c r="D5370" s="192" t="inlineStr">
        <is>
          <t>configuração</t>
        </is>
      </c>
    </row>
    <row r="5371">
      <c r="A5371" s="192" t="inlineStr">
        <is>
          <t>custom.3.campo.preco</t>
        </is>
      </c>
      <c r="B5371" s="192">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2">
        <f>"'CONFIGURAÇÃO'!L84 'CONFIGURAÇÃO'!L83 'CONFIGURAÇÃO'!L83 'CONFIGURAÇÃO'!L80 'CONFIGURAÇÃO'!L82"</f>
        <v/>
      </c>
      <c r="D5371" s="192" t="inlineStr">
        <is>
          <t>configuração</t>
        </is>
      </c>
    </row>
    <row r="5372">
      <c r="A5372" s="192" t="inlineStr">
        <is>
          <t>custom.3.campo.propriedade_1</t>
        </is>
      </c>
      <c r="B5372" s="192">
        <f>SWITCH('CONFIGURAÇÃO'!$J$69,"Arma",IF(ISBLANK('CONFIGURAÇÃO'!$L$75),"",'CONFIGURAÇÃO'!$L$75&amp;""),"")</f>
        <v/>
      </c>
      <c r="C5372" s="192">
        <f>"'CONFIGURAÇÃO'!L75"</f>
        <v/>
      </c>
      <c r="D5372" s="192" t="inlineStr">
        <is>
          <t>configuração</t>
        </is>
      </c>
    </row>
    <row r="5373">
      <c r="A5373" s="192" t="inlineStr">
        <is>
          <t>custom.3.campo.propriedade_2</t>
        </is>
      </c>
      <c r="B5373" s="192">
        <f>SWITCH('CONFIGURAÇÃO'!$J$69,"Arma",IF(ISBLANK('CONFIGURAÇÃO'!$L$76),"",'CONFIGURAÇÃO'!$L$76&amp;""),"")</f>
        <v/>
      </c>
      <c r="C5373" s="192">
        <f>"'CONFIGURAÇÃO'!L76"</f>
        <v/>
      </c>
      <c r="D5373" s="192" t="inlineStr">
        <is>
          <t>configuração</t>
        </is>
      </c>
    </row>
    <row r="5374">
      <c r="A5374" s="192" t="inlineStr">
        <is>
          <t>custom.3.campo.propriedade_3</t>
        </is>
      </c>
      <c r="B5374" s="192">
        <f>SWITCH('CONFIGURAÇÃO'!$J$69,"Arma",IF(ISBLANK('CONFIGURAÇÃO'!$L$77),"",'CONFIGURAÇÃO'!$L$77&amp;""),"")</f>
        <v/>
      </c>
      <c r="C5374" s="192">
        <f>"'CONFIGURAÇÃO'!L77"</f>
        <v/>
      </c>
      <c r="D5374" s="192" t="inlineStr">
        <is>
          <t>configuração</t>
        </is>
      </c>
    </row>
    <row r="5375">
      <c r="A5375" s="192" t="inlineStr">
        <is>
          <t>custom.3.campo.propriedade_4</t>
        </is>
      </c>
      <c r="B5375" s="192">
        <f>SWITCH('CONFIGURAÇÃO'!$J$69,"Arma",IF(ISBLANK('CONFIGURAÇÃO'!$L$78),"",'CONFIGURAÇÃO'!$L$78&amp;""),"")</f>
        <v/>
      </c>
      <c r="C5375" s="192">
        <f>"'CONFIGURAÇÃO'!L78"</f>
        <v/>
      </c>
      <c r="D5375" s="192" t="inlineStr">
        <is>
          <t>configuração</t>
        </is>
      </c>
    </row>
    <row r="5376">
      <c r="A5376" s="192" t="inlineStr">
        <is>
          <t>custom.3.campo.protecao</t>
        </is>
      </c>
      <c r="B5376" s="192">
        <f>SWITCH('CONFIGURAÇÃO'!$J$69,"Escudo",IF(ISBLANK('CONFIGURAÇÃO'!$L$79),"",'CONFIGURAÇÃO'!$L$79&amp;""),"Uniforme",IF(ISBLANK('CONFIGURAÇÃO'!$L$79),"",'CONFIGURAÇÃO'!$L$79&amp;""),"")</f>
        <v/>
      </c>
      <c r="C5376" s="192">
        <f>"'CONFIGURAÇÃO'!L79 'CONFIGURAÇÃO'!L79"</f>
        <v/>
      </c>
      <c r="D5376" s="192" t="inlineStr">
        <is>
          <t>configuração</t>
        </is>
      </c>
    </row>
    <row r="5377">
      <c r="A5377" s="192" t="inlineStr">
        <is>
          <t>custom.3.campo.recarga</t>
        </is>
      </c>
      <c r="B5377" s="192">
        <f>SWITCH('CONFIGURAÇÃO'!$J$69,"Arma",IF(ISBLANK('CONFIGURAÇÃO'!$L$83),"",'CONFIGURAÇÃO'!$L$83&amp;""),"")</f>
        <v/>
      </c>
      <c r="C5377" s="192">
        <f>"'CONFIGURAÇÃO'!L83"</f>
        <v/>
      </c>
      <c r="D5377" s="192" t="inlineStr">
        <is>
          <t>configuração</t>
        </is>
      </c>
    </row>
    <row r="5378">
      <c r="A5378" s="192" t="inlineStr">
        <is>
          <t>custom.3.campo.rota</t>
        </is>
      </c>
      <c r="B5378" s="192">
        <f>SWITCH('CONFIGURAÇÃO'!$J$69,"Origem",IF(ISBLANK('CONFIGURAÇÃO'!$L$76),"",'CONFIGURAÇÃO'!$L$76&amp;""),"")</f>
        <v/>
      </c>
      <c r="C5378" s="192">
        <f>"'CONFIGURAÇÃO'!L76"</f>
        <v/>
      </c>
      <c r="D5378" s="192" t="inlineStr">
        <is>
          <t>configuração</t>
        </is>
      </c>
    </row>
    <row r="5379">
      <c r="A5379" s="192" t="inlineStr">
        <is>
          <t>custom.3.campo.talento_ce_4</t>
        </is>
      </c>
      <c r="B5379" s="192">
        <f>SWITCH('CONFIGURAÇÃO'!$J$69,"Origem",IF(ISBLANK('CONFIGURAÇÃO'!$L$79),"",'CONFIGURAÇÃO'!$L$79&amp;""),"")</f>
        <v/>
      </c>
      <c r="C5379" s="192">
        <f>"'CONFIGURAÇÃO'!L79"</f>
        <v/>
      </c>
      <c r="D5379" s="192" t="inlineStr">
        <is>
          <t>configuração</t>
        </is>
      </c>
    </row>
    <row r="5380">
      <c r="A5380" s="192" t="inlineStr">
        <is>
          <t>custom.3.campo.teto_de_destreza</t>
        </is>
      </c>
      <c r="B5380" s="192">
        <f>SWITCH('CONFIGURAÇÃO'!$J$69,"Escudo",IF(ISBLANK('CONFIGURAÇÃO'!$L$80),"",'CONFIGURAÇÃO'!$L$80&amp;""),"Uniforme",IF(ISBLANK('CONFIGURAÇÃO'!$L$80),"",'CONFIGURAÇÃO'!$L$80&amp;""),"")</f>
        <v/>
      </c>
      <c r="C5380" s="192">
        <f>"'CONFIGURAÇÃO'!L80 'CONFIGURAÇÃO'!L80"</f>
        <v/>
      </c>
      <c r="D5380" s="192" t="inlineStr">
        <is>
          <t>configuração</t>
        </is>
      </c>
    </row>
    <row r="5381">
      <c r="A5381" s="192" t="inlineStr">
        <is>
          <t>custom.3.campo.tipo_de_dano</t>
        </is>
      </c>
      <c r="B5381" s="192">
        <f>SWITCH('CONFIGURAÇÃO'!$J$69,"Arma",IF(ISBLANK('CONFIGURAÇÃO'!$L$74),"",'CONFIGURAÇÃO'!$L$74&amp;""),"")</f>
        <v/>
      </c>
      <c r="C5381" s="192">
        <f>"'CONFIGURAÇÃO'!L74"</f>
        <v/>
      </c>
      <c r="D5381" s="192" t="inlineStr">
        <is>
          <t>configuração</t>
        </is>
      </c>
    </row>
    <row r="5382">
      <c r="A5382" s="192" t="inlineStr">
        <is>
          <t>custom.3.campo.volume</t>
        </is>
      </c>
      <c r="B5382" s="192">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2">
        <f>"'CONFIGURAÇÃO'!L81 'CONFIGURAÇÃO'!L82 'CONFIGURAÇÃO'!L82 'CONFIGURAÇÃO'!L79 'CONFIGURAÇÃO'!L81"</f>
        <v/>
      </c>
      <c r="D5382" s="192" t="inlineStr">
        <is>
          <t>configuração</t>
        </is>
      </c>
    </row>
    <row r="5383">
      <c r="A5383" s="192" t="inlineStr">
        <is>
          <t>aviso.custom.3</t>
        </is>
      </c>
      <c r="B5383" s="192">
        <f>'DADOS_CUSTOM'!$S$4&amp;""</f>
        <v/>
      </c>
      <c r="C5383" s="192" t="inlineStr">
        <is>
          <t>DADOS_CUSTOM!S4</t>
        </is>
      </c>
      <c r="D5383" s="192" t="inlineStr">
        <is>
          <t>aviso</t>
        </is>
      </c>
    </row>
    <row r="5384">
      <c r="A5384" s="192" t="inlineStr">
        <is>
          <t>custom.4.tipo</t>
        </is>
      </c>
      <c r="B5384" s="192">
        <f>IF(ISBLANK('CONFIGURAÇÃO'!$J$98),"",'CONFIGURAÇÃO'!$J$98&amp;"")</f>
        <v/>
      </c>
      <c r="C5384" s="192">
        <f>"'CONFIGURAÇÃO'!J98"</f>
        <v/>
      </c>
      <c r="D5384" s="192" t="inlineStr">
        <is>
          <t>configuração</t>
        </is>
      </c>
    </row>
    <row r="5385">
      <c r="A5385" s="192" t="inlineStr">
        <is>
          <t>custom.4.nome</t>
        </is>
      </c>
      <c r="B5385" s="192">
        <f>IF(ISBLANK('CONFIGURAÇÃO'!$J$100),"",'CONFIGURAÇÃO'!$J$100&amp;"")</f>
        <v/>
      </c>
      <c r="C5385" s="192">
        <f>"'CONFIGURAÇÃO'!J100"</f>
        <v/>
      </c>
      <c r="D5385" s="192" t="inlineStr">
        <is>
          <t>configuração</t>
        </is>
      </c>
    </row>
    <row r="5386">
      <c r="A5386" s="192" t="inlineStr">
        <is>
          <t>custom.4.mestre_viu</t>
        </is>
      </c>
      <c r="B5386" s="192">
        <f>N('CONFIGURAÇÃO'!$N$98)&amp;""</f>
        <v/>
      </c>
      <c r="C5386" s="192">
        <f>"'CONFIGURAÇÃO'!N98"</f>
        <v/>
      </c>
      <c r="D5386" s="192" t="inlineStr">
        <is>
          <t>configuração</t>
        </is>
      </c>
    </row>
    <row r="5387">
      <c r="A5387" s="192" t="inlineStr">
        <is>
          <t>custom.4.efeito</t>
        </is>
      </c>
      <c r="B5387" s="192">
        <f>IF(ISBLANK('CONFIGURAÇÃO'!$J$115),"",'CONFIGURAÇÃO'!$J$115&amp;"")</f>
        <v/>
      </c>
      <c r="C5387" s="192">
        <f>"'CONFIGURAÇÃO'!J115"</f>
        <v/>
      </c>
      <c r="D5387" s="192" t="inlineStr">
        <is>
          <t>configuração</t>
        </is>
      </c>
    </row>
    <row r="5388">
      <c r="A5388" s="192" t="inlineStr">
        <is>
          <t>custom.4.campo.alcance</t>
        </is>
      </c>
      <c r="B5388" s="192">
        <f>SWITCH('CONFIGURAÇÃO'!$J$98,"Arma",IF(ISBLANK('CONFIGURAÇÃO'!$L$111),"",'CONFIGURAÇÃO'!$L$111&amp;""),"")</f>
        <v/>
      </c>
      <c r="C5388" s="192">
        <f>"'CONFIGURAÇÃO'!L111"</f>
        <v/>
      </c>
      <c r="D5388" s="192" t="inlineStr">
        <is>
          <t>configuração</t>
        </is>
      </c>
    </row>
    <row r="5389">
      <c r="A5389" s="192" t="inlineStr">
        <is>
          <t>custom.4.campo.base</t>
        </is>
      </c>
      <c r="B5389" s="192">
        <f>SWITCH('CONFIGURAÇÃO'!$J$98,"Ferramenta amaldiçoada",IF(ISBLANK('CONFIGURAÇÃO'!$L$101),"",'CONFIGURAÇÃO'!$L$101&amp;""),"")</f>
        <v/>
      </c>
      <c r="C5389" s="192">
        <f>"'CONFIGURAÇÃO'!L101"</f>
        <v/>
      </c>
      <c r="D5389" s="192" t="inlineStr">
        <is>
          <t>configuração</t>
        </is>
      </c>
    </row>
    <row r="5390">
      <c r="A5390" s="192" t="inlineStr">
        <is>
          <t>custom.4.campo.base_do_livro</t>
        </is>
      </c>
      <c r="B5390" s="192">
        <f>SWITCH('CONFIGURAÇÃO'!$J$98,"Origem",IF(ISBLANK('CONFIGURAÇÃO'!$L$106),"",'CONFIGURAÇÃO'!$L$106&amp;""),"")</f>
        <v/>
      </c>
      <c r="C5390" s="192">
        <f>"'CONFIGURAÇÃO'!L106"</f>
        <v/>
      </c>
      <c r="D5390" s="192" t="inlineStr">
        <is>
          <t>configuração</t>
        </is>
      </c>
    </row>
    <row r="5391">
      <c r="A5391" s="192" t="inlineStr">
        <is>
          <t>custom.4.campo.categoria</t>
        </is>
      </c>
      <c r="B5391" s="192">
        <f>SWITCH('CONFIGURAÇÃO'!$J$98,"Arma",IF(ISBLANK('CONFIGURAÇÃO'!$L$101),"",'CONFIGURAÇÃO'!$L$101&amp;""),"")</f>
        <v/>
      </c>
      <c r="C5391" s="192">
        <f>"'CONFIGURAÇÃO'!L101"</f>
        <v/>
      </c>
      <c r="D5391" s="192" t="inlineStr">
        <is>
          <t>configuração</t>
        </is>
      </c>
    </row>
    <row r="5392">
      <c r="A5392" s="192" t="inlineStr">
        <is>
          <t>custom.4.campo.dado</t>
        </is>
      </c>
      <c r="B5392" s="192">
        <f>SWITCH('CONFIGURAÇÃO'!$J$98,"Arma",IF(ISBLANK('CONFIGURAÇÃO'!$L$108),"",'CONFIGURAÇÃO'!$L$108&amp;""),"")</f>
        <v/>
      </c>
      <c r="C5392" s="192">
        <f>"'CONFIGURAÇÃO'!L108"</f>
        <v/>
      </c>
      <c r="D5392" s="192" t="inlineStr">
        <is>
          <t>configuração</t>
        </is>
      </c>
    </row>
    <row r="5393">
      <c r="A5393" s="192" t="inlineStr">
        <is>
          <t>custom.4.campo.desgaste</t>
        </is>
      </c>
      <c r="B5393" s="192">
        <f>SWITCH('CONFIGURAÇÃO'!$J$98,"Ferramenta amaldiçoada",IF(ISBLANK('CONFIGURAÇÃO'!$L$109),"",'CONFIGURAÇÃO'!$L$109&amp;""),"")</f>
        <v/>
      </c>
      <c r="C5393" s="192">
        <f>"'CONFIGURAÇÃO'!L109"</f>
        <v/>
      </c>
      <c r="D5393" s="192" t="inlineStr">
        <is>
          <t>configuração</t>
        </is>
      </c>
    </row>
    <row r="5394">
      <c r="A5394" s="192" t="inlineStr">
        <is>
          <t>custom.4.campo.estigma</t>
        </is>
      </c>
      <c r="B5394" s="192">
        <f>SWITCH('CONFIGURAÇÃO'!$J$98,"Ferramenta amaldiçoada",IF(ISBLANK('CONFIGURAÇÃO'!$L$108),"",'CONFIGURAÇÃO'!$L$108&amp;""),"")</f>
        <v/>
      </c>
      <c r="C5394" s="192">
        <f>"'CONFIGURAÇÃO'!L108"</f>
        <v/>
      </c>
      <c r="D5394" s="192" t="inlineStr">
        <is>
          <t>configuração</t>
        </is>
      </c>
    </row>
    <row r="5395">
      <c r="A5395" s="192" t="inlineStr">
        <is>
          <t>custom.4.campo.exige_marcante</t>
        </is>
      </c>
      <c r="B5395" s="192">
        <f>SWITCH('CONFIGURAÇÃO'!$J$98,"Menor",IF(ISBLANK('CONFIGURAÇÃO'!$L$102),"",'CONFIGURAÇÃO'!$L$102&amp;""),"")</f>
        <v/>
      </c>
      <c r="C5395" s="192">
        <f>"'CONFIGURAÇÃO'!L102"</f>
        <v/>
      </c>
      <c r="D5395" s="192" t="inlineStr">
        <is>
          <t>configuração</t>
        </is>
      </c>
    </row>
    <row r="5396">
      <c r="A5396" s="192" t="inlineStr">
        <is>
          <t>custom.4.campo.forca</t>
        </is>
      </c>
      <c r="B5396" s="192">
        <f>SWITCH('CONFIGURAÇÃO'!$J$98,"Arma",IF(ISBLANK('CONFIGURAÇÃO'!$L$109),"",'CONFIGURAÇÃO'!$L$109&amp;""),"Escudo",IF(ISBLANK('CONFIGURAÇÃO'!$L$110),"",'CONFIGURAÇÃO'!$L$110&amp;""),"Uniforme",IF(ISBLANK('CONFIGURAÇÃO'!$L$110),"",'CONFIGURAÇÃO'!$L$110&amp;""),"")</f>
        <v/>
      </c>
      <c r="C5396" s="192">
        <f>"'CONFIGURAÇÃO'!L109 'CONFIGURAÇÃO'!L110 'CONFIGURAÇÃO'!L110"</f>
        <v/>
      </c>
      <c r="D5396" s="192" t="inlineStr">
        <is>
          <t>configuração</t>
        </is>
      </c>
    </row>
    <row r="5397">
      <c r="A5397" s="192" t="inlineStr">
        <is>
          <t>custom.4.campo.frequencia</t>
        </is>
      </c>
      <c r="B5397" s="192">
        <f>SWITCH('CONFIGURAÇÃO'!$J$98,"Marcante",IF(ISBLANK('CONFIGURAÇÃO'!$L$108),"",'CONFIGURAÇÃO'!$L$108&amp;""),"Menor",IF(ISBLANK('CONFIGURAÇÃO'!$L$108),"",'CONFIGURAÇÃO'!$L$108&amp;""),"")</f>
        <v/>
      </c>
      <c r="C5397" s="192">
        <f>"'CONFIGURAÇÃO'!L108 'CONFIGURAÇÃO'!L108"</f>
        <v/>
      </c>
      <c r="D5397" s="192" t="inlineStr">
        <is>
          <t>configuração</t>
        </is>
      </c>
    </row>
    <row r="5398">
      <c r="A5398" s="192" t="inlineStr">
        <is>
          <t>custom.4.campo.grau</t>
        </is>
      </c>
      <c r="B5398" s="192">
        <f>SWITCH('CONFIGURAÇÃO'!$J$98,"Ferramenta amaldiçoada",IF(ISBLANK('CONFIGURAÇÃO'!$L$102),"",'CONFIGURAÇÃO'!$L$102&amp;""),"")</f>
        <v/>
      </c>
      <c r="C5398" s="192">
        <f>"'CONFIGURAÇÃO'!L102"</f>
        <v/>
      </c>
      <c r="D5398" s="192" t="inlineStr">
        <is>
          <t>configuração</t>
        </is>
      </c>
    </row>
    <row r="5399">
      <c r="A5399" s="192" t="inlineStr">
        <is>
          <t>custom.4.campo.grau_minimo</t>
        </is>
      </c>
      <c r="B5399" s="192">
        <f>SWITCH('CONFIGURAÇÃO'!$J$98,"Uniforme",IF(ISBLANK('CONFIGURAÇÃO'!$L$101),"",'CONFIGURAÇÃO'!$L$101&amp;""),"")</f>
        <v/>
      </c>
      <c r="C5399" s="192">
        <f>"'CONFIGURAÇÃO'!L101"</f>
        <v/>
      </c>
      <c r="D5399" s="192" t="inlineStr">
        <is>
          <t>configuração</t>
        </is>
      </c>
    </row>
    <row r="5400">
      <c r="A5400" s="192" t="inlineStr">
        <is>
          <t>custom.4.campo.mao</t>
        </is>
      </c>
      <c r="B5400" s="192">
        <f>SWITCH('CONFIGURAÇÃO'!$J$98,"Arma",IF(ISBLANK('CONFIGURAÇÃO'!$L$102),"",'CONFIGURAÇÃO'!$L$102&amp;""),"")</f>
        <v/>
      </c>
      <c r="C5400" s="192">
        <f>"'CONFIGURAÇÃO'!L102"</f>
        <v/>
      </c>
      <c r="D5400" s="192" t="inlineStr">
        <is>
          <t>configuração</t>
        </is>
      </c>
    </row>
    <row r="5401">
      <c r="A5401" s="192" t="inlineStr">
        <is>
          <t>custom.4.campo.oficio</t>
        </is>
      </c>
      <c r="B5401" s="192">
        <f>SWITCH('CONFIGURAÇÃO'!$J$98,"Origem",IF(ISBLANK('CONFIGURAÇÃO'!$L$107),"",'CONFIGURAÇÃO'!$L$107&amp;""),"")</f>
        <v/>
      </c>
      <c r="C5401" s="192">
        <f>"'CONFIGURAÇÃO'!L107"</f>
        <v/>
      </c>
      <c r="D5401" s="192" t="inlineStr">
        <is>
          <t>configuração</t>
        </is>
      </c>
    </row>
    <row r="5402">
      <c r="A5402" s="192" t="inlineStr">
        <is>
          <t>custom.4.campo.origem</t>
        </is>
      </c>
      <c r="B5402" s="192">
        <f>SWITCH('CONFIGURAÇÃO'!$J$98,"Marcante",IF(ISBLANK('CONFIGURAÇÃO'!$L$101),"",'CONFIGURAÇÃO'!$L$101&amp;""),"Menor",IF(ISBLANK('CONFIGURAÇÃO'!$L$101),"",'CONFIGURAÇÃO'!$L$101&amp;""),"")</f>
        <v/>
      </c>
      <c r="C5402" s="192">
        <f>"'CONFIGURAÇÃO'!L101 'CONFIGURAÇÃO'!L101"</f>
        <v/>
      </c>
      <c r="D5402" s="192" t="inlineStr">
        <is>
          <t>configuração</t>
        </is>
      </c>
    </row>
    <row r="5403">
      <c r="A5403" s="192" t="inlineStr">
        <is>
          <t>custom.4.campo.pericia_1</t>
        </is>
      </c>
      <c r="B5403" s="192">
        <f>SWITCH('CONFIGURAÇÃO'!$J$98,"Origem",IF(ISBLANK('CONFIGURAÇÃO'!$L$101),"",'CONFIGURAÇÃO'!$L$101&amp;""),"")</f>
        <v/>
      </c>
      <c r="C5403" s="192">
        <f>"'CONFIGURAÇÃO'!L101"</f>
        <v/>
      </c>
      <c r="D5403" s="192" t="inlineStr">
        <is>
          <t>configuração</t>
        </is>
      </c>
    </row>
    <row r="5404">
      <c r="A5404" s="192" t="inlineStr">
        <is>
          <t>custom.4.campo.pericia_2</t>
        </is>
      </c>
      <c r="B5404" s="192">
        <f>SWITCH('CONFIGURAÇÃO'!$J$98,"Origem",IF(ISBLANK('CONFIGURAÇÃO'!$L$102),"",'CONFIGURAÇÃO'!$L$102&amp;""),"")</f>
        <v/>
      </c>
      <c r="C5404" s="192">
        <f>"'CONFIGURAÇÃO'!L102"</f>
        <v/>
      </c>
      <c r="D5404" s="192" t="inlineStr">
        <is>
          <t>configuração</t>
        </is>
      </c>
    </row>
    <row r="5405">
      <c r="A5405" s="192" t="inlineStr">
        <is>
          <t>custom.4.campo.pericia_3</t>
        </is>
      </c>
      <c r="B5405" s="192">
        <f>SWITCH('CONFIGURAÇÃO'!$J$98,"Origem",IF(ISBLANK('CONFIGURAÇÃO'!$L$103),"",'CONFIGURAÇÃO'!$L$103&amp;""),"")</f>
        <v/>
      </c>
      <c r="C5405" s="192">
        <f>"'CONFIGURAÇÃO'!L103"</f>
        <v/>
      </c>
      <c r="D5405" s="192" t="inlineStr">
        <is>
          <t>configuração</t>
        </is>
      </c>
    </row>
    <row r="5406">
      <c r="A5406" s="192" t="inlineStr">
        <is>
          <t>custom.4.campo.pericia_4</t>
        </is>
      </c>
      <c r="B5406" s="192">
        <f>SWITCH('CONFIGURAÇÃO'!$J$98,"Origem",IF(ISBLANK('CONFIGURAÇÃO'!$L$104),"",'CONFIGURAÇÃO'!$L$104&amp;""),"")</f>
        <v/>
      </c>
      <c r="C5406" s="192">
        <f>"'CONFIGURAÇÃO'!L104"</f>
        <v/>
      </c>
      <c r="D5406" s="192" t="inlineStr">
        <is>
          <t>configuração</t>
        </is>
      </c>
    </row>
    <row r="5407">
      <c r="A5407" s="192" t="inlineStr">
        <is>
          <t>custom.4.campo.preco</t>
        </is>
      </c>
      <c r="B5407" s="192">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2">
        <f>"'CONFIGURAÇÃO'!L113 'CONFIGURAÇÃO'!L112 'CONFIGURAÇÃO'!L112 'CONFIGURAÇÃO'!L109 'CONFIGURAÇÃO'!L111"</f>
        <v/>
      </c>
      <c r="D5407" s="192" t="inlineStr">
        <is>
          <t>configuração</t>
        </is>
      </c>
    </row>
    <row r="5408">
      <c r="A5408" s="192" t="inlineStr">
        <is>
          <t>custom.4.campo.propriedade_1</t>
        </is>
      </c>
      <c r="B5408" s="192">
        <f>SWITCH('CONFIGURAÇÃO'!$J$98,"Arma",IF(ISBLANK('CONFIGURAÇÃO'!$L$104),"",'CONFIGURAÇÃO'!$L$104&amp;""),"")</f>
        <v/>
      </c>
      <c r="C5408" s="192">
        <f>"'CONFIGURAÇÃO'!L104"</f>
        <v/>
      </c>
      <c r="D5408" s="192" t="inlineStr">
        <is>
          <t>configuração</t>
        </is>
      </c>
    </row>
    <row r="5409">
      <c r="A5409" s="192" t="inlineStr">
        <is>
          <t>custom.4.campo.propriedade_2</t>
        </is>
      </c>
      <c r="B5409" s="192">
        <f>SWITCH('CONFIGURAÇÃO'!$J$98,"Arma",IF(ISBLANK('CONFIGURAÇÃO'!$L$105),"",'CONFIGURAÇÃO'!$L$105&amp;""),"")</f>
        <v/>
      </c>
      <c r="C5409" s="192">
        <f>"'CONFIGURAÇÃO'!L105"</f>
        <v/>
      </c>
      <c r="D5409" s="192" t="inlineStr">
        <is>
          <t>configuração</t>
        </is>
      </c>
    </row>
    <row r="5410">
      <c r="A5410" s="192" t="inlineStr">
        <is>
          <t>custom.4.campo.propriedade_3</t>
        </is>
      </c>
      <c r="B5410" s="192">
        <f>SWITCH('CONFIGURAÇÃO'!$J$98,"Arma",IF(ISBLANK('CONFIGURAÇÃO'!$L$106),"",'CONFIGURAÇÃO'!$L$106&amp;""),"")</f>
        <v/>
      </c>
      <c r="C5410" s="192">
        <f>"'CONFIGURAÇÃO'!L106"</f>
        <v/>
      </c>
      <c r="D5410" s="192" t="inlineStr">
        <is>
          <t>configuração</t>
        </is>
      </c>
    </row>
    <row r="5411">
      <c r="A5411" s="192" t="inlineStr">
        <is>
          <t>custom.4.campo.propriedade_4</t>
        </is>
      </c>
      <c r="B5411" s="192">
        <f>SWITCH('CONFIGURAÇÃO'!$J$98,"Arma",IF(ISBLANK('CONFIGURAÇÃO'!$L$107),"",'CONFIGURAÇÃO'!$L$107&amp;""),"")</f>
        <v/>
      </c>
      <c r="C5411" s="192">
        <f>"'CONFIGURAÇÃO'!L107"</f>
        <v/>
      </c>
      <c r="D5411" s="192" t="inlineStr">
        <is>
          <t>configuração</t>
        </is>
      </c>
    </row>
    <row r="5412">
      <c r="A5412" s="192" t="inlineStr">
        <is>
          <t>custom.4.campo.protecao</t>
        </is>
      </c>
      <c r="B5412" s="192">
        <f>SWITCH('CONFIGURAÇÃO'!$J$98,"Escudo",IF(ISBLANK('CONFIGURAÇÃO'!$L$108),"",'CONFIGURAÇÃO'!$L$108&amp;""),"Uniforme",IF(ISBLANK('CONFIGURAÇÃO'!$L$108),"",'CONFIGURAÇÃO'!$L$108&amp;""),"")</f>
        <v/>
      </c>
      <c r="C5412" s="192">
        <f>"'CONFIGURAÇÃO'!L108 'CONFIGURAÇÃO'!L108"</f>
        <v/>
      </c>
      <c r="D5412" s="192" t="inlineStr">
        <is>
          <t>configuração</t>
        </is>
      </c>
    </row>
    <row r="5413">
      <c r="A5413" s="192" t="inlineStr">
        <is>
          <t>custom.4.campo.recarga</t>
        </is>
      </c>
      <c r="B5413" s="192">
        <f>SWITCH('CONFIGURAÇÃO'!$J$98,"Arma",IF(ISBLANK('CONFIGURAÇÃO'!$L$112),"",'CONFIGURAÇÃO'!$L$112&amp;""),"")</f>
        <v/>
      </c>
      <c r="C5413" s="192">
        <f>"'CONFIGURAÇÃO'!L112"</f>
        <v/>
      </c>
      <c r="D5413" s="192" t="inlineStr">
        <is>
          <t>configuração</t>
        </is>
      </c>
    </row>
    <row r="5414">
      <c r="A5414" s="192" t="inlineStr">
        <is>
          <t>custom.4.campo.rota</t>
        </is>
      </c>
      <c r="B5414" s="192">
        <f>SWITCH('CONFIGURAÇÃO'!$J$98,"Origem",IF(ISBLANK('CONFIGURAÇÃO'!$L$105),"",'CONFIGURAÇÃO'!$L$105&amp;""),"")</f>
        <v/>
      </c>
      <c r="C5414" s="192">
        <f>"'CONFIGURAÇÃO'!L105"</f>
        <v/>
      </c>
      <c r="D5414" s="192" t="inlineStr">
        <is>
          <t>configuração</t>
        </is>
      </c>
    </row>
    <row r="5415">
      <c r="A5415" s="192" t="inlineStr">
        <is>
          <t>custom.4.campo.talento_ce_4</t>
        </is>
      </c>
      <c r="B5415" s="192">
        <f>SWITCH('CONFIGURAÇÃO'!$J$98,"Origem",IF(ISBLANK('CONFIGURAÇÃO'!$L$108),"",'CONFIGURAÇÃO'!$L$108&amp;""),"")</f>
        <v/>
      </c>
      <c r="C5415" s="192">
        <f>"'CONFIGURAÇÃO'!L108"</f>
        <v/>
      </c>
      <c r="D5415" s="192" t="inlineStr">
        <is>
          <t>configuração</t>
        </is>
      </c>
    </row>
    <row r="5416">
      <c r="A5416" s="192" t="inlineStr">
        <is>
          <t>custom.4.campo.teto_de_destreza</t>
        </is>
      </c>
      <c r="B5416" s="192">
        <f>SWITCH('CONFIGURAÇÃO'!$J$98,"Escudo",IF(ISBLANK('CONFIGURAÇÃO'!$L$109),"",'CONFIGURAÇÃO'!$L$109&amp;""),"Uniforme",IF(ISBLANK('CONFIGURAÇÃO'!$L$109),"",'CONFIGURAÇÃO'!$L$109&amp;""),"")</f>
        <v/>
      </c>
      <c r="C5416" s="192">
        <f>"'CONFIGURAÇÃO'!L109 'CONFIGURAÇÃO'!L109"</f>
        <v/>
      </c>
      <c r="D5416" s="192" t="inlineStr">
        <is>
          <t>configuração</t>
        </is>
      </c>
    </row>
    <row r="5417">
      <c r="A5417" s="192" t="inlineStr">
        <is>
          <t>custom.4.campo.tipo_de_dano</t>
        </is>
      </c>
      <c r="B5417" s="192">
        <f>SWITCH('CONFIGURAÇÃO'!$J$98,"Arma",IF(ISBLANK('CONFIGURAÇÃO'!$L$103),"",'CONFIGURAÇÃO'!$L$103&amp;""),"")</f>
        <v/>
      </c>
      <c r="C5417" s="192">
        <f>"'CONFIGURAÇÃO'!L103"</f>
        <v/>
      </c>
      <c r="D5417" s="192" t="inlineStr">
        <is>
          <t>configuração</t>
        </is>
      </c>
    </row>
    <row r="5418">
      <c r="A5418" s="192" t="inlineStr">
        <is>
          <t>custom.4.campo.volume</t>
        </is>
      </c>
      <c r="B5418" s="192">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2">
        <f>"'CONFIGURAÇÃO'!L110 'CONFIGURAÇÃO'!L111 'CONFIGURAÇÃO'!L111 'CONFIGURAÇÃO'!L108 'CONFIGURAÇÃO'!L110"</f>
        <v/>
      </c>
      <c r="D5418" s="192" t="inlineStr">
        <is>
          <t>configuração</t>
        </is>
      </c>
    </row>
    <row r="5419">
      <c r="A5419" s="192" t="inlineStr">
        <is>
          <t>aviso.custom.4</t>
        </is>
      </c>
      <c r="B5419" s="192">
        <f>'DADOS_CUSTOM'!$S$5&amp;""</f>
        <v/>
      </c>
      <c r="C5419" s="192" t="inlineStr">
        <is>
          <t>DADOS_CUSTOM!S5</t>
        </is>
      </c>
      <c r="D5419" s="192" t="inlineStr">
        <is>
          <t>aviso</t>
        </is>
      </c>
    </row>
    <row r="5420">
      <c r="A5420" s="192" t="inlineStr">
        <is>
          <t>custom.5.tipo</t>
        </is>
      </c>
      <c r="B5420" s="192">
        <f>IF(ISBLANK('CONFIGURAÇÃO'!$J$127),"",'CONFIGURAÇÃO'!$J$127&amp;"")</f>
        <v/>
      </c>
      <c r="C5420" s="192">
        <f>"'CONFIGURAÇÃO'!J127"</f>
        <v/>
      </c>
      <c r="D5420" s="192" t="inlineStr">
        <is>
          <t>configuração</t>
        </is>
      </c>
    </row>
    <row r="5421">
      <c r="A5421" s="192" t="inlineStr">
        <is>
          <t>custom.5.nome</t>
        </is>
      </c>
      <c r="B5421" s="192">
        <f>IF(ISBLANK('CONFIGURAÇÃO'!$J$129),"",'CONFIGURAÇÃO'!$J$129&amp;"")</f>
        <v/>
      </c>
      <c r="C5421" s="192">
        <f>"'CONFIGURAÇÃO'!J129"</f>
        <v/>
      </c>
      <c r="D5421" s="192" t="inlineStr">
        <is>
          <t>configuração</t>
        </is>
      </c>
    </row>
    <row r="5422">
      <c r="A5422" s="192" t="inlineStr">
        <is>
          <t>custom.5.mestre_viu</t>
        </is>
      </c>
      <c r="B5422" s="192">
        <f>N('CONFIGURAÇÃO'!$N$127)&amp;""</f>
        <v/>
      </c>
      <c r="C5422" s="192">
        <f>"'CONFIGURAÇÃO'!N127"</f>
        <v/>
      </c>
      <c r="D5422" s="192" t="inlineStr">
        <is>
          <t>configuração</t>
        </is>
      </c>
    </row>
    <row r="5423">
      <c r="A5423" s="192" t="inlineStr">
        <is>
          <t>custom.5.efeito</t>
        </is>
      </c>
      <c r="B5423" s="192">
        <f>IF(ISBLANK('CONFIGURAÇÃO'!$J$144),"",'CONFIGURAÇÃO'!$J$144&amp;"")</f>
        <v/>
      </c>
      <c r="C5423" s="192">
        <f>"'CONFIGURAÇÃO'!J144"</f>
        <v/>
      </c>
      <c r="D5423" s="192" t="inlineStr">
        <is>
          <t>configuração</t>
        </is>
      </c>
    </row>
    <row r="5424">
      <c r="A5424" s="192" t="inlineStr">
        <is>
          <t>custom.5.campo.alcance</t>
        </is>
      </c>
      <c r="B5424" s="192">
        <f>SWITCH('CONFIGURAÇÃO'!$J$127,"Arma",IF(ISBLANK('CONFIGURAÇÃO'!$L$140),"",'CONFIGURAÇÃO'!$L$140&amp;""),"")</f>
        <v/>
      </c>
      <c r="C5424" s="192">
        <f>"'CONFIGURAÇÃO'!L140"</f>
        <v/>
      </c>
      <c r="D5424" s="192" t="inlineStr">
        <is>
          <t>configuração</t>
        </is>
      </c>
    </row>
    <row r="5425">
      <c r="A5425" s="192" t="inlineStr">
        <is>
          <t>custom.5.campo.base</t>
        </is>
      </c>
      <c r="B5425" s="192">
        <f>SWITCH('CONFIGURAÇÃO'!$J$127,"Ferramenta amaldiçoada",IF(ISBLANK('CONFIGURAÇÃO'!$L$130),"",'CONFIGURAÇÃO'!$L$130&amp;""),"")</f>
        <v/>
      </c>
      <c r="C5425" s="192">
        <f>"'CONFIGURAÇÃO'!L130"</f>
        <v/>
      </c>
      <c r="D5425" s="192" t="inlineStr">
        <is>
          <t>configuração</t>
        </is>
      </c>
    </row>
    <row r="5426">
      <c r="A5426" s="192" t="inlineStr">
        <is>
          <t>custom.5.campo.base_do_livro</t>
        </is>
      </c>
      <c r="B5426" s="192">
        <f>SWITCH('CONFIGURAÇÃO'!$J$127,"Origem",IF(ISBLANK('CONFIGURAÇÃO'!$L$135),"",'CONFIGURAÇÃO'!$L$135&amp;""),"")</f>
        <v/>
      </c>
      <c r="C5426" s="192">
        <f>"'CONFIGURAÇÃO'!L135"</f>
        <v/>
      </c>
      <c r="D5426" s="192" t="inlineStr">
        <is>
          <t>configuração</t>
        </is>
      </c>
    </row>
    <row r="5427">
      <c r="A5427" s="192" t="inlineStr">
        <is>
          <t>custom.5.campo.categoria</t>
        </is>
      </c>
      <c r="B5427" s="192">
        <f>SWITCH('CONFIGURAÇÃO'!$J$127,"Arma",IF(ISBLANK('CONFIGURAÇÃO'!$L$130),"",'CONFIGURAÇÃO'!$L$130&amp;""),"")</f>
        <v/>
      </c>
      <c r="C5427" s="192">
        <f>"'CONFIGURAÇÃO'!L130"</f>
        <v/>
      </c>
      <c r="D5427" s="192" t="inlineStr">
        <is>
          <t>configuração</t>
        </is>
      </c>
    </row>
    <row r="5428">
      <c r="A5428" s="192" t="inlineStr">
        <is>
          <t>custom.5.campo.dado</t>
        </is>
      </c>
      <c r="B5428" s="192">
        <f>SWITCH('CONFIGURAÇÃO'!$J$127,"Arma",IF(ISBLANK('CONFIGURAÇÃO'!$L$137),"",'CONFIGURAÇÃO'!$L$137&amp;""),"")</f>
        <v/>
      </c>
      <c r="C5428" s="192">
        <f>"'CONFIGURAÇÃO'!L137"</f>
        <v/>
      </c>
      <c r="D5428" s="192" t="inlineStr">
        <is>
          <t>configuração</t>
        </is>
      </c>
    </row>
    <row r="5429">
      <c r="A5429" s="192" t="inlineStr">
        <is>
          <t>custom.5.campo.desgaste</t>
        </is>
      </c>
      <c r="B5429" s="192">
        <f>SWITCH('CONFIGURAÇÃO'!$J$127,"Ferramenta amaldiçoada",IF(ISBLANK('CONFIGURAÇÃO'!$L$138),"",'CONFIGURAÇÃO'!$L$138&amp;""),"")</f>
        <v/>
      </c>
      <c r="C5429" s="192">
        <f>"'CONFIGURAÇÃO'!L138"</f>
        <v/>
      </c>
      <c r="D5429" s="192" t="inlineStr">
        <is>
          <t>configuração</t>
        </is>
      </c>
    </row>
    <row r="5430">
      <c r="A5430" s="192" t="inlineStr">
        <is>
          <t>custom.5.campo.estigma</t>
        </is>
      </c>
      <c r="B5430" s="192">
        <f>SWITCH('CONFIGURAÇÃO'!$J$127,"Ferramenta amaldiçoada",IF(ISBLANK('CONFIGURAÇÃO'!$L$137),"",'CONFIGURAÇÃO'!$L$137&amp;""),"")</f>
        <v/>
      </c>
      <c r="C5430" s="192">
        <f>"'CONFIGURAÇÃO'!L137"</f>
        <v/>
      </c>
      <c r="D5430" s="192" t="inlineStr">
        <is>
          <t>configuração</t>
        </is>
      </c>
    </row>
    <row r="5431">
      <c r="A5431" s="192" t="inlineStr">
        <is>
          <t>custom.5.campo.exige_marcante</t>
        </is>
      </c>
      <c r="B5431" s="192">
        <f>SWITCH('CONFIGURAÇÃO'!$J$127,"Menor",IF(ISBLANK('CONFIGURAÇÃO'!$L$131),"",'CONFIGURAÇÃO'!$L$131&amp;""),"")</f>
        <v/>
      </c>
      <c r="C5431" s="192">
        <f>"'CONFIGURAÇÃO'!L131"</f>
        <v/>
      </c>
      <c r="D5431" s="192" t="inlineStr">
        <is>
          <t>configuração</t>
        </is>
      </c>
    </row>
    <row r="5432">
      <c r="A5432" s="192" t="inlineStr">
        <is>
          <t>custom.5.campo.forca</t>
        </is>
      </c>
      <c r="B5432" s="192">
        <f>SWITCH('CONFIGURAÇÃO'!$J$127,"Arma",IF(ISBLANK('CONFIGURAÇÃO'!$L$138),"",'CONFIGURAÇÃO'!$L$138&amp;""),"Escudo",IF(ISBLANK('CONFIGURAÇÃO'!$L$139),"",'CONFIGURAÇÃO'!$L$139&amp;""),"Uniforme",IF(ISBLANK('CONFIGURAÇÃO'!$L$139),"",'CONFIGURAÇÃO'!$L$139&amp;""),"")</f>
        <v/>
      </c>
      <c r="C5432" s="192">
        <f>"'CONFIGURAÇÃO'!L138 'CONFIGURAÇÃO'!L139 'CONFIGURAÇÃO'!L139"</f>
        <v/>
      </c>
      <c r="D5432" s="192" t="inlineStr">
        <is>
          <t>configuração</t>
        </is>
      </c>
    </row>
    <row r="5433">
      <c r="A5433" s="192" t="inlineStr">
        <is>
          <t>custom.5.campo.frequencia</t>
        </is>
      </c>
      <c r="B5433" s="192">
        <f>SWITCH('CONFIGURAÇÃO'!$J$127,"Marcante",IF(ISBLANK('CONFIGURAÇÃO'!$L$137),"",'CONFIGURAÇÃO'!$L$137&amp;""),"Menor",IF(ISBLANK('CONFIGURAÇÃO'!$L$137),"",'CONFIGURAÇÃO'!$L$137&amp;""),"")</f>
        <v/>
      </c>
      <c r="C5433" s="192">
        <f>"'CONFIGURAÇÃO'!L137 'CONFIGURAÇÃO'!L137"</f>
        <v/>
      </c>
      <c r="D5433" s="192" t="inlineStr">
        <is>
          <t>configuração</t>
        </is>
      </c>
    </row>
    <row r="5434">
      <c r="A5434" s="192" t="inlineStr">
        <is>
          <t>custom.5.campo.grau</t>
        </is>
      </c>
      <c r="B5434" s="192">
        <f>SWITCH('CONFIGURAÇÃO'!$J$127,"Ferramenta amaldiçoada",IF(ISBLANK('CONFIGURAÇÃO'!$L$131),"",'CONFIGURAÇÃO'!$L$131&amp;""),"")</f>
        <v/>
      </c>
      <c r="C5434" s="192">
        <f>"'CONFIGURAÇÃO'!L131"</f>
        <v/>
      </c>
      <c r="D5434" s="192" t="inlineStr">
        <is>
          <t>configuração</t>
        </is>
      </c>
    </row>
    <row r="5435">
      <c r="A5435" s="192" t="inlineStr">
        <is>
          <t>custom.5.campo.grau_minimo</t>
        </is>
      </c>
      <c r="B5435" s="192">
        <f>SWITCH('CONFIGURAÇÃO'!$J$127,"Uniforme",IF(ISBLANK('CONFIGURAÇÃO'!$L$130),"",'CONFIGURAÇÃO'!$L$130&amp;""),"")</f>
        <v/>
      </c>
      <c r="C5435" s="192">
        <f>"'CONFIGURAÇÃO'!L130"</f>
        <v/>
      </c>
      <c r="D5435" s="192" t="inlineStr">
        <is>
          <t>configuração</t>
        </is>
      </c>
    </row>
    <row r="5436">
      <c r="A5436" s="192" t="inlineStr">
        <is>
          <t>custom.5.campo.mao</t>
        </is>
      </c>
      <c r="B5436" s="192">
        <f>SWITCH('CONFIGURAÇÃO'!$J$127,"Arma",IF(ISBLANK('CONFIGURAÇÃO'!$L$131),"",'CONFIGURAÇÃO'!$L$131&amp;""),"")</f>
        <v/>
      </c>
      <c r="C5436" s="192">
        <f>"'CONFIGURAÇÃO'!L131"</f>
        <v/>
      </c>
      <c r="D5436" s="192" t="inlineStr">
        <is>
          <t>configuração</t>
        </is>
      </c>
    </row>
    <row r="5437">
      <c r="A5437" s="192" t="inlineStr">
        <is>
          <t>custom.5.campo.oficio</t>
        </is>
      </c>
      <c r="B5437" s="192">
        <f>SWITCH('CONFIGURAÇÃO'!$J$127,"Origem",IF(ISBLANK('CONFIGURAÇÃO'!$L$136),"",'CONFIGURAÇÃO'!$L$136&amp;""),"")</f>
        <v/>
      </c>
      <c r="C5437" s="192">
        <f>"'CONFIGURAÇÃO'!L136"</f>
        <v/>
      </c>
      <c r="D5437" s="192" t="inlineStr">
        <is>
          <t>configuração</t>
        </is>
      </c>
    </row>
    <row r="5438">
      <c r="A5438" s="192" t="inlineStr">
        <is>
          <t>custom.5.campo.origem</t>
        </is>
      </c>
      <c r="B5438" s="192">
        <f>SWITCH('CONFIGURAÇÃO'!$J$127,"Marcante",IF(ISBLANK('CONFIGURAÇÃO'!$L$130),"",'CONFIGURAÇÃO'!$L$130&amp;""),"Menor",IF(ISBLANK('CONFIGURAÇÃO'!$L$130),"",'CONFIGURAÇÃO'!$L$130&amp;""),"")</f>
        <v/>
      </c>
      <c r="C5438" s="192">
        <f>"'CONFIGURAÇÃO'!L130 'CONFIGURAÇÃO'!L130"</f>
        <v/>
      </c>
      <c r="D5438" s="192" t="inlineStr">
        <is>
          <t>configuração</t>
        </is>
      </c>
    </row>
    <row r="5439">
      <c r="A5439" s="192" t="inlineStr">
        <is>
          <t>custom.5.campo.pericia_1</t>
        </is>
      </c>
      <c r="B5439" s="192">
        <f>SWITCH('CONFIGURAÇÃO'!$J$127,"Origem",IF(ISBLANK('CONFIGURAÇÃO'!$L$130),"",'CONFIGURAÇÃO'!$L$130&amp;""),"")</f>
        <v/>
      </c>
      <c r="C5439" s="192">
        <f>"'CONFIGURAÇÃO'!L130"</f>
        <v/>
      </c>
      <c r="D5439" s="192" t="inlineStr">
        <is>
          <t>configuração</t>
        </is>
      </c>
    </row>
    <row r="5440">
      <c r="A5440" s="192" t="inlineStr">
        <is>
          <t>custom.5.campo.pericia_2</t>
        </is>
      </c>
      <c r="B5440" s="192">
        <f>SWITCH('CONFIGURAÇÃO'!$J$127,"Origem",IF(ISBLANK('CONFIGURAÇÃO'!$L$131),"",'CONFIGURAÇÃO'!$L$131&amp;""),"")</f>
        <v/>
      </c>
      <c r="C5440" s="192">
        <f>"'CONFIGURAÇÃO'!L131"</f>
        <v/>
      </c>
      <c r="D5440" s="192" t="inlineStr">
        <is>
          <t>configuração</t>
        </is>
      </c>
    </row>
    <row r="5441">
      <c r="A5441" s="192" t="inlineStr">
        <is>
          <t>custom.5.campo.pericia_3</t>
        </is>
      </c>
      <c r="B5441" s="192">
        <f>SWITCH('CONFIGURAÇÃO'!$J$127,"Origem",IF(ISBLANK('CONFIGURAÇÃO'!$L$132),"",'CONFIGURAÇÃO'!$L$132&amp;""),"")</f>
        <v/>
      </c>
      <c r="C5441" s="192">
        <f>"'CONFIGURAÇÃO'!L132"</f>
        <v/>
      </c>
      <c r="D5441" s="192" t="inlineStr">
        <is>
          <t>configuração</t>
        </is>
      </c>
    </row>
    <row r="5442">
      <c r="A5442" s="192" t="inlineStr">
        <is>
          <t>custom.5.campo.pericia_4</t>
        </is>
      </c>
      <c r="B5442" s="192">
        <f>SWITCH('CONFIGURAÇÃO'!$J$127,"Origem",IF(ISBLANK('CONFIGURAÇÃO'!$L$133),"",'CONFIGURAÇÃO'!$L$133&amp;""),"")</f>
        <v/>
      </c>
      <c r="C5442" s="192">
        <f>"'CONFIGURAÇÃO'!L133"</f>
        <v/>
      </c>
      <c r="D5442" s="192" t="inlineStr">
        <is>
          <t>configuração</t>
        </is>
      </c>
    </row>
    <row r="5443">
      <c r="A5443" s="192" t="inlineStr">
        <is>
          <t>custom.5.campo.preco</t>
        </is>
      </c>
      <c r="B5443" s="192">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2">
        <f>"'CONFIGURAÇÃO'!L142 'CONFIGURAÇÃO'!L141 'CONFIGURAÇÃO'!L141 'CONFIGURAÇÃO'!L138 'CONFIGURAÇÃO'!L140"</f>
        <v/>
      </c>
      <c r="D5443" s="192" t="inlineStr">
        <is>
          <t>configuração</t>
        </is>
      </c>
    </row>
    <row r="5444">
      <c r="A5444" s="192" t="inlineStr">
        <is>
          <t>custom.5.campo.propriedade_1</t>
        </is>
      </c>
      <c r="B5444" s="192">
        <f>SWITCH('CONFIGURAÇÃO'!$J$127,"Arma",IF(ISBLANK('CONFIGURAÇÃO'!$L$133),"",'CONFIGURAÇÃO'!$L$133&amp;""),"")</f>
        <v/>
      </c>
      <c r="C5444" s="192">
        <f>"'CONFIGURAÇÃO'!L133"</f>
        <v/>
      </c>
      <c r="D5444" s="192" t="inlineStr">
        <is>
          <t>configuração</t>
        </is>
      </c>
    </row>
    <row r="5445">
      <c r="A5445" s="192" t="inlineStr">
        <is>
          <t>custom.5.campo.propriedade_2</t>
        </is>
      </c>
      <c r="B5445" s="192">
        <f>SWITCH('CONFIGURAÇÃO'!$J$127,"Arma",IF(ISBLANK('CONFIGURAÇÃO'!$L$134),"",'CONFIGURAÇÃO'!$L$134&amp;""),"")</f>
        <v/>
      </c>
      <c r="C5445" s="192">
        <f>"'CONFIGURAÇÃO'!L134"</f>
        <v/>
      </c>
      <c r="D5445" s="192" t="inlineStr">
        <is>
          <t>configuração</t>
        </is>
      </c>
    </row>
    <row r="5446">
      <c r="A5446" s="192" t="inlineStr">
        <is>
          <t>custom.5.campo.propriedade_3</t>
        </is>
      </c>
      <c r="B5446" s="192">
        <f>SWITCH('CONFIGURAÇÃO'!$J$127,"Arma",IF(ISBLANK('CONFIGURAÇÃO'!$L$135),"",'CONFIGURAÇÃO'!$L$135&amp;""),"")</f>
        <v/>
      </c>
      <c r="C5446" s="192">
        <f>"'CONFIGURAÇÃO'!L135"</f>
        <v/>
      </c>
      <c r="D5446" s="192" t="inlineStr">
        <is>
          <t>configuração</t>
        </is>
      </c>
    </row>
    <row r="5447">
      <c r="A5447" s="192" t="inlineStr">
        <is>
          <t>custom.5.campo.propriedade_4</t>
        </is>
      </c>
      <c r="B5447" s="192">
        <f>SWITCH('CONFIGURAÇÃO'!$J$127,"Arma",IF(ISBLANK('CONFIGURAÇÃO'!$L$136),"",'CONFIGURAÇÃO'!$L$136&amp;""),"")</f>
        <v/>
      </c>
      <c r="C5447" s="192">
        <f>"'CONFIGURAÇÃO'!L136"</f>
        <v/>
      </c>
      <c r="D5447" s="192" t="inlineStr">
        <is>
          <t>configuração</t>
        </is>
      </c>
    </row>
    <row r="5448">
      <c r="A5448" s="192" t="inlineStr">
        <is>
          <t>custom.5.campo.protecao</t>
        </is>
      </c>
      <c r="B5448" s="192">
        <f>SWITCH('CONFIGURAÇÃO'!$J$127,"Escudo",IF(ISBLANK('CONFIGURAÇÃO'!$L$137),"",'CONFIGURAÇÃO'!$L$137&amp;""),"Uniforme",IF(ISBLANK('CONFIGURAÇÃO'!$L$137),"",'CONFIGURAÇÃO'!$L$137&amp;""),"")</f>
        <v/>
      </c>
      <c r="C5448" s="192">
        <f>"'CONFIGURAÇÃO'!L137 'CONFIGURAÇÃO'!L137"</f>
        <v/>
      </c>
      <c r="D5448" s="192" t="inlineStr">
        <is>
          <t>configuração</t>
        </is>
      </c>
    </row>
    <row r="5449">
      <c r="A5449" s="192" t="inlineStr">
        <is>
          <t>custom.5.campo.recarga</t>
        </is>
      </c>
      <c r="B5449" s="192">
        <f>SWITCH('CONFIGURAÇÃO'!$J$127,"Arma",IF(ISBLANK('CONFIGURAÇÃO'!$L$141),"",'CONFIGURAÇÃO'!$L$141&amp;""),"")</f>
        <v/>
      </c>
      <c r="C5449" s="192">
        <f>"'CONFIGURAÇÃO'!L141"</f>
        <v/>
      </c>
      <c r="D5449" s="192" t="inlineStr">
        <is>
          <t>configuração</t>
        </is>
      </c>
    </row>
    <row r="5450">
      <c r="A5450" s="192" t="inlineStr">
        <is>
          <t>custom.5.campo.rota</t>
        </is>
      </c>
      <c r="B5450" s="192">
        <f>SWITCH('CONFIGURAÇÃO'!$J$127,"Origem",IF(ISBLANK('CONFIGURAÇÃO'!$L$134),"",'CONFIGURAÇÃO'!$L$134&amp;""),"")</f>
        <v/>
      </c>
      <c r="C5450" s="192">
        <f>"'CONFIGURAÇÃO'!L134"</f>
        <v/>
      </c>
      <c r="D5450" s="192" t="inlineStr">
        <is>
          <t>configuração</t>
        </is>
      </c>
    </row>
    <row r="5451">
      <c r="A5451" s="192" t="inlineStr">
        <is>
          <t>custom.5.campo.talento_ce_4</t>
        </is>
      </c>
      <c r="B5451" s="192">
        <f>SWITCH('CONFIGURAÇÃO'!$J$127,"Origem",IF(ISBLANK('CONFIGURAÇÃO'!$L$137),"",'CONFIGURAÇÃO'!$L$137&amp;""),"")</f>
        <v/>
      </c>
      <c r="C5451" s="192">
        <f>"'CONFIGURAÇÃO'!L137"</f>
        <v/>
      </c>
      <c r="D5451" s="192" t="inlineStr">
        <is>
          <t>configuração</t>
        </is>
      </c>
    </row>
    <row r="5452">
      <c r="A5452" s="192" t="inlineStr">
        <is>
          <t>custom.5.campo.teto_de_destreza</t>
        </is>
      </c>
      <c r="B5452" s="192">
        <f>SWITCH('CONFIGURAÇÃO'!$J$127,"Escudo",IF(ISBLANK('CONFIGURAÇÃO'!$L$138),"",'CONFIGURAÇÃO'!$L$138&amp;""),"Uniforme",IF(ISBLANK('CONFIGURAÇÃO'!$L$138),"",'CONFIGURAÇÃO'!$L$138&amp;""),"")</f>
        <v/>
      </c>
      <c r="C5452" s="192">
        <f>"'CONFIGURAÇÃO'!L138 'CONFIGURAÇÃO'!L138"</f>
        <v/>
      </c>
      <c r="D5452" s="192" t="inlineStr">
        <is>
          <t>configuração</t>
        </is>
      </c>
    </row>
    <row r="5453">
      <c r="A5453" s="192" t="inlineStr">
        <is>
          <t>custom.5.campo.tipo_de_dano</t>
        </is>
      </c>
      <c r="B5453" s="192">
        <f>SWITCH('CONFIGURAÇÃO'!$J$127,"Arma",IF(ISBLANK('CONFIGURAÇÃO'!$L$132),"",'CONFIGURAÇÃO'!$L$132&amp;""),"")</f>
        <v/>
      </c>
      <c r="C5453" s="192">
        <f>"'CONFIGURAÇÃO'!L132"</f>
        <v/>
      </c>
      <c r="D5453" s="192" t="inlineStr">
        <is>
          <t>configuração</t>
        </is>
      </c>
    </row>
    <row r="5454">
      <c r="A5454" s="192" t="inlineStr">
        <is>
          <t>custom.5.campo.volume</t>
        </is>
      </c>
      <c r="B5454" s="192">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2">
        <f>"'CONFIGURAÇÃO'!L139 'CONFIGURAÇÃO'!L140 'CONFIGURAÇÃO'!L140 'CONFIGURAÇÃO'!L137 'CONFIGURAÇÃO'!L139"</f>
        <v/>
      </c>
      <c r="D5454" s="192" t="inlineStr">
        <is>
          <t>configuração</t>
        </is>
      </c>
    </row>
    <row r="5455">
      <c r="A5455" s="192" t="inlineStr">
        <is>
          <t>aviso.custom.5</t>
        </is>
      </c>
      <c r="B5455" s="192">
        <f>'DADOS_CUSTOM'!$S$6&amp;""</f>
        <v/>
      </c>
      <c r="C5455" s="192" t="inlineStr">
        <is>
          <t>DADOS_CUSTOM!S6</t>
        </is>
      </c>
      <c r="D5455" s="192" t="inlineStr">
        <is>
          <t>aviso</t>
        </is>
      </c>
    </row>
    <row r="5456">
      <c r="A5456" s="192" t="inlineStr">
        <is>
          <t>custom.6.tipo</t>
        </is>
      </c>
      <c r="B5456" s="192">
        <f>IF(ISBLANK('CONFIGURAÇÃO'!$J$156),"",'CONFIGURAÇÃO'!$J$156&amp;"")</f>
        <v/>
      </c>
      <c r="C5456" s="192">
        <f>"'CONFIGURAÇÃO'!J156"</f>
        <v/>
      </c>
      <c r="D5456" s="192" t="inlineStr">
        <is>
          <t>configuração</t>
        </is>
      </c>
    </row>
    <row r="5457">
      <c r="A5457" s="192" t="inlineStr">
        <is>
          <t>custom.6.nome</t>
        </is>
      </c>
      <c r="B5457" s="192">
        <f>IF(ISBLANK('CONFIGURAÇÃO'!$J$158),"",'CONFIGURAÇÃO'!$J$158&amp;"")</f>
        <v/>
      </c>
      <c r="C5457" s="192">
        <f>"'CONFIGURAÇÃO'!J158"</f>
        <v/>
      </c>
      <c r="D5457" s="192" t="inlineStr">
        <is>
          <t>configuração</t>
        </is>
      </c>
    </row>
    <row r="5458">
      <c r="A5458" s="192" t="inlineStr">
        <is>
          <t>custom.6.mestre_viu</t>
        </is>
      </c>
      <c r="B5458" s="192">
        <f>N('CONFIGURAÇÃO'!$N$156)&amp;""</f>
        <v/>
      </c>
      <c r="C5458" s="192">
        <f>"'CONFIGURAÇÃO'!N156"</f>
        <v/>
      </c>
      <c r="D5458" s="192" t="inlineStr">
        <is>
          <t>configuração</t>
        </is>
      </c>
    </row>
    <row r="5459">
      <c r="A5459" s="192" t="inlineStr">
        <is>
          <t>custom.6.efeito</t>
        </is>
      </c>
      <c r="B5459" s="192">
        <f>IF(ISBLANK('CONFIGURAÇÃO'!$J$173),"",'CONFIGURAÇÃO'!$J$173&amp;"")</f>
        <v/>
      </c>
      <c r="C5459" s="192">
        <f>"'CONFIGURAÇÃO'!J173"</f>
        <v/>
      </c>
      <c r="D5459" s="192" t="inlineStr">
        <is>
          <t>configuração</t>
        </is>
      </c>
    </row>
    <row r="5460">
      <c r="A5460" s="192" t="inlineStr">
        <is>
          <t>custom.6.campo.alcance</t>
        </is>
      </c>
      <c r="B5460" s="192">
        <f>SWITCH('CONFIGURAÇÃO'!$J$156,"Arma",IF(ISBLANK('CONFIGURAÇÃO'!$L$169),"",'CONFIGURAÇÃO'!$L$169&amp;""),"")</f>
        <v/>
      </c>
      <c r="C5460" s="192">
        <f>"'CONFIGURAÇÃO'!L169"</f>
        <v/>
      </c>
      <c r="D5460" s="192" t="inlineStr">
        <is>
          <t>configuração</t>
        </is>
      </c>
    </row>
    <row r="5461">
      <c r="A5461" s="192" t="inlineStr">
        <is>
          <t>custom.6.campo.base</t>
        </is>
      </c>
      <c r="B5461" s="192">
        <f>SWITCH('CONFIGURAÇÃO'!$J$156,"Ferramenta amaldiçoada",IF(ISBLANK('CONFIGURAÇÃO'!$L$159),"",'CONFIGURAÇÃO'!$L$159&amp;""),"")</f>
        <v/>
      </c>
      <c r="C5461" s="192">
        <f>"'CONFIGURAÇÃO'!L159"</f>
        <v/>
      </c>
      <c r="D5461" s="192" t="inlineStr">
        <is>
          <t>configuração</t>
        </is>
      </c>
    </row>
    <row r="5462">
      <c r="A5462" s="192" t="inlineStr">
        <is>
          <t>custom.6.campo.base_do_livro</t>
        </is>
      </c>
      <c r="B5462" s="192">
        <f>SWITCH('CONFIGURAÇÃO'!$J$156,"Origem",IF(ISBLANK('CONFIGURAÇÃO'!$L$164),"",'CONFIGURAÇÃO'!$L$164&amp;""),"")</f>
        <v/>
      </c>
      <c r="C5462" s="192">
        <f>"'CONFIGURAÇÃO'!L164"</f>
        <v/>
      </c>
      <c r="D5462" s="192" t="inlineStr">
        <is>
          <t>configuração</t>
        </is>
      </c>
    </row>
    <row r="5463">
      <c r="A5463" s="192" t="inlineStr">
        <is>
          <t>custom.6.campo.categoria</t>
        </is>
      </c>
      <c r="B5463" s="192">
        <f>SWITCH('CONFIGURAÇÃO'!$J$156,"Arma",IF(ISBLANK('CONFIGURAÇÃO'!$L$159),"",'CONFIGURAÇÃO'!$L$159&amp;""),"")</f>
        <v/>
      </c>
      <c r="C5463" s="192">
        <f>"'CONFIGURAÇÃO'!L159"</f>
        <v/>
      </c>
      <c r="D5463" s="192" t="inlineStr">
        <is>
          <t>configuração</t>
        </is>
      </c>
    </row>
    <row r="5464">
      <c r="A5464" s="192" t="inlineStr">
        <is>
          <t>custom.6.campo.dado</t>
        </is>
      </c>
      <c r="B5464" s="192">
        <f>SWITCH('CONFIGURAÇÃO'!$J$156,"Arma",IF(ISBLANK('CONFIGURAÇÃO'!$L$166),"",'CONFIGURAÇÃO'!$L$166&amp;""),"")</f>
        <v/>
      </c>
      <c r="C5464" s="192">
        <f>"'CONFIGURAÇÃO'!L166"</f>
        <v/>
      </c>
      <c r="D5464" s="192" t="inlineStr">
        <is>
          <t>configuração</t>
        </is>
      </c>
    </row>
    <row r="5465">
      <c r="A5465" s="192" t="inlineStr">
        <is>
          <t>custom.6.campo.desgaste</t>
        </is>
      </c>
      <c r="B5465" s="192">
        <f>SWITCH('CONFIGURAÇÃO'!$J$156,"Ferramenta amaldiçoada",IF(ISBLANK('CONFIGURAÇÃO'!$L$167),"",'CONFIGURAÇÃO'!$L$167&amp;""),"")</f>
        <v/>
      </c>
      <c r="C5465" s="192">
        <f>"'CONFIGURAÇÃO'!L167"</f>
        <v/>
      </c>
      <c r="D5465" s="192" t="inlineStr">
        <is>
          <t>configuração</t>
        </is>
      </c>
    </row>
    <row r="5466">
      <c r="A5466" s="192" t="inlineStr">
        <is>
          <t>custom.6.campo.estigma</t>
        </is>
      </c>
      <c r="B5466" s="192">
        <f>SWITCH('CONFIGURAÇÃO'!$J$156,"Ferramenta amaldiçoada",IF(ISBLANK('CONFIGURAÇÃO'!$L$166),"",'CONFIGURAÇÃO'!$L$166&amp;""),"")</f>
        <v/>
      </c>
      <c r="C5466" s="192">
        <f>"'CONFIGURAÇÃO'!L166"</f>
        <v/>
      </c>
      <c r="D5466" s="192" t="inlineStr">
        <is>
          <t>configuração</t>
        </is>
      </c>
    </row>
    <row r="5467">
      <c r="A5467" s="192" t="inlineStr">
        <is>
          <t>custom.6.campo.exige_marcante</t>
        </is>
      </c>
      <c r="B5467" s="192">
        <f>SWITCH('CONFIGURAÇÃO'!$J$156,"Menor",IF(ISBLANK('CONFIGURAÇÃO'!$L$160),"",'CONFIGURAÇÃO'!$L$160&amp;""),"")</f>
        <v/>
      </c>
      <c r="C5467" s="192">
        <f>"'CONFIGURAÇÃO'!L160"</f>
        <v/>
      </c>
      <c r="D5467" s="192" t="inlineStr">
        <is>
          <t>configuração</t>
        </is>
      </c>
    </row>
    <row r="5468">
      <c r="A5468" s="192" t="inlineStr">
        <is>
          <t>custom.6.campo.forca</t>
        </is>
      </c>
      <c r="B5468" s="192">
        <f>SWITCH('CONFIGURAÇÃO'!$J$156,"Arma",IF(ISBLANK('CONFIGURAÇÃO'!$L$167),"",'CONFIGURAÇÃO'!$L$167&amp;""),"Escudo",IF(ISBLANK('CONFIGURAÇÃO'!$L$168),"",'CONFIGURAÇÃO'!$L$168&amp;""),"Uniforme",IF(ISBLANK('CONFIGURAÇÃO'!$L$168),"",'CONFIGURAÇÃO'!$L$168&amp;""),"")</f>
        <v/>
      </c>
      <c r="C5468" s="192">
        <f>"'CONFIGURAÇÃO'!L167 'CONFIGURAÇÃO'!L168 'CONFIGURAÇÃO'!L168"</f>
        <v/>
      </c>
      <c r="D5468" s="192" t="inlineStr">
        <is>
          <t>configuração</t>
        </is>
      </c>
    </row>
    <row r="5469">
      <c r="A5469" s="192" t="inlineStr">
        <is>
          <t>custom.6.campo.frequencia</t>
        </is>
      </c>
      <c r="B5469" s="192">
        <f>SWITCH('CONFIGURAÇÃO'!$J$156,"Marcante",IF(ISBLANK('CONFIGURAÇÃO'!$L$166),"",'CONFIGURAÇÃO'!$L$166&amp;""),"Menor",IF(ISBLANK('CONFIGURAÇÃO'!$L$166),"",'CONFIGURAÇÃO'!$L$166&amp;""),"")</f>
        <v/>
      </c>
      <c r="C5469" s="192">
        <f>"'CONFIGURAÇÃO'!L166 'CONFIGURAÇÃO'!L166"</f>
        <v/>
      </c>
      <c r="D5469" s="192" t="inlineStr">
        <is>
          <t>configuração</t>
        </is>
      </c>
    </row>
    <row r="5470">
      <c r="A5470" s="192" t="inlineStr">
        <is>
          <t>custom.6.campo.grau</t>
        </is>
      </c>
      <c r="B5470" s="192">
        <f>SWITCH('CONFIGURAÇÃO'!$J$156,"Ferramenta amaldiçoada",IF(ISBLANK('CONFIGURAÇÃO'!$L$160),"",'CONFIGURAÇÃO'!$L$160&amp;""),"")</f>
        <v/>
      </c>
      <c r="C5470" s="192">
        <f>"'CONFIGURAÇÃO'!L160"</f>
        <v/>
      </c>
      <c r="D5470" s="192" t="inlineStr">
        <is>
          <t>configuração</t>
        </is>
      </c>
    </row>
    <row r="5471">
      <c r="A5471" s="192" t="inlineStr">
        <is>
          <t>custom.6.campo.grau_minimo</t>
        </is>
      </c>
      <c r="B5471" s="192">
        <f>SWITCH('CONFIGURAÇÃO'!$J$156,"Uniforme",IF(ISBLANK('CONFIGURAÇÃO'!$L$159),"",'CONFIGURAÇÃO'!$L$159&amp;""),"")</f>
        <v/>
      </c>
      <c r="C5471" s="192">
        <f>"'CONFIGURAÇÃO'!L159"</f>
        <v/>
      </c>
      <c r="D5471" s="192" t="inlineStr">
        <is>
          <t>configuração</t>
        </is>
      </c>
    </row>
    <row r="5472">
      <c r="A5472" s="192" t="inlineStr">
        <is>
          <t>custom.6.campo.mao</t>
        </is>
      </c>
      <c r="B5472" s="192">
        <f>SWITCH('CONFIGURAÇÃO'!$J$156,"Arma",IF(ISBLANK('CONFIGURAÇÃO'!$L$160),"",'CONFIGURAÇÃO'!$L$160&amp;""),"")</f>
        <v/>
      </c>
      <c r="C5472" s="192">
        <f>"'CONFIGURAÇÃO'!L160"</f>
        <v/>
      </c>
      <c r="D5472" s="192" t="inlineStr">
        <is>
          <t>configuração</t>
        </is>
      </c>
    </row>
    <row r="5473">
      <c r="A5473" s="192" t="inlineStr">
        <is>
          <t>custom.6.campo.oficio</t>
        </is>
      </c>
      <c r="B5473" s="192">
        <f>SWITCH('CONFIGURAÇÃO'!$J$156,"Origem",IF(ISBLANK('CONFIGURAÇÃO'!$L$165),"",'CONFIGURAÇÃO'!$L$165&amp;""),"")</f>
        <v/>
      </c>
      <c r="C5473" s="192">
        <f>"'CONFIGURAÇÃO'!L165"</f>
        <v/>
      </c>
      <c r="D5473" s="192" t="inlineStr">
        <is>
          <t>configuração</t>
        </is>
      </c>
    </row>
    <row r="5474">
      <c r="A5474" s="192" t="inlineStr">
        <is>
          <t>custom.6.campo.origem</t>
        </is>
      </c>
      <c r="B5474" s="192">
        <f>SWITCH('CONFIGURAÇÃO'!$J$156,"Marcante",IF(ISBLANK('CONFIGURAÇÃO'!$L$159),"",'CONFIGURAÇÃO'!$L$159&amp;""),"Menor",IF(ISBLANK('CONFIGURAÇÃO'!$L$159),"",'CONFIGURAÇÃO'!$L$159&amp;""),"")</f>
        <v/>
      </c>
      <c r="C5474" s="192">
        <f>"'CONFIGURAÇÃO'!L159 'CONFIGURAÇÃO'!L159"</f>
        <v/>
      </c>
      <c r="D5474" s="192" t="inlineStr">
        <is>
          <t>configuração</t>
        </is>
      </c>
    </row>
    <row r="5475">
      <c r="A5475" s="192" t="inlineStr">
        <is>
          <t>custom.6.campo.pericia_1</t>
        </is>
      </c>
      <c r="B5475" s="192">
        <f>SWITCH('CONFIGURAÇÃO'!$J$156,"Origem",IF(ISBLANK('CONFIGURAÇÃO'!$L$159),"",'CONFIGURAÇÃO'!$L$159&amp;""),"")</f>
        <v/>
      </c>
      <c r="C5475" s="192">
        <f>"'CONFIGURAÇÃO'!L159"</f>
        <v/>
      </c>
      <c r="D5475" s="192" t="inlineStr">
        <is>
          <t>configuração</t>
        </is>
      </c>
    </row>
    <row r="5476">
      <c r="A5476" s="192" t="inlineStr">
        <is>
          <t>custom.6.campo.pericia_2</t>
        </is>
      </c>
      <c r="B5476" s="192">
        <f>SWITCH('CONFIGURAÇÃO'!$J$156,"Origem",IF(ISBLANK('CONFIGURAÇÃO'!$L$160),"",'CONFIGURAÇÃO'!$L$160&amp;""),"")</f>
        <v/>
      </c>
      <c r="C5476" s="192">
        <f>"'CONFIGURAÇÃO'!L160"</f>
        <v/>
      </c>
      <c r="D5476" s="192" t="inlineStr">
        <is>
          <t>configuração</t>
        </is>
      </c>
    </row>
    <row r="5477">
      <c r="A5477" s="192" t="inlineStr">
        <is>
          <t>custom.6.campo.pericia_3</t>
        </is>
      </c>
      <c r="B5477" s="192">
        <f>SWITCH('CONFIGURAÇÃO'!$J$156,"Origem",IF(ISBLANK('CONFIGURAÇÃO'!$L$161),"",'CONFIGURAÇÃO'!$L$161&amp;""),"")</f>
        <v/>
      </c>
      <c r="C5477" s="192">
        <f>"'CONFIGURAÇÃO'!L161"</f>
        <v/>
      </c>
      <c r="D5477" s="192" t="inlineStr">
        <is>
          <t>configuração</t>
        </is>
      </c>
    </row>
    <row r="5478">
      <c r="A5478" s="192" t="inlineStr">
        <is>
          <t>custom.6.campo.pericia_4</t>
        </is>
      </c>
      <c r="B5478" s="192">
        <f>SWITCH('CONFIGURAÇÃO'!$J$156,"Origem",IF(ISBLANK('CONFIGURAÇÃO'!$L$162),"",'CONFIGURAÇÃO'!$L$162&amp;""),"")</f>
        <v/>
      </c>
      <c r="C5478" s="192">
        <f>"'CONFIGURAÇÃO'!L162"</f>
        <v/>
      </c>
      <c r="D5478" s="192" t="inlineStr">
        <is>
          <t>configuração</t>
        </is>
      </c>
    </row>
    <row r="5479">
      <c r="A5479" s="192" t="inlineStr">
        <is>
          <t>custom.6.campo.preco</t>
        </is>
      </c>
      <c r="B5479" s="192">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2">
        <f>"'CONFIGURAÇÃO'!L171 'CONFIGURAÇÃO'!L170 'CONFIGURAÇÃO'!L170 'CONFIGURAÇÃO'!L167 'CONFIGURAÇÃO'!L169"</f>
        <v/>
      </c>
      <c r="D5479" s="192" t="inlineStr">
        <is>
          <t>configuração</t>
        </is>
      </c>
    </row>
    <row r="5480">
      <c r="A5480" s="192" t="inlineStr">
        <is>
          <t>custom.6.campo.propriedade_1</t>
        </is>
      </c>
      <c r="B5480" s="192">
        <f>SWITCH('CONFIGURAÇÃO'!$J$156,"Arma",IF(ISBLANK('CONFIGURAÇÃO'!$L$162),"",'CONFIGURAÇÃO'!$L$162&amp;""),"")</f>
        <v/>
      </c>
      <c r="C5480" s="192">
        <f>"'CONFIGURAÇÃO'!L162"</f>
        <v/>
      </c>
      <c r="D5480" s="192" t="inlineStr">
        <is>
          <t>configuração</t>
        </is>
      </c>
    </row>
    <row r="5481">
      <c r="A5481" s="192" t="inlineStr">
        <is>
          <t>custom.6.campo.propriedade_2</t>
        </is>
      </c>
      <c r="B5481" s="192">
        <f>SWITCH('CONFIGURAÇÃO'!$J$156,"Arma",IF(ISBLANK('CONFIGURAÇÃO'!$L$163),"",'CONFIGURAÇÃO'!$L$163&amp;""),"")</f>
        <v/>
      </c>
      <c r="C5481" s="192">
        <f>"'CONFIGURAÇÃO'!L163"</f>
        <v/>
      </c>
      <c r="D5481" s="192" t="inlineStr">
        <is>
          <t>configuração</t>
        </is>
      </c>
    </row>
    <row r="5482">
      <c r="A5482" s="192" t="inlineStr">
        <is>
          <t>custom.6.campo.propriedade_3</t>
        </is>
      </c>
      <c r="B5482" s="192">
        <f>SWITCH('CONFIGURAÇÃO'!$J$156,"Arma",IF(ISBLANK('CONFIGURAÇÃO'!$L$164),"",'CONFIGURAÇÃO'!$L$164&amp;""),"")</f>
        <v/>
      </c>
      <c r="C5482" s="192">
        <f>"'CONFIGURAÇÃO'!L164"</f>
        <v/>
      </c>
      <c r="D5482" s="192" t="inlineStr">
        <is>
          <t>configuração</t>
        </is>
      </c>
    </row>
    <row r="5483">
      <c r="A5483" s="192" t="inlineStr">
        <is>
          <t>custom.6.campo.propriedade_4</t>
        </is>
      </c>
      <c r="B5483" s="192">
        <f>SWITCH('CONFIGURAÇÃO'!$J$156,"Arma",IF(ISBLANK('CONFIGURAÇÃO'!$L$165),"",'CONFIGURAÇÃO'!$L$165&amp;""),"")</f>
        <v/>
      </c>
      <c r="C5483" s="192">
        <f>"'CONFIGURAÇÃO'!L165"</f>
        <v/>
      </c>
      <c r="D5483" s="192" t="inlineStr">
        <is>
          <t>configuração</t>
        </is>
      </c>
    </row>
    <row r="5484">
      <c r="A5484" s="192" t="inlineStr">
        <is>
          <t>custom.6.campo.protecao</t>
        </is>
      </c>
      <c r="B5484" s="192">
        <f>SWITCH('CONFIGURAÇÃO'!$J$156,"Escudo",IF(ISBLANK('CONFIGURAÇÃO'!$L$166),"",'CONFIGURAÇÃO'!$L$166&amp;""),"Uniforme",IF(ISBLANK('CONFIGURAÇÃO'!$L$166),"",'CONFIGURAÇÃO'!$L$166&amp;""),"")</f>
        <v/>
      </c>
      <c r="C5484" s="192">
        <f>"'CONFIGURAÇÃO'!L166 'CONFIGURAÇÃO'!L166"</f>
        <v/>
      </c>
      <c r="D5484" s="192" t="inlineStr">
        <is>
          <t>configuração</t>
        </is>
      </c>
    </row>
    <row r="5485">
      <c r="A5485" s="192" t="inlineStr">
        <is>
          <t>custom.6.campo.recarga</t>
        </is>
      </c>
      <c r="B5485" s="192">
        <f>SWITCH('CONFIGURAÇÃO'!$J$156,"Arma",IF(ISBLANK('CONFIGURAÇÃO'!$L$170),"",'CONFIGURAÇÃO'!$L$170&amp;""),"")</f>
        <v/>
      </c>
      <c r="C5485" s="192">
        <f>"'CONFIGURAÇÃO'!L170"</f>
        <v/>
      </c>
      <c r="D5485" s="192" t="inlineStr">
        <is>
          <t>configuração</t>
        </is>
      </c>
    </row>
    <row r="5486">
      <c r="A5486" s="192" t="inlineStr">
        <is>
          <t>custom.6.campo.rota</t>
        </is>
      </c>
      <c r="B5486" s="192">
        <f>SWITCH('CONFIGURAÇÃO'!$J$156,"Origem",IF(ISBLANK('CONFIGURAÇÃO'!$L$163),"",'CONFIGURAÇÃO'!$L$163&amp;""),"")</f>
        <v/>
      </c>
      <c r="C5486" s="192">
        <f>"'CONFIGURAÇÃO'!L163"</f>
        <v/>
      </c>
      <c r="D5486" s="192" t="inlineStr">
        <is>
          <t>configuração</t>
        </is>
      </c>
    </row>
    <row r="5487">
      <c r="A5487" s="192" t="inlineStr">
        <is>
          <t>custom.6.campo.talento_ce_4</t>
        </is>
      </c>
      <c r="B5487" s="192">
        <f>SWITCH('CONFIGURAÇÃO'!$J$156,"Origem",IF(ISBLANK('CONFIGURAÇÃO'!$L$166),"",'CONFIGURAÇÃO'!$L$166&amp;""),"")</f>
        <v/>
      </c>
      <c r="C5487" s="192">
        <f>"'CONFIGURAÇÃO'!L166"</f>
        <v/>
      </c>
      <c r="D5487" s="192" t="inlineStr">
        <is>
          <t>configuração</t>
        </is>
      </c>
    </row>
    <row r="5488">
      <c r="A5488" s="192" t="inlineStr">
        <is>
          <t>custom.6.campo.teto_de_destreza</t>
        </is>
      </c>
      <c r="B5488" s="192">
        <f>SWITCH('CONFIGURAÇÃO'!$J$156,"Escudo",IF(ISBLANK('CONFIGURAÇÃO'!$L$167),"",'CONFIGURAÇÃO'!$L$167&amp;""),"Uniforme",IF(ISBLANK('CONFIGURAÇÃO'!$L$167),"",'CONFIGURAÇÃO'!$L$167&amp;""),"")</f>
        <v/>
      </c>
      <c r="C5488" s="192">
        <f>"'CONFIGURAÇÃO'!L167 'CONFIGURAÇÃO'!L167"</f>
        <v/>
      </c>
      <c r="D5488" s="192" t="inlineStr">
        <is>
          <t>configuração</t>
        </is>
      </c>
    </row>
    <row r="5489">
      <c r="A5489" s="192" t="inlineStr">
        <is>
          <t>custom.6.campo.tipo_de_dano</t>
        </is>
      </c>
      <c r="B5489" s="192">
        <f>SWITCH('CONFIGURAÇÃO'!$J$156,"Arma",IF(ISBLANK('CONFIGURAÇÃO'!$L$161),"",'CONFIGURAÇÃO'!$L$161&amp;""),"")</f>
        <v/>
      </c>
      <c r="C5489" s="192">
        <f>"'CONFIGURAÇÃO'!L161"</f>
        <v/>
      </c>
      <c r="D5489" s="192" t="inlineStr">
        <is>
          <t>configuração</t>
        </is>
      </c>
    </row>
    <row r="5490">
      <c r="A5490" s="192" t="inlineStr">
        <is>
          <t>custom.6.campo.volume</t>
        </is>
      </c>
      <c r="B5490" s="192">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2">
        <f>"'CONFIGURAÇÃO'!L168 'CONFIGURAÇÃO'!L169 'CONFIGURAÇÃO'!L169 'CONFIGURAÇÃO'!L166 'CONFIGURAÇÃO'!L168"</f>
        <v/>
      </c>
      <c r="D5490" s="192" t="inlineStr">
        <is>
          <t>configuração</t>
        </is>
      </c>
    </row>
    <row r="5491">
      <c r="A5491" s="192" t="inlineStr">
        <is>
          <t>aviso.custom.6</t>
        </is>
      </c>
      <c r="B5491" s="192">
        <f>'DADOS_CUSTOM'!$S$7&amp;""</f>
        <v/>
      </c>
      <c r="C5491" s="192" t="inlineStr">
        <is>
          <t>DADOS_CUSTOM!S7</t>
        </is>
      </c>
      <c r="D5491" s="192" t="inlineStr">
        <is>
          <t>aviso</t>
        </is>
      </c>
    </row>
    <row r="5492">
      <c r="A5492" s="192" t="inlineStr">
        <is>
          <t>custom.7.tipo</t>
        </is>
      </c>
      <c r="B5492" s="192">
        <f>IF(ISBLANK('CONFIGURAÇÃO'!$J$185),"",'CONFIGURAÇÃO'!$J$185&amp;"")</f>
        <v/>
      </c>
      <c r="C5492" s="192">
        <f>"'CONFIGURAÇÃO'!J185"</f>
        <v/>
      </c>
      <c r="D5492" s="192" t="inlineStr">
        <is>
          <t>configuração</t>
        </is>
      </c>
    </row>
    <row r="5493">
      <c r="A5493" s="192" t="inlineStr">
        <is>
          <t>custom.7.nome</t>
        </is>
      </c>
      <c r="B5493" s="192">
        <f>IF(ISBLANK('CONFIGURAÇÃO'!$J$187),"",'CONFIGURAÇÃO'!$J$187&amp;"")</f>
        <v/>
      </c>
      <c r="C5493" s="192">
        <f>"'CONFIGURAÇÃO'!J187"</f>
        <v/>
      </c>
      <c r="D5493" s="192" t="inlineStr">
        <is>
          <t>configuração</t>
        </is>
      </c>
    </row>
    <row r="5494">
      <c r="A5494" s="192" t="inlineStr">
        <is>
          <t>custom.7.mestre_viu</t>
        </is>
      </c>
      <c r="B5494" s="192">
        <f>N('CONFIGURAÇÃO'!$N$185)&amp;""</f>
        <v/>
      </c>
      <c r="C5494" s="192">
        <f>"'CONFIGURAÇÃO'!N185"</f>
        <v/>
      </c>
      <c r="D5494" s="192" t="inlineStr">
        <is>
          <t>configuração</t>
        </is>
      </c>
    </row>
    <row r="5495">
      <c r="A5495" s="192" t="inlineStr">
        <is>
          <t>custom.7.efeito</t>
        </is>
      </c>
      <c r="B5495" s="192">
        <f>IF(ISBLANK('CONFIGURAÇÃO'!$J$202),"",'CONFIGURAÇÃO'!$J$202&amp;"")</f>
        <v/>
      </c>
      <c r="C5495" s="192">
        <f>"'CONFIGURAÇÃO'!J202"</f>
        <v/>
      </c>
      <c r="D5495" s="192" t="inlineStr">
        <is>
          <t>configuração</t>
        </is>
      </c>
    </row>
    <row r="5496">
      <c r="A5496" s="192" t="inlineStr">
        <is>
          <t>custom.7.campo.alcance</t>
        </is>
      </c>
      <c r="B5496" s="192">
        <f>SWITCH('CONFIGURAÇÃO'!$J$185,"Arma",IF(ISBLANK('CONFIGURAÇÃO'!$L$198),"",'CONFIGURAÇÃO'!$L$198&amp;""),"")</f>
        <v/>
      </c>
      <c r="C5496" s="192">
        <f>"'CONFIGURAÇÃO'!L198"</f>
        <v/>
      </c>
      <c r="D5496" s="192" t="inlineStr">
        <is>
          <t>configuração</t>
        </is>
      </c>
    </row>
    <row r="5497">
      <c r="A5497" s="192" t="inlineStr">
        <is>
          <t>custom.7.campo.base</t>
        </is>
      </c>
      <c r="B5497" s="192">
        <f>SWITCH('CONFIGURAÇÃO'!$J$185,"Ferramenta amaldiçoada",IF(ISBLANK('CONFIGURAÇÃO'!$L$188),"",'CONFIGURAÇÃO'!$L$188&amp;""),"")</f>
        <v/>
      </c>
      <c r="C5497" s="192">
        <f>"'CONFIGURAÇÃO'!L188"</f>
        <v/>
      </c>
      <c r="D5497" s="192" t="inlineStr">
        <is>
          <t>configuração</t>
        </is>
      </c>
    </row>
    <row r="5498">
      <c r="A5498" s="192" t="inlineStr">
        <is>
          <t>custom.7.campo.base_do_livro</t>
        </is>
      </c>
      <c r="B5498" s="192">
        <f>SWITCH('CONFIGURAÇÃO'!$J$185,"Origem",IF(ISBLANK('CONFIGURAÇÃO'!$L$193),"",'CONFIGURAÇÃO'!$L$193&amp;""),"")</f>
        <v/>
      </c>
      <c r="C5498" s="192">
        <f>"'CONFIGURAÇÃO'!L193"</f>
        <v/>
      </c>
      <c r="D5498" s="192" t="inlineStr">
        <is>
          <t>configuração</t>
        </is>
      </c>
    </row>
    <row r="5499">
      <c r="A5499" s="192" t="inlineStr">
        <is>
          <t>custom.7.campo.categoria</t>
        </is>
      </c>
      <c r="B5499" s="192">
        <f>SWITCH('CONFIGURAÇÃO'!$J$185,"Arma",IF(ISBLANK('CONFIGURAÇÃO'!$L$188),"",'CONFIGURAÇÃO'!$L$188&amp;""),"")</f>
        <v/>
      </c>
      <c r="C5499" s="192">
        <f>"'CONFIGURAÇÃO'!L188"</f>
        <v/>
      </c>
      <c r="D5499" s="192" t="inlineStr">
        <is>
          <t>configuração</t>
        </is>
      </c>
    </row>
    <row r="5500">
      <c r="A5500" s="192" t="inlineStr">
        <is>
          <t>custom.7.campo.dado</t>
        </is>
      </c>
      <c r="B5500" s="192">
        <f>SWITCH('CONFIGURAÇÃO'!$J$185,"Arma",IF(ISBLANK('CONFIGURAÇÃO'!$L$195),"",'CONFIGURAÇÃO'!$L$195&amp;""),"")</f>
        <v/>
      </c>
      <c r="C5500" s="192">
        <f>"'CONFIGURAÇÃO'!L195"</f>
        <v/>
      </c>
      <c r="D5500" s="192" t="inlineStr">
        <is>
          <t>configuração</t>
        </is>
      </c>
    </row>
    <row r="5501">
      <c r="A5501" s="192" t="inlineStr">
        <is>
          <t>custom.7.campo.desgaste</t>
        </is>
      </c>
      <c r="B5501" s="192">
        <f>SWITCH('CONFIGURAÇÃO'!$J$185,"Ferramenta amaldiçoada",IF(ISBLANK('CONFIGURAÇÃO'!$L$196),"",'CONFIGURAÇÃO'!$L$196&amp;""),"")</f>
        <v/>
      </c>
      <c r="C5501" s="192">
        <f>"'CONFIGURAÇÃO'!L196"</f>
        <v/>
      </c>
      <c r="D5501" s="192" t="inlineStr">
        <is>
          <t>configuração</t>
        </is>
      </c>
    </row>
    <row r="5502">
      <c r="A5502" s="192" t="inlineStr">
        <is>
          <t>custom.7.campo.estigma</t>
        </is>
      </c>
      <c r="B5502" s="192">
        <f>SWITCH('CONFIGURAÇÃO'!$J$185,"Ferramenta amaldiçoada",IF(ISBLANK('CONFIGURAÇÃO'!$L$195),"",'CONFIGURAÇÃO'!$L$195&amp;""),"")</f>
        <v/>
      </c>
      <c r="C5502" s="192">
        <f>"'CONFIGURAÇÃO'!L195"</f>
        <v/>
      </c>
      <c r="D5502" s="192" t="inlineStr">
        <is>
          <t>configuração</t>
        </is>
      </c>
    </row>
    <row r="5503">
      <c r="A5503" s="192" t="inlineStr">
        <is>
          <t>custom.7.campo.exige_marcante</t>
        </is>
      </c>
      <c r="B5503" s="192">
        <f>SWITCH('CONFIGURAÇÃO'!$J$185,"Menor",IF(ISBLANK('CONFIGURAÇÃO'!$L$189),"",'CONFIGURAÇÃO'!$L$189&amp;""),"")</f>
        <v/>
      </c>
      <c r="C5503" s="192">
        <f>"'CONFIGURAÇÃO'!L189"</f>
        <v/>
      </c>
      <c r="D5503" s="192" t="inlineStr">
        <is>
          <t>configuração</t>
        </is>
      </c>
    </row>
    <row r="5504">
      <c r="A5504" s="192" t="inlineStr">
        <is>
          <t>custom.7.campo.forca</t>
        </is>
      </c>
      <c r="B5504" s="192">
        <f>SWITCH('CONFIGURAÇÃO'!$J$185,"Arma",IF(ISBLANK('CONFIGURAÇÃO'!$L$196),"",'CONFIGURAÇÃO'!$L$196&amp;""),"Escudo",IF(ISBLANK('CONFIGURAÇÃO'!$L$197),"",'CONFIGURAÇÃO'!$L$197&amp;""),"Uniforme",IF(ISBLANK('CONFIGURAÇÃO'!$L$197),"",'CONFIGURAÇÃO'!$L$197&amp;""),"")</f>
        <v/>
      </c>
      <c r="C5504" s="192">
        <f>"'CONFIGURAÇÃO'!L196 'CONFIGURAÇÃO'!L197 'CONFIGURAÇÃO'!L197"</f>
        <v/>
      </c>
      <c r="D5504" s="192" t="inlineStr">
        <is>
          <t>configuração</t>
        </is>
      </c>
    </row>
    <row r="5505">
      <c r="A5505" s="192" t="inlineStr">
        <is>
          <t>custom.7.campo.frequencia</t>
        </is>
      </c>
      <c r="B5505" s="192">
        <f>SWITCH('CONFIGURAÇÃO'!$J$185,"Marcante",IF(ISBLANK('CONFIGURAÇÃO'!$L$195),"",'CONFIGURAÇÃO'!$L$195&amp;""),"Menor",IF(ISBLANK('CONFIGURAÇÃO'!$L$195),"",'CONFIGURAÇÃO'!$L$195&amp;""),"")</f>
        <v/>
      </c>
      <c r="C5505" s="192">
        <f>"'CONFIGURAÇÃO'!L195 'CONFIGURAÇÃO'!L195"</f>
        <v/>
      </c>
      <c r="D5505" s="192" t="inlineStr">
        <is>
          <t>configuração</t>
        </is>
      </c>
    </row>
    <row r="5506">
      <c r="A5506" s="192" t="inlineStr">
        <is>
          <t>custom.7.campo.grau</t>
        </is>
      </c>
      <c r="B5506" s="192">
        <f>SWITCH('CONFIGURAÇÃO'!$J$185,"Ferramenta amaldiçoada",IF(ISBLANK('CONFIGURAÇÃO'!$L$189),"",'CONFIGURAÇÃO'!$L$189&amp;""),"")</f>
        <v/>
      </c>
      <c r="C5506" s="192">
        <f>"'CONFIGURAÇÃO'!L189"</f>
        <v/>
      </c>
      <c r="D5506" s="192" t="inlineStr">
        <is>
          <t>configuração</t>
        </is>
      </c>
    </row>
    <row r="5507">
      <c r="A5507" s="192" t="inlineStr">
        <is>
          <t>custom.7.campo.grau_minimo</t>
        </is>
      </c>
      <c r="B5507" s="192">
        <f>SWITCH('CONFIGURAÇÃO'!$J$185,"Uniforme",IF(ISBLANK('CONFIGURAÇÃO'!$L$188),"",'CONFIGURAÇÃO'!$L$188&amp;""),"")</f>
        <v/>
      </c>
      <c r="C5507" s="192">
        <f>"'CONFIGURAÇÃO'!L188"</f>
        <v/>
      </c>
      <c r="D5507" s="192" t="inlineStr">
        <is>
          <t>configuração</t>
        </is>
      </c>
    </row>
    <row r="5508">
      <c r="A5508" s="192" t="inlineStr">
        <is>
          <t>custom.7.campo.mao</t>
        </is>
      </c>
      <c r="B5508" s="192">
        <f>SWITCH('CONFIGURAÇÃO'!$J$185,"Arma",IF(ISBLANK('CONFIGURAÇÃO'!$L$189),"",'CONFIGURAÇÃO'!$L$189&amp;""),"")</f>
        <v/>
      </c>
      <c r="C5508" s="192">
        <f>"'CONFIGURAÇÃO'!L189"</f>
        <v/>
      </c>
      <c r="D5508" s="192" t="inlineStr">
        <is>
          <t>configuração</t>
        </is>
      </c>
    </row>
    <row r="5509">
      <c r="A5509" s="192" t="inlineStr">
        <is>
          <t>custom.7.campo.oficio</t>
        </is>
      </c>
      <c r="B5509" s="192">
        <f>SWITCH('CONFIGURAÇÃO'!$J$185,"Origem",IF(ISBLANK('CONFIGURAÇÃO'!$L$194),"",'CONFIGURAÇÃO'!$L$194&amp;""),"")</f>
        <v/>
      </c>
      <c r="C5509" s="192">
        <f>"'CONFIGURAÇÃO'!L194"</f>
        <v/>
      </c>
      <c r="D5509" s="192" t="inlineStr">
        <is>
          <t>configuração</t>
        </is>
      </c>
    </row>
    <row r="5510">
      <c r="A5510" s="192" t="inlineStr">
        <is>
          <t>custom.7.campo.origem</t>
        </is>
      </c>
      <c r="B5510" s="192">
        <f>SWITCH('CONFIGURAÇÃO'!$J$185,"Marcante",IF(ISBLANK('CONFIGURAÇÃO'!$L$188),"",'CONFIGURAÇÃO'!$L$188&amp;""),"Menor",IF(ISBLANK('CONFIGURAÇÃO'!$L$188),"",'CONFIGURAÇÃO'!$L$188&amp;""),"")</f>
        <v/>
      </c>
      <c r="C5510" s="192">
        <f>"'CONFIGURAÇÃO'!L188 'CONFIGURAÇÃO'!L188"</f>
        <v/>
      </c>
      <c r="D5510" s="192" t="inlineStr">
        <is>
          <t>configuração</t>
        </is>
      </c>
    </row>
    <row r="5511">
      <c r="A5511" s="192" t="inlineStr">
        <is>
          <t>custom.7.campo.pericia_1</t>
        </is>
      </c>
      <c r="B5511" s="192">
        <f>SWITCH('CONFIGURAÇÃO'!$J$185,"Origem",IF(ISBLANK('CONFIGURAÇÃO'!$L$188),"",'CONFIGURAÇÃO'!$L$188&amp;""),"")</f>
        <v/>
      </c>
      <c r="C5511" s="192">
        <f>"'CONFIGURAÇÃO'!L188"</f>
        <v/>
      </c>
      <c r="D5511" s="192" t="inlineStr">
        <is>
          <t>configuração</t>
        </is>
      </c>
    </row>
    <row r="5512">
      <c r="A5512" s="192" t="inlineStr">
        <is>
          <t>custom.7.campo.pericia_2</t>
        </is>
      </c>
      <c r="B5512" s="192">
        <f>SWITCH('CONFIGURAÇÃO'!$J$185,"Origem",IF(ISBLANK('CONFIGURAÇÃO'!$L$189),"",'CONFIGURAÇÃO'!$L$189&amp;""),"")</f>
        <v/>
      </c>
      <c r="C5512" s="192">
        <f>"'CONFIGURAÇÃO'!L189"</f>
        <v/>
      </c>
      <c r="D5512" s="192" t="inlineStr">
        <is>
          <t>configuração</t>
        </is>
      </c>
    </row>
    <row r="5513">
      <c r="A5513" s="192" t="inlineStr">
        <is>
          <t>custom.7.campo.pericia_3</t>
        </is>
      </c>
      <c r="B5513" s="192">
        <f>SWITCH('CONFIGURAÇÃO'!$J$185,"Origem",IF(ISBLANK('CONFIGURAÇÃO'!$L$190),"",'CONFIGURAÇÃO'!$L$190&amp;""),"")</f>
        <v/>
      </c>
      <c r="C5513" s="192">
        <f>"'CONFIGURAÇÃO'!L190"</f>
        <v/>
      </c>
      <c r="D5513" s="192" t="inlineStr">
        <is>
          <t>configuração</t>
        </is>
      </c>
    </row>
    <row r="5514">
      <c r="A5514" s="192" t="inlineStr">
        <is>
          <t>custom.7.campo.pericia_4</t>
        </is>
      </c>
      <c r="B5514" s="192">
        <f>SWITCH('CONFIGURAÇÃO'!$J$185,"Origem",IF(ISBLANK('CONFIGURAÇÃO'!$L$191),"",'CONFIGURAÇÃO'!$L$191&amp;""),"")</f>
        <v/>
      </c>
      <c r="C5514" s="192">
        <f>"'CONFIGURAÇÃO'!L191"</f>
        <v/>
      </c>
      <c r="D5514" s="192" t="inlineStr">
        <is>
          <t>configuração</t>
        </is>
      </c>
    </row>
    <row r="5515">
      <c r="A5515" s="192" t="inlineStr">
        <is>
          <t>custom.7.campo.preco</t>
        </is>
      </c>
      <c r="B5515" s="192">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2">
        <f>"'CONFIGURAÇÃO'!L200 'CONFIGURAÇÃO'!L199 'CONFIGURAÇÃO'!L199 'CONFIGURAÇÃO'!L196 'CONFIGURAÇÃO'!L198"</f>
        <v/>
      </c>
      <c r="D5515" s="192" t="inlineStr">
        <is>
          <t>configuração</t>
        </is>
      </c>
    </row>
    <row r="5516">
      <c r="A5516" s="192" t="inlineStr">
        <is>
          <t>custom.7.campo.propriedade_1</t>
        </is>
      </c>
      <c r="B5516" s="192">
        <f>SWITCH('CONFIGURAÇÃO'!$J$185,"Arma",IF(ISBLANK('CONFIGURAÇÃO'!$L$191),"",'CONFIGURAÇÃO'!$L$191&amp;""),"")</f>
        <v/>
      </c>
      <c r="C5516" s="192">
        <f>"'CONFIGURAÇÃO'!L191"</f>
        <v/>
      </c>
      <c r="D5516" s="192" t="inlineStr">
        <is>
          <t>configuração</t>
        </is>
      </c>
    </row>
    <row r="5517">
      <c r="A5517" s="192" t="inlineStr">
        <is>
          <t>custom.7.campo.propriedade_2</t>
        </is>
      </c>
      <c r="B5517" s="192">
        <f>SWITCH('CONFIGURAÇÃO'!$J$185,"Arma",IF(ISBLANK('CONFIGURAÇÃO'!$L$192),"",'CONFIGURAÇÃO'!$L$192&amp;""),"")</f>
        <v/>
      </c>
      <c r="C5517" s="192">
        <f>"'CONFIGURAÇÃO'!L192"</f>
        <v/>
      </c>
      <c r="D5517" s="192" t="inlineStr">
        <is>
          <t>configuração</t>
        </is>
      </c>
    </row>
    <row r="5518">
      <c r="A5518" s="192" t="inlineStr">
        <is>
          <t>custom.7.campo.propriedade_3</t>
        </is>
      </c>
      <c r="B5518" s="192">
        <f>SWITCH('CONFIGURAÇÃO'!$J$185,"Arma",IF(ISBLANK('CONFIGURAÇÃO'!$L$193),"",'CONFIGURAÇÃO'!$L$193&amp;""),"")</f>
        <v/>
      </c>
      <c r="C5518" s="192">
        <f>"'CONFIGURAÇÃO'!L193"</f>
        <v/>
      </c>
      <c r="D5518" s="192" t="inlineStr">
        <is>
          <t>configuração</t>
        </is>
      </c>
    </row>
    <row r="5519">
      <c r="A5519" s="192" t="inlineStr">
        <is>
          <t>custom.7.campo.propriedade_4</t>
        </is>
      </c>
      <c r="B5519" s="192">
        <f>SWITCH('CONFIGURAÇÃO'!$J$185,"Arma",IF(ISBLANK('CONFIGURAÇÃO'!$L$194),"",'CONFIGURAÇÃO'!$L$194&amp;""),"")</f>
        <v/>
      </c>
      <c r="C5519" s="192">
        <f>"'CONFIGURAÇÃO'!L194"</f>
        <v/>
      </c>
      <c r="D5519" s="192" t="inlineStr">
        <is>
          <t>configuração</t>
        </is>
      </c>
    </row>
    <row r="5520">
      <c r="A5520" s="192" t="inlineStr">
        <is>
          <t>custom.7.campo.protecao</t>
        </is>
      </c>
      <c r="B5520" s="192">
        <f>SWITCH('CONFIGURAÇÃO'!$J$185,"Escudo",IF(ISBLANK('CONFIGURAÇÃO'!$L$195),"",'CONFIGURAÇÃO'!$L$195&amp;""),"Uniforme",IF(ISBLANK('CONFIGURAÇÃO'!$L$195),"",'CONFIGURAÇÃO'!$L$195&amp;""),"")</f>
        <v/>
      </c>
      <c r="C5520" s="192">
        <f>"'CONFIGURAÇÃO'!L195 'CONFIGURAÇÃO'!L195"</f>
        <v/>
      </c>
      <c r="D5520" s="192" t="inlineStr">
        <is>
          <t>configuração</t>
        </is>
      </c>
    </row>
    <row r="5521">
      <c r="A5521" s="192" t="inlineStr">
        <is>
          <t>custom.7.campo.recarga</t>
        </is>
      </c>
      <c r="B5521" s="192">
        <f>SWITCH('CONFIGURAÇÃO'!$J$185,"Arma",IF(ISBLANK('CONFIGURAÇÃO'!$L$199),"",'CONFIGURAÇÃO'!$L$199&amp;""),"")</f>
        <v/>
      </c>
      <c r="C5521" s="192">
        <f>"'CONFIGURAÇÃO'!L199"</f>
        <v/>
      </c>
      <c r="D5521" s="192" t="inlineStr">
        <is>
          <t>configuração</t>
        </is>
      </c>
    </row>
    <row r="5522">
      <c r="A5522" s="192" t="inlineStr">
        <is>
          <t>custom.7.campo.rota</t>
        </is>
      </c>
      <c r="B5522" s="192">
        <f>SWITCH('CONFIGURAÇÃO'!$J$185,"Origem",IF(ISBLANK('CONFIGURAÇÃO'!$L$192),"",'CONFIGURAÇÃO'!$L$192&amp;""),"")</f>
        <v/>
      </c>
      <c r="C5522" s="192">
        <f>"'CONFIGURAÇÃO'!L192"</f>
        <v/>
      </c>
      <c r="D5522" s="192" t="inlineStr">
        <is>
          <t>configuração</t>
        </is>
      </c>
    </row>
    <row r="5523">
      <c r="A5523" s="192" t="inlineStr">
        <is>
          <t>custom.7.campo.talento_ce_4</t>
        </is>
      </c>
      <c r="B5523" s="192">
        <f>SWITCH('CONFIGURAÇÃO'!$J$185,"Origem",IF(ISBLANK('CONFIGURAÇÃO'!$L$195),"",'CONFIGURAÇÃO'!$L$195&amp;""),"")</f>
        <v/>
      </c>
      <c r="C5523" s="192">
        <f>"'CONFIGURAÇÃO'!L195"</f>
        <v/>
      </c>
      <c r="D5523" s="192" t="inlineStr">
        <is>
          <t>configuração</t>
        </is>
      </c>
    </row>
    <row r="5524">
      <c r="A5524" s="192" t="inlineStr">
        <is>
          <t>custom.7.campo.teto_de_destreza</t>
        </is>
      </c>
      <c r="B5524" s="192">
        <f>SWITCH('CONFIGURAÇÃO'!$J$185,"Escudo",IF(ISBLANK('CONFIGURAÇÃO'!$L$196),"",'CONFIGURAÇÃO'!$L$196&amp;""),"Uniforme",IF(ISBLANK('CONFIGURAÇÃO'!$L$196),"",'CONFIGURAÇÃO'!$L$196&amp;""),"")</f>
        <v/>
      </c>
      <c r="C5524" s="192">
        <f>"'CONFIGURAÇÃO'!L196 'CONFIGURAÇÃO'!L196"</f>
        <v/>
      </c>
      <c r="D5524" s="192" t="inlineStr">
        <is>
          <t>configuração</t>
        </is>
      </c>
    </row>
    <row r="5525">
      <c r="A5525" s="192" t="inlineStr">
        <is>
          <t>custom.7.campo.tipo_de_dano</t>
        </is>
      </c>
      <c r="B5525" s="192">
        <f>SWITCH('CONFIGURAÇÃO'!$J$185,"Arma",IF(ISBLANK('CONFIGURAÇÃO'!$L$190),"",'CONFIGURAÇÃO'!$L$190&amp;""),"")</f>
        <v/>
      </c>
      <c r="C5525" s="192">
        <f>"'CONFIGURAÇÃO'!L190"</f>
        <v/>
      </c>
      <c r="D5525" s="192" t="inlineStr">
        <is>
          <t>configuração</t>
        </is>
      </c>
    </row>
    <row r="5526">
      <c r="A5526" s="192" t="inlineStr">
        <is>
          <t>custom.7.campo.volume</t>
        </is>
      </c>
      <c r="B5526" s="192">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2">
        <f>"'CONFIGURAÇÃO'!L197 'CONFIGURAÇÃO'!L198 'CONFIGURAÇÃO'!L198 'CONFIGURAÇÃO'!L195 'CONFIGURAÇÃO'!L197"</f>
        <v/>
      </c>
      <c r="D5526" s="192" t="inlineStr">
        <is>
          <t>configuração</t>
        </is>
      </c>
    </row>
    <row r="5527">
      <c r="A5527" s="192" t="inlineStr">
        <is>
          <t>aviso.custom.7</t>
        </is>
      </c>
      <c r="B5527" s="192">
        <f>'DADOS_CUSTOM'!$S$8&amp;""</f>
        <v/>
      </c>
      <c r="C5527" s="192" t="inlineStr">
        <is>
          <t>DADOS_CUSTOM!S8</t>
        </is>
      </c>
      <c r="D5527" s="192" t="inlineStr">
        <is>
          <t>aviso</t>
        </is>
      </c>
    </row>
    <row r="5528">
      <c r="A5528" s="192" t="inlineStr">
        <is>
          <t>custom.8.tipo</t>
        </is>
      </c>
      <c r="B5528" s="192">
        <f>IF(ISBLANK('CONFIGURAÇÃO'!$J$214),"",'CONFIGURAÇÃO'!$J$214&amp;"")</f>
        <v/>
      </c>
      <c r="C5528" s="192">
        <f>"'CONFIGURAÇÃO'!J214"</f>
        <v/>
      </c>
      <c r="D5528" s="192" t="inlineStr">
        <is>
          <t>configuração</t>
        </is>
      </c>
    </row>
    <row r="5529">
      <c r="A5529" s="192" t="inlineStr">
        <is>
          <t>custom.8.nome</t>
        </is>
      </c>
      <c r="B5529" s="192">
        <f>IF(ISBLANK('CONFIGURAÇÃO'!$J$216),"",'CONFIGURAÇÃO'!$J$216&amp;"")</f>
        <v/>
      </c>
      <c r="C5529" s="192">
        <f>"'CONFIGURAÇÃO'!J216"</f>
        <v/>
      </c>
      <c r="D5529" s="192" t="inlineStr">
        <is>
          <t>configuração</t>
        </is>
      </c>
    </row>
    <row r="5530">
      <c r="A5530" s="192" t="inlineStr">
        <is>
          <t>custom.8.mestre_viu</t>
        </is>
      </c>
      <c r="B5530" s="192">
        <f>N('CONFIGURAÇÃO'!$N$214)&amp;""</f>
        <v/>
      </c>
      <c r="C5530" s="192">
        <f>"'CONFIGURAÇÃO'!N214"</f>
        <v/>
      </c>
      <c r="D5530" s="192" t="inlineStr">
        <is>
          <t>configuração</t>
        </is>
      </c>
    </row>
    <row r="5531">
      <c r="A5531" s="192" t="inlineStr">
        <is>
          <t>custom.8.efeito</t>
        </is>
      </c>
      <c r="B5531" s="192">
        <f>IF(ISBLANK('CONFIGURAÇÃO'!$J$231),"",'CONFIGURAÇÃO'!$J$231&amp;"")</f>
        <v/>
      </c>
      <c r="C5531" s="192">
        <f>"'CONFIGURAÇÃO'!J231"</f>
        <v/>
      </c>
      <c r="D5531" s="192" t="inlineStr">
        <is>
          <t>configuração</t>
        </is>
      </c>
    </row>
    <row r="5532">
      <c r="A5532" s="192" t="inlineStr">
        <is>
          <t>custom.8.campo.alcance</t>
        </is>
      </c>
      <c r="B5532" s="192">
        <f>SWITCH('CONFIGURAÇÃO'!$J$214,"Arma",IF(ISBLANK('CONFIGURAÇÃO'!$L$227),"",'CONFIGURAÇÃO'!$L$227&amp;""),"")</f>
        <v/>
      </c>
      <c r="C5532" s="192">
        <f>"'CONFIGURAÇÃO'!L227"</f>
        <v/>
      </c>
      <c r="D5532" s="192" t="inlineStr">
        <is>
          <t>configuração</t>
        </is>
      </c>
    </row>
    <row r="5533">
      <c r="A5533" s="192" t="inlineStr">
        <is>
          <t>custom.8.campo.base</t>
        </is>
      </c>
      <c r="B5533" s="192">
        <f>SWITCH('CONFIGURAÇÃO'!$J$214,"Ferramenta amaldiçoada",IF(ISBLANK('CONFIGURAÇÃO'!$L$217),"",'CONFIGURAÇÃO'!$L$217&amp;""),"")</f>
        <v/>
      </c>
      <c r="C5533" s="192">
        <f>"'CONFIGURAÇÃO'!L217"</f>
        <v/>
      </c>
      <c r="D5533" s="192" t="inlineStr">
        <is>
          <t>configuração</t>
        </is>
      </c>
    </row>
    <row r="5534">
      <c r="A5534" s="192" t="inlineStr">
        <is>
          <t>custom.8.campo.base_do_livro</t>
        </is>
      </c>
      <c r="B5534" s="192">
        <f>SWITCH('CONFIGURAÇÃO'!$J$214,"Origem",IF(ISBLANK('CONFIGURAÇÃO'!$L$222),"",'CONFIGURAÇÃO'!$L$222&amp;""),"")</f>
        <v/>
      </c>
      <c r="C5534" s="192">
        <f>"'CONFIGURAÇÃO'!L222"</f>
        <v/>
      </c>
      <c r="D5534" s="192" t="inlineStr">
        <is>
          <t>configuração</t>
        </is>
      </c>
    </row>
    <row r="5535">
      <c r="A5535" s="192" t="inlineStr">
        <is>
          <t>custom.8.campo.categoria</t>
        </is>
      </c>
      <c r="B5535" s="192">
        <f>SWITCH('CONFIGURAÇÃO'!$J$214,"Arma",IF(ISBLANK('CONFIGURAÇÃO'!$L$217),"",'CONFIGURAÇÃO'!$L$217&amp;""),"")</f>
        <v/>
      </c>
      <c r="C5535" s="192">
        <f>"'CONFIGURAÇÃO'!L217"</f>
        <v/>
      </c>
      <c r="D5535" s="192" t="inlineStr">
        <is>
          <t>configuração</t>
        </is>
      </c>
    </row>
    <row r="5536">
      <c r="A5536" s="192" t="inlineStr">
        <is>
          <t>custom.8.campo.dado</t>
        </is>
      </c>
      <c r="B5536" s="192">
        <f>SWITCH('CONFIGURAÇÃO'!$J$214,"Arma",IF(ISBLANK('CONFIGURAÇÃO'!$L$224),"",'CONFIGURAÇÃO'!$L$224&amp;""),"")</f>
        <v/>
      </c>
      <c r="C5536" s="192">
        <f>"'CONFIGURAÇÃO'!L224"</f>
        <v/>
      </c>
      <c r="D5536" s="192" t="inlineStr">
        <is>
          <t>configuração</t>
        </is>
      </c>
    </row>
    <row r="5537">
      <c r="A5537" s="192" t="inlineStr">
        <is>
          <t>custom.8.campo.desgaste</t>
        </is>
      </c>
      <c r="B5537" s="192">
        <f>SWITCH('CONFIGURAÇÃO'!$J$214,"Ferramenta amaldiçoada",IF(ISBLANK('CONFIGURAÇÃO'!$L$225),"",'CONFIGURAÇÃO'!$L$225&amp;""),"")</f>
        <v/>
      </c>
      <c r="C5537" s="192">
        <f>"'CONFIGURAÇÃO'!L225"</f>
        <v/>
      </c>
      <c r="D5537" s="192" t="inlineStr">
        <is>
          <t>configuração</t>
        </is>
      </c>
    </row>
    <row r="5538">
      <c r="A5538" s="192" t="inlineStr">
        <is>
          <t>custom.8.campo.estigma</t>
        </is>
      </c>
      <c r="B5538" s="192">
        <f>SWITCH('CONFIGURAÇÃO'!$J$214,"Ferramenta amaldiçoada",IF(ISBLANK('CONFIGURAÇÃO'!$L$224),"",'CONFIGURAÇÃO'!$L$224&amp;""),"")</f>
        <v/>
      </c>
      <c r="C5538" s="192">
        <f>"'CONFIGURAÇÃO'!L224"</f>
        <v/>
      </c>
      <c r="D5538" s="192" t="inlineStr">
        <is>
          <t>configuração</t>
        </is>
      </c>
    </row>
    <row r="5539">
      <c r="A5539" s="192" t="inlineStr">
        <is>
          <t>custom.8.campo.exige_marcante</t>
        </is>
      </c>
      <c r="B5539" s="192">
        <f>SWITCH('CONFIGURAÇÃO'!$J$214,"Menor",IF(ISBLANK('CONFIGURAÇÃO'!$L$218),"",'CONFIGURAÇÃO'!$L$218&amp;""),"")</f>
        <v/>
      </c>
      <c r="C5539" s="192">
        <f>"'CONFIGURAÇÃO'!L218"</f>
        <v/>
      </c>
      <c r="D5539" s="192" t="inlineStr">
        <is>
          <t>configuração</t>
        </is>
      </c>
    </row>
    <row r="5540">
      <c r="A5540" s="192" t="inlineStr">
        <is>
          <t>custom.8.campo.forca</t>
        </is>
      </c>
      <c r="B5540" s="192">
        <f>SWITCH('CONFIGURAÇÃO'!$J$214,"Arma",IF(ISBLANK('CONFIGURAÇÃO'!$L$225),"",'CONFIGURAÇÃO'!$L$225&amp;""),"Escudo",IF(ISBLANK('CONFIGURAÇÃO'!$L$226),"",'CONFIGURAÇÃO'!$L$226&amp;""),"Uniforme",IF(ISBLANK('CONFIGURAÇÃO'!$L$226),"",'CONFIGURAÇÃO'!$L$226&amp;""),"")</f>
        <v/>
      </c>
      <c r="C5540" s="192">
        <f>"'CONFIGURAÇÃO'!L225 'CONFIGURAÇÃO'!L226 'CONFIGURAÇÃO'!L226"</f>
        <v/>
      </c>
      <c r="D5540" s="192" t="inlineStr">
        <is>
          <t>configuração</t>
        </is>
      </c>
    </row>
    <row r="5541">
      <c r="A5541" s="192" t="inlineStr">
        <is>
          <t>custom.8.campo.frequencia</t>
        </is>
      </c>
      <c r="B5541" s="192">
        <f>SWITCH('CONFIGURAÇÃO'!$J$214,"Marcante",IF(ISBLANK('CONFIGURAÇÃO'!$L$224),"",'CONFIGURAÇÃO'!$L$224&amp;""),"Menor",IF(ISBLANK('CONFIGURAÇÃO'!$L$224),"",'CONFIGURAÇÃO'!$L$224&amp;""),"")</f>
        <v/>
      </c>
      <c r="C5541" s="192">
        <f>"'CONFIGURAÇÃO'!L224 'CONFIGURAÇÃO'!L224"</f>
        <v/>
      </c>
      <c r="D5541" s="192" t="inlineStr">
        <is>
          <t>configuração</t>
        </is>
      </c>
    </row>
    <row r="5542">
      <c r="A5542" s="192" t="inlineStr">
        <is>
          <t>custom.8.campo.grau</t>
        </is>
      </c>
      <c r="B5542" s="192">
        <f>SWITCH('CONFIGURAÇÃO'!$J$214,"Ferramenta amaldiçoada",IF(ISBLANK('CONFIGURAÇÃO'!$L$218),"",'CONFIGURAÇÃO'!$L$218&amp;""),"")</f>
        <v/>
      </c>
      <c r="C5542" s="192">
        <f>"'CONFIGURAÇÃO'!L218"</f>
        <v/>
      </c>
      <c r="D5542" s="192" t="inlineStr">
        <is>
          <t>configuração</t>
        </is>
      </c>
    </row>
    <row r="5543">
      <c r="A5543" s="192" t="inlineStr">
        <is>
          <t>custom.8.campo.grau_minimo</t>
        </is>
      </c>
      <c r="B5543" s="192">
        <f>SWITCH('CONFIGURAÇÃO'!$J$214,"Uniforme",IF(ISBLANK('CONFIGURAÇÃO'!$L$217),"",'CONFIGURAÇÃO'!$L$217&amp;""),"")</f>
        <v/>
      </c>
      <c r="C5543" s="192">
        <f>"'CONFIGURAÇÃO'!L217"</f>
        <v/>
      </c>
      <c r="D5543" s="192" t="inlineStr">
        <is>
          <t>configuração</t>
        </is>
      </c>
    </row>
    <row r="5544">
      <c r="A5544" s="192" t="inlineStr">
        <is>
          <t>custom.8.campo.mao</t>
        </is>
      </c>
      <c r="B5544" s="192">
        <f>SWITCH('CONFIGURAÇÃO'!$J$214,"Arma",IF(ISBLANK('CONFIGURAÇÃO'!$L$218),"",'CONFIGURAÇÃO'!$L$218&amp;""),"")</f>
        <v/>
      </c>
      <c r="C5544" s="192">
        <f>"'CONFIGURAÇÃO'!L218"</f>
        <v/>
      </c>
      <c r="D5544" s="192" t="inlineStr">
        <is>
          <t>configuração</t>
        </is>
      </c>
    </row>
    <row r="5545">
      <c r="A5545" s="192" t="inlineStr">
        <is>
          <t>custom.8.campo.oficio</t>
        </is>
      </c>
      <c r="B5545" s="192">
        <f>SWITCH('CONFIGURAÇÃO'!$J$214,"Origem",IF(ISBLANK('CONFIGURAÇÃO'!$L$223),"",'CONFIGURAÇÃO'!$L$223&amp;""),"")</f>
        <v/>
      </c>
      <c r="C5545" s="192">
        <f>"'CONFIGURAÇÃO'!L223"</f>
        <v/>
      </c>
      <c r="D5545" s="192" t="inlineStr">
        <is>
          <t>configuração</t>
        </is>
      </c>
    </row>
    <row r="5546">
      <c r="A5546" s="192" t="inlineStr">
        <is>
          <t>custom.8.campo.origem</t>
        </is>
      </c>
      <c r="B5546" s="192">
        <f>SWITCH('CONFIGURAÇÃO'!$J$214,"Marcante",IF(ISBLANK('CONFIGURAÇÃO'!$L$217),"",'CONFIGURAÇÃO'!$L$217&amp;""),"Menor",IF(ISBLANK('CONFIGURAÇÃO'!$L$217),"",'CONFIGURAÇÃO'!$L$217&amp;""),"")</f>
        <v/>
      </c>
      <c r="C5546" s="192">
        <f>"'CONFIGURAÇÃO'!L217 'CONFIGURAÇÃO'!L217"</f>
        <v/>
      </c>
      <c r="D5546" s="192" t="inlineStr">
        <is>
          <t>configuração</t>
        </is>
      </c>
    </row>
    <row r="5547">
      <c r="A5547" s="192" t="inlineStr">
        <is>
          <t>custom.8.campo.pericia_1</t>
        </is>
      </c>
      <c r="B5547" s="192">
        <f>SWITCH('CONFIGURAÇÃO'!$J$214,"Origem",IF(ISBLANK('CONFIGURAÇÃO'!$L$217),"",'CONFIGURAÇÃO'!$L$217&amp;""),"")</f>
        <v/>
      </c>
      <c r="C5547" s="192">
        <f>"'CONFIGURAÇÃO'!L217"</f>
        <v/>
      </c>
      <c r="D5547" s="192" t="inlineStr">
        <is>
          <t>configuração</t>
        </is>
      </c>
    </row>
    <row r="5548">
      <c r="A5548" s="192" t="inlineStr">
        <is>
          <t>custom.8.campo.pericia_2</t>
        </is>
      </c>
      <c r="B5548" s="192">
        <f>SWITCH('CONFIGURAÇÃO'!$J$214,"Origem",IF(ISBLANK('CONFIGURAÇÃO'!$L$218),"",'CONFIGURAÇÃO'!$L$218&amp;""),"")</f>
        <v/>
      </c>
      <c r="C5548" s="192">
        <f>"'CONFIGURAÇÃO'!L218"</f>
        <v/>
      </c>
      <c r="D5548" s="192" t="inlineStr">
        <is>
          <t>configuração</t>
        </is>
      </c>
    </row>
    <row r="5549">
      <c r="A5549" s="192" t="inlineStr">
        <is>
          <t>custom.8.campo.pericia_3</t>
        </is>
      </c>
      <c r="B5549" s="192">
        <f>SWITCH('CONFIGURAÇÃO'!$J$214,"Origem",IF(ISBLANK('CONFIGURAÇÃO'!$L$219),"",'CONFIGURAÇÃO'!$L$219&amp;""),"")</f>
        <v/>
      </c>
      <c r="C5549" s="192">
        <f>"'CONFIGURAÇÃO'!L219"</f>
        <v/>
      </c>
      <c r="D5549" s="192" t="inlineStr">
        <is>
          <t>configuração</t>
        </is>
      </c>
    </row>
    <row r="5550">
      <c r="A5550" s="192" t="inlineStr">
        <is>
          <t>custom.8.campo.pericia_4</t>
        </is>
      </c>
      <c r="B5550" s="192">
        <f>SWITCH('CONFIGURAÇÃO'!$J$214,"Origem",IF(ISBLANK('CONFIGURAÇÃO'!$L$220),"",'CONFIGURAÇÃO'!$L$220&amp;""),"")</f>
        <v/>
      </c>
      <c r="C5550" s="192">
        <f>"'CONFIGURAÇÃO'!L220"</f>
        <v/>
      </c>
      <c r="D5550" s="192" t="inlineStr">
        <is>
          <t>configuração</t>
        </is>
      </c>
    </row>
    <row r="5551">
      <c r="A5551" s="192" t="inlineStr">
        <is>
          <t>custom.8.campo.preco</t>
        </is>
      </c>
      <c r="B5551" s="192">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2">
        <f>"'CONFIGURAÇÃO'!L229 'CONFIGURAÇÃO'!L228 'CONFIGURAÇÃO'!L228 'CONFIGURAÇÃO'!L225 'CONFIGURAÇÃO'!L227"</f>
        <v/>
      </c>
      <c r="D5551" s="192" t="inlineStr">
        <is>
          <t>configuração</t>
        </is>
      </c>
    </row>
    <row r="5552">
      <c r="A5552" s="192" t="inlineStr">
        <is>
          <t>custom.8.campo.propriedade_1</t>
        </is>
      </c>
      <c r="B5552" s="192">
        <f>SWITCH('CONFIGURAÇÃO'!$J$214,"Arma",IF(ISBLANK('CONFIGURAÇÃO'!$L$220),"",'CONFIGURAÇÃO'!$L$220&amp;""),"")</f>
        <v/>
      </c>
      <c r="C5552" s="192">
        <f>"'CONFIGURAÇÃO'!L220"</f>
        <v/>
      </c>
      <c r="D5552" s="192" t="inlineStr">
        <is>
          <t>configuração</t>
        </is>
      </c>
    </row>
    <row r="5553">
      <c r="A5553" s="192" t="inlineStr">
        <is>
          <t>custom.8.campo.propriedade_2</t>
        </is>
      </c>
      <c r="B5553" s="192">
        <f>SWITCH('CONFIGURAÇÃO'!$J$214,"Arma",IF(ISBLANK('CONFIGURAÇÃO'!$L$221),"",'CONFIGURAÇÃO'!$L$221&amp;""),"")</f>
        <v/>
      </c>
      <c r="C5553" s="192">
        <f>"'CONFIGURAÇÃO'!L221"</f>
        <v/>
      </c>
      <c r="D5553" s="192" t="inlineStr">
        <is>
          <t>configuração</t>
        </is>
      </c>
    </row>
    <row r="5554">
      <c r="A5554" s="192" t="inlineStr">
        <is>
          <t>custom.8.campo.propriedade_3</t>
        </is>
      </c>
      <c r="B5554" s="192">
        <f>SWITCH('CONFIGURAÇÃO'!$J$214,"Arma",IF(ISBLANK('CONFIGURAÇÃO'!$L$222),"",'CONFIGURAÇÃO'!$L$222&amp;""),"")</f>
        <v/>
      </c>
      <c r="C5554" s="192">
        <f>"'CONFIGURAÇÃO'!L222"</f>
        <v/>
      </c>
      <c r="D5554" s="192" t="inlineStr">
        <is>
          <t>configuração</t>
        </is>
      </c>
    </row>
    <row r="5555">
      <c r="A5555" s="192" t="inlineStr">
        <is>
          <t>custom.8.campo.propriedade_4</t>
        </is>
      </c>
      <c r="B5555" s="192">
        <f>SWITCH('CONFIGURAÇÃO'!$J$214,"Arma",IF(ISBLANK('CONFIGURAÇÃO'!$L$223),"",'CONFIGURAÇÃO'!$L$223&amp;""),"")</f>
        <v/>
      </c>
      <c r="C5555" s="192">
        <f>"'CONFIGURAÇÃO'!L223"</f>
        <v/>
      </c>
      <c r="D5555" s="192" t="inlineStr">
        <is>
          <t>configuração</t>
        </is>
      </c>
    </row>
    <row r="5556">
      <c r="A5556" s="192" t="inlineStr">
        <is>
          <t>custom.8.campo.protecao</t>
        </is>
      </c>
      <c r="B5556" s="192">
        <f>SWITCH('CONFIGURAÇÃO'!$J$214,"Escudo",IF(ISBLANK('CONFIGURAÇÃO'!$L$224),"",'CONFIGURAÇÃO'!$L$224&amp;""),"Uniforme",IF(ISBLANK('CONFIGURAÇÃO'!$L$224),"",'CONFIGURAÇÃO'!$L$224&amp;""),"")</f>
        <v/>
      </c>
      <c r="C5556" s="192">
        <f>"'CONFIGURAÇÃO'!L224 'CONFIGURAÇÃO'!L224"</f>
        <v/>
      </c>
      <c r="D5556" s="192" t="inlineStr">
        <is>
          <t>configuração</t>
        </is>
      </c>
    </row>
    <row r="5557">
      <c r="A5557" s="192" t="inlineStr">
        <is>
          <t>custom.8.campo.recarga</t>
        </is>
      </c>
      <c r="B5557" s="192">
        <f>SWITCH('CONFIGURAÇÃO'!$J$214,"Arma",IF(ISBLANK('CONFIGURAÇÃO'!$L$228),"",'CONFIGURAÇÃO'!$L$228&amp;""),"")</f>
        <v/>
      </c>
      <c r="C5557" s="192">
        <f>"'CONFIGURAÇÃO'!L228"</f>
        <v/>
      </c>
      <c r="D5557" s="192" t="inlineStr">
        <is>
          <t>configuração</t>
        </is>
      </c>
    </row>
    <row r="5558">
      <c r="A5558" s="192" t="inlineStr">
        <is>
          <t>custom.8.campo.rota</t>
        </is>
      </c>
      <c r="B5558" s="192">
        <f>SWITCH('CONFIGURAÇÃO'!$J$214,"Origem",IF(ISBLANK('CONFIGURAÇÃO'!$L$221),"",'CONFIGURAÇÃO'!$L$221&amp;""),"")</f>
        <v/>
      </c>
      <c r="C5558" s="192">
        <f>"'CONFIGURAÇÃO'!L221"</f>
        <v/>
      </c>
      <c r="D5558" s="192" t="inlineStr">
        <is>
          <t>configuração</t>
        </is>
      </c>
    </row>
    <row r="5559">
      <c r="A5559" s="192" t="inlineStr">
        <is>
          <t>custom.8.campo.talento_ce_4</t>
        </is>
      </c>
      <c r="B5559" s="192">
        <f>SWITCH('CONFIGURAÇÃO'!$J$214,"Origem",IF(ISBLANK('CONFIGURAÇÃO'!$L$224),"",'CONFIGURAÇÃO'!$L$224&amp;""),"")</f>
        <v/>
      </c>
      <c r="C5559" s="192">
        <f>"'CONFIGURAÇÃO'!L224"</f>
        <v/>
      </c>
      <c r="D5559" s="192" t="inlineStr">
        <is>
          <t>configuração</t>
        </is>
      </c>
    </row>
    <row r="5560">
      <c r="A5560" s="192" t="inlineStr">
        <is>
          <t>custom.8.campo.teto_de_destreza</t>
        </is>
      </c>
      <c r="B5560" s="192">
        <f>SWITCH('CONFIGURAÇÃO'!$J$214,"Escudo",IF(ISBLANK('CONFIGURAÇÃO'!$L$225),"",'CONFIGURAÇÃO'!$L$225&amp;""),"Uniforme",IF(ISBLANK('CONFIGURAÇÃO'!$L$225),"",'CONFIGURAÇÃO'!$L$225&amp;""),"")</f>
        <v/>
      </c>
      <c r="C5560" s="192">
        <f>"'CONFIGURAÇÃO'!L225 'CONFIGURAÇÃO'!L225"</f>
        <v/>
      </c>
      <c r="D5560" s="192" t="inlineStr">
        <is>
          <t>configuração</t>
        </is>
      </c>
    </row>
    <row r="5561">
      <c r="A5561" s="192" t="inlineStr">
        <is>
          <t>custom.8.campo.tipo_de_dano</t>
        </is>
      </c>
      <c r="B5561" s="192">
        <f>SWITCH('CONFIGURAÇÃO'!$J$214,"Arma",IF(ISBLANK('CONFIGURAÇÃO'!$L$219),"",'CONFIGURAÇÃO'!$L$219&amp;""),"")</f>
        <v/>
      </c>
      <c r="C5561" s="192">
        <f>"'CONFIGURAÇÃO'!L219"</f>
        <v/>
      </c>
      <c r="D5561" s="192" t="inlineStr">
        <is>
          <t>configuração</t>
        </is>
      </c>
    </row>
    <row r="5562">
      <c r="A5562" s="192" t="inlineStr">
        <is>
          <t>custom.8.campo.volume</t>
        </is>
      </c>
      <c r="B5562" s="192">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2">
        <f>"'CONFIGURAÇÃO'!L226 'CONFIGURAÇÃO'!L227 'CONFIGURAÇÃO'!L227 'CONFIGURAÇÃO'!L224 'CONFIGURAÇÃO'!L226"</f>
        <v/>
      </c>
      <c r="D5562" s="192" t="inlineStr">
        <is>
          <t>configuração</t>
        </is>
      </c>
    </row>
    <row r="5563">
      <c r="A5563" s="192" t="inlineStr">
        <is>
          <t>aviso.custom.8</t>
        </is>
      </c>
      <c r="B5563" s="192">
        <f>'DADOS_CUSTOM'!$S$9&amp;""</f>
        <v/>
      </c>
      <c r="C5563" s="192" t="inlineStr">
        <is>
          <t>DADOS_CUSTOM!S9</t>
        </is>
      </c>
      <c r="D5563" s="192" t="inlineStr">
        <is>
          <t>aviso</t>
        </is>
      </c>
    </row>
    <row r="5564">
      <c r="A5564" s="192" t="inlineStr">
        <is>
          <t>custom.9.tipo</t>
        </is>
      </c>
      <c r="B5564" s="192">
        <f>IF(ISBLANK('CONFIGURAÇÃO'!$J$243),"",'CONFIGURAÇÃO'!$J$243&amp;"")</f>
        <v/>
      </c>
      <c r="C5564" s="192">
        <f>"'CONFIGURAÇÃO'!J243"</f>
        <v/>
      </c>
      <c r="D5564" s="192" t="inlineStr">
        <is>
          <t>configuração</t>
        </is>
      </c>
    </row>
    <row r="5565">
      <c r="A5565" s="192" t="inlineStr">
        <is>
          <t>custom.9.nome</t>
        </is>
      </c>
      <c r="B5565" s="192">
        <f>IF(ISBLANK('CONFIGURAÇÃO'!$J$245),"",'CONFIGURAÇÃO'!$J$245&amp;"")</f>
        <v/>
      </c>
      <c r="C5565" s="192">
        <f>"'CONFIGURAÇÃO'!J245"</f>
        <v/>
      </c>
      <c r="D5565" s="192" t="inlineStr">
        <is>
          <t>configuração</t>
        </is>
      </c>
    </row>
    <row r="5566">
      <c r="A5566" s="192" t="inlineStr">
        <is>
          <t>custom.9.mestre_viu</t>
        </is>
      </c>
      <c r="B5566" s="192">
        <f>N('CONFIGURAÇÃO'!$N$243)&amp;""</f>
        <v/>
      </c>
      <c r="C5566" s="192">
        <f>"'CONFIGURAÇÃO'!N243"</f>
        <v/>
      </c>
      <c r="D5566" s="192" t="inlineStr">
        <is>
          <t>configuração</t>
        </is>
      </c>
    </row>
    <row r="5567">
      <c r="A5567" s="192" t="inlineStr">
        <is>
          <t>custom.9.efeito</t>
        </is>
      </c>
      <c r="B5567" s="192">
        <f>IF(ISBLANK('CONFIGURAÇÃO'!$J$260),"",'CONFIGURAÇÃO'!$J$260&amp;"")</f>
        <v/>
      </c>
      <c r="C5567" s="192">
        <f>"'CONFIGURAÇÃO'!J260"</f>
        <v/>
      </c>
      <c r="D5567" s="192" t="inlineStr">
        <is>
          <t>configuração</t>
        </is>
      </c>
    </row>
    <row r="5568">
      <c r="A5568" s="192" t="inlineStr">
        <is>
          <t>custom.9.campo.alcance</t>
        </is>
      </c>
      <c r="B5568" s="192">
        <f>SWITCH('CONFIGURAÇÃO'!$J$243,"Arma",IF(ISBLANK('CONFIGURAÇÃO'!$L$256),"",'CONFIGURAÇÃO'!$L$256&amp;""),"")</f>
        <v/>
      </c>
      <c r="C5568" s="192">
        <f>"'CONFIGURAÇÃO'!L256"</f>
        <v/>
      </c>
      <c r="D5568" s="192" t="inlineStr">
        <is>
          <t>configuração</t>
        </is>
      </c>
    </row>
    <row r="5569">
      <c r="A5569" s="192" t="inlineStr">
        <is>
          <t>custom.9.campo.base</t>
        </is>
      </c>
      <c r="B5569" s="192">
        <f>SWITCH('CONFIGURAÇÃO'!$J$243,"Ferramenta amaldiçoada",IF(ISBLANK('CONFIGURAÇÃO'!$L$246),"",'CONFIGURAÇÃO'!$L$246&amp;""),"")</f>
        <v/>
      </c>
      <c r="C5569" s="192">
        <f>"'CONFIGURAÇÃO'!L246"</f>
        <v/>
      </c>
      <c r="D5569" s="192" t="inlineStr">
        <is>
          <t>configuração</t>
        </is>
      </c>
    </row>
    <row r="5570">
      <c r="A5570" s="192" t="inlineStr">
        <is>
          <t>custom.9.campo.base_do_livro</t>
        </is>
      </c>
      <c r="B5570" s="192">
        <f>SWITCH('CONFIGURAÇÃO'!$J$243,"Origem",IF(ISBLANK('CONFIGURAÇÃO'!$L$251),"",'CONFIGURAÇÃO'!$L$251&amp;""),"")</f>
        <v/>
      </c>
      <c r="C5570" s="192">
        <f>"'CONFIGURAÇÃO'!L251"</f>
        <v/>
      </c>
      <c r="D5570" s="192" t="inlineStr">
        <is>
          <t>configuração</t>
        </is>
      </c>
    </row>
    <row r="5571">
      <c r="A5571" s="192" t="inlineStr">
        <is>
          <t>custom.9.campo.categoria</t>
        </is>
      </c>
      <c r="B5571" s="192">
        <f>SWITCH('CONFIGURAÇÃO'!$J$243,"Arma",IF(ISBLANK('CONFIGURAÇÃO'!$L$246),"",'CONFIGURAÇÃO'!$L$246&amp;""),"")</f>
        <v/>
      </c>
      <c r="C5571" s="192">
        <f>"'CONFIGURAÇÃO'!L246"</f>
        <v/>
      </c>
      <c r="D5571" s="192" t="inlineStr">
        <is>
          <t>configuração</t>
        </is>
      </c>
    </row>
    <row r="5572">
      <c r="A5572" s="192" t="inlineStr">
        <is>
          <t>custom.9.campo.dado</t>
        </is>
      </c>
      <c r="B5572" s="192">
        <f>SWITCH('CONFIGURAÇÃO'!$J$243,"Arma",IF(ISBLANK('CONFIGURAÇÃO'!$L$253),"",'CONFIGURAÇÃO'!$L$253&amp;""),"")</f>
        <v/>
      </c>
      <c r="C5572" s="192">
        <f>"'CONFIGURAÇÃO'!L253"</f>
        <v/>
      </c>
      <c r="D5572" s="192" t="inlineStr">
        <is>
          <t>configuração</t>
        </is>
      </c>
    </row>
    <row r="5573">
      <c r="A5573" s="192" t="inlineStr">
        <is>
          <t>custom.9.campo.desgaste</t>
        </is>
      </c>
      <c r="B5573" s="192">
        <f>SWITCH('CONFIGURAÇÃO'!$J$243,"Ferramenta amaldiçoada",IF(ISBLANK('CONFIGURAÇÃO'!$L$254),"",'CONFIGURAÇÃO'!$L$254&amp;""),"")</f>
        <v/>
      </c>
      <c r="C5573" s="192">
        <f>"'CONFIGURAÇÃO'!L254"</f>
        <v/>
      </c>
      <c r="D5573" s="192" t="inlineStr">
        <is>
          <t>configuração</t>
        </is>
      </c>
    </row>
    <row r="5574">
      <c r="A5574" s="192" t="inlineStr">
        <is>
          <t>custom.9.campo.estigma</t>
        </is>
      </c>
      <c r="B5574" s="192">
        <f>SWITCH('CONFIGURAÇÃO'!$J$243,"Ferramenta amaldiçoada",IF(ISBLANK('CONFIGURAÇÃO'!$L$253),"",'CONFIGURAÇÃO'!$L$253&amp;""),"")</f>
        <v/>
      </c>
      <c r="C5574" s="192">
        <f>"'CONFIGURAÇÃO'!L253"</f>
        <v/>
      </c>
      <c r="D5574" s="192" t="inlineStr">
        <is>
          <t>configuração</t>
        </is>
      </c>
    </row>
    <row r="5575">
      <c r="A5575" s="192" t="inlineStr">
        <is>
          <t>custom.9.campo.exige_marcante</t>
        </is>
      </c>
      <c r="B5575" s="192">
        <f>SWITCH('CONFIGURAÇÃO'!$J$243,"Menor",IF(ISBLANK('CONFIGURAÇÃO'!$L$247),"",'CONFIGURAÇÃO'!$L$247&amp;""),"")</f>
        <v/>
      </c>
      <c r="C5575" s="192">
        <f>"'CONFIGURAÇÃO'!L247"</f>
        <v/>
      </c>
      <c r="D5575" s="192" t="inlineStr">
        <is>
          <t>configuração</t>
        </is>
      </c>
    </row>
    <row r="5576">
      <c r="A5576" s="192" t="inlineStr">
        <is>
          <t>custom.9.campo.forca</t>
        </is>
      </c>
      <c r="B5576" s="192">
        <f>SWITCH('CONFIGURAÇÃO'!$J$243,"Arma",IF(ISBLANK('CONFIGURAÇÃO'!$L$254),"",'CONFIGURAÇÃO'!$L$254&amp;""),"Escudo",IF(ISBLANK('CONFIGURAÇÃO'!$L$255),"",'CONFIGURAÇÃO'!$L$255&amp;""),"Uniforme",IF(ISBLANK('CONFIGURAÇÃO'!$L$255),"",'CONFIGURAÇÃO'!$L$255&amp;""),"")</f>
        <v/>
      </c>
      <c r="C5576" s="192">
        <f>"'CONFIGURAÇÃO'!L254 'CONFIGURAÇÃO'!L255 'CONFIGURAÇÃO'!L255"</f>
        <v/>
      </c>
      <c r="D5576" s="192" t="inlineStr">
        <is>
          <t>configuração</t>
        </is>
      </c>
    </row>
    <row r="5577">
      <c r="A5577" s="192" t="inlineStr">
        <is>
          <t>custom.9.campo.frequencia</t>
        </is>
      </c>
      <c r="B5577" s="192">
        <f>SWITCH('CONFIGURAÇÃO'!$J$243,"Marcante",IF(ISBLANK('CONFIGURAÇÃO'!$L$253),"",'CONFIGURAÇÃO'!$L$253&amp;""),"Menor",IF(ISBLANK('CONFIGURAÇÃO'!$L$253),"",'CONFIGURAÇÃO'!$L$253&amp;""),"")</f>
        <v/>
      </c>
      <c r="C5577" s="192">
        <f>"'CONFIGURAÇÃO'!L253 'CONFIGURAÇÃO'!L253"</f>
        <v/>
      </c>
      <c r="D5577" s="192" t="inlineStr">
        <is>
          <t>configuração</t>
        </is>
      </c>
    </row>
    <row r="5578">
      <c r="A5578" s="192" t="inlineStr">
        <is>
          <t>custom.9.campo.grau</t>
        </is>
      </c>
      <c r="B5578" s="192">
        <f>SWITCH('CONFIGURAÇÃO'!$J$243,"Ferramenta amaldiçoada",IF(ISBLANK('CONFIGURAÇÃO'!$L$247),"",'CONFIGURAÇÃO'!$L$247&amp;""),"")</f>
        <v/>
      </c>
      <c r="C5578" s="192">
        <f>"'CONFIGURAÇÃO'!L247"</f>
        <v/>
      </c>
      <c r="D5578" s="192" t="inlineStr">
        <is>
          <t>configuração</t>
        </is>
      </c>
    </row>
    <row r="5579">
      <c r="A5579" s="192" t="inlineStr">
        <is>
          <t>custom.9.campo.grau_minimo</t>
        </is>
      </c>
      <c r="B5579" s="192">
        <f>SWITCH('CONFIGURAÇÃO'!$J$243,"Uniforme",IF(ISBLANK('CONFIGURAÇÃO'!$L$246),"",'CONFIGURAÇÃO'!$L$246&amp;""),"")</f>
        <v/>
      </c>
      <c r="C5579" s="192">
        <f>"'CONFIGURAÇÃO'!L246"</f>
        <v/>
      </c>
      <c r="D5579" s="192" t="inlineStr">
        <is>
          <t>configuração</t>
        </is>
      </c>
    </row>
    <row r="5580">
      <c r="A5580" s="192" t="inlineStr">
        <is>
          <t>custom.9.campo.mao</t>
        </is>
      </c>
      <c r="B5580" s="192">
        <f>SWITCH('CONFIGURAÇÃO'!$J$243,"Arma",IF(ISBLANK('CONFIGURAÇÃO'!$L$247),"",'CONFIGURAÇÃO'!$L$247&amp;""),"")</f>
        <v/>
      </c>
      <c r="C5580" s="192">
        <f>"'CONFIGURAÇÃO'!L247"</f>
        <v/>
      </c>
      <c r="D5580" s="192" t="inlineStr">
        <is>
          <t>configuração</t>
        </is>
      </c>
    </row>
    <row r="5581">
      <c r="A5581" s="192" t="inlineStr">
        <is>
          <t>custom.9.campo.oficio</t>
        </is>
      </c>
      <c r="B5581" s="192">
        <f>SWITCH('CONFIGURAÇÃO'!$J$243,"Origem",IF(ISBLANK('CONFIGURAÇÃO'!$L$252),"",'CONFIGURAÇÃO'!$L$252&amp;""),"")</f>
        <v/>
      </c>
      <c r="C5581" s="192">
        <f>"'CONFIGURAÇÃO'!L252"</f>
        <v/>
      </c>
      <c r="D5581" s="192" t="inlineStr">
        <is>
          <t>configuração</t>
        </is>
      </c>
    </row>
    <row r="5582">
      <c r="A5582" s="192" t="inlineStr">
        <is>
          <t>custom.9.campo.origem</t>
        </is>
      </c>
      <c r="B5582" s="192">
        <f>SWITCH('CONFIGURAÇÃO'!$J$243,"Marcante",IF(ISBLANK('CONFIGURAÇÃO'!$L$246),"",'CONFIGURAÇÃO'!$L$246&amp;""),"Menor",IF(ISBLANK('CONFIGURAÇÃO'!$L$246),"",'CONFIGURAÇÃO'!$L$246&amp;""),"")</f>
        <v/>
      </c>
      <c r="C5582" s="192">
        <f>"'CONFIGURAÇÃO'!L246 'CONFIGURAÇÃO'!L246"</f>
        <v/>
      </c>
      <c r="D5582" s="192" t="inlineStr">
        <is>
          <t>configuração</t>
        </is>
      </c>
    </row>
    <row r="5583">
      <c r="A5583" s="192" t="inlineStr">
        <is>
          <t>custom.9.campo.pericia_1</t>
        </is>
      </c>
      <c r="B5583" s="192">
        <f>SWITCH('CONFIGURAÇÃO'!$J$243,"Origem",IF(ISBLANK('CONFIGURAÇÃO'!$L$246),"",'CONFIGURAÇÃO'!$L$246&amp;""),"")</f>
        <v/>
      </c>
      <c r="C5583" s="192">
        <f>"'CONFIGURAÇÃO'!L246"</f>
        <v/>
      </c>
      <c r="D5583" s="192" t="inlineStr">
        <is>
          <t>configuração</t>
        </is>
      </c>
    </row>
    <row r="5584">
      <c r="A5584" s="192" t="inlineStr">
        <is>
          <t>custom.9.campo.pericia_2</t>
        </is>
      </c>
      <c r="B5584" s="192">
        <f>SWITCH('CONFIGURAÇÃO'!$J$243,"Origem",IF(ISBLANK('CONFIGURAÇÃO'!$L$247),"",'CONFIGURAÇÃO'!$L$247&amp;""),"")</f>
        <v/>
      </c>
      <c r="C5584" s="192">
        <f>"'CONFIGURAÇÃO'!L247"</f>
        <v/>
      </c>
      <c r="D5584" s="192" t="inlineStr">
        <is>
          <t>configuração</t>
        </is>
      </c>
    </row>
    <row r="5585">
      <c r="A5585" s="192" t="inlineStr">
        <is>
          <t>custom.9.campo.pericia_3</t>
        </is>
      </c>
      <c r="B5585" s="192">
        <f>SWITCH('CONFIGURAÇÃO'!$J$243,"Origem",IF(ISBLANK('CONFIGURAÇÃO'!$L$248),"",'CONFIGURAÇÃO'!$L$248&amp;""),"")</f>
        <v/>
      </c>
      <c r="C5585" s="192">
        <f>"'CONFIGURAÇÃO'!L248"</f>
        <v/>
      </c>
      <c r="D5585" s="192" t="inlineStr">
        <is>
          <t>configuração</t>
        </is>
      </c>
    </row>
    <row r="5586">
      <c r="A5586" s="192" t="inlineStr">
        <is>
          <t>custom.9.campo.pericia_4</t>
        </is>
      </c>
      <c r="B5586" s="192">
        <f>SWITCH('CONFIGURAÇÃO'!$J$243,"Origem",IF(ISBLANK('CONFIGURAÇÃO'!$L$249),"",'CONFIGURAÇÃO'!$L$249&amp;""),"")</f>
        <v/>
      </c>
      <c r="C5586" s="192">
        <f>"'CONFIGURAÇÃO'!L249"</f>
        <v/>
      </c>
      <c r="D5586" s="192" t="inlineStr">
        <is>
          <t>configuração</t>
        </is>
      </c>
    </row>
    <row r="5587">
      <c r="A5587" s="192" t="inlineStr">
        <is>
          <t>custom.9.campo.preco</t>
        </is>
      </c>
      <c r="B5587" s="192">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2">
        <f>"'CONFIGURAÇÃO'!L258 'CONFIGURAÇÃO'!L257 'CONFIGURAÇÃO'!L257 'CONFIGURAÇÃO'!L254 'CONFIGURAÇÃO'!L256"</f>
        <v/>
      </c>
      <c r="D5587" s="192" t="inlineStr">
        <is>
          <t>configuração</t>
        </is>
      </c>
    </row>
    <row r="5588">
      <c r="A5588" s="192" t="inlineStr">
        <is>
          <t>custom.9.campo.propriedade_1</t>
        </is>
      </c>
      <c r="B5588" s="192">
        <f>SWITCH('CONFIGURAÇÃO'!$J$243,"Arma",IF(ISBLANK('CONFIGURAÇÃO'!$L$249),"",'CONFIGURAÇÃO'!$L$249&amp;""),"")</f>
        <v/>
      </c>
      <c r="C5588" s="192">
        <f>"'CONFIGURAÇÃO'!L249"</f>
        <v/>
      </c>
      <c r="D5588" s="192" t="inlineStr">
        <is>
          <t>configuração</t>
        </is>
      </c>
    </row>
    <row r="5589">
      <c r="A5589" s="192" t="inlineStr">
        <is>
          <t>custom.9.campo.propriedade_2</t>
        </is>
      </c>
      <c r="B5589" s="192">
        <f>SWITCH('CONFIGURAÇÃO'!$J$243,"Arma",IF(ISBLANK('CONFIGURAÇÃO'!$L$250),"",'CONFIGURAÇÃO'!$L$250&amp;""),"")</f>
        <v/>
      </c>
      <c r="C5589" s="192">
        <f>"'CONFIGURAÇÃO'!L250"</f>
        <v/>
      </c>
      <c r="D5589" s="192" t="inlineStr">
        <is>
          <t>configuração</t>
        </is>
      </c>
    </row>
    <row r="5590">
      <c r="A5590" s="192" t="inlineStr">
        <is>
          <t>custom.9.campo.propriedade_3</t>
        </is>
      </c>
      <c r="B5590" s="192">
        <f>SWITCH('CONFIGURAÇÃO'!$J$243,"Arma",IF(ISBLANK('CONFIGURAÇÃO'!$L$251),"",'CONFIGURAÇÃO'!$L$251&amp;""),"")</f>
        <v/>
      </c>
      <c r="C5590" s="192">
        <f>"'CONFIGURAÇÃO'!L251"</f>
        <v/>
      </c>
      <c r="D5590" s="192" t="inlineStr">
        <is>
          <t>configuração</t>
        </is>
      </c>
    </row>
    <row r="5591">
      <c r="A5591" s="192" t="inlineStr">
        <is>
          <t>custom.9.campo.propriedade_4</t>
        </is>
      </c>
      <c r="B5591" s="192">
        <f>SWITCH('CONFIGURAÇÃO'!$J$243,"Arma",IF(ISBLANK('CONFIGURAÇÃO'!$L$252),"",'CONFIGURAÇÃO'!$L$252&amp;""),"")</f>
        <v/>
      </c>
      <c r="C5591" s="192">
        <f>"'CONFIGURAÇÃO'!L252"</f>
        <v/>
      </c>
      <c r="D5591" s="192" t="inlineStr">
        <is>
          <t>configuração</t>
        </is>
      </c>
    </row>
    <row r="5592">
      <c r="A5592" s="192" t="inlineStr">
        <is>
          <t>custom.9.campo.protecao</t>
        </is>
      </c>
      <c r="B5592" s="192">
        <f>SWITCH('CONFIGURAÇÃO'!$J$243,"Escudo",IF(ISBLANK('CONFIGURAÇÃO'!$L$253),"",'CONFIGURAÇÃO'!$L$253&amp;""),"Uniforme",IF(ISBLANK('CONFIGURAÇÃO'!$L$253),"",'CONFIGURAÇÃO'!$L$253&amp;""),"")</f>
        <v/>
      </c>
      <c r="C5592" s="192">
        <f>"'CONFIGURAÇÃO'!L253 'CONFIGURAÇÃO'!L253"</f>
        <v/>
      </c>
      <c r="D5592" s="192" t="inlineStr">
        <is>
          <t>configuração</t>
        </is>
      </c>
    </row>
    <row r="5593">
      <c r="A5593" s="192" t="inlineStr">
        <is>
          <t>custom.9.campo.recarga</t>
        </is>
      </c>
      <c r="B5593" s="192">
        <f>SWITCH('CONFIGURAÇÃO'!$J$243,"Arma",IF(ISBLANK('CONFIGURAÇÃO'!$L$257),"",'CONFIGURAÇÃO'!$L$257&amp;""),"")</f>
        <v/>
      </c>
      <c r="C5593" s="192">
        <f>"'CONFIGURAÇÃO'!L257"</f>
        <v/>
      </c>
      <c r="D5593" s="192" t="inlineStr">
        <is>
          <t>configuração</t>
        </is>
      </c>
    </row>
    <row r="5594">
      <c r="A5594" s="192" t="inlineStr">
        <is>
          <t>custom.9.campo.rota</t>
        </is>
      </c>
      <c r="B5594" s="192">
        <f>SWITCH('CONFIGURAÇÃO'!$J$243,"Origem",IF(ISBLANK('CONFIGURAÇÃO'!$L$250),"",'CONFIGURAÇÃO'!$L$250&amp;""),"")</f>
        <v/>
      </c>
      <c r="C5594" s="192">
        <f>"'CONFIGURAÇÃO'!L250"</f>
        <v/>
      </c>
      <c r="D5594" s="192" t="inlineStr">
        <is>
          <t>configuração</t>
        </is>
      </c>
    </row>
    <row r="5595">
      <c r="A5595" s="192" t="inlineStr">
        <is>
          <t>custom.9.campo.talento_ce_4</t>
        </is>
      </c>
      <c r="B5595" s="192">
        <f>SWITCH('CONFIGURAÇÃO'!$J$243,"Origem",IF(ISBLANK('CONFIGURAÇÃO'!$L$253),"",'CONFIGURAÇÃO'!$L$253&amp;""),"")</f>
        <v/>
      </c>
      <c r="C5595" s="192">
        <f>"'CONFIGURAÇÃO'!L253"</f>
        <v/>
      </c>
      <c r="D5595" s="192" t="inlineStr">
        <is>
          <t>configuração</t>
        </is>
      </c>
    </row>
    <row r="5596">
      <c r="A5596" s="192" t="inlineStr">
        <is>
          <t>custom.9.campo.teto_de_destreza</t>
        </is>
      </c>
      <c r="B5596" s="192">
        <f>SWITCH('CONFIGURAÇÃO'!$J$243,"Escudo",IF(ISBLANK('CONFIGURAÇÃO'!$L$254),"",'CONFIGURAÇÃO'!$L$254&amp;""),"Uniforme",IF(ISBLANK('CONFIGURAÇÃO'!$L$254),"",'CONFIGURAÇÃO'!$L$254&amp;""),"")</f>
        <v/>
      </c>
      <c r="C5596" s="192">
        <f>"'CONFIGURAÇÃO'!L254 'CONFIGURAÇÃO'!L254"</f>
        <v/>
      </c>
      <c r="D5596" s="192" t="inlineStr">
        <is>
          <t>configuração</t>
        </is>
      </c>
    </row>
    <row r="5597">
      <c r="A5597" s="192" t="inlineStr">
        <is>
          <t>custom.9.campo.tipo_de_dano</t>
        </is>
      </c>
      <c r="B5597" s="192">
        <f>SWITCH('CONFIGURAÇÃO'!$J$243,"Arma",IF(ISBLANK('CONFIGURAÇÃO'!$L$248),"",'CONFIGURAÇÃO'!$L$248&amp;""),"")</f>
        <v/>
      </c>
      <c r="C5597" s="192">
        <f>"'CONFIGURAÇÃO'!L248"</f>
        <v/>
      </c>
      <c r="D5597" s="192" t="inlineStr">
        <is>
          <t>configuração</t>
        </is>
      </c>
    </row>
    <row r="5598">
      <c r="A5598" s="192" t="inlineStr">
        <is>
          <t>custom.9.campo.volume</t>
        </is>
      </c>
      <c r="B5598" s="192">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2">
        <f>"'CONFIGURAÇÃO'!L255 'CONFIGURAÇÃO'!L256 'CONFIGURAÇÃO'!L256 'CONFIGURAÇÃO'!L253 'CONFIGURAÇÃO'!L255"</f>
        <v/>
      </c>
      <c r="D5598" s="192" t="inlineStr">
        <is>
          <t>configuração</t>
        </is>
      </c>
    </row>
    <row r="5599">
      <c r="A5599" s="192" t="inlineStr">
        <is>
          <t>aviso.custom.9</t>
        </is>
      </c>
      <c r="B5599" s="192">
        <f>'DADOS_CUSTOM'!$S$10&amp;""</f>
        <v/>
      </c>
      <c r="C5599" s="192" t="inlineStr">
        <is>
          <t>DADOS_CUSTOM!S10</t>
        </is>
      </c>
      <c r="D5599" s="192" t="inlineStr">
        <is>
          <t>aviso</t>
        </is>
      </c>
    </row>
    <row r="5600">
      <c r="A5600" s="192" t="inlineStr">
        <is>
          <t>custom.10.tipo</t>
        </is>
      </c>
      <c r="B5600" s="192">
        <f>IF(ISBLANK('CONFIGURAÇÃO'!$J$272),"",'CONFIGURAÇÃO'!$J$272&amp;"")</f>
        <v/>
      </c>
      <c r="C5600" s="192">
        <f>"'CONFIGURAÇÃO'!J272"</f>
        <v/>
      </c>
      <c r="D5600" s="192" t="inlineStr">
        <is>
          <t>configuração</t>
        </is>
      </c>
    </row>
    <row r="5601">
      <c r="A5601" s="192" t="inlineStr">
        <is>
          <t>custom.10.nome</t>
        </is>
      </c>
      <c r="B5601" s="192">
        <f>IF(ISBLANK('CONFIGURAÇÃO'!$J$274),"",'CONFIGURAÇÃO'!$J$274&amp;"")</f>
        <v/>
      </c>
      <c r="C5601" s="192">
        <f>"'CONFIGURAÇÃO'!J274"</f>
        <v/>
      </c>
      <c r="D5601" s="192" t="inlineStr">
        <is>
          <t>configuração</t>
        </is>
      </c>
    </row>
    <row r="5602">
      <c r="A5602" s="192" t="inlineStr">
        <is>
          <t>custom.10.mestre_viu</t>
        </is>
      </c>
      <c r="B5602" s="192">
        <f>N('CONFIGURAÇÃO'!$N$272)&amp;""</f>
        <v/>
      </c>
      <c r="C5602" s="192">
        <f>"'CONFIGURAÇÃO'!N272"</f>
        <v/>
      </c>
      <c r="D5602" s="192" t="inlineStr">
        <is>
          <t>configuração</t>
        </is>
      </c>
    </row>
    <row r="5603">
      <c r="A5603" s="192" t="inlineStr">
        <is>
          <t>custom.10.efeito</t>
        </is>
      </c>
      <c r="B5603" s="192">
        <f>IF(ISBLANK('CONFIGURAÇÃO'!$J$289),"",'CONFIGURAÇÃO'!$J$289&amp;"")</f>
        <v/>
      </c>
      <c r="C5603" s="192">
        <f>"'CONFIGURAÇÃO'!J289"</f>
        <v/>
      </c>
      <c r="D5603" s="192" t="inlineStr">
        <is>
          <t>configuração</t>
        </is>
      </c>
    </row>
    <row r="5604">
      <c r="A5604" s="192" t="inlineStr">
        <is>
          <t>custom.10.campo.alcance</t>
        </is>
      </c>
      <c r="B5604" s="192">
        <f>SWITCH('CONFIGURAÇÃO'!$J$272,"Arma",IF(ISBLANK('CONFIGURAÇÃO'!$L$285),"",'CONFIGURAÇÃO'!$L$285&amp;""),"")</f>
        <v/>
      </c>
      <c r="C5604" s="192">
        <f>"'CONFIGURAÇÃO'!L285"</f>
        <v/>
      </c>
      <c r="D5604" s="192" t="inlineStr">
        <is>
          <t>configuração</t>
        </is>
      </c>
    </row>
    <row r="5605">
      <c r="A5605" s="192" t="inlineStr">
        <is>
          <t>custom.10.campo.base</t>
        </is>
      </c>
      <c r="B5605" s="192">
        <f>SWITCH('CONFIGURAÇÃO'!$J$272,"Ferramenta amaldiçoada",IF(ISBLANK('CONFIGURAÇÃO'!$L$275),"",'CONFIGURAÇÃO'!$L$275&amp;""),"")</f>
        <v/>
      </c>
      <c r="C5605" s="192">
        <f>"'CONFIGURAÇÃO'!L275"</f>
        <v/>
      </c>
      <c r="D5605" s="192" t="inlineStr">
        <is>
          <t>configuração</t>
        </is>
      </c>
    </row>
    <row r="5606">
      <c r="A5606" s="192" t="inlineStr">
        <is>
          <t>custom.10.campo.base_do_livro</t>
        </is>
      </c>
      <c r="B5606" s="192">
        <f>SWITCH('CONFIGURAÇÃO'!$J$272,"Origem",IF(ISBLANK('CONFIGURAÇÃO'!$L$280),"",'CONFIGURAÇÃO'!$L$280&amp;""),"")</f>
        <v/>
      </c>
      <c r="C5606" s="192">
        <f>"'CONFIGURAÇÃO'!L280"</f>
        <v/>
      </c>
      <c r="D5606" s="192" t="inlineStr">
        <is>
          <t>configuração</t>
        </is>
      </c>
    </row>
    <row r="5607">
      <c r="A5607" s="192" t="inlineStr">
        <is>
          <t>custom.10.campo.categoria</t>
        </is>
      </c>
      <c r="B5607" s="192">
        <f>SWITCH('CONFIGURAÇÃO'!$J$272,"Arma",IF(ISBLANK('CONFIGURAÇÃO'!$L$275),"",'CONFIGURAÇÃO'!$L$275&amp;""),"")</f>
        <v/>
      </c>
      <c r="C5607" s="192">
        <f>"'CONFIGURAÇÃO'!L275"</f>
        <v/>
      </c>
      <c r="D5607" s="192" t="inlineStr">
        <is>
          <t>configuração</t>
        </is>
      </c>
    </row>
    <row r="5608">
      <c r="A5608" s="192" t="inlineStr">
        <is>
          <t>custom.10.campo.dado</t>
        </is>
      </c>
      <c r="B5608" s="192">
        <f>SWITCH('CONFIGURAÇÃO'!$J$272,"Arma",IF(ISBLANK('CONFIGURAÇÃO'!$L$282),"",'CONFIGURAÇÃO'!$L$282&amp;""),"")</f>
        <v/>
      </c>
      <c r="C5608" s="192">
        <f>"'CONFIGURAÇÃO'!L282"</f>
        <v/>
      </c>
      <c r="D5608" s="192" t="inlineStr">
        <is>
          <t>configuração</t>
        </is>
      </c>
    </row>
    <row r="5609">
      <c r="A5609" s="192" t="inlineStr">
        <is>
          <t>custom.10.campo.desgaste</t>
        </is>
      </c>
      <c r="B5609" s="192">
        <f>SWITCH('CONFIGURAÇÃO'!$J$272,"Ferramenta amaldiçoada",IF(ISBLANK('CONFIGURAÇÃO'!$L$283),"",'CONFIGURAÇÃO'!$L$283&amp;""),"")</f>
        <v/>
      </c>
      <c r="C5609" s="192">
        <f>"'CONFIGURAÇÃO'!L283"</f>
        <v/>
      </c>
      <c r="D5609" s="192" t="inlineStr">
        <is>
          <t>configuração</t>
        </is>
      </c>
    </row>
    <row r="5610">
      <c r="A5610" s="192" t="inlineStr">
        <is>
          <t>custom.10.campo.estigma</t>
        </is>
      </c>
      <c r="B5610" s="192">
        <f>SWITCH('CONFIGURAÇÃO'!$J$272,"Ferramenta amaldiçoada",IF(ISBLANK('CONFIGURAÇÃO'!$L$282),"",'CONFIGURAÇÃO'!$L$282&amp;""),"")</f>
        <v/>
      </c>
      <c r="C5610" s="192">
        <f>"'CONFIGURAÇÃO'!L282"</f>
        <v/>
      </c>
      <c r="D5610" s="192" t="inlineStr">
        <is>
          <t>configuração</t>
        </is>
      </c>
    </row>
    <row r="5611">
      <c r="A5611" s="192" t="inlineStr">
        <is>
          <t>custom.10.campo.exige_marcante</t>
        </is>
      </c>
      <c r="B5611" s="192">
        <f>SWITCH('CONFIGURAÇÃO'!$J$272,"Menor",IF(ISBLANK('CONFIGURAÇÃO'!$L$276),"",'CONFIGURAÇÃO'!$L$276&amp;""),"")</f>
        <v/>
      </c>
      <c r="C5611" s="192">
        <f>"'CONFIGURAÇÃO'!L276"</f>
        <v/>
      </c>
      <c r="D5611" s="192" t="inlineStr">
        <is>
          <t>configuração</t>
        </is>
      </c>
    </row>
    <row r="5612">
      <c r="A5612" s="192" t="inlineStr">
        <is>
          <t>custom.10.campo.forca</t>
        </is>
      </c>
      <c r="B5612" s="192">
        <f>SWITCH('CONFIGURAÇÃO'!$J$272,"Arma",IF(ISBLANK('CONFIGURAÇÃO'!$L$283),"",'CONFIGURAÇÃO'!$L$283&amp;""),"Escudo",IF(ISBLANK('CONFIGURAÇÃO'!$L$284),"",'CONFIGURAÇÃO'!$L$284&amp;""),"Uniforme",IF(ISBLANK('CONFIGURAÇÃO'!$L$284),"",'CONFIGURAÇÃO'!$L$284&amp;""),"")</f>
        <v/>
      </c>
      <c r="C5612" s="192">
        <f>"'CONFIGURAÇÃO'!L283 'CONFIGURAÇÃO'!L284 'CONFIGURAÇÃO'!L284"</f>
        <v/>
      </c>
      <c r="D5612" s="192" t="inlineStr">
        <is>
          <t>configuração</t>
        </is>
      </c>
    </row>
    <row r="5613">
      <c r="A5613" s="192" t="inlineStr">
        <is>
          <t>custom.10.campo.frequencia</t>
        </is>
      </c>
      <c r="B5613" s="192">
        <f>SWITCH('CONFIGURAÇÃO'!$J$272,"Marcante",IF(ISBLANK('CONFIGURAÇÃO'!$L$282),"",'CONFIGURAÇÃO'!$L$282&amp;""),"Menor",IF(ISBLANK('CONFIGURAÇÃO'!$L$282),"",'CONFIGURAÇÃO'!$L$282&amp;""),"")</f>
        <v/>
      </c>
      <c r="C5613" s="192">
        <f>"'CONFIGURAÇÃO'!L282 'CONFIGURAÇÃO'!L282"</f>
        <v/>
      </c>
      <c r="D5613" s="192" t="inlineStr">
        <is>
          <t>configuração</t>
        </is>
      </c>
    </row>
    <row r="5614">
      <c r="A5614" s="192" t="inlineStr">
        <is>
          <t>custom.10.campo.grau</t>
        </is>
      </c>
      <c r="B5614" s="192">
        <f>SWITCH('CONFIGURAÇÃO'!$J$272,"Ferramenta amaldiçoada",IF(ISBLANK('CONFIGURAÇÃO'!$L$276),"",'CONFIGURAÇÃO'!$L$276&amp;""),"")</f>
        <v/>
      </c>
      <c r="C5614" s="192">
        <f>"'CONFIGURAÇÃO'!L276"</f>
        <v/>
      </c>
      <c r="D5614" s="192" t="inlineStr">
        <is>
          <t>configuração</t>
        </is>
      </c>
    </row>
    <row r="5615">
      <c r="A5615" s="192" t="inlineStr">
        <is>
          <t>custom.10.campo.grau_minimo</t>
        </is>
      </c>
      <c r="B5615" s="192">
        <f>SWITCH('CONFIGURAÇÃO'!$J$272,"Uniforme",IF(ISBLANK('CONFIGURAÇÃO'!$L$275),"",'CONFIGURAÇÃO'!$L$275&amp;""),"")</f>
        <v/>
      </c>
      <c r="C5615" s="192">
        <f>"'CONFIGURAÇÃO'!L275"</f>
        <v/>
      </c>
      <c r="D5615" s="192" t="inlineStr">
        <is>
          <t>configuração</t>
        </is>
      </c>
    </row>
    <row r="5616">
      <c r="A5616" s="192" t="inlineStr">
        <is>
          <t>custom.10.campo.mao</t>
        </is>
      </c>
      <c r="B5616" s="192">
        <f>SWITCH('CONFIGURAÇÃO'!$J$272,"Arma",IF(ISBLANK('CONFIGURAÇÃO'!$L$276),"",'CONFIGURAÇÃO'!$L$276&amp;""),"")</f>
        <v/>
      </c>
      <c r="C5616" s="192">
        <f>"'CONFIGURAÇÃO'!L276"</f>
        <v/>
      </c>
      <c r="D5616" s="192" t="inlineStr">
        <is>
          <t>configuração</t>
        </is>
      </c>
    </row>
    <row r="5617">
      <c r="A5617" s="192" t="inlineStr">
        <is>
          <t>custom.10.campo.oficio</t>
        </is>
      </c>
      <c r="B5617" s="192">
        <f>SWITCH('CONFIGURAÇÃO'!$J$272,"Origem",IF(ISBLANK('CONFIGURAÇÃO'!$L$281),"",'CONFIGURAÇÃO'!$L$281&amp;""),"")</f>
        <v/>
      </c>
      <c r="C5617" s="192">
        <f>"'CONFIGURAÇÃO'!L281"</f>
        <v/>
      </c>
      <c r="D5617" s="192" t="inlineStr">
        <is>
          <t>configuração</t>
        </is>
      </c>
    </row>
    <row r="5618">
      <c r="A5618" s="192" t="inlineStr">
        <is>
          <t>custom.10.campo.origem</t>
        </is>
      </c>
      <c r="B5618" s="192">
        <f>SWITCH('CONFIGURAÇÃO'!$J$272,"Marcante",IF(ISBLANK('CONFIGURAÇÃO'!$L$275),"",'CONFIGURAÇÃO'!$L$275&amp;""),"Menor",IF(ISBLANK('CONFIGURAÇÃO'!$L$275),"",'CONFIGURAÇÃO'!$L$275&amp;""),"")</f>
        <v/>
      </c>
      <c r="C5618" s="192">
        <f>"'CONFIGURAÇÃO'!L275 'CONFIGURAÇÃO'!L275"</f>
        <v/>
      </c>
      <c r="D5618" s="192" t="inlineStr">
        <is>
          <t>configuração</t>
        </is>
      </c>
    </row>
    <row r="5619">
      <c r="A5619" s="192" t="inlineStr">
        <is>
          <t>custom.10.campo.pericia_1</t>
        </is>
      </c>
      <c r="B5619" s="192">
        <f>SWITCH('CONFIGURAÇÃO'!$J$272,"Origem",IF(ISBLANK('CONFIGURAÇÃO'!$L$275),"",'CONFIGURAÇÃO'!$L$275&amp;""),"")</f>
        <v/>
      </c>
      <c r="C5619" s="192">
        <f>"'CONFIGURAÇÃO'!L275"</f>
        <v/>
      </c>
      <c r="D5619" s="192" t="inlineStr">
        <is>
          <t>configuração</t>
        </is>
      </c>
    </row>
    <row r="5620">
      <c r="A5620" s="192" t="inlineStr">
        <is>
          <t>custom.10.campo.pericia_2</t>
        </is>
      </c>
      <c r="B5620" s="192">
        <f>SWITCH('CONFIGURAÇÃO'!$J$272,"Origem",IF(ISBLANK('CONFIGURAÇÃO'!$L$276),"",'CONFIGURAÇÃO'!$L$276&amp;""),"")</f>
        <v/>
      </c>
      <c r="C5620" s="192">
        <f>"'CONFIGURAÇÃO'!L276"</f>
        <v/>
      </c>
      <c r="D5620" s="192" t="inlineStr">
        <is>
          <t>configuração</t>
        </is>
      </c>
    </row>
    <row r="5621">
      <c r="A5621" s="192" t="inlineStr">
        <is>
          <t>custom.10.campo.pericia_3</t>
        </is>
      </c>
      <c r="B5621" s="192">
        <f>SWITCH('CONFIGURAÇÃO'!$J$272,"Origem",IF(ISBLANK('CONFIGURAÇÃO'!$L$277),"",'CONFIGURAÇÃO'!$L$277&amp;""),"")</f>
        <v/>
      </c>
      <c r="C5621" s="192">
        <f>"'CONFIGURAÇÃO'!L277"</f>
        <v/>
      </c>
      <c r="D5621" s="192" t="inlineStr">
        <is>
          <t>configuração</t>
        </is>
      </c>
    </row>
    <row r="5622">
      <c r="A5622" s="192" t="inlineStr">
        <is>
          <t>custom.10.campo.pericia_4</t>
        </is>
      </c>
      <c r="B5622" s="192">
        <f>SWITCH('CONFIGURAÇÃO'!$J$272,"Origem",IF(ISBLANK('CONFIGURAÇÃO'!$L$278),"",'CONFIGURAÇÃO'!$L$278&amp;""),"")</f>
        <v/>
      </c>
      <c r="C5622" s="192">
        <f>"'CONFIGURAÇÃO'!L278"</f>
        <v/>
      </c>
      <c r="D5622" s="192" t="inlineStr">
        <is>
          <t>configuração</t>
        </is>
      </c>
    </row>
    <row r="5623">
      <c r="A5623" s="192" t="inlineStr">
        <is>
          <t>custom.10.campo.preco</t>
        </is>
      </c>
      <c r="B5623" s="192">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2">
        <f>"'CONFIGURAÇÃO'!L287 'CONFIGURAÇÃO'!L286 'CONFIGURAÇÃO'!L286 'CONFIGURAÇÃO'!L283 'CONFIGURAÇÃO'!L285"</f>
        <v/>
      </c>
      <c r="D5623" s="192" t="inlineStr">
        <is>
          <t>configuração</t>
        </is>
      </c>
    </row>
    <row r="5624">
      <c r="A5624" s="192" t="inlineStr">
        <is>
          <t>custom.10.campo.propriedade_1</t>
        </is>
      </c>
      <c r="B5624" s="192">
        <f>SWITCH('CONFIGURAÇÃO'!$J$272,"Arma",IF(ISBLANK('CONFIGURAÇÃO'!$L$278),"",'CONFIGURAÇÃO'!$L$278&amp;""),"")</f>
        <v/>
      </c>
      <c r="C5624" s="192">
        <f>"'CONFIGURAÇÃO'!L278"</f>
        <v/>
      </c>
      <c r="D5624" s="192" t="inlineStr">
        <is>
          <t>configuração</t>
        </is>
      </c>
    </row>
    <row r="5625">
      <c r="A5625" s="192" t="inlineStr">
        <is>
          <t>custom.10.campo.propriedade_2</t>
        </is>
      </c>
      <c r="B5625" s="192">
        <f>SWITCH('CONFIGURAÇÃO'!$J$272,"Arma",IF(ISBLANK('CONFIGURAÇÃO'!$L$279),"",'CONFIGURAÇÃO'!$L$279&amp;""),"")</f>
        <v/>
      </c>
      <c r="C5625" s="192">
        <f>"'CONFIGURAÇÃO'!L279"</f>
        <v/>
      </c>
      <c r="D5625" s="192" t="inlineStr">
        <is>
          <t>configuração</t>
        </is>
      </c>
    </row>
    <row r="5626">
      <c r="A5626" s="192" t="inlineStr">
        <is>
          <t>custom.10.campo.propriedade_3</t>
        </is>
      </c>
      <c r="B5626" s="192">
        <f>SWITCH('CONFIGURAÇÃO'!$J$272,"Arma",IF(ISBLANK('CONFIGURAÇÃO'!$L$280),"",'CONFIGURAÇÃO'!$L$280&amp;""),"")</f>
        <v/>
      </c>
      <c r="C5626" s="192">
        <f>"'CONFIGURAÇÃO'!L280"</f>
        <v/>
      </c>
      <c r="D5626" s="192" t="inlineStr">
        <is>
          <t>configuração</t>
        </is>
      </c>
    </row>
    <row r="5627">
      <c r="A5627" s="192" t="inlineStr">
        <is>
          <t>custom.10.campo.propriedade_4</t>
        </is>
      </c>
      <c r="B5627" s="192">
        <f>SWITCH('CONFIGURAÇÃO'!$J$272,"Arma",IF(ISBLANK('CONFIGURAÇÃO'!$L$281),"",'CONFIGURAÇÃO'!$L$281&amp;""),"")</f>
        <v/>
      </c>
      <c r="C5627" s="192">
        <f>"'CONFIGURAÇÃO'!L281"</f>
        <v/>
      </c>
      <c r="D5627" s="192" t="inlineStr">
        <is>
          <t>configuração</t>
        </is>
      </c>
    </row>
    <row r="5628">
      <c r="A5628" s="192" t="inlineStr">
        <is>
          <t>custom.10.campo.protecao</t>
        </is>
      </c>
      <c r="B5628" s="192">
        <f>SWITCH('CONFIGURAÇÃO'!$J$272,"Escudo",IF(ISBLANK('CONFIGURAÇÃO'!$L$282),"",'CONFIGURAÇÃO'!$L$282&amp;""),"Uniforme",IF(ISBLANK('CONFIGURAÇÃO'!$L$282),"",'CONFIGURAÇÃO'!$L$282&amp;""),"")</f>
        <v/>
      </c>
      <c r="C5628" s="192">
        <f>"'CONFIGURAÇÃO'!L282 'CONFIGURAÇÃO'!L282"</f>
        <v/>
      </c>
      <c r="D5628" s="192" t="inlineStr">
        <is>
          <t>configuração</t>
        </is>
      </c>
    </row>
    <row r="5629">
      <c r="A5629" s="192" t="inlineStr">
        <is>
          <t>custom.10.campo.recarga</t>
        </is>
      </c>
      <c r="B5629" s="192">
        <f>SWITCH('CONFIGURAÇÃO'!$J$272,"Arma",IF(ISBLANK('CONFIGURAÇÃO'!$L$286),"",'CONFIGURAÇÃO'!$L$286&amp;""),"")</f>
        <v/>
      </c>
      <c r="C5629" s="192">
        <f>"'CONFIGURAÇÃO'!L286"</f>
        <v/>
      </c>
      <c r="D5629" s="192" t="inlineStr">
        <is>
          <t>configuração</t>
        </is>
      </c>
    </row>
    <row r="5630">
      <c r="A5630" s="192" t="inlineStr">
        <is>
          <t>custom.10.campo.rota</t>
        </is>
      </c>
      <c r="B5630" s="192">
        <f>SWITCH('CONFIGURAÇÃO'!$J$272,"Origem",IF(ISBLANK('CONFIGURAÇÃO'!$L$279),"",'CONFIGURAÇÃO'!$L$279&amp;""),"")</f>
        <v/>
      </c>
      <c r="C5630" s="192">
        <f>"'CONFIGURAÇÃO'!L279"</f>
        <v/>
      </c>
      <c r="D5630" s="192" t="inlineStr">
        <is>
          <t>configuração</t>
        </is>
      </c>
    </row>
    <row r="5631">
      <c r="A5631" s="192" t="inlineStr">
        <is>
          <t>custom.10.campo.talento_ce_4</t>
        </is>
      </c>
      <c r="B5631" s="192">
        <f>SWITCH('CONFIGURAÇÃO'!$J$272,"Origem",IF(ISBLANK('CONFIGURAÇÃO'!$L$282),"",'CONFIGURAÇÃO'!$L$282&amp;""),"")</f>
        <v/>
      </c>
      <c r="C5631" s="192">
        <f>"'CONFIGURAÇÃO'!L282"</f>
        <v/>
      </c>
      <c r="D5631" s="192" t="inlineStr">
        <is>
          <t>configuração</t>
        </is>
      </c>
    </row>
    <row r="5632">
      <c r="A5632" s="192" t="inlineStr">
        <is>
          <t>custom.10.campo.teto_de_destreza</t>
        </is>
      </c>
      <c r="B5632" s="192">
        <f>SWITCH('CONFIGURAÇÃO'!$J$272,"Escudo",IF(ISBLANK('CONFIGURAÇÃO'!$L$283),"",'CONFIGURAÇÃO'!$L$283&amp;""),"Uniforme",IF(ISBLANK('CONFIGURAÇÃO'!$L$283),"",'CONFIGURAÇÃO'!$L$283&amp;""),"")</f>
        <v/>
      </c>
      <c r="C5632" s="192">
        <f>"'CONFIGURAÇÃO'!L283 'CONFIGURAÇÃO'!L283"</f>
        <v/>
      </c>
      <c r="D5632" s="192" t="inlineStr">
        <is>
          <t>configuração</t>
        </is>
      </c>
    </row>
    <row r="5633">
      <c r="A5633" s="192" t="inlineStr">
        <is>
          <t>custom.10.campo.tipo_de_dano</t>
        </is>
      </c>
      <c r="B5633" s="192">
        <f>SWITCH('CONFIGURAÇÃO'!$J$272,"Arma",IF(ISBLANK('CONFIGURAÇÃO'!$L$277),"",'CONFIGURAÇÃO'!$L$277&amp;""),"")</f>
        <v/>
      </c>
      <c r="C5633" s="192">
        <f>"'CONFIGURAÇÃO'!L277"</f>
        <v/>
      </c>
      <c r="D5633" s="192" t="inlineStr">
        <is>
          <t>configuração</t>
        </is>
      </c>
    </row>
    <row r="5634">
      <c r="A5634" s="192" t="inlineStr">
        <is>
          <t>custom.10.campo.volume</t>
        </is>
      </c>
      <c r="B5634" s="192">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2">
        <f>"'CONFIGURAÇÃO'!L284 'CONFIGURAÇÃO'!L285 'CONFIGURAÇÃO'!L285 'CONFIGURAÇÃO'!L282 'CONFIGURAÇÃO'!L284"</f>
        <v/>
      </c>
      <c r="D5634" s="192" t="inlineStr">
        <is>
          <t>configuração</t>
        </is>
      </c>
    </row>
    <row r="5635">
      <c r="A5635" s="192" t="inlineStr">
        <is>
          <t>aviso.custom.10</t>
        </is>
      </c>
      <c r="B5635" s="192">
        <f>'DADOS_CUSTOM'!$S$11&amp;""</f>
        <v/>
      </c>
      <c r="C5635" s="192" t="inlineStr">
        <is>
          <t>DADOS_CUSTOM!S11</t>
        </is>
      </c>
      <c r="D5635" s="192" t="inlineStr">
        <is>
          <t>aviso</t>
        </is>
      </c>
    </row>
    <row r="5636">
      <c r="A5636" s="192" t="inlineStr">
        <is>
          <t>custom.11.tipo</t>
        </is>
      </c>
      <c r="B5636" s="192">
        <f>IF(ISBLANK('CONFIGURAÇÃO'!$J$301),"",'CONFIGURAÇÃO'!$J$301&amp;"")</f>
        <v/>
      </c>
      <c r="C5636" s="192">
        <f>"'CONFIGURAÇÃO'!J301"</f>
        <v/>
      </c>
      <c r="D5636" s="192" t="inlineStr">
        <is>
          <t>configuração</t>
        </is>
      </c>
    </row>
    <row r="5637">
      <c r="A5637" s="192" t="inlineStr">
        <is>
          <t>custom.11.nome</t>
        </is>
      </c>
      <c r="B5637" s="192">
        <f>IF(ISBLANK('CONFIGURAÇÃO'!$J$303),"",'CONFIGURAÇÃO'!$J$303&amp;"")</f>
        <v/>
      </c>
      <c r="C5637" s="192">
        <f>"'CONFIGURAÇÃO'!J303"</f>
        <v/>
      </c>
      <c r="D5637" s="192" t="inlineStr">
        <is>
          <t>configuração</t>
        </is>
      </c>
    </row>
    <row r="5638">
      <c r="A5638" s="192" t="inlineStr">
        <is>
          <t>custom.11.mestre_viu</t>
        </is>
      </c>
      <c r="B5638" s="192">
        <f>N('CONFIGURAÇÃO'!$N$301)&amp;""</f>
        <v/>
      </c>
      <c r="C5638" s="192">
        <f>"'CONFIGURAÇÃO'!N301"</f>
        <v/>
      </c>
      <c r="D5638" s="192" t="inlineStr">
        <is>
          <t>configuração</t>
        </is>
      </c>
    </row>
    <row r="5639">
      <c r="A5639" s="192" t="inlineStr">
        <is>
          <t>custom.11.efeito</t>
        </is>
      </c>
      <c r="B5639" s="192">
        <f>IF(ISBLANK('CONFIGURAÇÃO'!$J$318),"",'CONFIGURAÇÃO'!$J$318&amp;"")</f>
        <v/>
      </c>
      <c r="C5639" s="192">
        <f>"'CONFIGURAÇÃO'!J318"</f>
        <v/>
      </c>
      <c r="D5639" s="192" t="inlineStr">
        <is>
          <t>configuração</t>
        </is>
      </c>
    </row>
    <row r="5640">
      <c r="A5640" s="192" t="inlineStr">
        <is>
          <t>custom.11.campo.alcance</t>
        </is>
      </c>
      <c r="B5640" s="192">
        <f>SWITCH('CONFIGURAÇÃO'!$J$301,"Arma",IF(ISBLANK('CONFIGURAÇÃO'!$L$314),"",'CONFIGURAÇÃO'!$L$314&amp;""),"")</f>
        <v/>
      </c>
      <c r="C5640" s="192">
        <f>"'CONFIGURAÇÃO'!L314"</f>
        <v/>
      </c>
      <c r="D5640" s="192" t="inlineStr">
        <is>
          <t>configuração</t>
        </is>
      </c>
    </row>
    <row r="5641">
      <c r="A5641" s="192" t="inlineStr">
        <is>
          <t>custom.11.campo.base</t>
        </is>
      </c>
      <c r="B5641" s="192">
        <f>SWITCH('CONFIGURAÇÃO'!$J$301,"Ferramenta amaldiçoada",IF(ISBLANK('CONFIGURAÇÃO'!$L$304),"",'CONFIGURAÇÃO'!$L$304&amp;""),"")</f>
        <v/>
      </c>
      <c r="C5641" s="192">
        <f>"'CONFIGURAÇÃO'!L304"</f>
        <v/>
      </c>
      <c r="D5641" s="192" t="inlineStr">
        <is>
          <t>configuração</t>
        </is>
      </c>
    </row>
    <row r="5642">
      <c r="A5642" s="192" t="inlineStr">
        <is>
          <t>custom.11.campo.base_do_livro</t>
        </is>
      </c>
      <c r="B5642" s="192">
        <f>SWITCH('CONFIGURAÇÃO'!$J$301,"Origem",IF(ISBLANK('CONFIGURAÇÃO'!$L$309),"",'CONFIGURAÇÃO'!$L$309&amp;""),"")</f>
        <v/>
      </c>
      <c r="C5642" s="192">
        <f>"'CONFIGURAÇÃO'!L309"</f>
        <v/>
      </c>
      <c r="D5642" s="192" t="inlineStr">
        <is>
          <t>configuração</t>
        </is>
      </c>
    </row>
    <row r="5643">
      <c r="A5643" s="192" t="inlineStr">
        <is>
          <t>custom.11.campo.categoria</t>
        </is>
      </c>
      <c r="B5643" s="192">
        <f>SWITCH('CONFIGURAÇÃO'!$J$301,"Arma",IF(ISBLANK('CONFIGURAÇÃO'!$L$304),"",'CONFIGURAÇÃO'!$L$304&amp;""),"")</f>
        <v/>
      </c>
      <c r="C5643" s="192">
        <f>"'CONFIGURAÇÃO'!L304"</f>
        <v/>
      </c>
      <c r="D5643" s="192" t="inlineStr">
        <is>
          <t>configuração</t>
        </is>
      </c>
    </row>
    <row r="5644">
      <c r="A5644" s="192" t="inlineStr">
        <is>
          <t>custom.11.campo.dado</t>
        </is>
      </c>
      <c r="B5644" s="192">
        <f>SWITCH('CONFIGURAÇÃO'!$J$301,"Arma",IF(ISBLANK('CONFIGURAÇÃO'!$L$311),"",'CONFIGURAÇÃO'!$L$311&amp;""),"")</f>
        <v/>
      </c>
      <c r="C5644" s="192">
        <f>"'CONFIGURAÇÃO'!L311"</f>
        <v/>
      </c>
      <c r="D5644" s="192" t="inlineStr">
        <is>
          <t>configuração</t>
        </is>
      </c>
    </row>
    <row r="5645">
      <c r="A5645" s="192" t="inlineStr">
        <is>
          <t>custom.11.campo.desgaste</t>
        </is>
      </c>
      <c r="B5645" s="192">
        <f>SWITCH('CONFIGURAÇÃO'!$J$301,"Ferramenta amaldiçoada",IF(ISBLANK('CONFIGURAÇÃO'!$L$312),"",'CONFIGURAÇÃO'!$L$312&amp;""),"")</f>
        <v/>
      </c>
      <c r="C5645" s="192">
        <f>"'CONFIGURAÇÃO'!L312"</f>
        <v/>
      </c>
      <c r="D5645" s="192" t="inlineStr">
        <is>
          <t>configuração</t>
        </is>
      </c>
    </row>
    <row r="5646">
      <c r="A5646" s="192" t="inlineStr">
        <is>
          <t>custom.11.campo.estigma</t>
        </is>
      </c>
      <c r="B5646" s="192">
        <f>SWITCH('CONFIGURAÇÃO'!$J$301,"Ferramenta amaldiçoada",IF(ISBLANK('CONFIGURAÇÃO'!$L$311),"",'CONFIGURAÇÃO'!$L$311&amp;""),"")</f>
        <v/>
      </c>
      <c r="C5646" s="192">
        <f>"'CONFIGURAÇÃO'!L311"</f>
        <v/>
      </c>
      <c r="D5646" s="192" t="inlineStr">
        <is>
          <t>configuração</t>
        </is>
      </c>
    </row>
    <row r="5647">
      <c r="A5647" s="192" t="inlineStr">
        <is>
          <t>custom.11.campo.exige_marcante</t>
        </is>
      </c>
      <c r="B5647" s="192">
        <f>SWITCH('CONFIGURAÇÃO'!$J$301,"Menor",IF(ISBLANK('CONFIGURAÇÃO'!$L$305),"",'CONFIGURAÇÃO'!$L$305&amp;""),"")</f>
        <v/>
      </c>
      <c r="C5647" s="192">
        <f>"'CONFIGURAÇÃO'!L305"</f>
        <v/>
      </c>
      <c r="D5647" s="192" t="inlineStr">
        <is>
          <t>configuração</t>
        </is>
      </c>
    </row>
    <row r="5648">
      <c r="A5648" s="192" t="inlineStr">
        <is>
          <t>custom.11.campo.forca</t>
        </is>
      </c>
      <c r="B5648" s="192">
        <f>SWITCH('CONFIGURAÇÃO'!$J$301,"Arma",IF(ISBLANK('CONFIGURAÇÃO'!$L$312),"",'CONFIGURAÇÃO'!$L$312&amp;""),"Escudo",IF(ISBLANK('CONFIGURAÇÃO'!$L$313),"",'CONFIGURAÇÃO'!$L$313&amp;""),"Uniforme",IF(ISBLANK('CONFIGURAÇÃO'!$L$313),"",'CONFIGURAÇÃO'!$L$313&amp;""),"")</f>
        <v/>
      </c>
      <c r="C5648" s="192">
        <f>"'CONFIGURAÇÃO'!L312 'CONFIGURAÇÃO'!L313 'CONFIGURAÇÃO'!L313"</f>
        <v/>
      </c>
      <c r="D5648" s="192" t="inlineStr">
        <is>
          <t>configuração</t>
        </is>
      </c>
    </row>
    <row r="5649">
      <c r="A5649" s="192" t="inlineStr">
        <is>
          <t>custom.11.campo.frequencia</t>
        </is>
      </c>
      <c r="B5649" s="192">
        <f>SWITCH('CONFIGURAÇÃO'!$J$301,"Marcante",IF(ISBLANK('CONFIGURAÇÃO'!$L$311),"",'CONFIGURAÇÃO'!$L$311&amp;""),"Menor",IF(ISBLANK('CONFIGURAÇÃO'!$L$311),"",'CONFIGURAÇÃO'!$L$311&amp;""),"")</f>
        <v/>
      </c>
      <c r="C5649" s="192">
        <f>"'CONFIGURAÇÃO'!L311 'CONFIGURAÇÃO'!L311"</f>
        <v/>
      </c>
      <c r="D5649" s="192" t="inlineStr">
        <is>
          <t>configuração</t>
        </is>
      </c>
    </row>
    <row r="5650">
      <c r="A5650" s="192" t="inlineStr">
        <is>
          <t>custom.11.campo.grau</t>
        </is>
      </c>
      <c r="B5650" s="192">
        <f>SWITCH('CONFIGURAÇÃO'!$J$301,"Ferramenta amaldiçoada",IF(ISBLANK('CONFIGURAÇÃO'!$L$305),"",'CONFIGURAÇÃO'!$L$305&amp;""),"")</f>
        <v/>
      </c>
      <c r="C5650" s="192">
        <f>"'CONFIGURAÇÃO'!L305"</f>
        <v/>
      </c>
      <c r="D5650" s="192" t="inlineStr">
        <is>
          <t>configuração</t>
        </is>
      </c>
    </row>
    <row r="5651">
      <c r="A5651" s="192" t="inlineStr">
        <is>
          <t>custom.11.campo.grau_minimo</t>
        </is>
      </c>
      <c r="B5651" s="192">
        <f>SWITCH('CONFIGURAÇÃO'!$J$301,"Uniforme",IF(ISBLANK('CONFIGURAÇÃO'!$L$304),"",'CONFIGURAÇÃO'!$L$304&amp;""),"")</f>
        <v/>
      </c>
      <c r="C5651" s="192">
        <f>"'CONFIGURAÇÃO'!L304"</f>
        <v/>
      </c>
      <c r="D5651" s="192" t="inlineStr">
        <is>
          <t>configuração</t>
        </is>
      </c>
    </row>
    <row r="5652">
      <c r="A5652" s="192" t="inlineStr">
        <is>
          <t>custom.11.campo.mao</t>
        </is>
      </c>
      <c r="B5652" s="192">
        <f>SWITCH('CONFIGURAÇÃO'!$J$301,"Arma",IF(ISBLANK('CONFIGURAÇÃO'!$L$305),"",'CONFIGURAÇÃO'!$L$305&amp;""),"")</f>
        <v/>
      </c>
      <c r="C5652" s="192">
        <f>"'CONFIGURAÇÃO'!L305"</f>
        <v/>
      </c>
      <c r="D5652" s="192" t="inlineStr">
        <is>
          <t>configuração</t>
        </is>
      </c>
    </row>
    <row r="5653">
      <c r="A5653" s="192" t="inlineStr">
        <is>
          <t>custom.11.campo.oficio</t>
        </is>
      </c>
      <c r="B5653" s="192">
        <f>SWITCH('CONFIGURAÇÃO'!$J$301,"Origem",IF(ISBLANK('CONFIGURAÇÃO'!$L$310),"",'CONFIGURAÇÃO'!$L$310&amp;""),"")</f>
        <v/>
      </c>
      <c r="C5653" s="192">
        <f>"'CONFIGURAÇÃO'!L310"</f>
        <v/>
      </c>
      <c r="D5653" s="192" t="inlineStr">
        <is>
          <t>configuração</t>
        </is>
      </c>
    </row>
    <row r="5654">
      <c r="A5654" s="192" t="inlineStr">
        <is>
          <t>custom.11.campo.origem</t>
        </is>
      </c>
      <c r="B5654" s="192">
        <f>SWITCH('CONFIGURAÇÃO'!$J$301,"Marcante",IF(ISBLANK('CONFIGURAÇÃO'!$L$304),"",'CONFIGURAÇÃO'!$L$304&amp;""),"Menor",IF(ISBLANK('CONFIGURAÇÃO'!$L$304),"",'CONFIGURAÇÃO'!$L$304&amp;""),"")</f>
        <v/>
      </c>
      <c r="C5654" s="192">
        <f>"'CONFIGURAÇÃO'!L304 'CONFIGURAÇÃO'!L304"</f>
        <v/>
      </c>
      <c r="D5654" s="192" t="inlineStr">
        <is>
          <t>configuração</t>
        </is>
      </c>
    </row>
    <row r="5655">
      <c r="A5655" s="192" t="inlineStr">
        <is>
          <t>custom.11.campo.pericia_1</t>
        </is>
      </c>
      <c r="B5655" s="192">
        <f>SWITCH('CONFIGURAÇÃO'!$J$301,"Origem",IF(ISBLANK('CONFIGURAÇÃO'!$L$304),"",'CONFIGURAÇÃO'!$L$304&amp;""),"")</f>
        <v/>
      </c>
      <c r="C5655" s="192">
        <f>"'CONFIGURAÇÃO'!L304"</f>
        <v/>
      </c>
      <c r="D5655" s="192" t="inlineStr">
        <is>
          <t>configuração</t>
        </is>
      </c>
    </row>
    <row r="5656">
      <c r="A5656" s="192" t="inlineStr">
        <is>
          <t>custom.11.campo.pericia_2</t>
        </is>
      </c>
      <c r="B5656" s="192">
        <f>SWITCH('CONFIGURAÇÃO'!$J$301,"Origem",IF(ISBLANK('CONFIGURAÇÃO'!$L$305),"",'CONFIGURAÇÃO'!$L$305&amp;""),"")</f>
        <v/>
      </c>
      <c r="C5656" s="192">
        <f>"'CONFIGURAÇÃO'!L305"</f>
        <v/>
      </c>
      <c r="D5656" s="192" t="inlineStr">
        <is>
          <t>configuração</t>
        </is>
      </c>
    </row>
    <row r="5657">
      <c r="A5657" s="192" t="inlineStr">
        <is>
          <t>custom.11.campo.pericia_3</t>
        </is>
      </c>
      <c r="B5657" s="192">
        <f>SWITCH('CONFIGURAÇÃO'!$J$301,"Origem",IF(ISBLANK('CONFIGURAÇÃO'!$L$306),"",'CONFIGURAÇÃO'!$L$306&amp;""),"")</f>
        <v/>
      </c>
      <c r="C5657" s="192">
        <f>"'CONFIGURAÇÃO'!L306"</f>
        <v/>
      </c>
      <c r="D5657" s="192" t="inlineStr">
        <is>
          <t>configuração</t>
        </is>
      </c>
    </row>
    <row r="5658">
      <c r="A5658" s="192" t="inlineStr">
        <is>
          <t>custom.11.campo.pericia_4</t>
        </is>
      </c>
      <c r="B5658" s="192">
        <f>SWITCH('CONFIGURAÇÃO'!$J$301,"Origem",IF(ISBLANK('CONFIGURAÇÃO'!$L$307),"",'CONFIGURAÇÃO'!$L$307&amp;""),"")</f>
        <v/>
      </c>
      <c r="C5658" s="192">
        <f>"'CONFIGURAÇÃO'!L307"</f>
        <v/>
      </c>
      <c r="D5658" s="192" t="inlineStr">
        <is>
          <t>configuração</t>
        </is>
      </c>
    </row>
    <row r="5659">
      <c r="A5659" s="192" t="inlineStr">
        <is>
          <t>custom.11.campo.preco</t>
        </is>
      </c>
      <c r="B5659" s="192">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2">
        <f>"'CONFIGURAÇÃO'!L316 'CONFIGURAÇÃO'!L315 'CONFIGURAÇÃO'!L315 'CONFIGURAÇÃO'!L312 'CONFIGURAÇÃO'!L314"</f>
        <v/>
      </c>
      <c r="D5659" s="192" t="inlineStr">
        <is>
          <t>configuração</t>
        </is>
      </c>
    </row>
    <row r="5660">
      <c r="A5660" s="192" t="inlineStr">
        <is>
          <t>custom.11.campo.propriedade_1</t>
        </is>
      </c>
      <c r="B5660" s="192">
        <f>SWITCH('CONFIGURAÇÃO'!$J$301,"Arma",IF(ISBLANK('CONFIGURAÇÃO'!$L$307),"",'CONFIGURAÇÃO'!$L$307&amp;""),"")</f>
        <v/>
      </c>
      <c r="C5660" s="192">
        <f>"'CONFIGURAÇÃO'!L307"</f>
        <v/>
      </c>
      <c r="D5660" s="192" t="inlineStr">
        <is>
          <t>configuração</t>
        </is>
      </c>
    </row>
    <row r="5661">
      <c r="A5661" s="192" t="inlineStr">
        <is>
          <t>custom.11.campo.propriedade_2</t>
        </is>
      </c>
      <c r="B5661" s="192">
        <f>SWITCH('CONFIGURAÇÃO'!$J$301,"Arma",IF(ISBLANK('CONFIGURAÇÃO'!$L$308),"",'CONFIGURAÇÃO'!$L$308&amp;""),"")</f>
        <v/>
      </c>
      <c r="C5661" s="192">
        <f>"'CONFIGURAÇÃO'!L308"</f>
        <v/>
      </c>
      <c r="D5661" s="192" t="inlineStr">
        <is>
          <t>configuração</t>
        </is>
      </c>
    </row>
    <row r="5662">
      <c r="A5662" s="192" t="inlineStr">
        <is>
          <t>custom.11.campo.propriedade_3</t>
        </is>
      </c>
      <c r="B5662" s="192">
        <f>SWITCH('CONFIGURAÇÃO'!$J$301,"Arma",IF(ISBLANK('CONFIGURAÇÃO'!$L$309),"",'CONFIGURAÇÃO'!$L$309&amp;""),"")</f>
        <v/>
      </c>
      <c r="C5662" s="192">
        <f>"'CONFIGURAÇÃO'!L309"</f>
        <v/>
      </c>
      <c r="D5662" s="192" t="inlineStr">
        <is>
          <t>configuração</t>
        </is>
      </c>
    </row>
    <row r="5663">
      <c r="A5663" s="192" t="inlineStr">
        <is>
          <t>custom.11.campo.propriedade_4</t>
        </is>
      </c>
      <c r="B5663" s="192">
        <f>SWITCH('CONFIGURAÇÃO'!$J$301,"Arma",IF(ISBLANK('CONFIGURAÇÃO'!$L$310),"",'CONFIGURAÇÃO'!$L$310&amp;""),"")</f>
        <v/>
      </c>
      <c r="C5663" s="192">
        <f>"'CONFIGURAÇÃO'!L310"</f>
        <v/>
      </c>
      <c r="D5663" s="192" t="inlineStr">
        <is>
          <t>configuração</t>
        </is>
      </c>
    </row>
    <row r="5664">
      <c r="A5664" s="192" t="inlineStr">
        <is>
          <t>custom.11.campo.protecao</t>
        </is>
      </c>
      <c r="B5664" s="192">
        <f>SWITCH('CONFIGURAÇÃO'!$J$301,"Escudo",IF(ISBLANK('CONFIGURAÇÃO'!$L$311),"",'CONFIGURAÇÃO'!$L$311&amp;""),"Uniforme",IF(ISBLANK('CONFIGURAÇÃO'!$L$311),"",'CONFIGURAÇÃO'!$L$311&amp;""),"")</f>
        <v/>
      </c>
      <c r="C5664" s="192">
        <f>"'CONFIGURAÇÃO'!L311 'CONFIGURAÇÃO'!L311"</f>
        <v/>
      </c>
      <c r="D5664" s="192" t="inlineStr">
        <is>
          <t>configuração</t>
        </is>
      </c>
    </row>
    <row r="5665">
      <c r="A5665" s="192" t="inlineStr">
        <is>
          <t>custom.11.campo.recarga</t>
        </is>
      </c>
      <c r="B5665" s="192">
        <f>SWITCH('CONFIGURAÇÃO'!$J$301,"Arma",IF(ISBLANK('CONFIGURAÇÃO'!$L$315),"",'CONFIGURAÇÃO'!$L$315&amp;""),"")</f>
        <v/>
      </c>
      <c r="C5665" s="192">
        <f>"'CONFIGURAÇÃO'!L315"</f>
        <v/>
      </c>
      <c r="D5665" s="192" t="inlineStr">
        <is>
          <t>configuração</t>
        </is>
      </c>
    </row>
    <row r="5666">
      <c r="A5666" s="192" t="inlineStr">
        <is>
          <t>custom.11.campo.rota</t>
        </is>
      </c>
      <c r="B5666" s="192">
        <f>SWITCH('CONFIGURAÇÃO'!$J$301,"Origem",IF(ISBLANK('CONFIGURAÇÃO'!$L$308),"",'CONFIGURAÇÃO'!$L$308&amp;""),"")</f>
        <v/>
      </c>
      <c r="C5666" s="192">
        <f>"'CONFIGURAÇÃO'!L308"</f>
        <v/>
      </c>
      <c r="D5666" s="192" t="inlineStr">
        <is>
          <t>configuração</t>
        </is>
      </c>
    </row>
    <row r="5667">
      <c r="A5667" s="192" t="inlineStr">
        <is>
          <t>custom.11.campo.talento_ce_4</t>
        </is>
      </c>
      <c r="B5667" s="192">
        <f>SWITCH('CONFIGURAÇÃO'!$J$301,"Origem",IF(ISBLANK('CONFIGURAÇÃO'!$L$311),"",'CONFIGURAÇÃO'!$L$311&amp;""),"")</f>
        <v/>
      </c>
      <c r="C5667" s="192">
        <f>"'CONFIGURAÇÃO'!L311"</f>
        <v/>
      </c>
      <c r="D5667" s="192" t="inlineStr">
        <is>
          <t>configuração</t>
        </is>
      </c>
    </row>
    <row r="5668">
      <c r="A5668" s="192" t="inlineStr">
        <is>
          <t>custom.11.campo.teto_de_destreza</t>
        </is>
      </c>
      <c r="B5668" s="192">
        <f>SWITCH('CONFIGURAÇÃO'!$J$301,"Escudo",IF(ISBLANK('CONFIGURAÇÃO'!$L$312),"",'CONFIGURAÇÃO'!$L$312&amp;""),"Uniforme",IF(ISBLANK('CONFIGURAÇÃO'!$L$312),"",'CONFIGURAÇÃO'!$L$312&amp;""),"")</f>
        <v/>
      </c>
      <c r="C5668" s="192">
        <f>"'CONFIGURAÇÃO'!L312 'CONFIGURAÇÃO'!L312"</f>
        <v/>
      </c>
      <c r="D5668" s="192" t="inlineStr">
        <is>
          <t>configuração</t>
        </is>
      </c>
    </row>
    <row r="5669">
      <c r="A5669" s="192" t="inlineStr">
        <is>
          <t>custom.11.campo.tipo_de_dano</t>
        </is>
      </c>
      <c r="B5669" s="192">
        <f>SWITCH('CONFIGURAÇÃO'!$J$301,"Arma",IF(ISBLANK('CONFIGURAÇÃO'!$L$306),"",'CONFIGURAÇÃO'!$L$306&amp;""),"")</f>
        <v/>
      </c>
      <c r="C5669" s="192">
        <f>"'CONFIGURAÇÃO'!L306"</f>
        <v/>
      </c>
      <c r="D5669" s="192" t="inlineStr">
        <is>
          <t>configuração</t>
        </is>
      </c>
    </row>
    <row r="5670">
      <c r="A5670" s="192" t="inlineStr">
        <is>
          <t>custom.11.campo.volume</t>
        </is>
      </c>
      <c r="B5670" s="192">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2">
        <f>"'CONFIGURAÇÃO'!L313 'CONFIGURAÇÃO'!L314 'CONFIGURAÇÃO'!L314 'CONFIGURAÇÃO'!L311 'CONFIGURAÇÃO'!L313"</f>
        <v/>
      </c>
      <c r="D5670" s="192" t="inlineStr">
        <is>
          <t>configuração</t>
        </is>
      </c>
    </row>
    <row r="5671">
      <c r="A5671" s="192" t="inlineStr">
        <is>
          <t>aviso.custom.11</t>
        </is>
      </c>
      <c r="B5671" s="192">
        <f>'DADOS_CUSTOM'!$S$12&amp;""</f>
        <v/>
      </c>
      <c r="C5671" s="192" t="inlineStr">
        <is>
          <t>DADOS_CUSTOM!S12</t>
        </is>
      </c>
      <c r="D5671" s="192" t="inlineStr">
        <is>
          <t>aviso</t>
        </is>
      </c>
    </row>
    <row r="5672">
      <c r="A5672" s="192" t="inlineStr">
        <is>
          <t>custom.12.tipo</t>
        </is>
      </c>
      <c r="B5672" s="192">
        <f>IF(ISBLANK('CONFIGURAÇÃO'!$J$330),"",'CONFIGURAÇÃO'!$J$330&amp;"")</f>
        <v/>
      </c>
      <c r="C5672" s="192">
        <f>"'CONFIGURAÇÃO'!J330"</f>
        <v/>
      </c>
      <c r="D5672" s="192" t="inlineStr">
        <is>
          <t>configuração</t>
        </is>
      </c>
    </row>
    <row r="5673">
      <c r="A5673" s="192" t="inlineStr">
        <is>
          <t>custom.12.nome</t>
        </is>
      </c>
      <c r="B5673" s="192">
        <f>IF(ISBLANK('CONFIGURAÇÃO'!$J$332),"",'CONFIGURAÇÃO'!$J$332&amp;"")</f>
        <v/>
      </c>
      <c r="C5673" s="192">
        <f>"'CONFIGURAÇÃO'!J332"</f>
        <v/>
      </c>
      <c r="D5673" s="192" t="inlineStr">
        <is>
          <t>configuração</t>
        </is>
      </c>
    </row>
    <row r="5674">
      <c r="A5674" s="192" t="inlineStr">
        <is>
          <t>custom.12.mestre_viu</t>
        </is>
      </c>
      <c r="B5674" s="192">
        <f>N('CONFIGURAÇÃO'!$N$330)&amp;""</f>
        <v/>
      </c>
      <c r="C5674" s="192">
        <f>"'CONFIGURAÇÃO'!N330"</f>
        <v/>
      </c>
      <c r="D5674" s="192" t="inlineStr">
        <is>
          <t>configuração</t>
        </is>
      </c>
    </row>
    <row r="5675">
      <c r="A5675" s="192" t="inlineStr">
        <is>
          <t>custom.12.efeito</t>
        </is>
      </c>
      <c r="B5675" s="192">
        <f>IF(ISBLANK('CONFIGURAÇÃO'!$J$347),"",'CONFIGURAÇÃO'!$J$347&amp;"")</f>
        <v/>
      </c>
      <c r="C5675" s="192">
        <f>"'CONFIGURAÇÃO'!J347"</f>
        <v/>
      </c>
      <c r="D5675" s="192" t="inlineStr">
        <is>
          <t>configuração</t>
        </is>
      </c>
    </row>
    <row r="5676">
      <c r="A5676" s="192" t="inlineStr">
        <is>
          <t>custom.12.campo.alcance</t>
        </is>
      </c>
      <c r="B5676" s="192">
        <f>SWITCH('CONFIGURAÇÃO'!$J$330,"Arma",IF(ISBLANK('CONFIGURAÇÃO'!$L$343),"",'CONFIGURAÇÃO'!$L$343&amp;""),"")</f>
        <v/>
      </c>
      <c r="C5676" s="192">
        <f>"'CONFIGURAÇÃO'!L343"</f>
        <v/>
      </c>
      <c r="D5676" s="192" t="inlineStr">
        <is>
          <t>configuração</t>
        </is>
      </c>
    </row>
    <row r="5677">
      <c r="A5677" s="192" t="inlineStr">
        <is>
          <t>custom.12.campo.base</t>
        </is>
      </c>
      <c r="B5677" s="192">
        <f>SWITCH('CONFIGURAÇÃO'!$J$330,"Ferramenta amaldiçoada",IF(ISBLANK('CONFIGURAÇÃO'!$L$333),"",'CONFIGURAÇÃO'!$L$333&amp;""),"")</f>
        <v/>
      </c>
      <c r="C5677" s="192">
        <f>"'CONFIGURAÇÃO'!L333"</f>
        <v/>
      </c>
      <c r="D5677" s="192" t="inlineStr">
        <is>
          <t>configuração</t>
        </is>
      </c>
    </row>
    <row r="5678">
      <c r="A5678" s="192" t="inlineStr">
        <is>
          <t>custom.12.campo.base_do_livro</t>
        </is>
      </c>
      <c r="B5678" s="192">
        <f>SWITCH('CONFIGURAÇÃO'!$J$330,"Origem",IF(ISBLANK('CONFIGURAÇÃO'!$L$338),"",'CONFIGURAÇÃO'!$L$338&amp;""),"")</f>
        <v/>
      </c>
      <c r="C5678" s="192">
        <f>"'CONFIGURAÇÃO'!L338"</f>
        <v/>
      </c>
      <c r="D5678" s="192" t="inlineStr">
        <is>
          <t>configuração</t>
        </is>
      </c>
    </row>
    <row r="5679">
      <c r="A5679" s="192" t="inlineStr">
        <is>
          <t>custom.12.campo.categoria</t>
        </is>
      </c>
      <c r="B5679" s="192">
        <f>SWITCH('CONFIGURAÇÃO'!$J$330,"Arma",IF(ISBLANK('CONFIGURAÇÃO'!$L$333),"",'CONFIGURAÇÃO'!$L$333&amp;""),"")</f>
        <v/>
      </c>
      <c r="C5679" s="192">
        <f>"'CONFIGURAÇÃO'!L333"</f>
        <v/>
      </c>
      <c r="D5679" s="192" t="inlineStr">
        <is>
          <t>configuração</t>
        </is>
      </c>
    </row>
    <row r="5680">
      <c r="A5680" s="192" t="inlineStr">
        <is>
          <t>custom.12.campo.dado</t>
        </is>
      </c>
      <c r="B5680" s="192">
        <f>SWITCH('CONFIGURAÇÃO'!$J$330,"Arma",IF(ISBLANK('CONFIGURAÇÃO'!$L$340),"",'CONFIGURAÇÃO'!$L$340&amp;""),"")</f>
        <v/>
      </c>
      <c r="C5680" s="192">
        <f>"'CONFIGURAÇÃO'!L340"</f>
        <v/>
      </c>
      <c r="D5680" s="192" t="inlineStr">
        <is>
          <t>configuração</t>
        </is>
      </c>
    </row>
    <row r="5681">
      <c r="A5681" s="192" t="inlineStr">
        <is>
          <t>custom.12.campo.desgaste</t>
        </is>
      </c>
      <c r="B5681" s="192">
        <f>SWITCH('CONFIGURAÇÃO'!$J$330,"Ferramenta amaldiçoada",IF(ISBLANK('CONFIGURAÇÃO'!$L$341),"",'CONFIGURAÇÃO'!$L$341&amp;""),"")</f>
        <v/>
      </c>
      <c r="C5681" s="192">
        <f>"'CONFIGURAÇÃO'!L341"</f>
        <v/>
      </c>
      <c r="D5681" s="192" t="inlineStr">
        <is>
          <t>configuração</t>
        </is>
      </c>
    </row>
    <row r="5682">
      <c r="A5682" s="192" t="inlineStr">
        <is>
          <t>custom.12.campo.estigma</t>
        </is>
      </c>
      <c r="B5682" s="192">
        <f>SWITCH('CONFIGURAÇÃO'!$J$330,"Ferramenta amaldiçoada",IF(ISBLANK('CONFIGURAÇÃO'!$L$340),"",'CONFIGURAÇÃO'!$L$340&amp;""),"")</f>
        <v/>
      </c>
      <c r="C5682" s="192">
        <f>"'CONFIGURAÇÃO'!L340"</f>
        <v/>
      </c>
      <c r="D5682" s="192" t="inlineStr">
        <is>
          <t>configuração</t>
        </is>
      </c>
    </row>
    <row r="5683">
      <c r="A5683" s="192" t="inlineStr">
        <is>
          <t>custom.12.campo.exige_marcante</t>
        </is>
      </c>
      <c r="B5683" s="192">
        <f>SWITCH('CONFIGURAÇÃO'!$J$330,"Menor",IF(ISBLANK('CONFIGURAÇÃO'!$L$334),"",'CONFIGURAÇÃO'!$L$334&amp;""),"")</f>
        <v/>
      </c>
      <c r="C5683" s="192">
        <f>"'CONFIGURAÇÃO'!L334"</f>
        <v/>
      </c>
      <c r="D5683" s="192" t="inlineStr">
        <is>
          <t>configuração</t>
        </is>
      </c>
    </row>
    <row r="5684">
      <c r="A5684" s="192" t="inlineStr">
        <is>
          <t>custom.12.campo.forca</t>
        </is>
      </c>
      <c r="B5684" s="192">
        <f>SWITCH('CONFIGURAÇÃO'!$J$330,"Arma",IF(ISBLANK('CONFIGURAÇÃO'!$L$341),"",'CONFIGURAÇÃO'!$L$341&amp;""),"Escudo",IF(ISBLANK('CONFIGURAÇÃO'!$L$342),"",'CONFIGURAÇÃO'!$L$342&amp;""),"Uniforme",IF(ISBLANK('CONFIGURAÇÃO'!$L$342),"",'CONFIGURAÇÃO'!$L$342&amp;""),"")</f>
        <v/>
      </c>
      <c r="C5684" s="192">
        <f>"'CONFIGURAÇÃO'!L341 'CONFIGURAÇÃO'!L342 'CONFIGURAÇÃO'!L342"</f>
        <v/>
      </c>
      <c r="D5684" s="192" t="inlineStr">
        <is>
          <t>configuração</t>
        </is>
      </c>
    </row>
    <row r="5685">
      <c r="A5685" s="192" t="inlineStr">
        <is>
          <t>custom.12.campo.frequencia</t>
        </is>
      </c>
      <c r="B5685" s="192">
        <f>SWITCH('CONFIGURAÇÃO'!$J$330,"Marcante",IF(ISBLANK('CONFIGURAÇÃO'!$L$340),"",'CONFIGURAÇÃO'!$L$340&amp;""),"Menor",IF(ISBLANK('CONFIGURAÇÃO'!$L$340),"",'CONFIGURAÇÃO'!$L$340&amp;""),"")</f>
        <v/>
      </c>
      <c r="C5685" s="192">
        <f>"'CONFIGURAÇÃO'!L340 'CONFIGURAÇÃO'!L340"</f>
        <v/>
      </c>
      <c r="D5685" s="192" t="inlineStr">
        <is>
          <t>configuração</t>
        </is>
      </c>
    </row>
    <row r="5686">
      <c r="A5686" s="192" t="inlineStr">
        <is>
          <t>custom.12.campo.grau</t>
        </is>
      </c>
      <c r="B5686" s="192">
        <f>SWITCH('CONFIGURAÇÃO'!$J$330,"Ferramenta amaldiçoada",IF(ISBLANK('CONFIGURAÇÃO'!$L$334),"",'CONFIGURAÇÃO'!$L$334&amp;""),"")</f>
        <v/>
      </c>
      <c r="C5686" s="192">
        <f>"'CONFIGURAÇÃO'!L334"</f>
        <v/>
      </c>
      <c r="D5686" s="192" t="inlineStr">
        <is>
          <t>configuração</t>
        </is>
      </c>
    </row>
    <row r="5687">
      <c r="A5687" s="192" t="inlineStr">
        <is>
          <t>custom.12.campo.grau_minimo</t>
        </is>
      </c>
      <c r="B5687" s="192">
        <f>SWITCH('CONFIGURAÇÃO'!$J$330,"Uniforme",IF(ISBLANK('CONFIGURAÇÃO'!$L$333),"",'CONFIGURAÇÃO'!$L$333&amp;""),"")</f>
        <v/>
      </c>
      <c r="C5687" s="192">
        <f>"'CONFIGURAÇÃO'!L333"</f>
        <v/>
      </c>
      <c r="D5687" s="192" t="inlineStr">
        <is>
          <t>configuração</t>
        </is>
      </c>
    </row>
    <row r="5688">
      <c r="A5688" s="192" t="inlineStr">
        <is>
          <t>custom.12.campo.mao</t>
        </is>
      </c>
      <c r="B5688" s="192">
        <f>SWITCH('CONFIGURAÇÃO'!$J$330,"Arma",IF(ISBLANK('CONFIGURAÇÃO'!$L$334),"",'CONFIGURAÇÃO'!$L$334&amp;""),"")</f>
        <v/>
      </c>
      <c r="C5688" s="192">
        <f>"'CONFIGURAÇÃO'!L334"</f>
        <v/>
      </c>
      <c r="D5688" s="192" t="inlineStr">
        <is>
          <t>configuração</t>
        </is>
      </c>
    </row>
    <row r="5689">
      <c r="A5689" s="192" t="inlineStr">
        <is>
          <t>custom.12.campo.oficio</t>
        </is>
      </c>
      <c r="B5689" s="192">
        <f>SWITCH('CONFIGURAÇÃO'!$J$330,"Origem",IF(ISBLANK('CONFIGURAÇÃO'!$L$339),"",'CONFIGURAÇÃO'!$L$339&amp;""),"")</f>
        <v/>
      </c>
      <c r="C5689" s="192">
        <f>"'CONFIGURAÇÃO'!L339"</f>
        <v/>
      </c>
      <c r="D5689" s="192" t="inlineStr">
        <is>
          <t>configuração</t>
        </is>
      </c>
    </row>
    <row r="5690">
      <c r="A5690" s="192" t="inlineStr">
        <is>
          <t>custom.12.campo.origem</t>
        </is>
      </c>
      <c r="B5690" s="192">
        <f>SWITCH('CONFIGURAÇÃO'!$J$330,"Marcante",IF(ISBLANK('CONFIGURAÇÃO'!$L$333),"",'CONFIGURAÇÃO'!$L$333&amp;""),"Menor",IF(ISBLANK('CONFIGURAÇÃO'!$L$333),"",'CONFIGURAÇÃO'!$L$333&amp;""),"")</f>
        <v/>
      </c>
      <c r="C5690" s="192">
        <f>"'CONFIGURAÇÃO'!L333 'CONFIGURAÇÃO'!L333"</f>
        <v/>
      </c>
      <c r="D5690" s="192" t="inlineStr">
        <is>
          <t>configuração</t>
        </is>
      </c>
    </row>
    <row r="5691">
      <c r="A5691" s="192" t="inlineStr">
        <is>
          <t>custom.12.campo.pericia_1</t>
        </is>
      </c>
      <c r="B5691" s="192">
        <f>SWITCH('CONFIGURAÇÃO'!$J$330,"Origem",IF(ISBLANK('CONFIGURAÇÃO'!$L$333),"",'CONFIGURAÇÃO'!$L$333&amp;""),"")</f>
        <v/>
      </c>
      <c r="C5691" s="192">
        <f>"'CONFIGURAÇÃO'!L333"</f>
        <v/>
      </c>
      <c r="D5691" s="192" t="inlineStr">
        <is>
          <t>configuração</t>
        </is>
      </c>
    </row>
    <row r="5692">
      <c r="A5692" s="192" t="inlineStr">
        <is>
          <t>custom.12.campo.pericia_2</t>
        </is>
      </c>
      <c r="B5692" s="192">
        <f>SWITCH('CONFIGURAÇÃO'!$J$330,"Origem",IF(ISBLANK('CONFIGURAÇÃO'!$L$334),"",'CONFIGURAÇÃO'!$L$334&amp;""),"")</f>
        <v/>
      </c>
      <c r="C5692" s="192">
        <f>"'CONFIGURAÇÃO'!L334"</f>
        <v/>
      </c>
      <c r="D5692" s="192" t="inlineStr">
        <is>
          <t>configuração</t>
        </is>
      </c>
    </row>
    <row r="5693">
      <c r="A5693" s="192" t="inlineStr">
        <is>
          <t>custom.12.campo.pericia_3</t>
        </is>
      </c>
      <c r="B5693" s="192">
        <f>SWITCH('CONFIGURAÇÃO'!$J$330,"Origem",IF(ISBLANK('CONFIGURAÇÃO'!$L$335),"",'CONFIGURAÇÃO'!$L$335&amp;""),"")</f>
        <v/>
      </c>
      <c r="C5693" s="192">
        <f>"'CONFIGURAÇÃO'!L335"</f>
        <v/>
      </c>
      <c r="D5693" s="192" t="inlineStr">
        <is>
          <t>configuração</t>
        </is>
      </c>
    </row>
    <row r="5694">
      <c r="A5694" s="192" t="inlineStr">
        <is>
          <t>custom.12.campo.pericia_4</t>
        </is>
      </c>
      <c r="B5694" s="192">
        <f>SWITCH('CONFIGURAÇÃO'!$J$330,"Origem",IF(ISBLANK('CONFIGURAÇÃO'!$L$336),"",'CONFIGURAÇÃO'!$L$336&amp;""),"")</f>
        <v/>
      </c>
      <c r="C5694" s="192">
        <f>"'CONFIGURAÇÃO'!L336"</f>
        <v/>
      </c>
      <c r="D5694" s="192" t="inlineStr">
        <is>
          <t>configuração</t>
        </is>
      </c>
    </row>
    <row r="5695">
      <c r="A5695" s="192" t="inlineStr">
        <is>
          <t>custom.12.campo.preco</t>
        </is>
      </c>
      <c r="B5695" s="192">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2">
        <f>"'CONFIGURAÇÃO'!L345 'CONFIGURAÇÃO'!L344 'CONFIGURAÇÃO'!L344 'CONFIGURAÇÃO'!L341 'CONFIGURAÇÃO'!L343"</f>
        <v/>
      </c>
      <c r="D5695" s="192" t="inlineStr">
        <is>
          <t>configuração</t>
        </is>
      </c>
    </row>
    <row r="5696">
      <c r="A5696" s="192" t="inlineStr">
        <is>
          <t>custom.12.campo.propriedade_1</t>
        </is>
      </c>
      <c r="B5696" s="192">
        <f>SWITCH('CONFIGURAÇÃO'!$J$330,"Arma",IF(ISBLANK('CONFIGURAÇÃO'!$L$336),"",'CONFIGURAÇÃO'!$L$336&amp;""),"")</f>
        <v/>
      </c>
      <c r="C5696" s="192">
        <f>"'CONFIGURAÇÃO'!L336"</f>
        <v/>
      </c>
      <c r="D5696" s="192" t="inlineStr">
        <is>
          <t>configuração</t>
        </is>
      </c>
    </row>
    <row r="5697">
      <c r="A5697" s="192" t="inlineStr">
        <is>
          <t>custom.12.campo.propriedade_2</t>
        </is>
      </c>
      <c r="B5697" s="192">
        <f>SWITCH('CONFIGURAÇÃO'!$J$330,"Arma",IF(ISBLANK('CONFIGURAÇÃO'!$L$337),"",'CONFIGURAÇÃO'!$L$337&amp;""),"")</f>
        <v/>
      </c>
      <c r="C5697" s="192">
        <f>"'CONFIGURAÇÃO'!L337"</f>
        <v/>
      </c>
      <c r="D5697" s="192" t="inlineStr">
        <is>
          <t>configuração</t>
        </is>
      </c>
    </row>
    <row r="5698">
      <c r="A5698" s="192" t="inlineStr">
        <is>
          <t>custom.12.campo.propriedade_3</t>
        </is>
      </c>
      <c r="B5698" s="192">
        <f>SWITCH('CONFIGURAÇÃO'!$J$330,"Arma",IF(ISBLANK('CONFIGURAÇÃO'!$L$338),"",'CONFIGURAÇÃO'!$L$338&amp;""),"")</f>
        <v/>
      </c>
      <c r="C5698" s="192">
        <f>"'CONFIGURAÇÃO'!L338"</f>
        <v/>
      </c>
      <c r="D5698" s="192" t="inlineStr">
        <is>
          <t>configuração</t>
        </is>
      </c>
    </row>
    <row r="5699">
      <c r="A5699" s="192" t="inlineStr">
        <is>
          <t>custom.12.campo.propriedade_4</t>
        </is>
      </c>
      <c r="B5699" s="192">
        <f>SWITCH('CONFIGURAÇÃO'!$J$330,"Arma",IF(ISBLANK('CONFIGURAÇÃO'!$L$339),"",'CONFIGURAÇÃO'!$L$339&amp;""),"")</f>
        <v/>
      </c>
      <c r="C5699" s="192">
        <f>"'CONFIGURAÇÃO'!L339"</f>
        <v/>
      </c>
      <c r="D5699" s="192" t="inlineStr">
        <is>
          <t>configuração</t>
        </is>
      </c>
    </row>
    <row r="5700">
      <c r="A5700" s="192" t="inlineStr">
        <is>
          <t>custom.12.campo.protecao</t>
        </is>
      </c>
      <c r="B5700" s="192">
        <f>SWITCH('CONFIGURAÇÃO'!$J$330,"Escudo",IF(ISBLANK('CONFIGURAÇÃO'!$L$340),"",'CONFIGURAÇÃO'!$L$340&amp;""),"Uniforme",IF(ISBLANK('CONFIGURAÇÃO'!$L$340),"",'CONFIGURAÇÃO'!$L$340&amp;""),"")</f>
        <v/>
      </c>
      <c r="C5700" s="192">
        <f>"'CONFIGURAÇÃO'!L340 'CONFIGURAÇÃO'!L340"</f>
        <v/>
      </c>
      <c r="D5700" s="192" t="inlineStr">
        <is>
          <t>configuração</t>
        </is>
      </c>
    </row>
    <row r="5701">
      <c r="A5701" s="192" t="inlineStr">
        <is>
          <t>custom.12.campo.recarga</t>
        </is>
      </c>
      <c r="B5701" s="192">
        <f>SWITCH('CONFIGURAÇÃO'!$J$330,"Arma",IF(ISBLANK('CONFIGURAÇÃO'!$L$344),"",'CONFIGURAÇÃO'!$L$344&amp;""),"")</f>
        <v/>
      </c>
      <c r="C5701" s="192">
        <f>"'CONFIGURAÇÃO'!L344"</f>
        <v/>
      </c>
      <c r="D5701" s="192" t="inlineStr">
        <is>
          <t>configuração</t>
        </is>
      </c>
    </row>
    <row r="5702">
      <c r="A5702" s="192" t="inlineStr">
        <is>
          <t>custom.12.campo.rota</t>
        </is>
      </c>
      <c r="B5702" s="192">
        <f>SWITCH('CONFIGURAÇÃO'!$J$330,"Origem",IF(ISBLANK('CONFIGURAÇÃO'!$L$337),"",'CONFIGURAÇÃO'!$L$337&amp;""),"")</f>
        <v/>
      </c>
      <c r="C5702" s="192">
        <f>"'CONFIGURAÇÃO'!L337"</f>
        <v/>
      </c>
      <c r="D5702" s="192" t="inlineStr">
        <is>
          <t>configuração</t>
        </is>
      </c>
    </row>
    <row r="5703">
      <c r="A5703" s="192" t="inlineStr">
        <is>
          <t>custom.12.campo.talento_ce_4</t>
        </is>
      </c>
      <c r="B5703" s="192">
        <f>SWITCH('CONFIGURAÇÃO'!$J$330,"Origem",IF(ISBLANK('CONFIGURAÇÃO'!$L$340),"",'CONFIGURAÇÃO'!$L$340&amp;""),"")</f>
        <v/>
      </c>
      <c r="C5703" s="192">
        <f>"'CONFIGURAÇÃO'!L340"</f>
        <v/>
      </c>
      <c r="D5703" s="192" t="inlineStr">
        <is>
          <t>configuração</t>
        </is>
      </c>
    </row>
    <row r="5704">
      <c r="A5704" s="192" t="inlineStr">
        <is>
          <t>custom.12.campo.teto_de_destreza</t>
        </is>
      </c>
      <c r="B5704" s="192">
        <f>SWITCH('CONFIGURAÇÃO'!$J$330,"Escudo",IF(ISBLANK('CONFIGURAÇÃO'!$L$341),"",'CONFIGURAÇÃO'!$L$341&amp;""),"Uniforme",IF(ISBLANK('CONFIGURAÇÃO'!$L$341),"",'CONFIGURAÇÃO'!$L$341&amp;""),"")</f>
        <v/>
      </c>
      <c r="C5704" s="192">
        <f>"'CONFIGURAÇÃO'!L341 'CONFIGURAÇÃO'!L341"</f>
        <v/>
      </c>
      <c r="D5704" s="192" t="inlineStr">
        <is>
          <t>configuração</t>
        </is>
      </c>
    </row>
    <row r="5705">
      <c r="A5705" s="192" t="inlineStr">
        <is>
          <t>custom.12.campo.tipo_de_dano</t>
        </is>
      </c>
      <c r="B5705" s="192">
        <f>SWITCH('CONFIGURAÇÃO'!$J$330,"Arma",IF(ISBLANK('CONFIGURAÇÃO'!$L$335),"",'CONFIGURAÇÃO'!$L$335&amp;""),"")</f>
        <v/>
      </c>
      <c r="C5705" s="192">
        <f>"'CONFIGURAÇÃO'!L335"</f>
        <v/>
      </c>
      <c r="D5705" s="192" t="inlineStr">
        <is>
          <t>configuração</t>
        </is>
      </c>
    </row>
    <row r="5706">
      <c r="A5706" s="192" t="inlineStr">
        <is>
          <t>custom.12.campo.volume</t>
        </is>
      </c>
      <c r="B5706" s="192">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2">
        <f>"'CONFIGURAÇÃO'!L342 'CONFIGURAÇÃO'!L343 'CONFIGURAÇÃO'!L343 'CONFIGURAÇÃO'!L340 'CONFIGURAÇÃO'!L342"</f>
        <v/>
      </c>
      <c r="D5706" s="192" t="inlineStr">
        <is>
          <t>configuração</t>
        </is>
      </c>
    </row>
    <row r="5707">
      <c r="A5707" s="192" t="inlineStr">
        <is>
          <t>aviso.custom.12</t>
        </is>
      </c>
      <c r="B5707" s="192">
        <f>'DADOS_CUSTOM'!$S$13&amp;""</f>
        <v/>
      </c>
      <c r="C5707" s="192" t="inlineStr">
        <is>
          <t>DADOS_CUSTOM!S13</t>
        </is>
      </c>
      <c r="D5707" s="192" t="inlineStr">
        <is>
          <t>aviso</t>
        </is>
      </c>
    </row>
    <row r="5708">
      <c r="A5708" s="192" t="inlineStr">
        <is>
          <t>custom.13.tipo</t>
        </is>
      </c>
      <c r="B5708" s="192">
        <f>IF(ISBLANK('CONFIGURAÇÃO'!$J$359),"",'CONFIGURAÇÃO'!$J$359&amp;"")</f>
        <v/>
      </c>
      <c r="C5708" s="192">
        <f>"'CONFIGURAÇÃO'!J359"</f>
        <v/>
      </c>
      <c r="D5708" s="192" t="inlineStr">
        <is>
          <t>configuração</t>
        </is>
      </c>
    </row>
    <row r="5709">
      <c r="A5709" s="192" t="inlineStr">
        <is>
          <t>custom.13.nome</t>
        </is>
      </c>
      <c r="B5709" s="192">
        <f>IF(ISBLANK('CONFIGURAÇÃO'!$J$361),"",'CONFIGURAÇÃO'!$J$361&amp;"")</f>
        <v/>
      </c>
      <c r="C5709" s="192">
        <f>"'CONFIGURAÇÃO'!J361"</f>
        <v/>
      </c>
      <c r="D5709" s="192" t="inlineStr">
        <is>
          <t>configuração</t>
        </is>
      </c>
    </row>
    <row r="5710">
      <c r="A5710" s="192" t="inlineStr">
        <is>
          <t>custom.13.mestre_viu</t>
        </is>
      </c>
      <c r="B5710" s="192">
        <f>N('CONFIGURAÇÃO'!$N$359)&amp;""</f>
        <v/>
      </c>
      <c r="C5710" s="192">
        <f>"'CONFIGURAÇÃO'!N359"</f>
        <v/>
      </c>
      <c r="D5710" s="192" t="inlineStr">
        <is>
          <t>configuração</t>
        </is>
      </c>
    </row>
    <row r="5711">
      <c r="A5711" s="192" t="inlineStr">
        <is>
          <t>custom.13.efeito</t>
        </is>
      </c>
      <c r="B5711" s="192">
        <f>IF(ISBLANK('CONFIGURAÇÃO'!$J$376),"",'CONFIGURAÇÃO'!$J$376&amp;"")</f>
        <v/>
      </c>
      <c r="C5711" s="192">
        <f>"'CONFIGURAÇÃO'!J376"</f>
        <v/>
      </c>
      <c r="D5711" s="192" t="inlineStr">
        <is>
          <t>configuração</t>
        </is>
      </c>
    </row>
    <row r="5712">
      <c r="A5712" s="192" t="inlineStr">
        <is>
          <t>custom.13.campo.alcance</t>
        </is>
      </c>
      <c r="B5712" s="192">
        <f>SWITCH('CONFIGURAÇÃO'!$J$359,"Arma",IF(ISBLANK('CONFIGURAÇÃO'!$L$372),"",'CONFIGURAÇÃO'!$L$372&amp;""),"")</f>
        <v/>
      </c>
      <c r="C5712" s="192">
        <f>"'CONFIGURAÇÃO'!L372"</f>
        <v/>
      </c>
      <c r="D5712" s="192" t="inlineStr">
        <is>
          <t>configuração</t>
        </is>
      </c>
    </row>
    <row r="5713">
      <c r="A5713" s="192" t="inlineStr">
        <is>
          <t>custom.13.campo.base</t>
        </is>
      </c>
      <c r="B5713" s="192">
        <f>SWITCH('CONFIGURAÇÃO'!$J$359,"Ferramenta amaldiçoada",IF(ISBLANK('CONFIGURAÇÃO'!$L$362),"",'CONFIGURAÇÃO'!$L$362&amp;""),"")</f>
        <v/>
      </c>
      <c r="C5713" s="192">
        <f>"'CONFIGURAÇÃO'!L362"</f>
        <v/>
      </c>
      <c r="D5713" s="192" t="inlineStr">
        <is>
          <t>configuração</t>
        </is>
      </c>
    </row>
    <row r="5714">
      <c r="A5714" s="192" t="inlineStr">
        <is>
          <t>custom.13.campo.base_do_livro</t>
        </is>
      </c>
      <c r="B5714" s="192">
        <f>SWITCH('CONFIGURAÇÃO'!$J$359,"Origem",IF(ISBLANK('CONFIGURAÇÃO'!$L$367),"",'CONFIGURAÇÃO'!$L$367&amp;""),"")</f>
        <v/>
      </c>
      <c r="C5714" s="192">
        <f>"'CONFIGURAÇÃO'!L367"</f>
        <v/>
      </c>
      <c r="D5714" s="192" t="inlineStr">
        <is>
          <t>configuração</t>
        </is>
      </c>
    </row>
    <row r="5715">
      <c r="A5715" s="192" t="inlineStr">
        <is>
          <t>custom.13.campo.categoria</t>
        </is>
      </c>
      <c r="B5715" s="192">
        <f>SWITCH('CONFIGURAÇÃO'!$J$359,"Arma",IF(ISBLANK('CONFIGURAÇÃO'!$L$362),"",'CONFIGURAÇÃO'!$L$362&amp;""),"")</f>
        <v/>
      </c>
      <c r="C5715" s="192">
        <f>"'CONFIGURAÇÃO'!L362"</f>
        <v/>
      </c>
      <c r="D5715" s="192" t="inlineStr">
        <is>
          <t>configuração</t>
        </is>
      </c>
    </row>
    <row r="5716">
      <c r="A5716" s="192" t="inlineStr">
        <is>
          <t>custom.13.campo.dado</t>
        </is>
      </c>
      <c r="B5716" s="192">
        <f>SWITCH('CONFIGURAÇÃO'!$J$359,"Arma",IF(ISBLANK('CONFIGURAÇÃO'!$L$369),"",'CONFIGURAÇÃO'!$L$369&amp;""),"")</f>
        <v/>
      </c>
      <c r="C5716" s="192">
        <f>"'CONFIGURAÇÃO'!L369"</f>
        <v/>
      </c>
      <c r="D5716" s="192" t="inlineStr">
        <is>
          <t>configuração</t>
        </is>
      </c>
    </row>
    <row r="5717">
      <c r="A5717" s="192" t="inlineStr">
        <is>
          <t>custom.13.campo.desgaste</t>
        </is>
      </c>
      <c r="B5717" s="192">
        <f>SWITCH('CONFIGURAÇÃO'!$J$359,"Ferramenta amaldiçoada",IF(ISBLANK('CONFIGURAÇÃO'!$L$370),"",'CONFIGURAÇÃO'!$L$370&amp;""),"")</f>
        <v/>
      </c>
      <c r="C5717" s="192">
        <f>"'CONFIGURAÇÃO'!L370"</f>
        <v/>
      </c>
      <c r="D5717" s="192" t="inlineStr">
        <is>
          <t>configuração</t>
        </is>
      </c>
    </row>
    <row r="5718">
      <c r="A5718" s="192" t="inlineStr">
        <is>
          <t>custom.13.campo.estigma</t>
        </is>
      </c>
      <c r="B5718" s="192">
        <f>SWITCH('CONFIGURAÇÃO'!$J$359,"Ferramenta amaldiçoada",IF(ISBLANK('CONFIGURAÇÃO'!$L$369),"",'CONFIGURAÇÃO'!$L$369&amp;""),"")</f>
        <v/>
      </c>
      <c r="C5718" s="192">
        <f>"'CONFIGURAÇÃO'!L369"</f>
        <v/>
      </c>
      <c r="D5718" s="192" t="inlineStr">
        <is>
          <t>configuração</t>
        </is>
      </c>
    </row>
    <row r="5719">
      <c r="A5719" s="192" t="inlineStr">
        <is>
          <t>custom.13.campo.exige_marcante</t>
        </is>
      </c>
      <c r="B5719" s="192">
        <f>SWITCH('CONFIGURAÇÃO'!$J$359,"Menor",IF(ISBLANK('CONFIGURAÇÃO'!$L$363),"",'CONFIGURAÇÃO'!$L$363&amp;""),"")</f>
        <v/>
      </c>
      <c r="C5719" s="192">
        <f>"'CONFIGURAÇÃO'!L363"</f>
        <v/>
      </c>
      <c r="D5719" s="192" t="inlineStr">
        <is>
          <t>configuração</t>
        </is>
      </c>
    </row>
    <row r="5720">
      <c r="A5720" s="192" t="inlineStr">
        <is>
          <t>custom.13.campo.forca</t>
        </is>
      </c>
      <c r="B5720" s="192">
        <f>SWITCH('CONFIGURAÇÃO'!$J$359,"Arma",IF(ISBLANK('CONFIGURAÇÃO'!$L$370),"",'CONFIGURAÇÃO'!$L$370&amp;""),"Escudo",IF(ISBLANK('CONFIGURAÇÃO'!$L$371),"",'CONFIGURAÇÃO'!$L$371&amp;""),"Uniforme",IF(ISBLANK('CONFIGURAÇÃO'!$L$371),"",'CONFIGURAÇÃO'!$L$371&amp;""),"")</f>
        <v/>
      </c>
      <c r="C5720" s="192">
        <f>"'CONFIGURAÇÃO'!L370 'CONFIGURAÇÃO'!L371 'CONFIGURAÇÃO'!L371"</f>
        <v/>
      </c>
      <c r="D5720" s="192" t="inlineStr">
        <is>
          <t>configuração</t>
        </is>
      </c>
    </row>
    <row r="5721">
      <c r="A5721" s="192" t="inlineStr">
        <is>
          <t>custom.13.campo.frequencia</t>
        </is>
      </c>
      <c r="B5721" s="192">
        <f>SWITCH('CONFIGURAÇÃO'!$J$359,"Marcante",IF(ISBLANK('CONFIGURAÇÃO'!$L$369),"",'CONFIGURAÇÃO'!$L$369&amp;""),"Menor",IF(ISBLANK('CONFIGURAÇÃO'!$L$369),"",'CONFIGURAÇÃO'!$L$369&amp;""),"")</f>
        <v/>
      </c>
      <c r="C5721" s="192">
        <f>"'CONFIGURAÇÃO'!L369 'CONFIGURAÇÃO'!L369"</f>
        <v/>
      </c>
      <c r="D5721" s="192" t="inlineStr">
        <is>
          <t>configuração</t>
        </is>
      </c>
    </row>
    <row r="5722">
      <c r="A5722" s="192" t="inlineStr">
        <is>
          <t>custom.13.campo.grau</t>
        </is>
      </c>
      <c r="B5722" s="192">
        <f>SWITCH('CONFIGURAÇÃO'!$J$359,"Ferramenta amaldiçoada",IF(ISBLANK('CONFIGURAÇÃO'!$L$363),"",'CONFIGURAÇÃO'!$L$363&amp;""),"")</f>
        <v/>
      </c>
      <c r="C5722" s="192">
        <f>"'CONFIGURAÇÃO'!L363"</f>
        <v/>
      </c>
      <c r="D5722" s="192" t="inlineStr">
        <is>
          <t>configuração</t>
        </is>
      </c>
    </row>
    <row r="5723">
      <c r="A5723" s="192" t="inlineStr">
        <is>
          <t>custom.13.campo.grau_minimo</t>
        </is>
      </c>
      <c r="B5723" s="192">
        <f>SWITCH('CONFIGURAÇÃO'!$J$359,"Uniforme",IF(ISBLANK('CONFIGURAÇÃO'!$L$362),"",'CONFIGURAÇÃO'!$L$362&amp;""),"")</f>
        <v/>
      </c>
      <c r="C5723" s="192">
        <f>"'CONFIGURAÇÃO'!L362"</f>
        <v/>
      </c>
      <c r="D5723" s="192" t="inlineStr">
        <is>
          <t>configuração</t>
        </is>
      </c>
    </row>
    <row r="5724">
      <c r="A5724" s="192" t="inlineStr">
        <is>
          <t>custom.13.campo.mao</t>
        </is>
      </c>
      <c r="B5724" s="192">
        <f>SWITCH('CONFIGURAÇÃO'!$J$359,"Arma",IF(ISBLANK('CONFIGURAÇÃO'!$L$363),"",'CONFIGURAÇÃO'!$L$363&amp;""),"")</f>
        <v/>
      </c>
      <c r="C5724" s="192">
        <f>"'CONFIGURAÇÃO'!L363"</f>
        <v/>
      </c>
      <c r="D5724" s="192" t="inlineStr">
        <is>
          <t>configuração</t>
        </is>
      </c>
    </row>
    <row r="5725">
      <c r="A5725" s="192" t="inlineStr">
        <is>
          <t>custom.13.campo.oficio</t>
        </is>
      </c>
      <c r="B5725" s="192">
        <f>SWITCH('CONFIGURAÇÃO'!$J$359,"Origem",IF(ISBLANK('CONFIGURAÇÃO'!$L$368),"",'CONFIGURAÇÃO'!$L$368&amp;""),"")</f>
        <v/>
      </c>
      <c r="C5725" s="192">
        <f>"'CONFIGURAÇÃO'!L368"</f>
        <v/>
      </c>
      <c r="D5725" s="192" t="inlineStr">
        <is>
          <t>configuração</t>
        </is>
      </c>
    </row>
    <row r="5726">
      <c r="A5726" s="192" t="inlineStr">
        <is>
          <t>custom.13.campo.origem</t>
        </is>
      </c>
      <c r="B5726" s="192">
        <f>SWITCH('CONFIGURAÇÃO'!$J$359,"Marcante",IF(ISBLANK('CONFIGURAÇÃO'!$L$362),"",'CONFIGURAÇÃO'!$L$362&amp;""),"Menor",IF(ISBLANK('CONFIGURAÇÃO'!$L$362),"",'CONFIGURAÇÃO'!$L$362&amp;""),"")</f>
        <v/>
      </c>
      <c r="C5726" s="192">
        <f>"'CONFIGURAÇÃO'!L362 'CONFIGURAÇÃO'!L362"</f>
        <v/>
      </c>
      <c r="D5726" s="192" t="inlineStr">
        <is>
          <t>configuração</t>
        </is>
      </c>
    </row>
    <row r="5727">
      <c r="A5727" s="192" t="inlineStr">
        <is>
          <t>custom.13.campo.pericia_1</t>
        </is>
      </c>
      <c r="B5727" s="192">
        <f>SWITCH('CONFIGURAÇÃO'!$J$359,"Origem",IF(ISBLANK('CONFIGURAÇÃO'!$L$362),"",'CONFIGURAÇÃO'!$L$362&amp;""),"")</f>
        <v/>
      </c>
      <c r="C5727" s="192">
        <f>"'CONFIGURAÇÃO'!L362"</f>
        <v/>
      </c>
      <c r="D5727" s="192" t="inlineStr">
        <is>
          <t>configuração</t>
        </is>
      </c>
    </row>
    <row r="5728">
      <c r="A5728" s="192" t="inlineStr">
        <is>
          <t>custom.13.campo.pericia_2</t>
        </is>
      </c>
      <c r="B5728" s="192">
        <f>SWITCH('CONFIGURAÇÃO'!$J$359,"Origem",IF(ISBLANK('CONFIGURAÇÃO'!$L$363),"",'CONFIGURAÇÃO'!$L$363&amp;""),"")</f>
        <v/>
      </c>
      <c r="C5728" s="192">
        <f>"'CONFIGURAÇÃO'!L363"</f>
        <v/>
      </c>
      <c r="D5728" s="192" t="inlineStr">
        <is>
          <t>configuração</t>
        </is>
      </c>
    </row>
    <row r="5729">
      <c r="A5729" s="192" t="inlineStr">
        <is>
          <t>custom.13.campo.pericia_3</t>
        </is>
      </c>
      <c r="B5729" s="192">
        <f>SWITCH('CONFIGURAÇÃO'!$J$359,"Origem",IF(ISBLANK('CONFIGURAÇÃO'!$L$364),"",'CONFIGURAÇÃO'!$L$364&amp;""),"")</f>
        <v/>
      </c>
      <c r="C5729" s="192">
        <f>"'CONFIGURAÇÃO'!L364"</f>
        <v/>
      </c>
      <c r="D5729" s="192" t="inlineStr">
        <is>
          <t>configuração</t>
        </is>
      </c>
    </row>
    <row r="5730">
      <c r="A5730" s="192" t="inlineStr">
        <is>
          <t>custom.13.campo.pericia_4</t>
        </is>
      </c>
      <c r="B5730" s="192">
        <f>SWITCH('CONFIGURAÇÃO'!$J$359,"Origem",IF(ISBLANK('CONFIGURAÇÃO'!$L$365),"",'CONFIGURAÇÃO'!$L$365&amp;""),"")</f>
        <v/>
      </c>
      <c r="C5730" s="192">
        <f>"'CONFIGURAÇÃO'!L365"</f>
        <v/>
      </c>
      <c r="D5730" s="192" t="inlineStr">
        <is>
          <t>configuração</t>
        </is>
      </c>
    </row>
    <row r="5731">
      <c r="A5731" s="192" t="inlineStr">
        <is>
          <t>custom.13.campo.preco</t>
        </is>
      </c>
      <c r="B5731" s="192">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2">
        <f>"'CONFIGURAÇÃO'!L374 'CONFIGURAÇÃO'!L373 'CONFIGURAÇÃO'!L373 'CONFIGURAÇÃO'!L370 'CONFIGURAÇÃO'!L372"</f>
        <v/>
      </c>
      <c r="D5731" s="192" t="inlineStr">
        <is>
          <t>configuração</t>
        </is>
      </c>
    </row>
    <row r="5732">
      <c r="A5732" s="192" t="inlineStr">
        <is>
          <t>custom.13.campo.propriedade_1</t>
        </is>
      </c>
      <c r="B5732" s="192">
        <f>SWITCH('CONFIGURAÇÃO'!$J$359,"Arma",IF(ISBLANK('CONFIGURAÇÃO'!$L$365),"",'CONFIGURAÇÃO'!$L$365&amp;""),"")</f>
        <v/>
      </c>
      <c r="C5732" s="192">
        <f>"'CONFIGURAÇÃO'!L365"</f>
        <v/>
      </c>
      <c r="D5732" s="192" t="inlineStr">
        <is>
          <t>configuração</t>
        </is>
      </c>
    </row>
    <row r="5733">
      <c r="A5733" s="192" t="inlineStr">
        <is>
          <t>custom.13.campo.propriedade_2</t>
        </is>
      </c>
      <c r="B5733" s="192">
        <f>SWITCH('CONFIGURAÇÃO'!$J$359,"Arma",IF(ISBLANK('CONFIGURAÇÃO'!$L$366),"",'CONFIGURAÇÃO'!$L$366&amp;""),"")</f>
        <v/>
      </c>
      <c r="C5733" s="192">
        <f>"'CONFIGURAÇÃO'!L366"</f>
        <v/>
      </c>
      <c r="D5733" s="192" t="inlineStr">
        <is>
          <t>configuração</t>
        </is>
      </c>
    </row>
    <row r="5734">
      <c r="A5734" s="192" t="inlineStr">
        <is>
          <t>custom.13.campo.propriedade_3</t>
        </is>
      </c>
      <c r="B5734" s="192">
        <f>SWITCH('CONFIGURAÇÃO'!$J$359,"Arma",IF(ISBLANK('CONFIGURAÇÃO'!$L$367),"",'CONFIGURAÇÃO'!$L$367&amp;""),"")</f>
        <v/>
      </c>
      <c r="C5734" s="192">
        <f>"'CONFIGURAÇÃO'!L367"</f>
        <v/>
      </c>
      <c r="D5734" s="192" t="inlineStr">
        <is>
          <t>configuração</t>
        </is>
      </c>
    </row>
    <row r="5735">
      <c r="A5735" s="192" t="inlineStr">
        <is>
          <t>custom.13.campo.propriedade_4</t>
        </is>
      </c>
      <c r="B5735" s="192">
        <f>SWITCH('CONFIGURAÇÃO'!$J$359,"Arma",IF(ISBLANK('CONFIGURAÇÃO'!$L$368),"",'CONFIGURAÇÃO'!$L$368&amp;""),"")</f>
        <v/>
      </c>
      <c r="C5735" s="192">
        <f>"'CONFIGURAÇÃO'!L368"</f>
        <v/>
      </c>
      <c r="D5735" s="192" t="inlineStr">
        <is>
          <t>configuração</t>
        </is>
      </c>
    </row>
    <row r="5736">
      <c r="A5736" s="192" t="inlineStr">
        <is>
          <t>custom.13.campo.protecao</t>
        </is>
      </c>
      <c r="B5736" s="192">
        <f>SWITCH('CONFIGURAÇÃO'!$J$359,"Escudo",IF(ISBLANK('CONFIGURAÇÃO'!$L$369),"",'CONFIGURAÇÃO'!$L$369&amp;""),"Uniforme",IF(ISBLANK('CONFIGURAÇÃO'!$L$369),"",'CONFIGURAÇÃO'!$L$369&amp;""),"")</f>
        <v/>
      </c>
      <c r="C5736" s="192">
        <f>"'CONFIGURAÇÃO'!L369 'CONFIGURAÇÃO'!L369"</f>
        <v/>
      </c>
      <c r="D5736" s="192" t="inlineStr">
        <is>
          <t>configuração</t>
        </is>
      </c>
    </row>
    <row r="5737">
      <c r="A5737" s="192" t="inlineStr">
        <is>
          <t>custom.13.campo.recarga</t>
        </is>
      </c>
      <c r="B5737" s="192">
        <f>SWITCH('CONFIGURAÇÃO'!$J$359,"Arma",IF(ISBLANK('CONFIGURAÇÃO'!$L$373),"",'CONFIGURAÇÃO'!$L$373&amp;""),"")</f>
        <v/>
      </c>
      <c r="C5737" s="192">
        <f>"'CONFIGURAÇÃO'!L373"</f>
        <v/>
      </c>
      <c r="D5737" s="192" t="inlineStr">
        <is>
          <t>configuração</t>
        </is>
      </c>
    </row>
    <row r="5738">
      <c r="A5738" s="192" t="inlineStr">
        <is>
          <t>custom.13.campo.rota</t>
        </is>
      </c>
      <c r="B5738" s="192">
        <f>SWITCH('CONFIGURAÇÃO'!$J$359,"Origem",IF(ISBLANK('CONFIGURAÇÃO'!$L$366),"",'CONFIGURAÇÃO'!$L$366&amp;""),"")</f>
        <v/>
      </c>
      <c r="C5738" s="192">
        <f>"'CONFIGURAÇÃO'!L366"</f>
        <v/>
      </c>
      <c r="D5738" s="192" t="inlineStr">
        <is>
          <t>configuração</t>
        </is>
      </c>
    </row>
    <row r="5739">
      <c r="A5739" s="192" t="inlineStr">
        <is>
          <t>custom.13.campo.talento_ce_4</t>
        </is>
      </c>
      <c r="B5739" s="192">
        <f>SWITCH('CONFIGURAÇÃO'!$J$359,"Origem",IF(ISBLANK('CONFIGURAÇÃO'!$L$369),"",'CONFIGURAÇÃO'!$L$369&amp;""),"")</f>
        <v/>
      </c>
      <c r="C5739" s="192">
        <f>"'CONFIGURAÇÃO'!L369"</f>
        <v/>
      </c>
      <c r="D5739" s="192" t="inlineStr">
        <is>
          <t>configuração</t>
        </is>
      </c>
    </row>
    <row r="5740">
      <c r="A5740" s="192" t="inlineStr">
        <is>
          <t>custom.13.campo.teto_de_destreza</t>
        </is>
      </c>
      <c r="B5740" s="192">
        <f>SWITCH('CONFIGURAÇÃO'!$J$359,"Escudo",IF(ISBLANK('CONFIGURAÇÃO'!$L$370),"",'CONFIGURAÇÃO'!$L$370&amp;""),"Uniforme",IF(ISBLANK('CONFIGURAÇÃO'!$L$370),"",'CONFIGURAÇÃO'!$L$370&amp;""),"")</f>
        <v/>
      </c>
      <c r="C5740" s="192">
        <f>"'CONFIGURAÇÃO'!L370 'CONFIGURAÇÃO'!L370"</f>
        <v/>
      </c>
      <c r="D5740" s="192" t="inlineStr">
        <is>
          <t>configuração</t>
        </is>
      </c>
    </row>
    <row r="5741">
      <c r="A5741" s="192" t="inlineStr">
        <is>
          <t>custom.13.campo.tipo_de_dano</t>
        </is>
      </c>
      <c r="B5741" s="192">
        <f>SWITCH('CONFIGURAÇÃO'!$J$359,"Arma",IF(ISBLANK('CONFIGURAÇÃO'!$L$364),"",'CONFIGURAÇÃO'!$L$364&amp;""),"")</f>
        <v/>
      </c>
      <c r="C5741" s="192">
        <f>"'CONFIGURAÇÃO'!L364"</f>
        <v/>
      </c>
      <c r="D5741" s="192" t="inlineStr">
        <is>
          <t>configuração</t>
        </is>
      </c>
    </row>
    <row r="5742">
      <c r="A5742" s="192" t="inlineStr">
        <is>
          <t>custom.13.campo.volume</t>
        </is>
      </c>
      <c r="B5742" s="192">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2">
        <f>"'CONFIGURAÇÃO'!L371 'CONFIGURAÇÃO'!L372 'CONFIGURAÇÃO'!L372 'CONFIGURAÇÃO'!L369 'CONFIGURAÇÃO'!L371"</f>
        <v/>
      </c>
      <c r="D5742" s="192" t="inlineStr">
        <is>
          <t>configuração</t>
        </is>
      </c>
    </row>
    <row r="5743">
      <c r="A5743" s="192" t="inlineStr">
        <is>
          <t>aviso.custom.13</t>
        </is>
      </c>
      <c r="B5743" s="192">
        <f>'DADOS_CUSTOM'!$S$14&amp;""</f>
        <v/>
      </c>
      <c r="C5743" s="192" t="inlineStr">
        <is>
          <t>DADOS_CUSTOM!S14</t>
        </is>
      </c>
      <c r="D5743" s="192" t="inlineStr">
        <is>
          <t>aviso</t>
        </is>
      </c>
    </row>
    <row r="5744">
      <c r="A5744" s="192" t="inlineStr">
        <is>
          <t>custom.14.tipo</t>
        </is>
      </c>
      <c r="B5744" s="192">
        <f>IF(ISBLANK('CONFIGURAÇÃO'!$J$388),"",'CONFIGURAÇÃO'!$J$388&amp;"")</f>
        <v/>
      </c>
      <c r="C5744" s="192">
        <f>"'CONFIGURAÇÃO'!J388"</f>
        <v/>
      </c>
      <c r="D5744" s="192" t="inlineStr">
        <is>
          <t>configuração</t>
        </is>
      </c>
    </row>
    <row r="5745">
      <c r="A5745" s="192" t="inlineStr">
        <is>
          <t>custom.14.nome</t>
        </is>
      </c>
      <c r="B5745" s="192">
        <f>IF(ISBLANK('CONFIGURAÇÃO'!$J$390),"",'CONFIGURAÇÃO'!$J$390&amp;"")</f>
        <v/>
      </c>
      <c r="C5745" s="192">
        <f>"'CONFIGURAÇÃO'!J390"</f>
        <v/>
      </c>
      <c r="D5745" s="192" t="inlineStr">
        <is>
          <t>configuração</t>
        </is>
      </c>
    </row>
    <row r="5746">
      <c r="A5746" s="192" t="inlineStr">
        <is>
          <t>custom.14.mestre_viu</t>
        </is>
      </c>
      <c r="B5746" s="192">
        <f>N('CONFIGURAÇÃO'!$N$388)&amp;""</f>
        <v/>
      </c>
      <c r="C5746" s="192">
        <f>"'CONFIGURAÇÃO'!N388"</f>
        <v/>
      </c>
      <c r="D5746" s="192" t="inlineStr">
        <is>
          <t>configuração</t>
        </is>
      </c>
    </row>
    <row r="5747">
      <c r="A5747" s="192" t="inlineStr">
        <is>
          <t>custom.14.efeito</t>
        </is>
      </c>
      <c r="B5747" s="192">
        <f>IF(ISBLANK('CONFIGURAÇÃO'!$J$405),"",'CONFIGURAÇÃO'!$J$405&amp;"")</f>
        <v/>
      </c>
      <c r="C5747" s="192">
        <f>"'CONFIGURAÇÃO'!J405"</f>
        <v/>
      </c>
      <c r="D5747" s="192" t="inlineStr">
        <is>
          <t>configuração</t>
        </is>
      </c>
    </row>
    <row r="5748">
      <c r="A5748" s="192" t="inlineStr">
        <is>
          <t>custom.14.campo.alcance</t>
        </is>
      </c>
      <c r="B5748" s="192">
        <f>SWITCH('CONFIGURAÇÃO'!$J$388,"Arma",IF(ISBLANK('CONFIGURAÇÃO'!$L$401),"",'CONFIGURAÇÃO'!$L$401&amp;""),"")</f>
        <v/>
      </c>
      <c r="C5748" s="192">
        <f>"'CONFIGURAÇÃO'!L401"</f>
        <v/>
      </c>
      <c r="D5748" s="192" t="inlineStr">
        <is>
          <t>configuração</t>
        </is>
      </c>
    </row>
    <row r="5749">
      <c r="A5749" s="192" t="inlineStr">
        <is>
          <t>custom.14.campo.base</t>
        </is>
      </c>
      <c r="B5749" s="192">
        <f>SWITCH('CONFIGURAÇÃO'!$J$388,"Ferramenta amaldiçoada",IF(ISBLANK('CONFIGURAÇÃO'!$L$391),"",'CONFIGURAÇÃO'!$L$391&amp;""),"")</f>
        <v/>
      </c>
      <c r="C5749" s="192">
        <f>"'CONFIGURAÇÃO'!L391"</f>
        <v/>
      </c>
      <c r="D5749" s="192" t="inlineStr">
        <is>
          <t>configuração</t>
        </is>
      </c>
    </row>
    <row r="5750">
      <c r="A5750" s="192" t="inlineStr">
        <is>
          <t>custom.14.campo.base_do_livro</t>
        </is>
      </c>
      <c r="B5750" s="192">
        <f>SWITCH('CONFIGURAÇÃO'!$J$388,"Origem",IF(ISBLANK('CONFIGURAÇÃO'!$L$396),"",'CONFIGURAÇÃO'!$L$396&amp;""),"")</f>
        <v/>
      </c>
      <c r="C5750" s="192">
        <f>"'CONFIGURAÇÃO'!L396"</f>
        <v/>
      </c>
      <c r="D5750" s="192" t="inlineStr">
        <is>
          <t>configuração</t>
        </is>
      </c>
    </row>
    <row r="5751">
      <c r="A5751" s="192" t="inlineStr">
        <is>
          <t>custom.14.campo.categoria</t>
        </is>
      </c>
      <c r="B5751" s="192">
        <f>SWITCH('CONFIGURAÇÃO'!$J$388,"Arma",IF(ISBLANK('CONFIGURAÇÃO'!$L$391),"",'CONFIGURAÇÃO'!$L$391&amp;""),"")</f>
        <v/>
      </c>
      <c r="C5751" s="192">
        <f>"'CONFIGURAÇÃO'!L391"</f>
        <v/>
      </c>
      <c r="D5751" s="192" t="inlineStr">
        <is>
          <t>configuração</t>
        </is>
      </c>
    </row>
    <row r="5752">
      <c r="A5752" s="192" t="inlineStr">
        <is>
          <t>custom.14.campo.dado</t>
        </is>
      </c>
      <c r="B5752" s="192">
        <f>SWITCH('CONFIGURAÇÃO'!$J$388,"Arma",IF(ISBLANK('CONFIGURAÇÃO'!$L$398),"",'CONFIGURAÇÃO'!$L$398&amp;""),"")</f>
        <v/>
      </c>
      <c r="C5752" s="192">
        <f>"'CONFIGURAÇÃO'!L398"</f>
        <v/>
      </c>
      <c r="D5752" s="192" t="inlineStr">
        <is>
          <t>configuração</t>
        </is>
      </c>
    </row>
    <row r="5753">
      <c r="A5753" s="192" t="inlineStr">
        <is>
          <t>custom.14.campo.desgaste</t>
        </is>
      </c>
      <c r="B5753" s="192">
        <f>SWITCH('CONFIGURAÇÃO'!$J$388,"Ferramenta amaldiçoada",IF(ISBLANK('CONFIGURAÇÃO'!$L$399),"",'CONFIGURAÇÃO'!$L$399&amp;""),"")</f>
        <v/>
      </c>
      <c r="C5753" s="192">
        <f>"'CONFIGURAÇÃO'!L399"</f>
        <v/>
      </c>
      <c r="D5753" s="192" t="inlineStr">
        <is>
          <t>configuração</t>
        </is>
      </c>
    </row>
    <row r="5754">
      <c r="A5754" s="192" t="inlineStr">
        <is>
          <t>custom.14.campo.estigma</t>
        </is>
      </c>
      <c r="B5754" s="192">
        <f>SWITCH('CONFIGURAÇÃO'!$J$388,"Ferramenta amaldiçoada",IF(ISBLANK('CONFIGURAÇÃO'!$L$398),"",'CONFIGURAÇÃO'!$L$398&amp;""),"")</f>
        <v/>
      </c>
      <c r="C5754" s="192">
        <f>"'CONFIGURAÇÃO'!L398"</f>
        <v/>
      </c>
      <c r="D5754" s="192" t="inlineStr">
        <is>
          <t>configuração</t>
        </is>
      </c>
    </row>
    <row r="5755">
      <c r="A5755" s="192" t="inlineStr">
        <is>
          <t>custom.14.campo.exige_marcante</t>
        </is>
      </c>
      <c r="B5755" s="192">
        <f>SWITCH('CONFIGURAÇÃO'!$J$388,"Menor",IF(ISBLANK('CONFIGURAÇÃO'!$L$392),"",'CONFIGURAÇÃO'!$L$392&amp;""),"")</f>
        <v/>
      </c>
      <c r="C5755" s="192">
        <f>"'CONFIGURAÇÃO'!L392"</f>
        <v/>
      </c>
      <c r="D5755" s="192" t="inlineStr">
        <is>
          <t>configuração</t>
        </is>
      </c>
    </row>
    <row r="5756">
      <c r="A5756" s="192" t="inlineStr">
        <is>
          <t>custom.14.campo.forca</t>
        </is>
      </c>
      <c r="B5756" s="192">
        <f>SWITCH('CONFIGURAÇÃO'!$J$388,"Arma",IF(ISBLANK('CONFIGURAÇÃO'!$L$399),"",'CONFIGURAÇÃO'!$L$399&amp;""),"Escudo",IF(ISBLANK('CONFIGURAÇÃO'!$L$400),"",'CONFIGURAÇÃO'!$L$400&amp;""),"Uniforme",IF(ISBLANK('CONFIGURAÇÃO'!$L$400),"",'CONFIGURAÇÃO'!$L$400&amp;""),"")</f>
        <v/>
      </c>
      <c r="C5756" s="192">
        <f>"'CONFIGURAÇÃO'!L399 'CONFIGURAÇÃO'!L400 'CONFIGURAÇÃO'!L400"</f>
        <v/>
      </c>
      <c r="D5756" s="192" t="inlineStr">
        <is>
          <t>configuração</t>
        </is>
      </c>
    </row>
    <row r="5757">
      <c r="A5757" s="192" t="inlineStr">
        <is>
          <t>custom.14.campo.frequencia</t>
        </is>
      </c>
      <c r="B5757" s="192">
        <f>SWITCH('CONFIGURAÇÃO'!$J$388,"Marcante",IF(ISBLANK('CONFIGURAÇÃO'!$L$398),"",'CONFIGURAÇÃO'!$L$398&amp;""),"Menor",IF(ISBLANK('CONFIGURAÇÃO'!$L$398),"",'CONFIGURAÇÃO'!$L$398&amp;""),"")</f>
        <v/>
      </c>
      <c r="C5757" s="192">
        <f>"'CONFIGURAÇÃO'!L398 'CONFIGURAÇÃO'!L398"</f>
        <v/>
      </c>
      <c r="D5757" s="192" t="inlineStr">
        <is>
          <t>configuração</t>
        </is>
      </c>
    </row>
    <row r="5758">
      <c r="A5758" s="192" t="inlineStr">
        <is>
          <t>custom.14.campo.grau</t>
        </is>
      </c>
      <c r="B5758" s="192">
        <f>SWITCH('CONFIGURAÇÃO'!$J$388,"Ferramenta amaldiçoada",IF(ISBLANK('CONFIGURAÇÃO'!$L$392),"",'CONFIGURAÇÃO'!$L$392&amp;""),"")</f>
        <v/>
      </c>
      <c r="C5758" s="192">
        <f>"'CONFIGURAÇÃO'!L392"</f>
        <v/>
      </c>
      <c r="D5758" s="192" t="inlineStr">
        <is>
          <t>configuração</t>
        </is>
      </c>
    </row>
    <row r="5759">
      <c r="A5759" s="192" t="inlineStr">
        <is>
          <t>custom.14.campo.grau_minimo</t>
        </is>
      </c>
      <c r="B5759" s="192">
        <f>SWITCH('CONFIGURAÇÃO'!$J$388,"Uniforme",IF(ISBLANK('CONFIGURAÇÃO'!$L$391),"",'CONFIGURAÇÃO'!$L$391&amp;""),"")</f>
        <v/>
      </c>
      <c r="C5759" s="192">
        <f>"'CONFIGURAÇÃO'!L391"</f>
        <v/>
      </c>
      <c r="D5759" s="192" t="inlineStr">
        <is>
          <t>configuração</t>
        </is>
      </c>
    </row>
    <row r="5760">
      <c r="A5760" s="192" t="inlineStr">
        <is>
          <t>custom.14.campo.mao</t>
        </is>
      </c>
      <c r="B5760" s="192">
        <f>SWITCH('CONFIGURAÇÃO'!$J$388,"Arma",IF(ISBLANK('CONFIGURAÇÃO'!$L$392),"",'CONFIGURAÇÃO'!$L$392&amp;""),"")</f>
        <v/>
      </c>
      <c r="C5760" s="192">
        <f>"'CONFIGURAÇÃO'!L392"</f>
        <v/>
      </c>
      <c r="D5760" s="192" t="inlineStr">
        <is>
          <t>configuração</t>
        </is>
      </c>
    </row>
    <row r="5761">
      <c r="A5761" s="192" t="inlineStr">
        <is>
          <t>custom.14.campo.oficio</t>
        </is>
      </c>
      <c r="B5761" s="192">
        <f>SWITCH('CONFIGURAÇÃO'!$J$388,"Origem",IF(ISBLANK('CONFIGURAÇÃO'!$L$397),"",'CONFIGURAÇÃO'!$L$397&amp;""),"")</f>
        <v/>
      </c>
      <c r="C5761" s="192">
        <f>"'CONFIGURAÇÃO'!L397"</f>
        <v/>
      </c>
      <c r="D5761" s="192" t="inlineStr">
        <is>
          <t>configuração</t>
        </is>
      </c>
    </row>
    <row r="5762">
      <c r="A5762" s="192" t="inlineStr">
        <is>
          <t>custom.14.campo.origem</t>
        </is>
      </c>
      <c r="B5762" s="192">
        <f>SWITCH('CONFIGURAÇÃO'!$J$388,"Marcante",IF(ISBLANK('CONFIGURAÇÃO'!$L$391),"",'CONFIGURAÇÃO'!$L$391&amp;""),"Menor",IF(ISBLANK('CONFIGURAÇÃO'!$L$391),"",'CONFIGURAÇÃO'!$L$391&amp;""),"")</f>
        <v/>
      </c>
      <c r="C5762" s="192">
        <f>"'CONFIGURAÇÃO'!L391 'CONFIGURAÇÃO'!L391"</f>
        <v/>
      </c>
      <c r="D5762" s="192" t="inlineStr">
        <is>
          <t>configuração</t>
        </is>
      </c>
    </row>
    <row r="5763">
      <c r="A5763" s="192" t="inlineStr">
        <is>
          <t>custom.14.campo.pericia_1</t>
        </is>
      </c>
      <c r="B5763" s="192">
        <f>SWITCH('CONFIGURAÇÃO'!$J$388,"Origem",IF(ISBLANK('CONFIGURAÇÃO'!$L$391),"",'CONFIGURAÇÃO'!$L$391&amp;""),"")</f>
        <v/>
      </c>
      <c r="C5763" s="192">
        <f>"'CONFIGURAÇÃO'!L391"</f>
        <v/>
      </c>
      <c r="D5763" s="192" t="inlineStr">
        <is>
          <t>configuração</t>
        </is>
      </c>
    </row>
    <row r="5764">
      <c r="A5764" s="192" t="inlineStr">
        <is>
          <t>custom.14.campo.pericia_2</t>
        </is>
      </c>
      <c r="B5764" s="192">
        <f>SWITCH('CONFIGURAÇÃO'!$J$388,"Origem",IF(ISBLANK('CONFIGURAÇÃO'!$L$392),"",'CONFIGURAÇÃO'!$L$392&amp;""),"")</f>
        <v/>
      </c>
      <c r="C5764" s="192">
        <f>"'CONFIGURAÇÃO'!L392"</f>
        <v/>
      </c>
      <c r="D5764" s="192" t="inlineStr">
        <is>
          <t>configuração</t>
        </is>
      </c>
    </row>
    <row r="5765">
      <c r="A5765" s="192" t="inlineStr">
        <is>
          <t>custom.14.campo.pericia_3</t>
        </is>
      </c>
      <c r="B5765" s="192">
        <f>SWITCH('CONFIGURAÇÃO'!$J$388,"Origem",IF(ISBLANK('CONFIGURAÇÃO'!$L$393),"",'CONFIGURAÇÃO'!$L$393&amp;""),"")</f>
        <v/>
      </c>
      <c r="C5765" s="192">
        <f>"'CONFIGURAÇÃO'!L393"</f>
        <v/>
      </c>
      <c r="D5765" s="192" t="inlineStr">
        <is>
          <t>configuração</t>
        </is>
      </c>
    </row>
    <row r="5766">
      <c r="A5766" s="192" t="inlineStr">
        <is>
          <t>custom.14.campo.pericia_4</t>
        </is>
      </c>
      <c r="B5766" s="192">
        <f>SWITCH('CONFIGURAÇÃO'!$J$388,"Origem",IF(ISBLANK('CONFIGURAÇÃO'!$L$394),"",'CONFIGURAÇÃO'!$L$394&amp;""),"")</f>
        <v/>
      </c>
      <c r="C5766" s="192">
        <f>"'CONFIGURAÇÃO'!L394"</f>
        <v/>
      </c>
      <c r="D5766" s="192" t="inlineStr">
        <is>
          <t>configuração</t>
        </is>
      </c>
    </row>
    <row r="5767">
      <c r="A5767" s="192" t="inlineStr">
        <is>
          <t>custom.14.campo.preco</t>
        </is>
      </c>
      <c r="B5767" s="192">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2">
        <f>"'CONFIGURAÇÃO'!L403 'CONFIGURAÇÃO'!L402 'CONFIGURAÇÃO'!L402 'CONFIGURAÇÃO'!L399 'CONFIGURAÇÃO'!L401"</f>
        <v/>
      </c>
      <c r="D5767" s="192" t="inlineStr">
        <is>
          <t>configuração</t>
        </is>
      </c>
    </row>
    <row r="5768">
      <c r="A5768" s="192" t="inlineStr">
        <is>
          <t>custom.14.campo.propriedade_1</t>
        </is>
      </c>
      <c r="B5768" s="192">
        <f>SWITCH('CONFIGURAÇÃO'!$J$388,"Arma",IF(ISBLANK('CONFIGURAÇÃO'!$L$394),"",'CONFIGURAÇÃO'!$L$394&amp;""),"")</f>
        <v/>
      </c>
      <c r="C5768" s="192">
        <f>"'CONFIGURAÇÃO'!L394"</f>
        <v/>
      </c>
      <c r="D5768" s="192" t="inlineStr">
        <is>
          <t>configuração</t>
        </is>
      </c>
    </row>
    <row r="5769">
      <c r="A5769" s="192" t="inlineStr">
        <is>
          <t>custom.14.campo.propriedade_2</t>
        </is>
      </c>
      <c r="B5769" s="192">
        <f>SWITCH('CONFIGURAÇÃO'!$J$388,"Arma",IF(ISBLANK('CONFIGURAÇÃO'!$L$395),"",'CONFIGURAÇÃO'!$L$395&amp;""),"")</f>
        <v/>
      </c>
      <c r="C5769" s="192">
        <f>"'CONFIGURAÇÃO'!L395"</f>
        <v/>
      </c>
      <c r="D5769" s="192" t="inlineStr">
        <is>
          <t>configuração</t>
        </is>
      </c>
    </row>
    <row r="5770">
      <c r="A5770" s="192" t="inlineStr">
        <is>
          <t>custom.14.campo.propriedade_3</t>
        </is>
      </c>
      <c r="B5770" s="192">
        <f>SWITCH('CONFIGURAÇÃO'!$J$388,"Arma",IF(ISBLANK('CONFIGURAÇÃO'!$L$396),"",'CONFIGURAÇÃO'!$L$396&amp;""),"")</f>
        <v/>
      </c>
      <c r="C5770" s="192">
        <f>"'CONFIGURAÇÃO'!L396"</f>
        <v/>
      </c>
      <c r="D5770" s="192" t="inlineStr">
        <is>
          <t>configuração</t>
        </is>
      </c>
    </row>
    <row r="5771">
      <c r="A5771" s="192" t="inlineStr">
        <is>
          <t>custom.14.campo.propriedade_4</t>
        </is>
      </c>
      <c r="B5771" s="192">
        <f>SWITCH('CONFIGURAÇÃO'!$J$388,"Arma",IF(ISBLANK('CONFIGURAÇÃO'!$L$397),"",'CONFIGURAÇÃO'!$L$397&amp;""),"")</f>
        <v/>
      </c>
      <c r="C5771" s="192">
        <f>"'CONFIGURAÇÃO'!L397"</f>
        <v/>
      </c>
      <c r="D5771" s="192" t="inlineStr">
        <is>
          <t>configuração</t>
        </is>
      </c>
    </row>
    <row r="5772">
      <c r="A5772" s="192" t="inlineStr">
        <is>
          <t>custom.14.campo.protecao</t>
        </is>
      </c>
      <c r="B5772" s="192">
        <f>SWITCH('CONFIGURAÇÃO'!$J$388,"Escudo",IF(ISBLANK('CONFIGURAÇÃO'!$L$398),"",'CONFIGURAÇÃO'!$L$398&amp;""),"Uniforme",IF(ISBLANK('CONFIGURAÇÃO'!$L$398),"",'CONFIGURAÇÃO'!$L$398&amp;""),"")</f>
        <v/>
      </c>
      <c r="C5772" s="192">
        <f>"'CONFIGURAÇÃO'!L398 'CONFIGURAÇÃO'!L398"</f>
        <v/>
      </c>
      <c r="D5772" s="192" t="inlineStr">
        <is>
          <t>configuração</t>
        </is>
      </c>
    </row>
    <row r="5773">
      <c r="A5773" s="192" t="inlineStr">
        <is>
          <t>custom.14.campo.recarga</t>
        </is>
      </c>
      <c r="B5773" s="192">
        <f>SWITCH('CONFIGURAÇÃO'!$J$388,"Arma",IF(ISBLANK('CONFIGURAÇÃO'!$L$402),"",'CONFIGURAÇÃO'!$L$402&amp;""),"")</f>
        <v/>
      </c>
      <c r="C5773" s="192">
        <f>"'CONFIGURAÇÃO'!L402"</f>
        <v/>
      </c>
      <c r="D5773" s="192" t="inlineStr">
        <is>
          <t>configuração</t>
        </is>
      </c>
    </row>
    <row r="5774">
      <c r="A5774" s="192" t="inlineStr">
        <is>
          <t>custom.14.campo.rota</t>
        </is>
      </c>
      <c r="B5774" s="192">
        <f>SWITCH('CONFIGURAÇÃO'!$J$388,"Origem",IF(ISBLANK('CONFIGURAÇÃO'!$L$395),"",'CONFIGURAÇÃO'!$L$395&amp;""),"")</f>
        <v/>
      </c>
      <c r="C5774" s="192">
        <f>"'CONFIGURAÇÃO'!L395"</f>
        <v/>
      </c>
      <c r="D5774" s="192" t="inlineStr">
        <is>
          <t>configuração</t>
        </is>
      </c>
    </row>
    <row r="5775">
      <c r="A5775" s="192" t="inlineStr">
        <is>
          <t>custom.14.campo.talento_ce_4</t>
        </is>
      </c>
      <c r="B5775" s="192">
        <f>SWITCH('CONFIGURAÇÃO'!$J$388,"Origem",IF(ISBLANK('CONFIGURAÇÃO'!$L$398),"",'CONFIGURAÇÃO'!$L$398&amp;""),"")</f>
        <v/>
      </c>
      <c r="C5775" s="192">
        <f>"'CONFIGURAÇÃO'!L398"</f>
        <v/>
      </c>
      <c r="D5775" s="192" t="inlineStr">
        <is>
          <t>configuração</t>
        </is>
      </c>
    </row>
    <row r="5776">
      <c r="A5776" s="192" t="inlineStr">
        <is>
          <t>custom.14.campo.teto_de_destreza</t>
        </is>
      </c>
      <c r="B5776" s="192">
        <f>SWITCH('CONFIGURAÇÃO'!$J$388,"Escudo",IF(ISBLANK('CONFIGURAÇÃO'!$L$399),"",'CONFIGURAÇÃO'!$L$399&amp;""),"Uniforme",IF(ISBLANK('CONFIGURAÇÃO'!$L$399),"",'CONFIGURAÇÃO'!$L$399&amp;""),"")</f>
        <v/>
      </c>
      <c r="C5776" s="192">
        <f>"'CONFIGURAÇÃO'!L399 'CONFIGURAÇÃO'!L399"</f>
        <v/>
      </c>
      <c r="D5776" s="192" t="inlineStr">
        <is>
          <t>configuração</t>
        </is>
      </c>
    </row>
    <row r="5777">
      <c r="A5777" s="192" t="inlineStr">
        <is>
          <t>custom.14.campo.tipo_de_dano</t>
        </is>
      </c>
      <c r="B5777" s="192">
        <f>SWITCH('CONFIGURAÇÃO'!$J$388,"Arma",IF(ISBLANK('CONFIGURAÇÃO'!$L$393),"",'CONFIGURAÇÃO'!$L$393&amp;""),"")</f>
        <v/>
      </c>
      <c r="C5777" s="192">
        <f>"'CONFIGURAÇÃO'!L393"</f>
        <v/>
      </c>
      <c r="D5777" s="192" t="inlineStr">
        <is>
          <t>configuração</t>
        </is>
      </c>
    </row>
    <row r="5778">
      <c r="A5778" s="192" t="inlineStr">
        <is>
          <t>custom.14.campo.volume</t>
        </is>
      </c>
      <c r="B5778" s="192">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2">
        <f>"'CONFIGURAÇÃO'!L400 'CONFIGURAÇÃO'!L401 'CONFIGURAÇÃO'!L401 'CONFIGURAÇÃO'!L398 'CONFIGURAÇÃO'!L400"</f>
        <v/>
      </c>
      <c r="D5778" s="192" t="inlineStr">
        <is>
          <t>configuração</t>
        </is>
      </c>
    </row>
    <row r="5779">
      <c r="A5779" s="192" t="inlineStr">
        <is>
          <t>aviso.custom.14</t>
        </is>
      </c>
      <c r="B5779" s="192">
        <f>'DADOS_CUSTOM'!$S$15&amp;""</f>
        <v/>
      </c>
      <c r="C5779" s="192" t="inlineStr">
        <is>
          <t>DADOS_CUSTOM!S15</t>
        </is>
      </c>
      <c r="D5779" s="192" t="inlineStr">
        <is>
          <t>aviso</t>
        </is>
      </c>
    </row>
    <row r="5780">
      <c r="A5780" s="192" t="inlineStr">
        <is>
          <t>custom.15.tipo</t>
        </is>
      </c>
      <c r="B5780" s="192">
        <f>IF(ISBLANK('CONFIGURAÇÃO'!$J$417),"",'CONFIGURAÇÃO'!$J$417&amp;"")</f>
        <v/>
      </c>
      <c r="C5780" s="192">
        <f>"'CONFIGURAÇÃO'!J417"</f>
        <v/>
      </c>
      <c r="D5780" s="192" t="inlineStr">
        <is>
          <t>configuração</t>
        </is>
      </c>
    </row>
    <row r="5781">
      <c r="A5781" s="192" t="inlineStr">
        <is>
          <t>custom.15.nome</t>
        </is>
      </c>
      <c r="B5781" s="192">
        <f>IF(ISBLANK('CONFIGURAÇÃO'!$J$419),"",'CONFIGURAÇÃO'!$J$419&amp;"")</f>
        <v/>
      </c>
      <c r="C5781" s="192">
        <f>"'CONFIGURAÇÃO'!J419"</f>
        <v/>
      </c>
      <c r="D5781" s="192" t="inlineStr">
        <is>
          <t>configuração</t>
        </is>
      </c>
    </row>
    <row r="5782">
      <c r="A5782" s="192" t="inlineStr">
        <is>
          <t>custom.15.mestre_viu</t>
        </is>
      </c>
      <c r="B5782" s="192">
        <f>N('CONFIGURAÇÃO'!$N$417)&amp;""</f>
        <v/>
      </c>
      <c r="C5782" s="192">
        <f>"'CONFIGURAÇÃO'!N417"</f>
        <v/>
      </c>
      <c r="D5782" s="192" t="inlineStr">
        <is>
          <t>configuração</t>
        </is>
      </c>
    </row>
    <row r="5783">
      <c r="A5783" s="192" t="inlineStr">
        <is>
          <t>custom.15.efeito</t>
        </is>
      </c>
      <c r="B5783" s="192">
        <f>IF(ISBLANK('CONFIGURAÇÃO'!$J$434),"",'CONFIGURAÇÃO'!$J$434&amp;"")</f>
        <v/>
      </c>
      <c r="C5783" s="192">
        <f>"'CONFIGURAÇÃO'!J434"</f>
        <v/>
      </c>
      <c r="D5783" s="192" t="inlineStr">
        <is>
          <t>configuração</t>
        </is>
      </c>
    </row>
    <row r="5784">
      <c r="A5784" s="192" t="inlineStr">
        <is>
          <t>custom.15.campo.alcance</t>
        </is>
      </c>
      <c r="B5784" s="192">
        <f>SWITCH('CONFIGURAÇÃO'!$J$417,"Arma",IF(ISBLANK('CONFIGURAÇÃO'!$L$430),"",'CONFIGURAÇÃO'!$L$430&amp;""),"")</f>
        <v/>
      </c>
      <c r="C5784" s="192">
        <f>"'CONFIGURAÇÃO'!L430"</f>
        <v/>
      </c>
      <c r="D5784" s="192" t="inlineStr">
        <is>
          <t>configuração</t>
        </is>
      </c>
    </row>
    <row r="5785">
      <c r="A5785" s="192" t="inlineStr">
        <is>
          <t>custom.15.campo.base</t>
        </is>
      </c>
      <c r="B5785" s="192">
        <f>SWITCH('CONFIGURAÇÃO'!$J$417,"Ferramenta amaldiçoada",IF(ISBLANK('CONFIGURAÇÃO'!$L$420),"",'CONFIGURAÇÃO'!$L$420&amp;""),"")</f>
        <v/>
      </c>
      <c r="C5785" s="192">
        <f>"'CONFIGURAÇÃO'!L420"</f>
        <v/>
      </c>
      <c r="D5785" s="192" t="inlineStr">
        <is>
          <t>configuração</t>
        </is>
      </c>
    </row>
    <row r="5786">
      <c r="A5786" s="192" t="inlineStr">
        <is>
          <t>custom.15.campo.base_do_livro</t>
        </is>
      </c>
      <c r="B5786" s="192">
        <f>SWITCH('CONFIGURAÇÃO'!$J$417,"Origem",IF(ISBLANK('CONFIGURAÇÃO'!$L$425),"",'CONFIGURAÇÃO'!$L$425&amp;""),"")</f>
        <v/>
      </c>
      <c r="C5786" s="192">
        <f>"'CONFIGURAÇÃO'!L425"</f>
        <v/>
      </c>
      <c r="D5786" s="192" t="inlineStr">
        <is>
          <t>configuração</t>
        </is>
      </c>
    </row>
    <row r="5787">
      <c r="A5787" s="192" t="inlineStr">
        <is>
          <t>custom.15.campo.categoria</t>
        </is>
      </c>
      <c r="B5787" s="192">
        <f>SWITCH('CONFIGURAÇÃO'!$J$417,"Arma",IF(ISBLANK('CONFIGURAÇÃO'!$L$420),"",'CONFIGURAÇÃO'!$L$420&amp;""),"")</f>
        <v/>
      </c>
      <c r="C5787" s="192">
        <f>"'CONFIGURAÇÃO'!L420"</f>
        <v/>
      </c>
      <c r="D5787" s="192" t="inlineStr">
        <is>
          <t>configuração</t>
        </is>
      </c>
    </row>
    <row r="5788">
      <c r="A5788" s="192" t="inlineStr">
        <is>
          <t>custom.15.campo.dado</t>
        </is>
      </c>
      <c r="B5788" s="192">
        <f>SWITCH('CONFIGURAÇÃO'!$J$417,"Arma",IF(ISBLANK('CONFIGURAÇÃO'!$L$427),"",'CONFIGURAÇÃO'!$L$427&amp;""),"")</f>
        <v/>
      </c>
      <c r="C5788" s="192">
        <f>"'CONFIGURAÇÃO'!L427"</f>
        <v/>
      </c>
      <c r="D5788" s="192" t="inlineStr">
        <is>
          <t>configuração</t>
        </is>
      </c>
    </row>
    <row r="5789">
      <c r="A5789" s="192" t="inlineStr">
        <is>
          <t>custom.15.campo.desgaste</t>
        </is>
      </c>
      <c r="B5789" s="192">
        <f>SWITCH('CONFIGURAÇÃO'!$J$417,"Ferramenta amaldiçoada",IF(ISBLANK('CONFIGURAÇÃO'!$L$428),"",'CONFIGURAÇÃO'!$L$428&amp;""),"")</f>
        <v/>
      </c>
      <c r="C5789" s="192">
        <f>"'CONFIGURAÇÃO'!L428"</f>
        <v/>
      </c>
      <c r="D5789" s="192" t="inlineStr">
        <is>
          <t>configuração</t>
        </is>
      </c>
    </row>
    <row r="5790">
      <c r="A5790" s="192" t="inlineStr">
        <is>
          <t>custom.15.campo.estigma</t>
        </is>
      </c>
      <c r="B5790" s="192">
        <f>SWITCH('CONFIGURAÇÃO'!$J$417,"Ferramenta amaldiçoada",IF(ISBLANK('CONFIGURAÇÃO'!$L$427),"",'CONFIGURAÇÃO'!$L$427&amp;""),"")</f>
        <v/>
      </c>
      <c r="C5790" s="192">
        <f>"'CONFIGURAÇÃO'!L427"</f>
        <v/>
      </c>
      <c r="D5790" s="192" t="inlineStr">
        <is>
          <t>configuração</t>
        </is>
      </c>
    </row>
    <row r="5791">
      <c r="A5791" s="192" t="inlineStr">
        <is>
          <t>custom.15.campo.exige_marcante</t>
        </is>
      </c>
      <c r="B5791" s="192">
        <f>SWITCH('CONFIGURAÇÃO'!$J$417,"Menor",IF(ISBLANK('CONFIGURAÇÃO'!$L$421),"",'CONFIGURAÇÃO'!$L$421&amp;""),"")</f>
        <v/>
      </c>
      <c r="C5791" s="192">
        <f>"'CONFIGURAÇÃO'!L421"</f>
        <v/>
      </c>
      <c r="D5791" s="192" t="inlineStr">
        <is>
          <t>configuração</t>
        </is>
      </c>
    </row>
    <row r="5792">
      <c r="A5792" s="192" t="inlineStr">
        <is>
          <t>custom.15.campo.forca</t>
        </is>
      </c>
      <c r="B5792" s="192">
        <f>SWITCH('CONFIGURAÇÃO'!$J$417,"Arma",IF(ISBLANK('CONFIGURAÇÃO'!$L$428),"",'CONFIGURAÇÃO'!$L$428&amp;""),"Escudo",IF(ISBLANK('CONFIGURAÇÃO'!$L$429),"",'CONFIGURAÇÃO'!$L$429&amp;""),"Uniforme",IF(ISBLANK('CONFIGURAÇÃO'!$L$429),"",'CONFIGURAÇÃO'!$L$429&amp;""),"")</f>
        <v/>
      </c>
      <c r="C5792" s="192">
        <f>"'CONFIGURAÇÃO'!L428 'CONFIGURAÇÃO'!L429 'CONFIGURAÇÃO'!L429"</f>
        <v/>
      </c>
      <c r="D5792" s="192" t="inlineStr">
        <is>
          <t>configuração</t>
        </is>
      </c>
    </row>
    <row r="5793">
      <c r="A5793" s="192" t="inlineStr">
        <is>
          <t>custom.15.campo.frequencia</t>
        </is>
      </c>
      <c r="B5793" s="192">
        <f>SWITCH('CONFIGURAÇÃO'!$J$417,"Marcante",IF(ISBLANK('CONFIGURAÇÃO'!$L$427),"",'CONFIGURAÇÃO'!$L$427&amp;""),"Menor",IF(ISBLANK('CONFIGURAÇÃO'!$L$427),"",'CONFIGURAÇÃO'!$L$427&amp;""),"")</f>
        <v/>
      </c>
      <c r="C5793" s="192">
        <f>"'CONFIGURAÇÃO'!L427 'CONFIGURAÇÃO'!L427"</f>
        <v/>
      </c>
      <c r="D5793" s="192" t="inlineStr">
        <is>
          <t>configuração</t>
        </is>
      </c>
    </row>
    <row r="5794">
      <c r="A5794" s="192" t="inlineStr">
        <is>
          <t>custom.15.campo.grau</t>
        </is>
      </c>
      <c r="B5794" s="192">
        <f>SWITCH('CONFIGURAÇÃO'!$J$417,"Ferramenta amaldiçoada",IF(ISBLANK('CONFIGURAÇÃO'!$L$421),"",'CONFIGURAÇÃO'!$L$421&amp;""),"")</f>
        <v/>
      </c>
      <c r="C5794" s="192">
        <f>"'CONFIGURAÇÃO'!L421"</f>
        <v/>
      </c>
      <c r="D5794" s="192" t="inlineStr">
        <is>
          <t>configuração</t>
        </is>
      </c>
    </row>
    <row r="5795">
      <c r="A5795" s="192" t="inlineStr">
        <is>
          <t>custom.15.campo.grau_minimo</t>
        </is>
      </c>
      <c r="B5795" s="192">
        <f>SWITCH('CONFIGURAÇÃO'!$J$417,"Uniforme",IF(ISBLANK('CONFIGURAÇÃO'!$L$420),"",'CONFIGURAÇÃO'!$L$420&amp;""),"")</f>
        <v/>
      </c>
      <c r="C5795" s="192">
        <f>"'CONFIGURAÇÃO'!L420"</f>
        <v/>
      </c>
      <c r="D5795" s="192" t="inlineStr">
        <is>
          <t>configuração</t>
        </is>
      </c>
    </row>
    <row r="5796">
      <c r="A5796" s="192" t="inlineStr">
        <is>
          <t>custom.15.campo.mao</t>
        </is>
      </c>
      <c r="B5796" s="192">
        <f>SWITCH('CONFIGURAÇÃO'!$J$417,"Arma",IF(ISBLANK('CONFIGURAÇÃO'!$L$421),"",'CONFIGURAÇÃO'!$L$421&amp;""),"")</f>
        <v/>
      </c>
      <c r="C5796" s="192">
        <f>"'CONFIGURAÇÃO'!L421"</f>
        <v/>
      </c>
      <c r="D5796" s="192" t="inlineStr">
        <is>
          <t>configuração</t>
        </is>
      </c>
    </row>
    <row r="5797">
      <c r="A5797" s="192" t="inlineStr">
        <is>
          <t>custom.15.campo.oficio</t>
        </is>
      </c>
      <c r="B5797" s="192">
        <f>SWITCH('CONFIGURAÇÃO'!$J$417,"Origem",IF(ISBLANK('CONFIGURAÇÃO'!$L$426),"",'CONFIGURAÇÃO'!$L$426&amp;""),"")</f>
        <v/>
      </c>
      <c r="C5797" s="192">
        <f>"'CONFIGURAÇÃO'!L426"</f>
        <v/>
      </c>
      <c r="D5797" s="192" t="inlineStr">
        <is>
          <t>configuração</t>
        </is>
      </c>
    </row>
    <row r="5798">
      <c r="A5798" s="192" t="inlineStr">
        <is>
          <t>custom.15.campo.origem</t>
        </is>
      </c>
      <c r="B5798" s="192">
        <f>SWITCH('CONFIGURAÇÃO'!$J$417,"Marcante",IF(ISBLANK('CONFIGURAÇÃO'!$L$420),"",'CONFIGURAÇÃO'!$L$420&amp;""),"Menor",IF(ISBLANK('CONFIGURAÇÃO'!$L$420),"",'CONFIGURAÇÃO'!$L$420&amp;""),"")</f>
        <v/>
      </c>
      <c r="C5798" s="192">
        <f>"'CONFIGURAÇÃO'!L420 'CONFIGURAÇÃO'!L420"</f>
        <v/>
      </c>
      <c r="D5798" s="192" t="inlineStr">
        <is>
          <t>configuração</t>
        </is>
      </c>
    </row>
    <row r="5799">
      <c r="A5799" s="192" t="inlineStr">
        <is>
          <t>custom.15.campo.pericia_1</t>
        </is>
      </c>
      <c r="B5799" s="192">
        <f>SWITCH('CONFIGURAÇÃO'!$J$417,"Origem",IF(ISBLANK('CONFIGURAÇÃO'!$L$420),"",'CONFIGURAÇÃO'!$L$420&amp;""),"")</f>
        <v/>
      </c>
      <c r="C5799" s="192">
        <f>"'CONFIGURAÇÃO'!L420"</f>
        <v/>
      </c>
      <c r="D5799" s="192" t="inlineStr">
        <is>
          <t>configuração</t>
        </is>
      </c>
    </row>
    <row r="5800">
      <c r="A5800" s="192" t="inlineStr">
        <is>
          <t>custom.15.campo.pericia_2</t>
        </is>
      </c>
      <c r="B5800" s="192">
        <f>SWITCH('CONFIGURAÇÃO'!$J$417,"Origem",IF(ISBLANK('CONFIGURAÇÃO'!$L$421),"",'CONFIGURAÇÃO'!$L$421&amp;""),"")</f>
        <v/>
      </c>
      <c r="C5800" s="192">
        <f>"'CONFIGURAÇÃO'!L421"</f>
        <v/>
      </c>
      <c r="D5800" s="192" t="inlineStr">
        <is>
          <t>configuração</t>
        </is>
      </c>
    </row>
    <row r="5801">
      <c r="A5801" s="192" t="inlineStr">
        <is>
          <t>custom.15.campo.pericia_3</t>
        </is>
      </c>
      <c r="B5801" s="192">
        <f>SWITCH('CONFIGURAÇÃO'!$J$417,"Origem",IF(ISBLANK('CONFIGURAÇÃO'!$L$422),"",'CONFIGURAÇÃO'!$L$422&amp;""),"")</f>
        <v/>
      </c>
      <c r="C5801" s="192">
        <f>"'CONFIGURAÇÃO'!L422"</f>
        <v/>
      </c>
      <c r="D5801" s="192" t="inlineStr">
        <is>
          <t>configuração</t>
        </is>
      </c>
    </row>
    <row r="5802">
      <c r="A5802" s="192" t="inlineStr">
        <is>
          <t>custom.15.campo.pericia_4</t>
        </is>
      </c>
      <c r="B5802" s="192">
        <f>SWITCH('CONFIGURAÇÃO'!$J$417,"Origem",IF(ISBLANK('CONFIGURAÇÃO'!$L$423),"",'CONFIGURAÇÃO'!$L$423&amp;""),"")</f>
        <v/>
      </c>
      <c r="C5802" s="192">
        <f>"'CONFIGURAÇÃO'!L423"</f>
        <v/>
      </c>
      <c r="D5802" s="192" t="inlineStr">
        <is>
          <t>configuração</t>
        </is>
      </c>
    </row>
    <row r="5803">
      <c r="A5803" s="192" t="inlineStr">
        <is>
          <t>custom.15.campo.preco</t>
        </is>
      </c>
      <c r="B5803" s="192">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2">
        <f>"'CONFIGURAÇÃO'!L432 'CONFIGURAÇÃO'!L431 'CONFIGURAÇÃO'!L431 'CONFIGURAÇÃO'!L428 'CONFIGURAÇÃO'!L430"</f>
        <v/>
      </c>
      <c r="D5803" s="192" t="inlineStr">
        <is>
          <t>configuração</t>
        </is>
      </c>
    </row>
    <row r="5804">
      <c r="A5804" s="192" t="inlineStr">
        <is>
          <t>custom.15.campo.propriedade_1</t>
        </is>
      </c>
      <c r="B5804" s="192">
        <f>SWITCH('CONFIGURAÇÃO'!$J$417,"Arma",IF(ISBLANK('CONFIGURAÇÃO'!$L$423),"",'CONFIGURAÇÃO'!$L$423&amp;""),"")</f>
        <v/>
      </c>
      <c r="C5804" s="192">
        <f>"'CONFIGURAÇÃO'!L423"</f>
        <v/>
      </c>
      <c r="D5804" s="192" t="inlineStr">
        <is>
          <t>configuração</t>
        </is>
      </c>
    </row>
    <row r="5805">
      <c r="A5805" s="192" t="inlineStr">
        <is>
          <t>custom.15.campo.propriedade_2</t>
        </is>
      </c>
      <c r="B5805" s="192">
        <f>SWITCH('CONFIGURAÇÃO'!$J$417,"Arma",IF(ISBLANK('CONFIGURAÇÃO'!$L$424),"",'CONFIGURAÇÃO'!$L$424&amp;""),"")</f>
        <v/>
      </c>
      <c r="C5805" s="192">
        <f>"'CONFIGURAÇÃO'!L424"</f>
        <v/>
      </c>
      <c r="D5805" s="192" t="inlineStr">
        <is>
          <t>configuração</t>
        </is>
      </c>
    </row>
    <row r="5806">
      <c r="A5806" s="192" t="inlineStr">
        <is>
          <t>custom.15.campo.propriedade_3</t>
        </is>
      </c>
      <c r="B5806" s="192">
        <f>SWITCH('CONFIGURAÇÃO'!$J$417,"Arma",IF(ISBLANK('CONFIGURAÇÃO'!$L$425),"",'CONFIGURAÇÃO'!$L$425&amp;""),"")</f>
        <v/>
      </c>
      <c r="C5806" s="192">
        <f>"'CONFIGURAÇÃO'!L425"</f>
        <v/>
      </c>
      <c r="D5806" s="192" t="inlineStr">
        <is>
          <t>configuração</t>
        </is>
      </c>
    </row>
    <row r="5807">
      <c r="A5807" s="192" t="inlineStr">
        <is>
          <t>custom.15.campo.propriedade_4</t>
        </is>
      </c>
      <c r="B5807" s="192">
        <f>SWITCH('CONFIGURAÇÃO'!$J$417,"Arma",IF(ISBLANK('CONFIGURAÇÃO'!$L$426),"",'CONFIGURAÇÃO'!$L$426&amp;""),"")</f>
        <v/>
      </c>
      <c r="C5807" s="192">
        <f>"'CONFIGURAÇÃO'!L426"</f>
        <v/>
      </c>
      <c r="D5807" s="192" t="inlineStr">
        <is>
          <t>configuração</t>
        </is>
      </c>
    </row>
    <row r="5808">
      <c r="A5808" s="192" t="inlineStr">
        <is>
          <t>custom.15.campo.protecao</t>
        </is>
      </c>
      <c r="B5808" s="192">
        <f>SWITCH('CONFIGURAÇÃO'!$J$417,"Escudo",IF(ISBLANK('CONFIGURAÇÃO'!$L$427),"",'CONFIGURAÇÃO'!$L$427&amp;""),"Uniforme",IF(ISBLANK('CONFIGURAÇÃO'!$L$427),"",'CONFIGURAÇÃO'!$L$427&amp;""),"")</f>
        <v/>
      </c>
      <c r="C5808" s="192">
        <f>"'CONFIGURAÇÃO'!L427 'CONFIGURAÇÃO'!L427"</f>
        <v/>
      </c>
      <c r="D5808" s="192" t="inlineStr">
        <is>
          <t>configuração</t>
        </is>
      </c>
    </row>
    <row r="5809">
      <c r="A5809" s="192" t="inlineStr">
        <is>
          <t>custom.15.campo.recarga</t>
        </is>
      </c>
      <c r="B5809" s="192">
        <f>SWITCH('CONFIGURAÇÃO'!$J$417,"Arma",IF(ISBLANK('CONFIGURAÇÃO'!$L$431),"",'CONFIGURAÇÃO'!$L$431&amp;""),"")</f>
        <v/>
      </c>
      <c r="C5809" s="192">
        <f>"'CONFIGURAÇÃO'!L431"</f>
        <v/>
      </c>
      <c r="D5809" s="192" t="inlineStr">
        <is>
          <t>configuração</t>
        </is>
      </c>
    </row>
    <row r="5810">
      <c r="A5810" s="192" t="inlineStr">
        <is>
          <t>custom.15.campo.rota</t>
        </is>
      </c>
      <c r="B5810" s="192">
        <f>SWITCH('CONFIGURAÇÃO'!$J$417,"Origem",IF(ISBLANK('CONFIGURAÇÃO'!$L$424),"",'CONFIGURAÇÃO'!$L$424&amp;""),"")</f>
        <v/>
      </c>
      <c r="C5810" s="192">
        <f>"'CONFIGURAÇÃO'!L424"</f>
        <v/>
      </c>
      <c r="D5810" s="192" t="inlineStr">
        <is>
          <t>configuração</t>
        </is>
      </c>
    </row>
    <row r="5811">
      <c r="A5811" s="192" t="inlineStr">
        <is>
          <t>custom.15.campo.talento_ce_4</t>
        </is>
      </c>
      <c r="B5811" s="192">
        <f>SWITCH('CONFIGURAÇÃO'!$J$417,"Origem",IF(ISBLANK('CONFIGURAÇÃO'!$L$427),"",'CONFIGURAÇÃO'!$L$427&amp;""),"")</f>
        <v/>
      </c>
      <c r="C5811" s="192">
        <f>"'CONFIGURAÇÃO'!L427"</f>
        <v/>
      </c>
      <c r="D5811" s="192" t="inlineStr">
        <is>
          <t>configuração</t>
        </is>
      </c>
    </row>
    <row r="5812">
      <c r="A5812" s="192" t="inlineStr">
        <is>
          <t>custom.15.campo.teto_de_destreza</t>
        </is>
      </c>
      <c r="B5812" s="192">
        <f>SWITCH('CONFIGURAÇÃO'!$J$417,"Escudo",IF(ISBLANK('CONFIGURAÇÃO'!$L$428),"",'CONFIGURAÇÃO'!$L$428&amp;""),"Uniforme",IF(ISBLANK('CONFIGURAÇÃO'!$L$428),"",'CONFIGURAÇÃO'!$L$428&amp;""),"")</f>
        <v/>
      </c>
      <c r="C5812" s="192">
        <f>"'CONFIGURAÇÃO'!L428 'CONFIGURAÇÃO'!L428"</f>
        <v/>
      </c>
      <c r="D5812" s="192" t="inlineStr">
        <is>
          <t>configuração</t>
        </is>
      </c>
    </row>
    <row r="5813">
      <c r="A5813" s="192" t="inlineStr">
        <is>
          <t>custom.15.campo.tipo_de_dano</t>
        </is>
      </c>
      <c r="B5813" s="192">
        <f>SWITCH('CONFIGURAÇÃO'!$J$417,"Arma",IF(ISBLANK('CONFIGURAÇÃO'!$L$422),"",'CONFIGURAÇÃO'!$L$422&amp;""),"")</f>
        <v/>
      </c>
      <c r="C5813" s="192">
        <f>"'CONFIGURAÇÃO'!L422"</f>
        <v/>
      </c>
      <c r="D5813" s="192" t="inlineStr">
        <is>
          <t>configuração</t>
        </is>
      </c>
    </row>
    <row r="5814">
      <c r="A5814" s="192" t="inlineStr">
        <is>
          <t>custom.15.campo.volume</t>
        </is>
      </c>
      <c r="B5814" s="192">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2">
        <f>"'CONFIGURAÇÃO'!L429 'CONFIGURAÇÃO'!L430 'CONFIGURAÇÃO'!L430 'CONFIGURAÇÃO'!L427 'CONFIGURAÇÃO'!L429"</f>
        <v/>
      </c>
      <c r="D5814" s="192" t="inlineStr">
        <is>
          <t>configuração</t>
        </is>
      </c>
    </row>
    <row r="5815">
      <c r="A5815" s="192" t="inlineStr">
        <is>
          <t>aviso.custom.15</t>
        </is>
      </c>
      <c r="B5815" s="192">
        <f>'DADOS_CUSTOM'!$S$16&amp;""</f>
        <v/>
      </c>
      <c r="C5815" s="192" t="inlineStr">
        <is>
          <t>DADOS_CUSTOM!S16</t>
        </is>
      </c>
      <c r="D5815" s="192" t="inlineStr">
        <is>
          <t>aviso</t>
        </is>
      </c>
    </row>
    <row r="5816">
      <c r="A5816" s="192" t="inlineStr">
        <is>
          <t>custom.16.tipo</t>
        </is>
      </c>
      <c r="B5816" s="192">
        <f>IF(ISBLANK('CONFIGURAÇÃO'!$J$446),"",'CONFIGURAÇÃO'!$J$446&amp;"")</f>
        <v/>
      </c>
      <c r="C5816" s="192">
        <f>"'CONFIGURAÇÃO'!J446"</f>
        <v/>
      </c>
      <c r="D5816" s="192" t="inlineStr">
        <is>
          <t>configuração</t>
        </is>
      </c>
    </row>
    <row r="5817">
      <c r="A5817" s="192" t="inlineStr">
        <is>
          <t>custom.16.nome</t>
        </is>
      </c>
      <c r="B5817" s="192">
        <f>IF(ISBLANK('CONFIGURAÇÃO'!$J$448),"",'CONFIGURAÇÃO'!$J$448&amp;"")</f>
        <v/>
      </c>
      <c r="C5817" s="192">
        <f>"'CONFIGURAÇÃO'!J448"</f>
        <v/>
      </c>
      <c r="D5817" s="192" t="inlineStr">
        <is>
          <t>configuração</t>
        </is>
      </c>
    </row>
    <row r="5818">
      <c r="A5818" s="192" t="inlineStr">
        <is>
          <t>custom.16.mestre_viu</t>
        </is>
      </c>
      <c r="B5818" s="192">
        <f>N('CONFIGURAÇÃO'!$N$446)&amp;""</f>
        <v/>
      </c>
      <c r="C5818" s="192">
        <f>"'CONFIGURAÇÃO'!N446"</f>
        <v/>
      </c>
      <c r="D5818" s="192" t="inlineStr">
        <is>
          <t>configuração</t>
        </is>
      </c>
    </row>
    <row r="5819">
      <c r="A5819" s="192" t="inlineStr">
        <is>
          <t>custom.16.efeito</t>
        </is>
      </c>
      <c r="B5819" s="192">
        <f>IF(ISBLANK('CONFIGURAÇÃO'!$J$463),"",'CONFIGURAÇÃO'!$J$463&amp;"")</f>
        <v/>
      </c>
      <c r="C5819" s="192">
        <f>"'CONFIGURAÇÃO'!J463"</f>
        <v/>
      </c>
      <c r="D5819" s="192" t="inlineStr">
        <is>
          <t>configuração</t>
        </is>
      </c>
    </row>
    <row r="5820">
      <c r="A5820" s="192" t="inlineStr">
        <is>
          <t>custom.16.campo.alcance</t>
        </is>
      </c>
      <c r="B5820" s="192">
        <f>SWITCH('CONFIGURAÇÃO'!$J$446,"Arma",IF(ISBLANK('CONFIGURAÇÃO'!$L$459),"",'CONFIGURAÇÃO'!$L$459&amp;""),"")</f>
        <v/>
      </c>
      <c r="C5820" s="192">
        <f>"'CONFIGURAÇÃO'!L459"</f>
        <v/>
      </c>
      <c r="D5820" s="192" t="inlineStr">
        <is>
          <t>configuração</t>
        </is>
      </c>
    </row>
    <row r="5821">
      <c r="A5821" s="192" t="inlineStr">
        <is>
          <t>custom.16.campo.base</t>
        </is>
      </c>
      <c r="B5821" s="192">
        <f>SWITCH('CONFIGURAÇÃO'!$J$446,"Ferramenta amaldiçoada",IF(ISBLANK('CONFIGURAÇÃO'!$L$449),"",'CONFIGURAÇÃO'!$L$449&amp;""),"")</f>
        <v/>
      </c>
      <c r="C5821" s="192">
        <f>"'CONFIGURAÇÃO'!L449"</f>
        <v/>
      </c>
      <c r="D5821" s="192" t="inlineStr">
        <is>
          <t>configuração</t>
        </is>
      </c>
    </row>
    <row r="5822">
      <c r="A5822" s="192" t="inlineStr">
        <is>
          <t>custom.16.campo.base_do_livro</t>
        </is>
      </c>
      <c r="B5822" s="192">
        <f>SWITCH('CONFIGURAÇÃO'!$J$446,"Origem",IF(ISBLANK('CONFIGURAÇÃO'!$L$454),"",'CONFIGURAÇÃO'!$L$454&amp;""),"")</f>
        <v/>
      </c>
      <c r="C5822" s="192">
        <f>"'CONFIGURAÇÃO'!L454"</f>
        <v/>
      </c>
      <c r="D5822" s="192" t="inlineStr">
        <is>
          <t>configuração</t>
        </is>
      </c>
    </row>
    <row r="5823">
      <c r="A5823" s="192" t="inlineStr">
        <is>
          <t>custom.16.campo.categoria</t>
        </is>
      </c>
      <c r="B5823" s="192">
        <f>SWITCH('CONFIGURAÇÃO'!$J$446,"Arma",IF(ISBLANK('CONFIGURAÇÃO'!$L$449),"",'CONFIGURAÇÃO'!$L$449&amp;""),"")</f>
        <v/>
      </c>
      <c r="C5823" s="192">
        <f>"'CONFIGURAÇÃO'!L449"</f>
        <v/>
      </c>
      <c r="D5823" s="192" t="inlineStr">
        <is>
          <t>configuração</t>
        </is>
      </c>
    </row>
    <row r="5824">
      <c r="A5824" s="192" t="inlineStr">
        <is>
          <t>custom.16.campo.dado</t>
        </is>
      </c>
      <c r="B5824" s="192">
        <f>SWITCH('CONFIGURAÇÃO'!$J$446,"Arma",IF(ISBLANK('CONFIGURAÇÃO'!$L$456),"",'CONFIGURAÇÃO'!$L$456&amp;""),"")</f>
        <v/>
      </c>
      <c r="C5824" s="192">
        <f>"'CONFIGURAÇÃO'!L456"</f>
        <v/>
      </c>
      <c r="D5824" s="192" t="inlineStr">
        <is>
          <t>configuração</t>
        </is>
      </c>
    </row>
    <row r="5825">
      <c r="A5825" s="192" t="inlineStr">
        <is>
          <t>custom.16.campo.desgaste</t>
        </is>
      </c>
      <c r="B5825" s="192">
        <f>SWITCH('CONFIGURAÇÃO'!$J$446,"Ferramenta amaldiçoada",IF(ISBLANK('CONFIGURAÇÃO'!$L$457),"",'CONFIGURAÇÃO'!$L$457&amp;""),"")</f>
        <v/>
      </c>
      <c r="C5825" s="192">
        <f>"'CONFIGURAÇÃO'!L457"</f>
        <v/>
      </c>
      <c r="D5825" s="192" t="inlineStr">
        <is>
          <t>configuração</t>
        </is>
      </c>
    </row>
    <row r="5826">
      <c r="A5826" s="192" t="inlineStr">
        <is>
          <t>custom.16.campo.estigma</t>
        </is>
      </c>
      <c r="B5826" s="192">
        <f>SWITCH('CONFIGURAÇÃO'!$J$446,"Ferramenta amaldiçoada",IF(ISBLANK('CONFIGURAÇÃO'!$L$456),"",'CONFIGURAÇÃO'!$L$456&amp;""),"")</f>
        <v/>
      </c>
      <c r="C5826" s="192">
        <f>"'CONFIGURAÇÃO'!L456"</f>
        <v/>
      </c>
      <c r="D5826" s="192" t="inlineStr">
        <is>
          <t>configuração</t>
        </is>
      </c>
    </row>
    <row r="5827">
      <c r="A5827" s="192" t="inlineStr">
        <is>
          <t>custom.16.campo.exige_marcante</t>
        </is>
      </c>
      <c r="B5827" s="192">
        <f>SWITCH('CONFIGURAÇÃO'!$J$446,"Menor",IF(ISBLANK('CONFIGURAÇÃO'!$L$450),"",'CONFIGURAÇÃO'!$L$450&amp;""),"")</f>
        <v/>
      </c>
      <c r="C5827" s="192">
        <f>"'CONFIGURAÇÃO'!L450"</f>
        <v/>
      </c>
      <c r="D5827" s="192" t="inlineStr">
        <is>
          <t>configuração</t>
        </is>
      </c>
    </row>
    <row r="5828">
      <c r="A5828" s="192" t="inlineStr">
        <is>
          <t>custom.16.campo.forca</t>
        </is>
      </c>
      <c r="B5828" s="192">
        <f>SWITCH('CONFIGURAÇÃO'!$J$446,"Arma",IF(ISBLANK('CONFIGURAÇÃO'!$L$457),"",'CONFIGURAÇÃO'!$L$457&amp;""),"Escudo",IF(ISBLANK('CONFIGURAÇÃO'!$L$458),"",'CONFIGURAÇÃO'!$L$458&amp;""),"Uniforme",IF(ISBLANK('CONFIGURAÇÃO'!$L$458),"",'CONFIGURAÇÃO'!$L$458&amp;""),"")</f>
        <v/>
      </c>
      <c r="C5828" s="192">
        <f>"'CONFIGURAÇÃO'!L457 'CONFIGURAÇÃO'!L458 'CONFIGURAÇÃO'!L458"</f>
        <v/>
      </c>
      <c r="D5828" s="192" t="inlineStr">
        <is>
          <t>configuração</t>
        </is>
      </c>
    </row>
    <row r="5829">
      <c r="A5829" s="192" t="inlineStr">
        <is>
          <t>custom.16.campo.frequencia</t>
        </is>
      </c>
      <c r="B5829" s="192">
        <f>SWITCH('CONFIGURAÇÃO'!$J$446,"Marcante",IF(ISBLANK('CONFIGURAÇÃO'!$L$456),"",'CONFIGURAÇÃO'!$L$456&amp;""),"Menor",IF(ISBLANK('CONFIGURAÇÃO'!$L$456),"",'CONFIGURAÇÃO'!$L$456&amp;""),"")</f>
        <v/>
      </c>
      <c r="C5829" s="192">
        <f>"'CONFIGURAÇÃO'!L456 'CONFIGURAÇÃO'!L456"</f>
        <v/>
      </c>
      <c r="D5829" s="192" t="inlineStr">
        <is>
          <t>configuração</t>
        </is>
      </c>
    </row>
    <row r="5830">
      <c r="A5830" s="192" t="inlineStr">
        <is>
          <t>custom.16.campo.grau</t>
        </is>
      </c>
      <c r="B5830" s="192">
        <f>SWITCH('CONFIGURAÇÃO'!$J$446,"Ferramenta amaldiçoada",IF(ISBLANK('CONFIGURAÇÃO'!$L$450),"",'CONFIGURAÇÃO'!$L$450&amp;""),"")</f>
        <v/>
      </c>
      <c r="C5830" s="192">
        <f>"'CONFIGURAÇÃO'!L450"</f>
        <v/>
      </c>
      <c r="D5830" s="192" t="inlineStr">
        <is>
          <t>configuração</t>
        </is>
      </c>
    </row>
    <row r="5831">
      <c r="A5831" s="192" t="inlineStr">
        <is>
          <t>custom.16.campo.grau_minimo</t>
        </is>
      </c>
      <c r="B5831" s="192">
        <f>SWITCH('CONFIGURAÇÃO'!$J$446,"Uniforme",IF(ISBLANK('CONFIGURAÇÃO'!$L$449),"",'CONFIGURAÇÃO'!$L$449&amp;""),"")</f>
        <v/>
      </c>
      <c r="C5831" s="192">
        <f>"'CONFIGURAÇÃO'!L449"</f>
        <v/>
      </c>
      <c r="D5831" s="192" t="inlineStr">
        <is>
          <t>configuração</t>
        </is>
      </c>
    </row>
    <row r="5832">
      <c r="A5832" s="192" t="inlineStr">
        <is>
          <t>custom.16.campo.mao</t>
        </is>
      </c>
      <c r="B5832" s="192">
        <f>SWITCH('CONFIGURAÇÃO'!$J$446,"Arma",IF(ISBLANK('CONFIGURAÇÃO'!$L$450),"",'CONFIGURAÇÃO'!$L$450&amp;""),"")</f>
        <v/>
      </c>
      <c r="C5832" s="192">
        <f>"'CONFIGURAÇÃO'!L450"</f>
        <v/>
      </c>
      <c r="D5832" s="192" t="inlineStr">
        <is>
          <t>configuração</t>
        </is>
      </c>
    </row>
    <row r="5833">
      <c r="A5833" s="192" t="inlineStr">
        <is>
          <t>custom.16.campo.oficio</t>
        </is>
      </c>
      <c r="B5833" s="192">
        <f>SWITCH('CONFIGURAÇÃO'!$J$446,"Origem",IF(ISBLANK('CONFIGURAÇÃO'!$L$455),"",'CONFIGURAÇÃO'!$L$455&amp;""),"")</f>
        <v/>
      </c>
      <c r="C5833" s="192">
        <f>"'CONFIGURAÇÃO'!L455"</f>
        <v/>
      </c>
      <c r="D5833" s="192" t="inlineStr">
        <is>
          <t>configuração</t>
        </is>
      </c>
    </row>
    <row r="5834">
      <c r="A5834" s="192" t="inlineStr">
        <is>
          <t>custom.16.campo.origem</t>
        </is>
      </c>
      <c r="B5834" s="192">
        <f>SWITCH('CONFIGURAÇÃO'!$J$446,"Marcante",IF(ISBLANK('CONFIGURAÇÃO'!$L$449),"",'CONFIGURAÇÃO'!$L$449&amp;""),"Menor",IF(ISBLANK('CONFIGURAÇÃO'!$L$449),"",'CONFIGURAÇÃO'!$L$449&amp;""),"")</f>
        <v/>
      </c>
      <c r="C5834" s="192">
        <f>"'CONFIGURAÇÃO'!L449 'CONFIGURAÇÃO'!L449"</f>
        <v/>
      </c>
      <c r="D5834" s="192" t="inlineStr">
        <is>
          <t>configuração</t>
        </is>
      </c>
    </row>
    <row r="5835">
      <c r="A5835" s="192" t="inlineStr">
        <is>
          <t>custom.16.campo.pericia_1</t>
        </is>
      </c>
      <c r="B5835" s="192">
        <f>SWITCH('CONFIGURAÇÃO'!$J$446,"Origem",IF(ISBLANK('CONFIGURAÇÃO'!$L$449),"",'CONFIGURAÇÃO'!$L$449&amp;""),"")</f>
        <v/>
      </c>
      <c r="C5835" s="192">
        <f>"'CONFIGURAÇÃO'!L449"</f>
        <v/>
      </c>
      <c r="D5835" s="192" t="inlineStr">
        <is>
          <t>configuração</t>
        </is>
      </c>
    </row>
    <row r="5836">
      <c r="A5836" s="192" t="inlineStr">
        <is>
          <t>custom.16.campo.pericia_2</t>
        </is>
      </c>
      <c r="B5836" s="192">
        <f>SWITCH('CONFIGURAÇÃO'!$J$446,"Origem",IF(ISBLANK('CONFIGURAÇÃO'!$L$450),"",'CONFIGURAÇÃO'!$L$450&amp;""),"")</f>
        <v/>
      </c>
      <c r="C5836" s="192">
        <f>"'CONFIGURAÇÃO'!L450"</f>
        <v/>
      </c>
      <c r="D5836" s="192" t="inlineStr">
        <is>
          <t>configuração</t>
        </is>
      </c>
    </row>
    <row r="5837">
      <c r="A5837" s="192" t="inlineStr">
        <is>
          <t>custom.16.campo.pericia_3</t>
        </is>
      </c>
      <c r="B5837" s="192">
        <f>SWITCH('CONFIGURAÇÃO'!$J$446,"Origem",IF(ISBLANK('CONFIGURAÇÃO'!$L$451),"",'CONFIGURAÇÃO'!$L$451&amp;""),"")</f>
        <v/>
      </c>
      <c r="C5837" s="192">
        <f>"'CONFIGURAÇÃO'!L451"</f>
        <v/>
      </c>
      <c r="D5837" s="192" t="inlineStr">
        <is>
          <t>configuração</t>
        </is>
      </c>
    </row>
    <row r="5838">
      <c r="A5838" s="192" t="inlineStr">
        <is>
          <t>custom.16.campo.pericia_4</t>
        </is>
      </c>
      <c r="B5838" s="192">
        <f>SWITCH('CONFIGURAÇÃO'!$J$446,"Origem",IF(ISBLANK('CONFIGURAÇÃO'!$L$452),"",'CONFIGURAÇÃO'!$L$452&amp;""),"")</f>
        <v/>
      </c>
      <c r="C5838" s="192">
        <f>"'CONFIGURAÇÃO'!L452"</f>
        <v/>
      </c>
      <c r="D5838" s="192" t="inlineStr">
        <is>
          <t>configuração</t>
        </is>
      </c>
    </row>
    <row r="5839">
      <c r="A5839" s="192" t="inlineStr">
        <is>
          <t>custom.16.campo.preco</t>
        </is>
      </c>
      <c r="B5839" s="192">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2">
        <f>"'CONFIGURAÇÃO'!L461 'CONFIGURAÇÃO'!L460 'CONFIGURAÇÃO'!L460 'CONFIGURAÇÃO'!L457 'CONFIGURAÇÃO'!L459"</f>
        <v/>
      </c>
      <c r="D5839" s="192" t="inlineStr">
        <is>
          <t>configuração</t>
        </is>
      </c>
    </row>
    <row r="5840">
      <c r="A5840" s="192" t="inlineStr">
        <is>
          <t>custom.16.campo.propriedade_1</t>
        </is>
      </c>
      <c r="B5840" s="192">
        <f>SWITCH('CONFIGURAÇÃO'!$J$446,"Arma",IF(ISBLANK('CONFIGURAÇÃO'!$L$452),"",'CONFIGURAÇÃO'!$L$452&amp;""),"")</f>
        <v/>
      </c>
      <c r="C5840" s="192">
        <f>"'CONFIGURAÇÃO'!L452"</f>
        <v/>
      </c>
      <c r="D5840" s="192" t="inlineStr">
        <is>
          <t>configuração</t>
        </is>
      </c>
    </row>
    <row r="5841">
      <c r="A5841" s="192" t="inlineStr">
        <is>
          <t>custom.16.campo.propriedade_2</t>
        </is>
      </c>
      <c r="B5841" s="192">
        <f>SWITCH('CONFIGURAÇÃO'!$J$446,"Arma",IF(ISBLANK('CONFIGURAÇÃO'!$L$453),"",'CONFIGURAÇÃO'!$L$453&amp;""),"")</f>
        <v/>
      </c>
      <c r="C5841" s="192">
        <f>"'CONFIGURAÇÃO'!L453"</f>
        <v/>
      </c>
      <c r="D5841" s="192" t="inlineStr">
        <is>
          <t>configuração</t>
        </is>
      </c>
    </row>
    <row r="5842">
      <c r="A5842" s="192" t="inlineStr">
        <is>
          <t>custom.16.campo.propriedade_3</t>
        </is>
      </c>
      <c r="B5842" s="192">
        <f>SWITCH('CONFIGURAÇÃO'!$J$446,"Arma",IF(ISBLANK('CONFIGURAÇÃO'!$L$454),"",'CONFIGURAÇÃO'!$L$454&amp;""),"")</f>
        <v/>
      </c>
      <c r="C5842" s="192">
        <f>"'CONFIGURAÇÃO'!L454"</f>
        <v/>
      </c>
      <c r="D5842" s="192" t="inlineStr">
        <is>
          <t>configuração</t>
        </is>
      </c>
    </row>
    <row r="5843">
      <c r="A5843" s="192" t="inlineStr">
        <is>
          <t>custom.16.campo.propriedade_4</t>
        </is>
      </c>
      <c r="B5843" s="192">
        <f>SWITCH('CONFIGURAÇÃO'!$J$446,"Arma",IF(ISBLANK('CONFIGURAÇÃO'!$L$455),"",'CONFIGURAÇÃO'!$L$455&amp;""),"")</f>
        <v/>
      </c>
      <c r="C5843" s="192">
        <f>"'CONFIGURAÇÃO'!L455"</f>
        <v/>
      </c>
      <c r="D5843" s="192" t="inlineStr">
        <is>
          <t>configuração</t>
        </is>
      </c>
    </row>
    <row r="5844">
      <c r="A5844" s="192" t="inlineStr">
        <is>
          <t>custom.16.campo.protecao</t>
        </is>
      </c>
      <c r="B5844" s="192">
        <f>SWITCH('CONFIGURAÇÃO'!$J$446,"Escudo",IF(ISBLANK('CONFIGURAÇÃO'!$L$456),"",'CONFIGURAÇÃO'!$L$456&amp;""),"Uniforme",IF(ISBLANK('CONFIGURAÇÃO'!$L$456),"",'CONFIGURAÇÃO'!$L$456&amp;""),"")</f>
        <v/>
      </c>
      <c r="C5844" s="192">
        <f>"'CONFIGURAÇÃO'!L456 'CONFIGURAÇÃO'!L456"</f>
        <v/>
      </c>
      <c r="D5844" s="192" t="inlineStr">
        <is>
          <t>configuração</t>
        </is>
      </c>
    </row>
    <row r="5845">
      <c r="A5845" s="192" t="inlineStr">
        <is>
          <t>custom.16.campo.recarga</t>
        </is>
      </c>
      <c r="B5845" s="192">
        <f>SWITCH('CONFIGURAÇÃO'!$J$446,"Arma",IF(ISBLANK('CONFIGURAÇÃO'!$L$460),"",'CONFIGURAÇÃO'!$L$460&amp;""),"")</f>
        <v/>
      </c>
      <c r="C5845" s="192">
        <f>"'CONFIGURAÇÃO'!L460"</f>
        <v/>
      </c>
      <c r="D5845" s="192" t="inlineStr">
        <is>
          <t>configuração</t>
        </is>
      </c>
    </row>
    <row r="5846">
      <c r="A5846" s="192" t="inlineStr">
        <is>
          <t>custom.16.campo.rota</t>
        </is>
      </c>
      <c r="B5846" s="192">
        <f>SWITCH('CONFIGURAÇÃO'!$J$446,"Origem",IF(ISBLANK('CONFIGURAÇÃO'!$L$453),"",'CONFIGURAÇÃO'!$L$453&amp;""),"")</f>
        <v/>
      </c>
      <c r="C5846" s="192">
        <f>"'CONFIGURAÇÃO'!L453"</f>
        <v/>
      </c>
      <c r="D5846" s="192" t="inlineStr">
        <is>
          <t>configuração</t>
        </is>
      </c>
    </row>
    <row r="5847">
      <c r="A5847" s="192" t="inlineStr">
        <is>
          <t>custom.16.campo.talento_ce_4</t>
        </is>
      </c>
      <c r="B5847" s="192">
        <f>SWITCH('CONFIGURAÇÃO'!$J$446,"Origem",IF(ISBLANK('CONFIGURAÇÃO'!$L$456),"",'CONFIGURAÇÃO'!$L$456&amp;""),"")</f>
        <v/>
      </c>
      <c r="C5847" s="192">
        <f>"'CONFIGURAÇÃO'!L456"</f>
        <v/>
      </c>
      <c r="D5847" s="192" t="inlineStr">
        <is>
          <t>configuração</t>
        </is>
      </c>
    </row>
    <row r="5848">
      <c r="A5848" s="192" t="inlineStr">
        <is>
          <t>custom.16.campo.teto_de_destreza</t>
        </is>
      </c>
      <c r="B5848" s="192">
        <f>SWITCH('CONFIGURAÇÃO'!$J$446,"Escudo",IF(ISBLANK('CONFIGURAÇÃO'!$L$457),"",'CONFIGURAÇÃO'!$L$457&amp;""),"Uniforme",IF(ISBLANK('CONFIGURAÇÃO'!$L$457),"",'CONFIGURAÇÃO'!$L$457&amp;""),"")</f>
        <v/>
      </c>
      <c r="C5848" s="192">
        <f>"'CONFIGURAÇÃO'!L457 'CONFIGURAÇÃO'!L457"</f>
        <v/>
      </c>
      <c r="D5848" s="192" t="inlineStr">
        <is>
          <t>configuração</t>
        </is>
      </c>
    </row>
    <row r="5849">
      <c r="A5849" s="192" t="inlineStr">
        <is>
          <t>custom.16.campo.tipo_de_dano</t>
        </is>
      </c>
      <c r="B5849" s="192">
        <f>SWITCH('CONFIGURAÇÃO'!$J$446,"Arma",IF(ISBLANK('CONFIGURAÇÃO'!$L$451),"",'CONFIGURAÇÃO'!$L$451&amp;""),"")</f>
        <v/>
      </c>
      <c r="C5849" s="192">
        <f>"'CONFIGURAÇÃO'!L451"</f>
        <v/>
      </c>
      <c r="D5849" s="192" t="inlineStr">
        <is>
          <t>configuração</t>
        </is>
      </c>
    </row>
    <row r="5850">
      <c r="A5850" s="192" t="inlineStr">
        <is>
          <t>custom.16.campo.volume</t>
        </is>
      </c>
      <c r="B5850" s="192">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2">
        <f>"'CONFIGURAÇÃO'!L458 'CONFIGURAÇÃO'!L459 'CONFIGURAÇÃO'!L459 'CONFIGURAÇÃO'!L456 'CONFIGURAÇÃO'!L458"</f>
        <v/>
      </c>
      <c r="D5850" s="192" t="inlineStr">
        <is>
          <t>configuração</t>
        </is>
      </c>
    </row>
    <row r="5851">
      <c r="A5851" s="192" t="inlineStr">
        <is>
          <t>aviso.custom.16</t>
        </is>
      </c>
      <c r="B5851" s="192">
        <f>'DADOS_CUSTOM'!$S$17&amp;""</f>
        <v/>
      </c>
      <c r="C5851" s="192" t="inlineStr">
        <is>
          <t>DADOS_CUSTOM!S17</t>
        </is>
      </c>
      <c r="D5851" s="192" t="inlineStr">
        <is>
          <t>aviso</t>
        </is>
      </c>
    </row>
    <row r="5852">
      <c r="A5852" s="192" t="inlineStr">
        <is>
          <t>custom.17.tipo</t>
        </is>
      </c>
      <c r="B5852" s="192">
        <f>IF(ISBLANK('CONFIGURAÇÃO'!$J$475),"",'CONFIGURAÇÃO'!$J$475&amp;"")</f>
        <v/>
      </c>
      <c r="C5852" s="192">
        <f>"'CONFIGURAÇÃO'!J475"</f>
        <v/>
      </c>
      <c r="D5852" s="192" t="inlineStr">
        <is>
          <t>configuração</t>
        </is>
      </c>
    </row>
    <row r="5853">
      <c r="A5853" s="192" t="inlineStr">
        <is>
          <t>custom.17.nome</t>
        </is>
      </c>
      <c r="B5853" s="192">
        <f>IF(ISBLANK('CONFIGURAÇÃO'!$J$477),"",'CONFIGURAÇÃO'!$J$477&amp;"")</f>
        <v/>
      </c>
      <c r="C5853" s="192">
        <f>"'CONFIGURAÇÃO'!J477"</f>
        <v/>
      </c>
      <c r="D5853" s="192" t="inlineStr">
        <is>
          <t>configuração</t>
        </is>
      </c>
    </row>
    <row r="5854">
      <c r="A5854" s="192" t="inlineStr">
        <is>
          <t>custom.17.mestre_viu</t>
        </is>
      </c>
      <c r="B5854" s="192">
        <f>N('CONFIGURAÇÃO'!$N$475)&amp;""</f>
        <v/>
      </c>
      <c r="C5854" s="192">
        <f>"'CONFIGURAÇÃO'!N475"</f>
        <v/>
      </c>
      <c r="D5854" s="192" t="inlineStr">
        <is>
          <t>configuração</t>
        </is>
      </c>
    </row>
    <row r="5855">
      <c r="A5855" s="192" t="inlineStr">
        <is>
          <t>custom.17.efeito</t>
        </is>
      </c>
      <c r="B5855" s="192">
        <f>IF(ISBLANK('CONFIGURAÇÃO'!$J$492),"",'CONFIGURAÇÃO'!$J$492&amp;"")</f>
        <v/>
      </c>
      <c r="C5855" s="192">
        <f>"'CONFIGURAÇÃO'!J492"</f>
        <v/>
      </c>
      <c r="D5855" s="192" t="inlineStr">
        <is>
          <t>configuração</t>
        </is>
      </c>
    </row>
    <row r="5856">
      <c r="A5856" s="192" t="inlineStr">
        <is>
          <t>custom.17.campo.alcance</t>
        </is>
      </c>
      <c r="B5856" s="192">
        <f>SWITCH('CONFIGURAÇÃO'!$J$475,"Arma",IF(ISBLANK('CONFIGURAÇÃO'!$L$488),"",'CONFIGURAÇÃO'!$L$488&amp;""),"")</f>
        <v/>
      </c>
      <c r="C5856" s="192">
        <f>"'CONFIGURAÇÃO'!L488"</f>
        <v/>
      </c>
      <c r="D5856" s="192" t="inlineStr">
        <is>
          <t>configuração</t>
        </is>
      </c>
    </row>
    <row r="5857">
      <c r="A5857" s="192" t="inlineStr">
        <is>
          <t>custom.17.campo.base</t>
        </is>
      </c>
      <c r="B5857" s="192">
        <f>SWITCH('CONFIGURAÇÃO'!$J$475,"Ferramenta amaldiçoada",IF(ISBLANK('CONFIGURAÇÃO'!$L$478),"",'CONFIGURAÇÃO'!$L$478&amp;""),"")</f>
        <v/>
      </c>
      <c r="C5857" s="192">
        <f>"'CONFIGURAÇÃO'!L478"</f>
        <v/>
      </c>
      <c r="D5857" s="192" t="inlineStr">
        <is>
          <t>configuração</t>
        </is>
      </c>
    </row>
    <row r="5858">
      <c r="A5858" s="192" t="inlineStr">
        <is>
          <t>custom.17.campo.base_do_livro</t>
        </is>
      </c>
      <c r="B5858" s="192">
        <f>SWITCH('CONFIGURAÇÃO'!$J$475,"Origem",IF(ISBLANK('CONFIGURAÇÃO'!$L$483),"",'CONFIGURAÇÃO'!$L$483&amp;""),"")</f>
        <v/>
      </c>
      <c r="C5858" s="192">
        <f>"'CONFIGURAÇÃO'!L483"</f>
        <v/>
      </c>
      <c r="D5858" s="192" t="inlineStr">
        <is>
          <t>configuração</t>
        </is>
      </c>
    </row>
    <row r="5859">
      <c r="A5859" s="192" t="inlineStr">
        <is>
          <t>custom.17.campo.categoria</t>
        </is>
      </c>
      <c r="B5859" s="192">
        <f>SWITCH('CONFIGURAÇÃO'!$J$475,"Arma",IF(ISBLANK('CONFIGURAÇÃO'!$L$478),"",'CONFIGURAÇÃO'!$L$478&amp;""),"")</f>
        <v/>
      </c>
      <c r="C5859" s="192">
        <f>"'CONFIGURAÇÃO'!L478"</f>
        <v/>
      </c>
      <c r="D5859" s="192" t="inlineStr">
        <is>
          <t>configuração</t>
        </is>
      </c>
    </row>
    <row r="5860">
      <c r="A5860" s="192" t="inlineStr">
        <is>
          <t>custom.17.campo.dado</t>
        </is>
      </c>
      <c r="B5860" s="192">
        <f>SWITCH('CONFIGURAÇÃO'!$J$475,"Arma",IF(ISBLANK('CONFIGURAÇÃO'!$L$485),"",'CONFIGURAÇÃO'!$L$485&amp;""),"")</f>
        <v/>
      </c>
      <c r="C5860" s="192">
        <f>"'CONFIGURAÇÃO'!L485"</f>
        <v/>
      </c>
      <c r="D5860" s="192" t="inlineStr">
        <is>
          <t>configuração</t>
        </is>
      </c>
    </row>
    <row r="5861">
      <c r="A5861" s="192" t="inlineStr">
        <is>
          <t>custom.17.campo.desgaste</t>
        </is>
      </c>
      <c r="B5861" s="192">
        <f>SWITCH('CONFIGURAÇÃO'!$J$475,"Ferramenta amaldiçoada",IF(ISBLANK('CONFIGURAÇÃO'!$L$486),"",'CONFIGURAÇÃO'!$L$486&amp;""),"")</f>
        <v/>
      </c>
      <c r="C5861" s="192">
        <f>"'CONFIGURAÇÃO'!L486"</f>
        <v/>
      </c>
      <c r="D5861" s="192" t="inlineStr">
        <is>
          <t>configuração</t>
        </is>
      </c>
    </row>
    <row r="5862">
      <c r="A5862" s="192" t="inlineStr">
        <is>
          <t>custom.17.campo.estigma</t>
        </is>
      </c>
      <c r="B5862" s="192">
        <f>SWITCH('CONFIGURAÇÃO'!$J$475,"Ferramenta amaldiçoada",IF(ISBLANK('CONFIGURAÇÃO'!$L$485),"",'CONFIGURAÇÃO'!$L$485&amp;""),"")</f>
        <v/>
      </c>
      <c r="C5862" s="192">
        <f>"'CONFIGURAÇÃO'!L485"</f>
        <v/>
      </c>
      <c r="D5862" s="192" t="inlineStr">
        <is>
          <t>configuração</t>
        </is>
      </c>
    </row>
    <row r="5863">
      <c r="A5863" s="192" t="inlineStr">
        <is>
          <t>custom.17.campo.exige_marcante</t>
        </is>
      </c>
      <c r="B5863" s="192">
        <f>SWITCH('CONFIGURAÇÃO'!$J$475,"Menor",IF(ISBLANK('CONFIGURAÇÃO'!$L$479),"",'CONFIGURAÇÃO'!$L$479&amp;""),"")</f>
        <v/>
      </c>
      <c r="C5863" s="192">
        <f>"'CONFIGURAÇÃO'!L479"</f>
        <v/>
      </c>
      <c r="D5863" s="192" t="inlineStr">
        <is>
          <t>configuração</t>
        </is>
      </c>
    </row>
    <row r="5864">
      <c r="A5864" s="192" t="inlineStr">
        <is>
          <t>custom.17.campo.forca</t>
        </is>
      </c>
      <c r="B5864" s="192">
        <f>SWITCH('CONFIGURAÇÃO'!$J$475,"Arma",IF(ISBLANK('CONFIGURAÇÃO'!$L$486),"",'CONFIGURAÇÃO'!$L$486&amp;""),"Escudo",IF(ISBLANK('CONFIGURAÇÃO'!$L$487),"",'CONFIGURAÇÃO'!$L$487&amp;""),"Uniforme",IF(ISBLANK('CONFIGURAÇÃO'!$L$487),"",'CONFIGURAÇÃO'!$L$487&amp;""),"")</f>
        <v/>
      </c>
      <c r="C5864" s="192">
        <f>"'CONFIGURAÇÃO'!L486 'CONFIGURAÇÃO'!L487 'CONFIGURAÇÃO'!L487"</f>
        <v/>
      </c>
      <c r="D5864" s="192" t="inlineStr">
        <is>
          <t>configuração</t>
        </is>
      </c>
    </row>
    <row r="5865">
      <c r="A5865" s="192" t="inlineStr">
        <is>
          <t>custom.17.campo.frequencia</t>
        </is>
      </c>
      <c r="B5865" s="192">
        <f>SWITCH('CONFIGURAÇÃO'!$J$475,"Marcante",IF(ISBLANK('CONFIGURAÇÃO'!$L$485),"",'CONFIGURAÇÃO'!$L$485&amp;""),"Menor",IF(ISBLANK('CONFIGURAÇÃO'!$L$485),"",'CONFIGURAÇÃO'!$L$485&amp;""),"")</f>
        <v/>
      </c>
      <c r="C5865" s="192">
        <f>"'CONFIGURAÇÃO'!L485 'CONFIGURAÇÃO'!L485"</f>
        <v/>
      </c>
      <c r="D5865" s="192" t="inlineStr">
        <is>
          <t>configuração</t>
        </is>
      </c>
    </row>
    <row r="5866">
      <c r="A5866" s="192" t="inlineStr">
        <is>
          <t>custom.17.campo.grau</t>
        </is>
      </c>
      <c r="B5866" s="192">
        <f>SWITCH('CONFIGURAÇÃO'!$J$475,"Ferramenta amaldiçoada",IF(ISBLANK('CONFIGURAÇÃO'!$L$479),"",'CONFIGURAÇÃO'!$L$479&amp;""),"")</f>
        <v/>
      </c>
      <c r="C5866" s="192">
        <f>"'CONFIGURAÇÃO'!L479"</f>
        <v/>
      </c>
      <c r="D5866" s="192" t="inlineStr">
        <is>
          <t>configuração</t>
        </is>
      </c>
    </row>
    <row r="5867">
      <c r="A5867" s="192" t="inlineStr">
        <is>
          <t>custom.17.campo.grau_minimo</t>
        </is>
      </c>
      <c r="B5867" s="192">
        <f>SWITCH('CONFIGURAÇÃO'!$J$475,"Uniforme",IF(ISBLANK('CONFIGURAÇÃO'!$L$478),"",'CONFIGURAÇÃO'!$L$478&amp;""),"")</f>
        <v/>
      </c>
      <c r="C5867" s="192">
        <f>"'CONFIGURAÇÃO'!L478"</f>
        <v/>
      </c>
      <c r="D5867" s="192" t="inlineStr">
        <is>
          <t>configuração</t>
        </is>
      </c>
    </row>
    <row r="5868">
      <c r="A5868" s="192" t="inlineStr">
        <is>
          <t>custom.17.campo.mao</t>
        </is>
      </c>
      <c r="B5868" s="192">
        <f>SWITCH('CONFIGURAÇÃO'!$J$475,"Arma",IF(ISBLANK('CONFIGURAÇÃO'!$L$479),"",'CONFIGURAÇÃO'!$L$479&amp;""),"")</f>
        <v/>
      </c>
      <c r="C5868" s="192">
        <f>"'CONFIGURAÇÃO'!L479"</f>
        <v/>
      </c>
      <c r="D5868" s="192" t="inlineStr">
        <is>
          <t>configuração</t>
        </is>
      </c>
    </row>
    <row r="5869">
      <c r="A5869" s="192" t="inlineStr">
        <is>
          <t>custom.17.campo.oficio</t>
        </is>
      </c>
      <c r="B5869" s="192">
        <f>SWITCH('CONFIGURAÇÃO'!$J$475,"Origem",IF(ISBLANK('CONFIGURAÇÃO'!$L$484),"",'CONFIGURAÇÃO'!$L$484&amp;""),"")</f>
        <v/>
      </c>
      <c r="C5869" s="192">
        <f>"'CONFIGURAÇÃO'!L484"</f>
        <v/>
      </c>
      <c r="D5869" s="192" t="inlineStr">
        <is>
          <t>configuração</t>
        </is>
      </c>
    </row>
    <row r="5870">
      <c r="A5870" s="192" t="inlineStr">
        <is>
          <t>custom.17.campo.origem</t>
        </is>
      </c>
      <c r="B5870" s="192">
        <f>SWITCH('CONFIGURAÇÃO'!$J$475,"Marcante",IF(ISBLANK('CONFIGURAÇÃO'!$L$478),"",'CONFIGURAÇÃO'!$L$478&amp;""),"Menor",IF(ISBLANK('CONFIGURAÇÃO'!$L$478),"",'CONFIGURAÇÃO'!$L$478&amp;""),"")</f>
        <v/>
      </c>
      <c r="C5870" s="192">
        <f>"'CONFIGURAÇÃO'!L478 'CONFIGURAÇÃO'!L478"</f>
        <v/>
      </c>
      <c r="D5870" s="192" t="inlineStr">
        <is>
          <t>configuração</t>
        </is>
      </c>
    </row>
    <row r="5871">
      <c r="A5871" s="192" t="inlineStr">
        <is>
          <t>custom.17.campo.pericia_1</t>
        </is>
      </c>
      <c r="B5871" s="192">
        <f>SWITCH('CONFIGURAÇÃO'!$J$475,"Origem",IF(ISBLANK('CONFIGURAÇÃO'!$L$478),"",'CONFIGURAÇÃO'!$L$478&amp;""),"")</f>
        <v/>
      </c>
      <c r="C5871" s="192">
        <f>"'CONFIGURAÇÃO'!L478"</f>
        <v/>
      </c>
      <c r="D5871" s="192" t="inlineStr">
        <is>
          <t>configuração</t>
        </is>
      </c>
    </row>
    <row r="5872">
      <c r="A5872" s="192" t="inlineStr">
        <is>
          <t>custom.17.campo.pericia_2</t>
        </is>
      </c>
      <c r="B5872" s="192">
        <f>SWITCH('CONFIGURAÇÃO'!$J$475,"Origem",IF(ISBLANK('CONFIGURAÇÃO'!$L$479),"",'CONFIGURAÇÃO'!$L$479&amp;""),"")</f>
        <v/>
      </c>
      <c r="C5872" s="192">
        <f>"'CONFIGURAÇÃO'!L479"</f>
        <v/>
      </c>
      <c r="D5872" s="192" t="inlineStr">
        <is>
          <t>configuração</t>
        </is>
      </c>
    </row>
    <row r="5873">
      <c r="A5873" s="192" t="inlineStr">
        <is>
          <t>custom.17.campo.pericia_3</t>
        </is>
      </c>
      <c r="B5873" s="192">
        <f>SWITCH('CONFIGURAÇÃO'!$J$475,"Origem",IF(ISBLANK('CONFIGURAÇÃO'!$L$480),"",'CONFIGURAÇÃO'!$L$480&amp;""),"")</f>
        <v/>
      </c>
      <c r="C5873" s="192">
        <f>"'CONFIGURAÇÃO'!L480"</f>
        <v/>
      </c>
      <c r="D5873" s="192" t="inlineStr">
        <is>
          <t>configuração</t>
        </is>
      </c>
    </row>
    <row r="5874">
      <c r="A5874" s="192" t="inlineStr">
        <is>
          <t>custom.17.campo.pericia_4</t>
        </is>
      </c>
      <c r="B5874" s="192">
        <f>SWITCH('CONFIGURAÇÃO'!$J$475,"Origem",IF(ISBLANK('CONFIGURAÇÃO'!$L$481),"",'CONFIGURAÇÃO'!$L$481&amp;""),"")</f>
        <v/>
      </c>
      <c r="C5874" s="192">
        <f>"'CONFIGURAÇÃO'!L481"</f>
        <v/>
      </c>
      <c r="D5874" s="192" t="inlineStr">
        <is>
          <t>configuração</t>
        </is>
      </c>
    </row>
    <row r="5875">
      <c r="A5875" s="192" t="inlineStr">
        <is>
          <t>custom.17.campo.preco</t>
        </is>
      </c>
      <c r="B5875" s="192">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2">
        <f>"'CONFIGURAÇÃO'!L490 'CONFIGURAÇÃO'!L489 'CONFIGURAÇÃO'!L489 'CONFIGURAÇÃO'!L486 'CONFIGURAÇÃO'!L488"</f>
        <v/>
      </c>
      <c r="D5875" s="192" t="inlineStr">
        <is>
          <t>configuração</t>
        </is>
      </c>
    </row>
    <row r="5876">
      <c r="A5876" s="192" t="inlineStr">
        <is>
          <t>custom.17.campo.propriedade_1</t>
        </is>
      </c>
      <c r="B5876" s="192">
        <f>SWITCH('CONFIGURAÇÃO'!$J$475,"Arma",IF(ISBLANK('CONFIGURAÇÃO'!$L$481),"",'CONFIGURAÇÃO'!$L$481&amp;""),"")</f>
        <v/>
      </c>
      <c r="C5876" s="192">
        <f>"'CONFIGURAÇÃO'!L481"</f>
        <v/>
      </c>
      <c r="D5876" s="192" t="inlineStr">
        <is>
          <t>configuração</t>
        </is>
      </c>
    </row>
    <row r="5877">
      <c r="A5877" s="192" t="inlineStr">
        <is>
          <t>custom.17.campo.propriedade_2</t>
        </is>
      </c>
      <c r="B5877" s="192">
        <f>SWITCH('CONFIGURAÇÃO'!$J$475,"Arma",IF(ISBLANK('CONFIGURAÇÃO'!$L$482),"",'CONFIGURAÇÃO'!$L$482&amp;""),"")</f>
        <v/>
      </c>
      <c r="C5877" s="192">
        <f>"'CONFIGURAÇÃO'!L482"</f>
        <v/>
      </c>
      <c r="D5877" s="192" t="inlineStr">
        <is>
          <t>configuração</t>
        </is>
      </c>
    </row>
    <row r="5878">
      <c r="A5878" s="192" t="inlineStr">
        <is>
          <t>custom.17.campo.propriedade_3</t>
        </is>
      </c>
      <c r="B5878" s="192">
        <f>SWITCH('CONFIGURAÇÃO'!$J$475,"Arma",IF(ISBLANK('CONFIGURAÇÃO'!$L$483),"",'CONFIGURAÇÃO'!$L$483&amp;""),"")</f>
        <v/>
      </c>
      <c r="C5878" s="192">
        <f>"'CONFIGURAÇÃO'!L483"</f>
        <v/>
      </c>
      <c r="D5878" s="192" t="inlineStr">
        <is>
          <t>configuração</t>
        </is>
      </c>
    </row>
    <row r="5879">
      <c r="A5879" s="192" t="inlineStr">
        <is>
          <t>custom.17.campo.propriedade_4</t>
        </is>
      </c>
      <c r="B5879" s="192">
        <f>SWITCH('CONFIGURAÇÃO'!$J$475,"Arma",IF(ISBLANK('CONFIGURAÇÃO'!$L$484),"",'CONFIGURAÇÃO'!$L$484&amp;""),"")</f>
        <v/>
      </c>
      <c r="C5879" s="192">
        <f>"'CONFIGURAÇÃO'!L484"</f>
        <v/>
      </c>
      <c r="D5879" s="192" t="inlineStr">
        <is>
          <t>configuração</t>
        </is>
      </c>
    </row>
    <row r="5880">
      <c r="A5880" s="192" t="inlineStr">
        <is>
          <t>custom.17.campo.protecao</t>
        </is>
      </c>
      <c r="B5880" s="192">
        <f>SWITCH('CONFIGURAÇÃO'!$J$475,"Escudo",IF(ISBLANK('CONFIGURAÇÃO'!$L$485),"",'CONFIGURAÇÃO'!$L$485&amp;""),"Uniforme",IF(ISBLANK('CONFIGURAÇÃO'!$L$485),"",'CONFIGURAÇÃO'!$L$485&amp;""),"")</f>
        <v/>
      </c>
      <c r="C5880" s="192">
        <f>"'CONFIGURAÇÃO'!L485 'CONFIGURAÇÃO'!L485"</f>
        <v/>
      </c>
      <c r="D5880" s="192" t="inlineStr">
        <is>
          <t>configuração</t>
        </is>
      </c>
    </row>
    <row r="5881">
      <c r="A5881" s="192" t="inlineStr">
        <is>
          <t>custom.17.campo.recarga</t>
        </is>
      </c>
      <c r="B5881" s="192">
        <f>SWITCH('CONFIGURAÇÃO'!$J$475,"Arma",IF(ISBLANK('CONFIGURAÇÃO'!$L$489),"",'CONFIGURAÇÃO'!$L$489&amp;""),"")</f>
        <v/>
      </c>
      <c r="C5881" s="192">
        <f>"'CONFIGURAÇÃO'!L489"</f>
        <v/>
      </c>
      <c r="D5881" s="192" t="inlineStr">
        <is>
          <t>configuração</t>
        </is>
      </c>
    </row>
    <row r="5882">
      <c r="A5882" s="192" t="inlineStr">
        <is>
          <t>custom.17.campo.rota</t>
        </is>
      </c>
      <c r="B5882" s="192">
        <f>SWITCH('CONFIGURAÇÃO'!$J$475,"Origem",IF(ISBLANK('CONFIGURAÇÃO'!$L$482),"",'CONFIGURAÇÃO'!$L$482&amp;""),"")</f>
        <v/>
      </c>
      <c r="C5882" s="192">
        <f>"'CONFIGURAÇÃO'!L482"</f>
        <v/>
      </c>
      <c r="D5882" s="192" t="inlineStr">
        <is>
          <t>configuração</t>
        </is>
      </c>
    </row>
    <row r="5883">
      <c r="A5883" s="192" t="inlineStr">
        <is>
          <t>custom.17.campo.talento_ce_4</t>
        </is>
      </c>
      <c r="B5883" s="192">
        <f>SWITCH('CONFIGURAÇÃO'!$J$475,"Origem",IF(ISBLANK('CONFIGURAÇÃO'!$L$485),"",'CONFIGURAÇÃO'!$L$485&amp;""),"")</f>
        <v/>
      </c>
      <c r="C5883" s="192">
        <f>"'CONFIGURAÇÃO'!L485"</f>
        <v/>
      </c>
      <c r="D5883" s="192" t="inlineStr">
        <is>
          <t>configuração</t>
        </is>
      </c>
    </row>
    <row r="5884">
      <c r="A5884" s="192" t="inlineStr">
        <is>
          <t>custom.17.campo.teto_de_destreza</t>
        </is>
      </c>
      <c r="B5884" s="192">
        <f>SWITCH('CONFIGURAÇÃO'!$J$475,"Escudo",IF(ISBLANK('CONFIGURAÇÃO'!$L$486),"",'CONFIGURAÇÃO'!$L$486&amp;""),"Uniforme",IF(ISBLANK('CONFIGURAÇÃO'!$L$486),"",'CONFIGURAÇÃO'!$L$486&amp;""),"")</f>
        <v/>
      </c>
      <c r="C5884" s="192">
        <f>"'CONFIGURAÇÃO'!L486 'CONFIGURAÇÃO'!L486"</f>
        <v/>
      </c>
      <c r="D5884" s="192" t="inlineStr">
        <is>
          <t>configuração</t>
        </is>
      </c>
    </row>
    <row r="5885">
      <c r="A5885" s="192" t="inlineStr">
        <is>
          <t>custom.17.campo.tipo_de_dano</t>
        </is>
      </c>
      <c r="B5885" s="192">
        <f>SWITCH('CONFIGURAÇÃO'!$J$475,"Arma",IF(ISBLANK('CONFIGURAÇÃO'!$L$480),"",'CONFIGURAÇÃO'!$L$480&amp;""),"")</f>
        <v/>
      </c>
      <c r="C5885" s="192">
        <f>"'CONFIGURAÇÃO'!L480"</f>
        <v/>
      </c>
      <c r="D5885" s="192" t="inlineStr">
        <is>
          <t>configuração</t>
        </is>
      </c>
    </row>
    <row r="5886">
      <c r="A5886" s="192" t="inlineStr">
        <is>
          <t>custom.17.campo.volume</t>
        </is>
      </c>
      <c r="B5886" s="192">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2">
        <f>"'CONFIGURAÇÃO'!L487 'CONFIGURAÇÃO'!L488 'CONFIGURAÇÃO'!L488 'CONFIGURAÇÃO'!L485 'CONFIGURAÇÃO'!L487"</f>
        <v/>
      </c>
      <c r="D5886" s="192" t="inlineStr">
        <is>
          <t>configuração</t>
        </is>
      </c>
    </row>
    <row r="5887">
      <c r="A5887" s="192" t="inlineStr">
        <is>
          <t>aviso.custom.17</t>
        </is>
      </c>
      <c r="B5887" s="192">
        <f>'DADOS_CUSTOM'!$S$18&amp;""</f>
        <v/>
      </c>
      <c r="C5887" s="192" t="inlineStr">
        <is>
          <t>DADOS_CUSTOM!S18</t>
        </is>
      </c>
      <c r="D5887" s="192" t="inlineStr">
        <is>
          <t>aviso</t>
        </is>
      </c>
    </row>
    <row r="5888">
      <c r="A5888" s="192" t="inlineStr">
        <is>
          <t>custom.18.tipo</t>
        </is>
      </c>
      <c r="B5888" s="192">
        <f>IF(ISBLANK('CONFIGURAÇÃO'!$J$504),"",'CONFIGURAÇÃO'!$J$504&amp;"")</f>
        <v/>
      </c>
      <c r="C5888" s="192">
        <f>"'CONFIGURAÇÃO'!J504"</f>
        <v/>
      </c>
      <c r="D5888" s="192" t="inlineStr">
        <is>
          <t>configuração</t>
        </is>
      </c>
    </row>
    <row r="5889">
      <c r="A5889" s="192" t="inlineStr">
        <is>
          <t>custom.18.nome</t>
        </is>
      </c>
      <c r="B5889" s="192">
        <f>IF(ISBLANK('CONFIGURAÇÃO'!$J$506),"",'CONFIGURAÇÃO'!$J$506&amp;"")</f>
        <v/>
      </c>
      <c r="C5889" s="192">
        <f>"'CONFIGURAÇÃO'!J506"</f>
        <v/>
      </c>
      <c r="D5889" s="192" t="inlineStr">
        <is>
          <t>configuração</t>
        </is>
      </c>
    </row>
    <row r="5890">
      <c r="A5890" s="192" t="inlineStr">
        <is>
          <t>custom.18.mestre_viu</t>
        </is>
      </c>
      <c r="B5890" s="192">
        <f>N('CONFIGURAÇÃO'!$N$504)&amp;""</f>
        <v/>
      </c>
      <c r="C5890" s="192">
        <f>"'CONFIGURAÇÃO'!N504"</f>
        <v/>
      </c>
      <c r="D5890" s="192" t="inlineStr">
        <is>
          <t>configuração</t>
        </is>
      </c>
    </row>
    <row r="5891">
      <c r="A5891" s="192" t="inlineStr">
        <is>
          <t>custom.18.efeito</t>
        </is>
      </c>
      <c r="B5891" s="192">
        <f>IF(ISBLANK('CONFIGURAÇÃO'!$J$521),"",'CONFIGURAÇÃO'!$J$521&amp;"")</f>
        <v/>
      </c>
      <c r="C5891" s="192">
        <f>"'CONFIGURAÇÃO'!J521"</f>
        <v/>
      </c>
      <c r="D5891" s="192" t="inlineStr">
        <is>
          <t>configuração</t>
        </is>
      </c>
    </row>
    <row r="5892">
      <c r="A5892" s="192" t="inlineStr">
        <is>
          <t>custom.18.campo.alcance</t>
        </is>
      </c>
      <c r="B5892" s="192">
        <f>SWITCH('CONFIGURAÇÃO'!$J$504,"Arma",IF(ISBLANK('CONFIGURAÇÃO'!$L$517),"",'CONFIGURAÇÃO'!$L$517&amp;""),"")</f>
        <v/>
      </c>
      <c r="C5892" s="192">
        <f>"'CONFIGURAÇÃO'!L517"</f>
        <v/>
      </c>
      <c r="D5892" s="192" t="inlineStr">
        <is>
          <t>configuração</t>
        </is>
      </c>
    </row>
    <row r="5893">
      <c r="A5893" s="192" t="inlineStr">
        <is>
          <t>custom.18.campo.base</t>
        </is>
      </c>
      <c r="B5893" s="192">
        <f>SWITCH('CONFIGURAÇÃO'!$J$504,"Ferramenta amaldiçoada",IF(ISBLANK('CONFIGURAÇÃO'!$L$507),"",'CONFIGURAÇÃO'!$L$507&amp;""),"")</f>
        <v/>
      </c>
      <c r="C5893" s="192">
        <f>"'CONFIGURAÇÃO'!L507"</f>
        <v/>
      </c>
      <c r="D5893" s="192" t="inlineStr">
        <is>
          <t>configuração</t>
        </is>
      </c>
    </row>
    <row r="5894">
      <c r="A5894" s="192" t="inlineStr">
        <is>
          <t>custom.18.campo.base_do_livro</t>
        </is>
      </c>
      <c r="B5894" s="192">
        <f>SWITCH('CONFIGURAÇÃO'!$J$504,"Origem",IF(ISBLANK('CONFIGURAÇÃO'!$L$512),"",'CONFIGURAÇÃO'!$L$512&amp;""),"")</f>
        <v/>
      </c>
      <c r="C5894" s="192">
        <f>"'CONFIGURAÇÃO'!L512"</f>
        <v/>
      </c>
      <c r="D5894" s="192" t="inlineStr">
        <is>
          <t>configuração</t>
        </is>
      </c>
    </row>
    <row r="5895">
      <c r="A5895" s="192" t="inlineStr">
        <is>
          <t>custom.18.campo.categoria</t>
        </is>
      </c>
      <c r="B5895" s="192">
        <f>SWITCH('CONFIGURAÇÃO'!$J$504,"Arma",IF(ISBLANK('CONFIGURAÇÃO'!$L$507),"",'CONFIGURAÇÃO'!$L$507&amp;""),"")</f>
        <v/>
      </c>
      <c r="C5895" s="192">
        <f>"'CONFIGURAÇÃO'!L507"</f>
        <v/>
      </c>
      <c r="D5895" s="192" t="inlineStr">
        <is>
          <t>configuração</t>
        </is>
      </c>
    </row>
    <row r="5896">
      <c r="A5896" s="192" t="inlineStr">
        <is>
          <t>custom.18.campo.dado</t>
        </is>
      </c>
      <c r="B5896" s="192">
        <f>SWITCH('CONFIGURAÇÃO'!$J$504,"Arma",IF(ISBLANK('CONFIGURAÇÃO'!$L$514),"",'CONFIGURAÇÃO'!$L$514&amp;""),"")</f>
        <v/>
      </c>
      <c r="C5896" s="192">
        <f>"'CONFIGURAÇÃO'!L514"</f>
        <v/>
      </c>
      <c r="D5896" s="192" t="inlineStr">
        <is>
          <t>configuração</t>
        </is>
      </c>
    </row>
    <row r="5897">
      <c r="A5897" s="192" t="inlineStr">
        <is>
          <t>custom.18.campo.desgaste</t>
        </is>
      </c>
      <c r="B5897" s="192">
        <f>SWITCH('CONFIGURAÇÃO'!$J$504,"Ferramenta amaldiçoada",IF(ISBLANK('CONFIGURAÇÃO'!$L$515),"",'CONFIGURAÇÃO'!$L$515&amp;""),"")</f>
        <v/>
      </c>
      <c r="C5897" s="192">
        <f>"'CONFIGURAÇÃO'!L515"</f>
        <v/>
      </c>
      <c r="D5897" s="192" t="inlineStr">
        <is>
          <t>configuração</t>
        </is>
      </c>
    </row>
    <row r="5898">
      <c r="A5898" s="192" t="inlineStr">
        <is>
          <t>custom.18.campo.estigma</t>
        </is>
      </c>
      <c r="B5898" s="192">
        <f>SWITCH('CONFIGURAÇÃO'!$J$504,"Ferramenta amaldiçoada",IF(ISBLANK('CONFIGURAÇÃO'!$L$514),"",'CONFIGURAÇÃO'!$L$514&amp;""),"")</f>
        <v/>
      </c>
      <c r="C5898" s="192">
        <f>"'CONFIGURAÇÃO'!L514"</f>
        <v/>
      </c>
      <c r="D5898" s="192" t="inlineStr">
        <is>
          <t>configuração</t>
        </is>
      </c>
    </row>
    <row r="5899">
      <c r="A5899" s="192" t="inlineStr">
        <is>
          <t>custom.18.campo.exige_marcante</t>
        </is>
      </c>
      <c r="B5899" s="192">
        <f>SWITCH('CONFIGURAÇÃO'!$J$504,"Menor",IF(ISBLANK('CONFIGURAÇÃO'!$L$508),"",'CONFIGURAÇÃO'!$L$508&amp;""),"")</f>
        <v/>
      </c>
      <c r="C5899" s="192">
        <f>"'CONFIGURAÇÃO'!L508"</f>
        <v/>
      </c>
      <c r="D5899" s="192" t="inlineStr">
        <is>
          <t>configuração</t>
        </is>
      </c>
    </row>
    <row r="5900">
      <c r="A5900" s="192" t="inlineStr">
        <is>
          <t>custom.18.campo.forca</t>
        </is>
      </c>
      <c r="B5900" s="192">
        <f>SWITCH('CONFIGURAÇÃO'!$J$504,"Arma",IF(ISBLANK('CONFIGURAÇÃO'!$L$515),"",'CONFIGURAÇÃO'!$L$515&amp;""),"Escudo",IF(ISBLANK('CONFIGURAÇÃO'!$L$516),"",'CONFIGURAÇÃO'!$L$516&amp;""),"Uniforme",IF(ISBLANK('CONFIGURAÇÃO'!$L$516),"",'CONFIGURAÇÃO'!$L$516&amp;""),"")</f>
        <v/>
      </c>
      <c r="C5900" s="192">
        <f>"'CONFIGURAÇÃO'!L515 'CONFIGURAÇÃO'!L516 'CONFIGURAÇÃO'!L516"</f>
        <v/>
      </c>
      <c r="D5900" s="192" t="inlineStr">
        <is>
          <t>configuração</t>
        </is>
      </c>
    </row>
    <row r="5901">
      <c r="A5901" s="192" t="inlineStr">
        <is>
          <t>custom.18.campo.frequencia</t>
        </is>
      </c>
      <c r="B5901" s="192">
        <f>SWITCH('CONFIGURAÇÃO'!$J$504,"Marcante",IF(ISBLANK('CONFIGURAÇÃO'!$L$514),"",'CONFIGURAÇÃO'!$L$514&amp;""),"Menor",IF(ISBLANK('CONFIGURAÇÃO'!$L$514),"",'CONFIGURAÇÃO'!$L$514&amp;""),"")</f>
        <v/>
      </c>
      <c r="C5901" s="192">
        <f>"'CONFIGURAÇÃO'!L514 'CONFIGURAÇÃO'!L514"</f>
        <v/>
      </c>
      <c r="D5901" s="192" t="inlineStr">
        <is>
          <t>configuração</t>
        </is>
      </c>
    </row>
    <row r="5902">
      <c r="A5902" s="192" t="inlineStr">
        <is>
          <t>custom.18.campo.grau</t>
        </is>
      </c>
      <c r="B5902" s="192">
        <f>SWITCH('CONFIGURAÇÃO'!$J$504,"Ferramenta amaldiçoada",IF(ISBLANK('CONFIGURAÇÃO'!$L$508),"",'CONFIGURAÇÃO'!$L$508&amp;""),"")</f>
        <v/>
      </c>
      <c r="C5902" s="192">
        <f>"'CONFIGURAÇÃO'!L508"</f>
        <v/>
      </c>
      <c r="D5902" s="192" t="inlineStr">
        <is>
          <t>configuração</t>
        </is>
      </c>
    </row>
    <row r="5903">
      <c r="A5903" s="192" t="inlineStr">
        <is>
          <t>custom.18.campo.grau_minimo</t>
        </is>
      </c>
      <c r="B5903" s="192">
        <f>SWITCH('CONFIGURAÇÃO'!$J$504,"Uniforme",IF(ISBLANK('CONFIGURAÇÃO'!$L$507),"",'CONFIGURAÇÃO'!$L$507&amp;""),"")</f>
        <v/>
      </c>
      <c r="C5903" s="192">
        <f>"'CONFIGURAÇÃO'!L507"</f>
        <v/>
      </c>
      <c r="D5903" s="192" t="inlineStr">
        <is>
          <t>configuração</t>
        </is>
      </c>
    </row>
    <row r="5904">
      <c r="A5904" s="192" t="inlineStr">
        <is>
          <t>custom.18.campo.mao</t>
        </is>
      </c>
      <c r="B5904" s="192">
        <f>SWITCH('CONFIGURAÇÃO'!$J$504,"Arma",IF(ISBLANK('CONFIGURAÇÃO'!$L$508),"",'CONFIGURAÇÃO'!$L$508&amp;""),"")</f>
        <v/>
      </c>
      <c r="C5904" s="192">
        <f>"'CONFIGURAÇÃO'!L508"</f>
        <v/>
      </c>
      <c r="D5904" s="192" t="inlineStr">
        <is>
          <t>configuração</t>
        </is>
      </c>
    </row>
    <row r="5905">
      <c r="A5905" s="192" t="inlineStr">
        <is>
          <t>custom.18.campo.oficio</t>
        </is>
      </c>
      <c r="B5905" s="192">
        <f>SWITCH('CONFIGURAÇÃO'!$J$504,"Origem",IF(ISBLANK('CONFIGURAÇÃO'!$L$513),"",'CONFIGURAÇÃO'!$L$513&amp;""),"")</f>
        <v/>
      </c>
      <c r="C5905" s="192">
        <f>"'CONFIGURAÇÃO'!L513"</f>
        <v/>
      </c>
      <c r="D5905" s="192" t="inlineStr">
        <is>
          <t>configuração</t>
        </is>
      </c>
    </row>
    <row r="5906">
      <c r="A5906" s="192" t="inlineStr">
        <is>
          <t>custom.18.campo.origem</t>
        </is>
      </c>
      <c r="B5906" s="192">
        <f>SWITCH('CONFIGURAÇÃO'!$J$504,"Marcante",IF(ISBLANK('CONFIGURAÇÃO'!$L$507),"",'CONFIGURAÇÃO'!$L$507&amp;""),"Menor",IF(ISBLANK('CONFIGURAÇÃO'!$L$507),"",'CONFIGURAÇÃO'!$L$507&amp;""),"")</f>
        <v/>
      </c>
      <c r="C5906" s="192">
        <f>"'CONFIGURAÇÃO'!L507 'CONFIGURAÇÃO'!L507"</f>
        <v/>
      </c>
      <c r="D5906" s="192" t="inlineStr">
        <is>
          <t>configuração</t>
        </is>
      </c>
    </row>
    <row r="5907">
      <c r="A5907" s="192" t="inlineStr">
        <is>
          <t>custom.18.campo.pericia_1</t>
        </is>
      </c>
      <c r="B5907" s="192">
        <f>SWITCH('CONFIGURAÇÃO'!$J$504,"Origem",IF(ISBLANK('CONFIGURAÇÃO'!$L$507),"",'CONFIGURAÇÃO'!$L$507&amp;""),"")</f>
        <v/>
      </c>
      <c r="C5907" s="192">
        <f>"'CONFIGURAÇÃO'!L507"</f>
        <v/>
      </c>
      <c r="D5907" s="192" t="inlineStr">
        <is>
          <t>configuração</t>
        </is>
      </c>
    </row>
    <row r="5908">
      <c r="A5908" s="192" t="inlineStr">
        <is>
          <t>custom.18.campo.pericia_2</t>
        </is>
      </c>
      <c r="B5908" s="192">
        <f>SWITCH('CONFIGURAÇÃO'!$J$504,"Origem",IF(ISBLANK('CONFIGURAÇÃO'!$L$508),"",'CONFIGURAÇÃO'!$L$508&amp;""),"")</f>
        <v/>
      </c>
      <c r="C5908" s="192">
        <f>"'CONFIGURAÇÃO'!L508"</f>
        <v/>
      </c>
      <c r="D5908" s="192" t="inlineStr">
        <is>
          <t>configuração</t>
        </is>
      </c>
    </row>
    <row r="5909">
      <c r="A5909" s="192" t="inlineStr">
        <is>
          <t>custom.18.campo.pericia_3</t>
        </is>
      </c>
      <c r="B5909" s="192">
        <f>SWITCH('CONFIGURAÇÃO'!$J$504,"Origem",IF(ISBLANK('CONFIGURAÇÃO'!$L$509),"",'CONFIGURAÇÃO'!$L$509&amp;""),"")</f>
        <v/>
      </c>
      <c r="C5909" s="192">
        <f>"'CONFIGURAÇÃO'!L509"</f>
        <v/>
      </c>
      <c r="D5909" s="192" t="inlineStr">
        <is>
          <t>configuração</t>
        </is>
      </c>
    </row>
    <row r="5910">
      <c r="A5910" s="192" t="inlineStr">
        <is>
          <t>custom.18.campo.pericia_4</t>
        </is>
      </c>
      <c r="B5910" s="192">
        <f>SWITCH('CONFIGURAÇÃO'!$J$504,"Origem",IF(ISBLANK('CONFIGURAÇÃO'!$L$510),"",'CONFIGURAÇÃO'!$L$510&amp;""),"")</f>
        <v/>
      </c>
      <c r="C5910" s="192">
        <f>"'CONFIGURAÇÃO'!L510"</f>
        <v/>
      </c>
      <c r="D5910" s="192" t="inlineStr">
        <is>
          <t>configuração</t>
        </is>
      </c>
    </row>
    <row r="5911">
      <c r="A5911" s="192" t="inlineStr">
        <is>
          <t>custom.18.campo.preco</t>
        </is>
      </c>
      <c r="B5911" s="192">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2">
        <f>"'CONFIGURAÇÃO'!L519 'CONFIGURAÇÃO'!L518 'CONFIGURAÇÃO'!L518 'CONFIGURAÇÃO'!L515 'CONFIGURAÇÃO'!L517"</f>
        <v/>
      </c>
      <c r="D5911" s="192" t="inlineStr">
        <is>
          <t>configuração</t>
        </is>
      </c>
    </row>
    <row r="5912">
      <c r="A5912" s="192" t="inlineStr">
        <is>
          <t>custom.18.campo.propriedade_1</t>
        </is>
      </c>
      <c r="B5912" s="192">
        <f>SWITCH('CONFIGURAÇÃO'!$J$504,"Arma",IF(ISBLANK('CONFIGURAÇÃO'!$L$510),"",'CONFIGURAÇÃO'!$L$510&amp;""),"")</f>
        <v/>
      </c>
      <c r="C5912" s="192">
        <f>"'CONFIGURAÇÃO'!L510"</f>
        <v/>
      </c>
      <c r="D5912" s="192" t="inlineStr">
        <is>
          <t>configuração</t>
        </is>
      </c>
    </row>
    <row r="5913">
      <c r="A5913" s="192" t="inlineStr">
        <is>
          <t>custom.18.campo.propriedade_2</t>
        </is>
      </c>
      <c r="B5913" s="192">
        <f>SWITCH('CONFIGURAÇÃO'!$J$504,"Arma",IF(ISBLANK('CONFIGURAÇÃO'!$L$511),"",'CONFIGURAÇÃO'!$L$511&amp;""),"")</f>
        <v/>
      </c>
      <c r="C5913" s="192">
        <f>"'CONFIGURAÇÃO'!L511"</f>
        <v/>
      </c>
      <c r="D5913" s="192" t="inlineStr">
        <is>
          <t>configuração</t>
        </is>
      </c>
    </row>
    <row r="5914">
      <c r="A5914" s="192" t="inlineStr">
        <is>
          <t>custom.18.campo.propriedade_3</t>
        </is>
      </c>
      <c r="B5914" s="192">
        <f>SWITCH('CONFIGURAÇÃO'!$J$504,"Arma",IF(ISBLANK('CONFIGURAÇÃO'!$L$512),"",'CONFIGURAÇÃO'!$L$512&amp;""),"")</f>
        <v/>
      </c>
      <c r="C5914" s="192">
        <f>"'CONFIGURAÇÃO'!L512"</f>
        <v/>
      </c>
      <c r="D5914" s="192" t="inlineStr">
        <is>
          <t>configuração</t>
        </is>
      </c>
    </row>
    <row r="5915">
      <c r="A5915" s="192" t="inlineStr">
        <is>
          <t>custom.18.campo.propriedade_4</t>
        </is>
      </c>
      <c r="B5915" s="192">
        <f>SWITCH('CONFIGURAÇÃO'!$J$504,"Arma",IF(ISBLANK('CONFIGURAÇÃO'!$L$513),"",'CONFIGURAÇÃO'!$L$513&amp;""),"")</f>
        <v/>
      </c>
      <c r="C5915" s="192">
        <f>"'CONFIGURAÇÃO'!L513"</f>
        <v/>
      </c>
      <c r="D5915" s="192" t="inlineStr">
        <is>
          <t>configuração</t>
        </is>
      </c>
    </row>
    <row r="5916">
      <c r="A5916" s="192" t="inlineStr">
        <is>
          <t>custom.18.campo.protecao</t>
        </is>
      </c>
      <c r="B5916" s="192">
        <f>SWITCH('CONFIGURAÇÃO'!$J$504,"Escudo",IF(ISBLANK('CONFIGURAÇÃO'!$L$514),"",'CONFIGURAÇÃO'!$L$514&amp;""),"Uniforme",IF(ISBLANK('CONFIGURAÇÃO'!$L$514),"",'CONFIGURAÇÃO'!$L$514&amp;""),"")</f>
        <v/>
      </c>
      <c r="C5916" s="192">
        <f>"'CONFIGURAÇÃO'!L514 'CONFIGURAÇÃO'!L514"</f>
        <v/>
      </c>
      <c r="D5916" s="192" t="inlineStr">
        <is>
          <t>configuração</t>
        </is>
      </c>
    </row>
    <row r="5917">
      <c r="A5917" s="192" t="inlineStr">
        <is>
          <t>custom.18.campo.recarga</t>
        </is>
      </c>
      <c r="B5917" s="192">
        <f>SWITCH('CONFIGURAÇÃO'!$J$504,"Arma",IF(ISBLANK('CONFIGURAÇÃO'!$L$518),"",'CONFIGURAÇÃO'!$L$518&amp;""),"")</f>
        <v/>
      </c>
      <c r="C5917" s="192">
        <f>"'CONFIGURAÇÃO'!L518"</f>
        <v/>
      </c>
      <c r="D5917" s="192" t="inlineStr">
        <is>
          <t>configuração</t>
        </is>
      </c>
    </row>
    <row r="5918">
      <c r="A5918" s="192" t="inlineStr">
        <is>
          <t>custom.18.campo.rota</t>
        </is>
      </c>
      <c r="B5918" s="192">
        <f>SWITCH('CONFIGURAÇÃO'!$J$504,"Origem",IF(ISBLANK('CONFIGURAÇÃO'!$L$511),"",'CONFIGURAÇÃO'!$L$511&amp;""),"")</f>
        <v/>
      </c>
      <c r="C5918" s="192">
        <f>"'CONFIGURAÇÃO'!L511"</f>
        <v/>
      </c>
      <c r="D5918" s="192" t="inlineStr">
        <is>
          <t>configuração</t>
        </is>
      </c>
    </row>
    <row r="5919">
      <c r="A5919" s="192" t="inlineStr">
        <is>
          <t>custom.18.campo.talento_ce_4</t>
        </is>
      </c>
      <c r="B5919" s="192">
        <f>SWITCH('CONFIGURAÇÃO'!$J$504,"Origem",IF(ISBLANK('CONFIGURAÇÃO'!$L$514),"",'CONFIGURAÇÃO'!$L$514&amp;""),"")</f>
        <v/>
      </c>
      <c r="C5919" s="192">
        <f>"'CONFIGURAÇÃO'!L514"</f>
        <v/>
      </c>
      <c r="D5919" s="192" t="inlineStr">
        <is>
          <t>configuração</t>
        </is>
      </c>
    </row>
    <row r="5920">
      <c r="A5920" s="192" t="inlineStr">
        <is>
          <t>custom.18.campo.teto_de_destreza</t>
        </is>
      </c>
      <c r="B5920" s="192">
        <f>SWITCH('CONFIGURAÇÃO'!$J$504,"Escudo",IF(ISBLANK('CONFIGURAÇÃO'!$L$515),"",'CONFIGURAÇÃO'!$L$515&amp;""),"Uniforme",IF(ISBLANK('CONFIGURAÇÃO'!$L$515),"",'CONFIGURAÇÃO'!$L$515&amp;""),"")</f>
        <v/>
      </c>
      <c r="C5920" s="192">
        <f>"'CONFIGURAÇÃO'!L515 'CONFIGURAÇÃO'!L515"</f>
        <v/>
      </c>
      <c r="D5920" s="192" t="inlineStr">
        <is>
          <t>configuração</t>
        </is>
      </c>
    </row>
    <row r="5921">
      <c r="A5921" s="192" t="inlineStr">
        <is>
          <t>custom.18.campo.tipo_de_dano</t>
        </is>
      </c>
      <c r="B5921" s="192">
        <f>SWITCH('CONFIGURAÇÃO'!$J$504,"Arma",IF(ISBLANK('CONFIGURAÇÃO'!$L$509),"",'CONFIGURAÇÃO'!$L$509&amp;""),"")</f>
        <v/>
      </c>
      <c r="C5921" s="192">
        <f>"'CONFIGURAÇÃO'!L509"</f>
        <v/>
      </c>
      <c r="D5921" s="192" t="inlineStr">
        <is>
          <t>configuração</t>
        </is>
      </c>
    </row>
    <row r="5922">
      <c r="A5922" s="192" t="inlineStr">
        <is>
          <t>custom.18.campo.volume</t>
        </is>
      </c>
      <c r="B5922" s="192">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2">
        <f>"'CONFIGURAÇÃO'!L516 'CONFIGURAÇÃO'!L517 'CONFIGURAÇÃO'!L517 'CONFIGURAÇÃO'!L514 'CONFIGURAÇÃO'!L516"</f>
        <v/>
      </c>
      <c r="D5922" s="192" t="inlineStr">
        <is>
          <t>configuração</t>
        </is>
      </c>
    </row>
    <row r="5923">
      <c r="A5923" s="192" t="inlineStr">
        <is>
          <t>aviso.custom.18</t>
        </is>
      </c>
      <c r="B5923" s="192">
        <f>'DADOS_CUSTOM'!$S$19&amp;""</f>
        <v/>
      </c>
      <c r="C5923" s="192" t="inlineStr">
        <is>
          <t>DADOS_CUSTOM!S19</t>
        </is>
      </c>
      <c r="D5923" s="192" t="inlineStr">
        <is>
          <t>aviso</t>
        </is>
      </c>
    </row>
    <row r="5924">
      <c r="A5924" s="192" t="inlineStr">
        <is>
          <t>custom.19.tipo</t>
        </is>
      </c>
      <c r="B5924" s="192">
        <f>IF(ISBLANK('CONFIGURAÇÃO'!$J$533),"",'CONFIGURAÇÃO'!$J$533&amp;"")</f>
        <v/>
      </c>
      <c r="C5924" s="192">
        <f>"'CONFIGURAÇÃO'!J533"</f>
        <v/>
      </c>
      <c r="D5924" s="192" t="inlineStr">
        <is>
          <t>configuração</t>
        </is>
      </c>
    </row>
    <row r="5925">
      <c r="A5925" s="192" t="inlineStr">
        <is>
          <t>custom.19.nome</t>
        </is>
      </c>
      <c r="B5925" s="192">
        <f>IF(ISBLANK('CONFIGURAÇÃO'!$J$535),"",'CONFIGURAÇÃO'!$J$535&amp;"")</f>
        <v/>
      </c>
      <c r="C5925" s="192">
        <f>"'CONFIGURAÇÃO'!J535"</f>
        <v/>
      </c>
      <c r="D5925" s="192" t="inlineStr">
        <is>
          <t>configuração</t>
        </is>
      </c>
    </row>
    <row r="5926">
      <c r="A5926" s="192" t="inlineStr">
        <is>
          <t>custom.19.mestre_viu</t>
        </is>
      </c>
      <c r="B5926" s="192">
        <f>N('CONFIGURAÇÃO'!$N$533)&amp;""</f>
        <v/>
      </c>
      <c r="C5926" s="192">
        <f>"'CONFIGURAÇÃO'!N533"</f>
        <v/>
      </c>
      <c r="D5926" s="192" t="inlineStr">
        <is>
          <t>configuração</t>
        </is>
      </c>
    </row>
    <row r="5927">
      <c r="A5927" s="192" t="inlineStr">
        <is>
          <t>custom.19.efeito</t>
        </is>
      </c>
      <c r="B5927" s="192">
        <f>IF(ISBLANK('CONFIGURAÇÃO'!$J$550),"",'CONFIGURAÇÃO'!$J$550&amp;"")</f>
        <v/>
      </c>
      <c r="C5927" s="192">
        <f>"'CONFIGURAÇÃO'!J550"</f>
        <v/>
      </c>
      <c r="D5927" s="192" t="inlineStr">
        <is>
          <t>configuração</t>
        </is>
      </c>
    </row>
    <row r="5928">
      <c r="A5928" s="192" t="inlineStr">
        <is>
          <t>custom.19.campo.alcance</t>
        </is>
      </c>
      <c r="B5928" s="192">
        <f>SWITCH('CONFIGURAÇÃO'!$J$533,"Arma",IF(ISBLANK('CONFIGURAÇÃO'!$L$546),"",'CONFIGURAÇÃO'!$L$546&amp;""),"")</f>
        <v/>
      </c>
      <c r="C5928" s="192">
        <f>"'CONFIGURAÇÃO'!L546"</f>
        <v/>
      </c>
      <c r="D5928" s="192" t="inlineStr">
        <is>
          <t>configuração</t>
        </is>
      </c>
    </row>
    <row r="5929">
      <c r="A5929" s="192" t="inlineStr">
        <is>
          <t>custom.19.campo.base</t>
        </is>
      </c>
      <c r="B5929" s="192">
        <f>SWITCH('CONFIGURAÇÃO'!$J$533,"Ferramenta amaldiçoada",IF(ISBLANK('CONFIGURAÇÃO'!$L$536),"",'CONFIGURAÇÃO'!$L$536&amp;""),"")</f>
        <v/>
      </c>
      <c r="C5929" s="192">
        <f>"'CONFIGURAÇÃO'!L536"</f>
        <v/>
      </c>
      <c r="D5929" s="192" t="inlineStr">
        <is>
          <t>configuração</t>
        </is>
      </c>
    </row>
    <row r="5930">
      <c r="A5930" s="192" t="inlineStr">
        <is>
          <t>custom.19.campo.base_do_livro</t>
        </is>
      </c>
      <c r="B5930" s="192">
        <f>SWITCH('CONFIGURAÇÃO'!$J$533,"Origem",IF(ISBLANK('CONFIGURAÇÃO'!$L$541),"",'CONFIGURAÇÃO'!$L$541&amp;""),"")</f>
        <v/>
      </c>
      <c r="C5930" s="192">
        <f>"'CONFIGURAÇÃO'!L541"</f>
        <v/>
      </c>
      <c r="D5930" s="192" t="inlineStr">
        <is>
          <t>configuração</t>
        </is>
      </c>
    </row>
    <row r="5931">
      <c r="A5931" s="192" t="inlineStr">
        <is>
          <t>custom.19.campo.categoria</t>
        </is>
      </c>
      <c r="B5931" s="192">
        <f>SWITCH('CONFIGURAÇÃO'!$J$533,"Arma",IF(ISBLANK('CONFIGURAÇÃO'!$L$536),"",'CONFIGURAÇÃO'!$L$536&amp;""),"")</f>
        <v/>
      </c>
      <c r="C5931" s="192">
        <f>"'CONFIGURAÇÃO'!L536"</f>
        <v/>
      </c>
      <c r="D5931" s="192" t="inlineStr">
        <is>
          <t>configuração</t>
        </is>
      </c>
    </row>
    <row r="5932">
      <c r="A5932" s="192" t="inlineStr">
        <is>
          <t>custom.19.campo.dado</t>
        </is>
      </c>
      <c r="B5932" s="192">
        <f>SWITCH('CONFIGURAÇÃO'!$J$533,"Arma",IF(ISBLANK('CONFIGURAÇÃO'!$L$543),"",'CONFIGURAÇÃO'!$L$543&amp;""),"")</f>
        <v/>
      </c>
      <c r="C5932" s="192">
        <f>"'CONFIGURAÇÃO'!L543"</f>
        <v/>
      </c>
      <c r="D5932" s="192" t="inlineStr">
        <is>
          <t>configuração</t>
        </is>
      </c>
    </row>
    <row r="5933">
      <c r="A5933" s="192" t="inlineStr">
        <is>
          <t>custom.19.campo.desgaste</t>
        </is>
      </c>
      <c r="B5933" s="192">
        <f>SWITCH('CONFIGURAÇÃO'!$J$533,"Ferramenta amaldiçoada",IF(ISBLANK('CONFIGURAÇÃO'!$L$544),"",'CONFIGURAÇÃO'!$L$544&amp;""),"")</f>
        <v/>
      </c>
      <c r="C5933" s="192">
        <f>"'CONFIGURAÇÃO'!L544"</f>
        <v/>
      </c>
      <c r="D5933" s="192" t="inlineStr">
        <is>
          <t>configuração</t>
        </is>
      </c>
    </row>
    <row r="5934">
      <c r="A5934" s="192" t="inlineStr">
        <is>
          <t>custom.19.campo.estigma</t>
        </is>
      </c>
      <c r="B5934" s="192">
        <f>SWITCH('CONFIGURAÇÃO'!$J$533,"Ferramenta amaldiçoada",IF(ISBLANK('CONFIGURAÇÃO'!$L$543),"",'CONFIGURAÇÃO'!$L$543&amp;""),"")</f>
        <v/>
      </c>
      <c r="C5934" s="192">
        <f>"'CONFIGURAÇÃO'!L543"</f>
        <v/>
      </c>
      <c r="D5934" s="192" t="inlineStr">
        <is>
          <t>configuração</t>
        </is>
      </c>
    </row>
    <row r="5935">
      <c r="A5935" s="192" t="inlineStr">
        <is>
          <t>custom.19.campo.exige_marcante</t>
        </is>
      </c>
      <c r="B5935" s="192">
        <f>SWITCH('CONFIGURAÇÃO'!$J$533,"Menor",IF(ISBLANK('CONFIGURAÇÃO'!$L$537),"",'CONFIGURAÇÃO'!$L$537&amp;""),"")</f>
        <v/>
      </c>
      <c r="C5935" s="192">
        <f>"'CONFIGURAÇÃO'!L537"</f>
        <v/>
      </c>
      <c r="D5935" s="192" t="inlineStr">
        <is>
          <t>configuração</t>
        </is>
      </c>
    </row>
    <row r="5936">
      <c r="A5936" s="192" t="inlineStr">
        <is>
          <t>custom.19.campo.forca</t>
        </is>
      </c>
      <c r="B5936" s="192">
        <f>SWITCH('CONFIGURAÇÃO'!$J$533,"Arma",IF(ISBLANK('CONFIGURAÇÃO'!$L$544),"",'CONFIGURAÇÃO'!$L$544&amp;""),"Escudo",IF(ISBLANK('CONFIGURAÇÃO'!$L$545),"",'CONFIGURAÇÃO'!$L$545&amp;""),"Uniforme",IF(ISBLANK('CONFIGURAÇÃO'!$L$545),"",'CONFIGURAÇÃO'!$L$545&amp;""),"")</f>
        <v/>
      </c>
      <c r="C5936" s="192">
        <f>"'CONFIGURAÇÃO'!L544 'CONFIGURAÇÃO'!L545 'CONFIGURAÇÃO'!L545"</f>
        <v/>
      </c>
      <c r="D5936" s="192" t="inlineStr">
        <is>
          <t>configuração</t>
        </is>
      </c>
    </row>
    <row r="5937">
      <c r="A5937" s="192" t="inlineStr">
        <is>
          <t>custom.19.campo.frequencia</t>
        </is>
      </c>
      <c r="B5937" s="192">
        <f>SWITCH('CONFIGURAÇÃO'!$J$533,"Marcante",IF(ISBLANK('CONFIGURAÇÃO'!$L$543),"",'CONFIGURAÇÃO'!$L$543&amp;""),"Menor",IF(ISBLANK('CONFIGURAÇÃO'!$L$543),"",'CONFIGURAÇÃO'!$L$543&amp;""),"")</f>
        <v/>
      </c>
      <c r="C5937" s="192">
        <f>"'CONFIGURAÇÃO'!L543 'CONFIGURAÇÃO'!L543"</f>
        <v/>
      </c>
      <c r="D5937" s="192" t="inlineStr">
        <is>
          <t>configuração</t>
        </is>
      </c>
    </row>
    <row r="5938">
      <c r="A5938" s="192" t="inlineStr">
        <is>
          <t>custom.19.campo.grau</t>
        </is>
      </c>
      <c r="B5938" s="192">
        <f>SWITCH('CONFIGURAÇÃO'!$J$533,"Ferramenta amaldiçoada",IF(ISBLANK('CONFIGURAÇÃO'!$L$537),"",'CONFIGURAÇÃO'!$L$537&amp;""),"")</f>
        <v/>
      </c>
      <c r="C5938" s="192">
        <f>"'CONFIGURAÇÃO'!L537"</f>
        <v/>
      </c>
      <c r="D5938" s="192" t="inlineStr">
        <is>
          <t>configuração</t>
        </is>
      </c>
    </row>
    <row r="5939">
      <c r="A5939" s="192" t="inlineStr">
        <is>
          <t>custom.19.campo.grau_minimo</t>
        </is>
      </c>
      <c r="B5939" s="192">
        <f>SWITCH('CONFIGURAÇÃO'!$J$533,"Uniforme",IF(ISBLANK('CONFIGURAÇÃO'!$L$536),"",'CONFIGURAÇÃO'!$L$536&amp;""),"")</f>
        <v/>
      </c>
      <c r="C5939" s="192">
        <f>"'CONFIGURAÇÃO'!L536"</f>
        <v/>
      </c>
      <c r="D5939" s="192" t="inlineStr">
        <is>
          <t>configuração</t>
        </is>
      </c>
    </row>
    <row r="5940">
      <c r="A5940" s="192" t="inlineStr">
        <is>
          <t>custom.19.campo.mao</t>
        </is>
      </c>
      <c r="B5940" s="192">
        <f>SWITCH('CONFIGURAÇÃO'!$J$533,"Arma",IF(ISBLANK('CONFIGURAÇÃO'!$L$537),"",'CONFIGURAÇÃO'!$L$537&amp;""),"")</f>
        <v/>
      </c>
      <c r="C5940" s="192">
        <f>"'CONFIGURAÇÃO'!L537"</f>
        <v/>
      </c>
      <c r="D5940" s="192" t="inlineStr">
        <is>
          <t>configuração</t>
        </is>
      </c>
    </row>
    <row r="5941">
      <c r="A5941" s="192" t="inlineStr">
        <is>
          <t>custom.19.campo.oficio</t>
        </is>
      </c>
      <c r="B5941" s="192">
        <f>SWITCH('CONFIGURAÇÃO'!$J$533,"Origem",IF(ISBLANK('CONFIGURAÇÃO'!$L$542),"",'CONFIGURAÇÃO'!$L$542&amp;""),"")</f>
        <v/>
      </c>
      <c r="C5941" s="192">
        <f>"'CONFIGURAÇÃO'!L542"</f>
        <v/>
      </c>
      <c r="D5941" s="192" t="inlineStr">
        <is>
          <t>configuração</t>
        </is>
      </c>
    </row>
    <row r="5942">
      <c r="A5942" s="192" t="inlineStr">
        <is>
          <t>custom.19.campo.origem</t>
        </is>
      </c>
      <c r="B5942" s="192">
        <f>SWITCH('CONFIGURAÇÃO'!$J$533,"Marcante",IF(ISBLANK('CONFIGURAÇÃO'!$L$536),"",'CONFIGURAÇÃO'!$L$536&amp;""),"Menor",IF(ISBLANK('CONFIGURAÇÃO'!$L$536),"",'CONFIGURAÇÃO'!$L$536&amp;""),"")</f>
        <v/>
      </c>
      <c r="C5942" s="192">
        <f>"'CONFIGURAÇÃO'!L536 'CONFIGURAÇÃO'!L536"</f>
        <v/>
      </c>
      <c r="D5942" s="192" t="inlineStr">
        <is>
          <t>configuração</t>
        </is>
      </c>
    </row>
    <row r="5943">
      <c r="A5943" s="192" t="inlineStr">
        <is>
          <t>custom.19.campo.pericia_1</t>
        </is>
      </c>
      <c r="B5943" s="192">
        <f>SWITCH('CONFIGURAÇÃO'!$J$533,"Origem",IF(ISBLANK('CONFIGURAÇÃO'!$L$536),"",'CONFIGURAÇÃO'!$L$536&amp;""),"")</f>
        <v/>
      </c>
      <c r="C5943" s="192">
        <f>"'CONFIGURAÇÃO'!L536"</f>
        <v/>
      </c>
      <c r="D5943" s="192" t="inlineStr">
        <is>
          <t>configuração</t>
        </is>
      </c>
    </row>
    <row r="5944">
      <c r="A5944" s="192" t="inlineStr">
        <is>
          <t>custom.19.campo.pericia_2</t>
        </is>
      </c>
      <c r="B5944" s="192">
        <f>SWITCH('CONFIGURAÇÃO'!$J$533,"Origem",IF(ISBLANK('CONFIGURAÇÃO'!$L$537),"",'CONFIGURAÇÃO'!$L$537&amp;""),"")</f>
        <v/>
      </c>
      <c r="C5944" s="192">
        <f>"'CONFIGURAÇÃO'!L537"</f>
        <v/>
      </c>
      <c r="D5944" s="192" t="inlineStr">
        <is>
          <t>configuração</t>
        </is>
      </c>
    </row>
    <row r="5945">
      <c r="A5945" s="192" t="inlineStr">
        <is>
          <t>custom.19.campo.pericia_3</t>
        </is>
      </c>
      <c r="B5945" s="192">
        <f>SWITCH('CONFIGURAÇÃO'!$J$533,"Origem",IF(ISBLANK('CONFIGURAÇÃO'!$L$538),"",'CONFIGURAÇÃO'!$L$538&amp;""),"")</f>
        <v/>
      </c>
      <c r="C5945" s="192">
        <f>"'CONFIGURAÇÃO'!L538"</f>
        <v/>
      </c>
      <c r="D5945" s="192" t="inlineStr">
        <is>
          <t>configuração</t>
        </is>
      </c>
    </row>
    <row r="5946">
      <c r="A5946" s="192" t="inlineStr">
        <is>
          <t>custom.19.campo.pericia_4</t>
        </is>
      </c>
      <c r="B5946" s="192">
        <f>SWITCH('CONFIGURAÇÃO'!$J$533,"Origem",IF(ISBLANK('CONFIGURAÇÃO'!$L$539),"",'CONFIGURAÇÃO'!$L$539&amp;""),"")</f>
        <v/>
      </c>
      <c r="C5946" s="192">
        <f>"'CONFIGURAÇÃO'!L539"</f>
        <v/>
      </c>
      <c r="D5946" s="192" t="inlineStr">
        <is>
          <t>configuração</t>
        </is>
      </c>
    </row>
    <row r="5947">
      <c r="A5947" s="192" t="inlineStr">
        <is>
          <t>custom.19.campo.preco</t>
        </is>
      </c>
      <c r="B5947" s="192">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2">
        <f>"'CONFIGURAÇÃO'!L548 'CONFIGURAÇÃO'!L547 'CONFIGURAÇÃO'!L547 'CONFIGURAÇÃO'!L544 'CONFIGURAÇÃO'!L546"</f>
        <v/>
      </c>
      <c r="D5947" s="192" t="inlineStr">
        <is>
          <t>configuração</t>
        </is>
      </c>
    </row>
    <row r="5948">
      <c r="A5948" s="192" t="inlineStr">
        <is>
          <t>custom.19.campo.propriedade_1</t>
        </is>
      </c>
      <c r="B5948" s="192">
        <f>SWITCH('CONFIGURAÇÃO'!$J$533,"Arma",IF(ISBLANK('CONFIGURAÇÃO'!$L$539),"",'CONFIGURAÇÃO'!$L$539&amp;""),"")</f>
        <v/>
      </c>
      <c r="C5948" s="192">
        <f>"'CONFIGURAÇÃO'!L539"</f>
        <v/>
      </c>
      <c r="D5948" s="192" t="inlineStr">
        <is>
          <t>configuração</t>
        </is>
      </c>
    </row>
    <row r="5949">
      <c r="A5949" s="192" t="inlineStr">
        <is>
          <t>custom.19.campo.propriedade_2</t>
        </is>
      </c>
      <c r="B5949" s="192">
        <f>SWITCH('CONFIGURAÇÃO'!$J$533,"Arma",IF(ISBLANK('CONFIGURAÇÃO'!$L$540),"",'CONFIGURAÇÃO'!$L$540&amp;""),"")</f>
        <v/>
      </c>
      <c r="C5949" s="192">
        <f>"'CONFIGURAÇÃO'!L540"</f>
        <v/>
      </c>
      <c r="D5949" s="192" t="inlineStr">
        <is>
          <t>configuração</t>
        </is>
      </c>
    </row>
    <row r="5950">
      <c r="A5950" s="192" t="inlineStr">
        <is>
          <t>custom.19.campo.propriedade_3</t>
        </is>
      </c>
      <c r="B5950" s="192">
        <f>SWITCH('CONFIGURAÇÃO'!$J$533,"Arma",IF(ISBLANK('CONFIGURAÇÃO'!$L$541),"",'CONFIGURAÇÃO'!$L$541&amp;""),"")</f>
        <v/>
      </c>
      <c r="C5950" s="192">
        <f>"'CONFIGURAÇÃO'!L541"</f>
        <v/>
      </c>
      <c r="D5950" s="192" t="inlineStr">
        <is>
          <t>configuração</t>
        </is>
      </c>
    </row>
    <row r="5951">
      <c r="A5951" s="192" t="inlineStr">
        <is>
          <t>custom.19.campo.propriedade_4</t>
        </is>
      </c>
      <c r="B5951" s="192">
        <f>SWITCH('CONFIGURAÇÃO'!$J$533,"Arma",IF(ISBLANK('CONFIGURAÇÃO'!$L$542),"",'CONFIGURAÇÃO'!$L$542&amp;""),"")</f>
        <v/>
      </c>
      <c r="C5951" s="192">
        <f>"'CONFIGURAÇÃO'!L542"</f>
        <v/>
      </c>
      <c r="D5951" s="192" t="inlineStr">
        <is>
          <t>configuração</t>
        </is>
      </c>
    </row>
    <row r="5952">
      <c r="A5952" s="192" t="inlineStr">
        <is>
          <t>custom.19.campo.protecao</t>
        </is>
      </c>
      <c r="B5952" s="192">
        <f>SWITCH('CONFIGURAÇÃO'!$J$533,"Escudo",IF(ISBLANK('CONFIGURAÇÃO'!$L$543),"",'CONFIGURAÇÃO'!$L$543&amp;""),"Uniforme",IF(ISBLANK('CONFIGURAÇÃO'!$L$543),"",'CONFIGURAÇÃO'!$L$543&amp;""),"")</f>
        <v/>
      </c>
      <c r="C5952" s="192">
        <f>"'CONFIGURAÇÃO'!L543 'CONFIGURAÇÃO'!L543"</f>
        <v/>
      </c>
      <c r="D5952" s="192" t="inlineStr">
        <is>
          <t>configuração</t>
        </is>
      </c>
    </row>
    <row r="5953">
      <c r="A5953" s="192" t="inlineStr">
        <is>
          <t>custom.19.campo.recarga</t>
        </is>
      </c>
      <c r="B5953" s="192">
        <f>SWITCH('CONFIGURAÇÃO'!$J$533,"Arma",IF(ISBLANK('CONFIGURAÇÃO'!$L$547),"",'CONFIGURAÇÃO'!$L$547&amp;""),"")</f>
        <v/>
      </c>
      <c r="C5953" s="192">
        <f>"'CONFIGURAÇÃO'!L547"</f>
        <v/>
      </c>
      <c r="D5953" s="192" t="inlineStr">
        <is>
          <t>configuração</t>
        </is>
      </c>
    </row>
    <row r="5954">
      <c r="A5954" s="192" t="inlineStr">
        <is>
          <t>custom.19.campo.rota</t>
        </is>
      </c>
      <c r="B5954" s="192">
        <f>SWITCH('CONFIGURAÇÃO'!$J$533,"Origem",IF(ISBLANK('CONFIGURAÇÃO'!$L$540),"",'CONFIGURAÇÃO'!$L$540&amp;""),"")</f>
        <v/>
      </c>
      <c r="C5954" s="192">
        <f>"'CONFIGURAÇÃO'!L540"</f>
        <v/>
      </c>
      <c r="D5954" s="192" t="inlineStr">
        <is>
          <t>configuração</t>
        </is>
      </c>
    </row>
    <row r="5955">
      <c r="A5955" s="192" t="inlineStr">
        <is>
          <t>custom.19.campo.talento_ce_4</t>
        </is>
      </c>
      <c r="B5955" s="192">
        <f>SWITCH('CONFIGURAÇÃO'!$J$533,"Origem",IF(ISBLANK('CONFIGURAÇÃO'!$L$543),"",'CONFIGURAÇÃO'!$L$543&amp;""),"")</f>
        <v/>
      </c>
      <c r="C5955" s="192">
        <f>"'CONFIGURAÇÃO'!L543"</f>
        <v/>
      </c>
      <c r="D5955" s="192" t="inlineStr">
        <is>
          <t>configuração</t>
        </is>
      </c>
    </row>
    <row r="5956">
      <c r="A5956" s="192" t="inlineStr">
        <is>
          <t>custom.19.campo.teto_de_destreza</t>
        </is>
      </c>
      <c r="B5956" s="192">
        <f>SWITCH('CONFIGURAÇÃO'!$J$533,"Escudo",IF(ISBLANK('CONFIGURAÇÃO'!$L$544),"",'CONFIGURAÇÃO'!$L$544&amp;""),"Uniforme",IF(ISBLANK('CONFIGURAÇÃO'!$L$544),"",'CONFIGURAÇÃO'!$L$544&amp;""),"")</f>
        <v/>
      </c>
      <c r="C5956" s="192">
        <f>"'CONFIGURAÇÃO'!L544 'CONFIGURAÇÃO'!L544"</f>
        <v/>
      </c>
      <c r="D5956" s="192" t="inlineStr">
        <is>
          <t>configuração</t>
        </is>
      </c>
    </row>
    <row r="5957">
      <c r="A5957" s="192" t="inlineStr">
        <is>
          <t>custom.19.campo.tipo_de_dano</t>
        </is>
      </c>
      <c r="B5957" s="192">
        <f>SWITCH('CONFIGURAÇÃO'!$J$533,"Arma",IF(ISBLANK('CONFIGURAÇÃO'!$L$538),"",'CONFIGURAÇÃO'!$L$538&amp;""),"")</f>
        <v/>
      </c>
      <c r="C5957" s="192">
        <f>"'CONFIGURAÇÃO'!L538"</f>
        <v/>
      </c>
      <c r="D5957" s="192" t="inlineStr">
        <is>
          <t>configuração</t>
        </is>
      </c>
    </row>
    <row r="5958">
      <c r="A5958" s="192" t="inlineStr">
        <is>
          <t>custom.19.campo.volume</t>
        </is>
      </c>
      <c r="B5958" s="192">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2">
        <f>"'CONFIGURAÇÃO'!L545 'CONFIGURAÇÃO'!L546 'CONFIGURAÇÃO'!L546 'CONFIGURAÇÃO'!L543 'CONFIGURAÇÃO'!L545"</f>
        <v/>
      </c>
      <c r="D5958" s="192" t="inlineStr">
        <is>
          <t>configuração</t>
        </is>
      </c>
    </row>
    <row r="5959">
      <c r="A5959" s="192" t="inlineStr">
        <is>
          <t>aviso.custom.19</t>
        </is>
      </c>
      <c r="B5959" s="192">
        <f>'DADOS_CUSTOM'!$S$20&amp;""</f>
        <v/>
      </c>
      <c r="C5959" s="192" t="inlineStr">
        <is>
          <t>DADOS_CUSTOM!S20</t>
        </is>
      </c>
      <c r="D5959" s="192" t="inlineStr">
        <is>
          <t>aviso</t>
        </is>
      </c>
    </row>
    <row r="5960">
      <c r="A5960" s="192" t="inlineStr">
        <is>
          <t>custom.20.tipo</t>
        </is>
      </c>
      <c r="B5960" s="192">
        <f>IF(ISBLANK('CONFIGURAÇÃO'!$J$562),"",'CONFIGURAÇÃO'!$J$562&amp;"")</f>
        <v/>
      </c>
      <c r="C5960" s="192">
        <f>"'CONFIGURAÇÃO'!J562"</f>
        <v/>
      </c>
      <c r="D5960" s="192" t="inlineStr">
        <is>
          <t>configuração</t>
        </is>
      </c>
    </row>
    <row r="5961">
      <c r="A5961" s="192" t="inlineStr">
        <is>
          <t>custom.20.nome</t>
        </is>
      </c>
      <c r="B5961" s="192">
        <f>IF(ISBLANK('CONFIGURAÇÃO'!$J$564),"",'CONFIGURAÇÃO'!$J$564&amp;"")</f>
        <v/>
      </c>
      <c r="C5961" s="192">
        <f>"'CONFIGURAÇÃO'!J564"</f>
        <v/>
      </c>
      <c r="D5961" s="192" t="inlineStr">
        <is>
          <t>configuração</t>
        </is>
      </c>
    </row>
    <row r="5962">
      <c r="A5962" s="192" t="inlineStr">
        <is>
          <t>custom.20.mestre_viu</t>
        </is>
      </c>
      <c r="B5962" s="192">
        <f>N('CONFIGURAÇÃO'!$N$562)&amp;""</f>
        <v/>
      </c>
      <c r="C5962" s="192">
        <f>"'CONFIGURAÇÃO'!N562"</f>
        <v/>
      </c>
      <c r="D5962" s="192" t="inlineStr">
        <is>
          <t>configuração</t>
        </is>
      </c>
    </row>
    <row r="5963">
      <c r="A5963" s="192" t="inlineStr">
        <is>
          <t>custom.20.efeito</t>
        </is>
      </c>
      <c r="B5963" s="192">
        <f>IF(ISBLANK('CONFIGURAÇÃO'!$J$579),"",'CONFIGURAÇÃO'!$J$579&amp;"")</f>
        <v/>
      </c>
      <c r="C5963" s="192">
        <f>"'CONFIGURAÇÃO'!J579"</f>
        <v/>
      </c>
      <c r="D5963" s="192" t="inlineStr">
        <is>
          <t>configuração</t>
        </is>
      </c>
    </row>
    <row r="5964">
      <c r="A5964" s="192" t="inlineStr">
        <is>
          <t>custom.20.campo.alcance</t>
        </is>
      </c>
      <c r="B5964" s="192">
        <f>SWITCH('CONFIGURAÇÃO'!$J$562,"Arma",IF(ISBLANK('CONFIGURAÇÃO'!$L$575),"",'CONFIGURAÇÃO'!$L$575&amp;""),"")</f>
        <v/>
      </c>
      <c r="C5964" s="192">
        <f>"'CONFIGURAÇÃO'!L575"</f>
        <v/>
      </c>
      <c r="D5964" s="192" t="inlineStr">
        <is>
          <t>configuração</t>
        </is>
      </c>
    </row>
    <row r="5965">
      <c r="A5965" s="192" t="inlineStr">
        <is>
          <t>custom.20.campo.base</t>
        </is>
      </c>
      <c r="B5965" s="192">
        <f>SWITCH('CONFIGURAÇÃO'!$J$562,"Ferramenta amaldiçoada",IF(ISBLANK('CONFIGURAÇÃO'!$L$565),"",'CONFIGURAÇÃO'!$L$565&amp;""),"")</f>
        <v/>
      </c>
      <c r="C5965" s="192">
        <f>"'CONFIGURAÇÃO'!L565"</f>
        <v/>
      </c>
      <c r="D5965" s="192" t="inlineStr">
        <is>
          <t>configuração</t>
        </is>
      </c>
    </row>
    <row r="5966">
      <c r="A5966" s="192" t="inlineStr">
        <is>
          <t>custom.20.campo.base_do_livro</t>
        </is>
      </c>
      <c r="B5966" s="192">
        <f>SWITCH('CONFIGURAÇÃO'!$J$562,"Origem",IF(ISBLANK('CONFIGURAÇÃO'!$L$570),"",'CONFIGURAÇÃO'!$L$570&amp;""),"")</f>
        <v/>
      </c>
      <c r="C5966" s="192">
        <f>"'CONFIGURAÇÃO'!L570"</f>
        <v/>
      </c>
      <c r="D5966" s="192" t="inlineStr">
        <is>
          <t>configuração</t>
        </is>
      </c>
    </row>
    <row r="5967">
      <c r="A5967" s="192" t="inlineStr">
        <is>
          <t>custom.20.campo.categoria</t>
        </is>
      </c>
      <c r="B5967" s="192">
        <f>SWITCH('CONFIGURAÇÃO'!$J$562,"Arma",IF(ISBLANK('CONFIGURAÇÃO'!$L$565),"",'CONFIGURAÇÃO'!$L$565&amp;""),"")</f>
        <v/>
      </c>
      <c r="C5967" s="192">
        <f>"'CONFIGURAÇÃO'!L565"</f>
        <v/>
      </c>
      <c r="D5967" s="192" t="inlineStr">
        <is>
          <t>configuração</t>
        </is>
      </c>
    </row>
    <row r="5968">
      <c r="A5968" s="192" t="inlineStr">
        <is>
          <t>custom.20.campo.dado</t>
        </is>
      </c>
      <c r="B5968" s="192">
        <f>SWITCH('CONFIGURAÇÃO'!$J$562,"Arma",IF(ISBLANK('CONFIGURAÇÃO'!$L$572),"",'CONFIGURAÇÃO'!$L$572&amp;""),"")</f>
        <v/>
      </c>
      <c r="C5968" s="192">
        <f>"'CONFIGURAÇÃO'!L572"</f>
        <v/>
      </c>
      <c r="D5968" s="192" t="inlineStr">
        <is>
          <t>configuração</t>
        </is>
      </c>
    </row>
    <row r="5969">
      <c r="A5969" s="192" t="inlineStr">
        <is>
          <t>custom.20.campo.desgaste</t>
        </is>
      </c>
      <c r="B5969" s="192">
        <f>SWITCH('CONFIGURAÇÃO'!$J$562,"Ferramenta amaldiçoada",IF(ISBLANK('CONFIGURAÇÃO'!$L$573),"",'CONFIGURAÇÃO'!$L$573&amp;""),"")</f>
        <v/>
      </c>
      <c r="C5969" s="192">
        <f>"'CONFIGURAÇÃO'!L573"</f>
        <v/>
      </c>
      <c r="D5969" s="192" t="inlineStr">
        <is>
          <t>configuração</t>
        </is>
      </c>
    </row>
    <row r="5970">
      <c r="A5970" s="192" t="inlineStr">
        <is>
          <t>custom.20.campo.estigma</t>
        </is>
      </c>
      <c r="B5970" s="192">
        <f>SWITCH('CONFIGURAÇÃO'!$J$562,"Ferramenta amaldiçoada",IF(ISBLANK('CONFIGURAÇÃO'!$L$572),"",'CONFIGURAÇÃO'!$L$572&amp;""),"")</f>
        <v/>
      </c>
      <c r="C5970" s="192">
        <f>"'CONFIGURAÇÃO'!L572"</f>
        <v/>
      </c>
      <c r="D5970" s="192" t="inlineStr">
        <is>
          <t>configuração</t>
        </is>
      </c>
    </row>
    <row r="5971">
      <c r="A5971" s="192" t="inlineStr">
        <is>
          <t>custom.20.campo.exige_marcante</t>
        </is>
      </c>
      <c r="B5971" s="192">
        <f>SWITCH('CONFIGURAÇÃO'!$J$562,"Menor",IF(ISBLANK('CONFIGURAÇÃO'!$L$566),"",'CONFIGURAÇÃO'!$L$566&amp;""),"")</f>
        <v/>
      </c>
      <c r="C5971" s="192">
        <f>"'CONFIGURAÇÃO'!L566"</f>
        <v/>
      </c>
      <c r="D5971" s="192" t="inlineStr">
        <is>
          <t>configuração</t>
        </is>
      </c>
    </row>
    <row r="5972">
      <c r="A5972" s="192" t="inlineStr">
        <is>
          <t>custom.20.campo.forca</t>
        </is>
      </c>
      <c r="B5972" s="192">
        <f>SWITCH('CONFIGURAÇÃO'!$J$562,"Arma",IF(ISBLANK('CONFIGURAÇÃO'!$L$573),"",'CONFIGURAÇÃO'!$L$573&amp;""),"Escudo",IF(ISBLANK('CONFIGURAÇÃO'!$L$574),"",'CONFIGURAÇÃO'!$L$574&amp;""),"Uniforme",IF(ISBLANK('CONFIGURAÇÃO'!$L$574),"",'CONFIGURAÇÃO'!$L$574&amp;""),"")</f>
        <v/>
      </c>
      <c r="C5972" s="192">
        <f>"'CONFIGURAÇÃO'!L573 'CONFIGURAÇÃO'!L574 'CONFIGURAÇÃO'!L574"</f>
        <v/>
      </c>
      <c r="D5972" s="192" t="inlineStr">
        <is>
          <t>configuração</t>
        </is>
      </c>
    </row>
    <row r="5973">
      <c r="A5973" s="192" t="inlineStr">
        <is>
          <t>custom.20.campo.frequencia</t>
        </is>
      </c>
      <c r="B5973" s="192">
        <f>SWITCH('CONFIGURAÇÃO'!$J$562,"Marcante",IF(ISBLANK('CONFIGURAÇÃO'!$L$572),"",'CONFIGURAÇÃO'!$L$572&amp;""),"Menor",IF(ISBLANK('CONFIGURAÇÃO'!$L$572),"",'CONFIGURAÇÃO'!$L$572&amp;""),"")</f>
        <v/>
      </c>
      <c r="C5973" s="192">
        <f>"'CONFIGURAÇÃO'!L572 'CONFIGURAÇÃO'!L572"</f>
        <v/>
      </c>
      <c r="D5973" s="192" t="inlineStr">
        <is>
          <t>configuração</t>
        </is>
      </c>
    </row>
    <row r="5974">
      <c r="A5974" s="192" t="inlineStr">
        <is>
          <t>custom.20.campo.grau</t>
        </is>
      </c>
      <c r="B5974" s="192">
        <f>SWITCH('CONFIGURAÇÃO'!$J$562,"Ferramenta amaldiçoada",IF(ISBLANK('CONFIGURAÇÃO'!$L$566),"",'CONFIGURAÇÃO'!$L$566&amp;""),"")</f>
        <v/>
      </c>
      <c r="C5974" s="192">
        <f>"'CONFIGURAÇÃO'!L566"</f>
        <v/>
      </c>
      <c r="D5974" s="192" t="inlineStr">
        <is>
          <t>configuração</t>
        </is>
      </c>
    </row>
    <row r="5975">
      <c r="A5975" s="192" t="inlineStr">
        <is>
          <t>custom.20.campo.grau_minimo</t>
        </is>
      </c>
      <c r="B5975" s="192">
        <f>SWITCH('CONFIGURAÇÃO'!$J$562,"Uniforme",IF(ISBLANK('CONFIGURAÇÃO'!$L$565),"",'CONFIGURAÇÃO'!$L$565&amp;""),"")</f>
        <v/>
      </c>
      <c r="C5975" s="192">
        <f>"'CONFIGURAÇÃO'!L565"</f>
        <v/>
      </c>
      <c r="D5975" s="192" t="inlineStr">
        <is>
          <t>configuração</t>
        </is>
      </c>
    </row>
    <row r="5976">
      <c r="A5976" s="192" t="inlineStr">
        <is>
          <t>custom.20.campo.mao</t>
        </is>
      </c>
      <c r="B5976" s="192">
        <f>SWITCH('CONFIGURAÇÃO'!$J$562,"Arma",IF(ISBLANK('CONFIGURAÇÃO'!$L$566),"",'CONFIGURAÇÃO'!$L$566&amp;""),"")</f>
        <v/>
      </c>
      <c r="C5976" s="192">
        <f>"'CONFIGURAÇÃO'!L566"</f>
        <v/>
      </c>
      <c r="D5976" s="192" t="inlineStr">
        <is>
          <t>configuração</t>
        </is>
      </c>
    </row>
    <row r="5977">
      <c r="A5977" s="192" t="inlineStr">
        <is>
          <t>custom.20.campo.oficio</t>
        </is>
      </c>
      <c r="B5977" s="192">
        <f>SWITCH('CONFIGURAÇÃO'!$J$562,"Origem",IF(ISBLANK('CONFIGURAÇÃO'!$L$571),"",'CONFIGURAÇÃO'!$L$571&amp;""),"")</f>
        <v/>
      </c>
      <c r="C5977" s="192">
        <f>"'CONFIGURAÇÃO'!L571"</f>
        <v/>
      </c>
      <c r="D5977" s="192" t="inlineStr">
        <is>
          <t>configuração</t>
        </is>
      </c>
    </row>
    <row r="5978">
      <c r="A5978" s="192" t="inlineStr">
        <is>
          <t>custom.20.campo.origem</t>
        </is>
      </c>
      <c r="B5978" s="192">
        <f>SWITCH('CONFIGURAÇÃO'!$J$562,"Marcante",IF(ISBLANK('CONFIGURAÇÃO'!$L$565),"",'CONFIGURAÇÃO'!$L$565&amp;""),"Menor",IF(ISBLANK('CONFIGURAÇÃO'!$L$565),"",'CONFIGURAÇÃO'!$L$565&amp;""),"")</f>
        <v/>
      </c>
      <c r="C5978" s="192">
        <f>"'CONFIGURAÇÃO'!L565 'CONFIGURAÇÃO'!L565"</f>
        <v/>
      </c>
      <c r="D5978" s="192" t="inlineStr">
        <is>
          <t>configuração</t>
        </is>
      </c>
    </row>
    <row r="5979">
      <c r="A5979" s="192" t="inlineStr">
        <is>
          <t>custom.20.campo.pericia_1</t>
        </is>
      </c>
      <c r="B5979" s="192">
        <f>SWITCH('CONFIGURAÇÃO'!$J$562,"Origem",IF(ISBLANK('CONFIGURAÇÃO'!$L$565),"",'CONFIGURAÇÃO'!$L$565&amp;""),"")</f>
        <v/>
      </c>
      <c r="C5979" s="192">
        <f>"'CONFIGURAÇÃO'!L565"</f>
        <v/>
      </c>
      <c r="D5979" s="192" t="inlineStr">
        <is>
          <t>configuração</t>
        </is>
      </c>
    </row>
    <row r="5980">
      <c r="A5980" s="192" t="inlineStr">
        <is>
          <t>custom.20.campo.pericia_2</t>
        </is>
      </c>
      <c r="B5980" s="192">
        <f>SWITCH('CONFIGURAÇÃO'!$J$562,"Origem",IF(ISBLANK('CONFIGURAÇÃO'!$L$566),"",'CONFIGURAÇÃO'!$L$566&amp;""),"")</f>
        <v/>
      </c>
      <c r="C5980" s="192">
        <f>"'CONFIGURAÇÃO'!L566"</f>
        <v/>
      </c>
      <c r="D5980" s="192" t="inlineStr">
        <is>
          <t>configuração</t>
        </is>
      </c>
    </row>
    <row r="5981">
      <c r="A5981" s="192" t="inlineStr">
        <is>
          <t>custom.20.campo.pericia_3</t>
        </is>
      </c>
      <c r="B5981" s="192">
        <f>SWITCH('CONFIGURAÇÃO'!$J$562,"Origem",IF(ISBLANK('CONFIGURAÇÃO'!$L$567),"",'CONFIGURAÇÃO'!$L$567&amp;""),"")</f>
        <v/>
      </c>
      <c r="C5981" s="192">
        <f>"'CONFIGURAÇÃO'!L567"</f>
        <v/>
      </c>
      <c r="D5981" s="192" t="inlineStr">
        <is>
          <t>configuração</t>
        </is>
      </c>
    </row>
    <row r="5982">
      <c r="A5982" s="192" t="inlineStr">
        <is>
          <t>custom.20.campo.pericia_4</t>
        </is>
      </c>
      <c r="B5982" s="192">
        <f>SWITCH('CONFIGURAÇÃO'!$J$562,"Origem",IF(ISBLANK('CONFIGURAÇÃO'!$L$568),"",'CONFIGURAÇÃO'!$L$568&amp;""),"")</f>
        <v/>
      </c>
      <c r="C5982" s="192">
        <f>"'CONFIGURAÇÃO'!L568"</f>
        <v/>
      </c>
      <c r="D5982" s="192" t="inlineStr">
        <is>
          <t>configuração</t>
        </is>
      </c>
    </row>
    <row r="5983">
      <c r="A5983" s="192" t="inlineStr">
        <is>
          <t>custom.20.campo.preco</t>
        </is>
      </c>
      <c r="B5983" s="192">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2">
        <f>"'CONFIGURAÇÃO'!L577 'CONFIGURAÇÃO'!L576 'CONFIGURAÇÃO'!L576 'CONFIGURAÇÃO'!L573 'CONFIGURAÇÃO'!L575"</f>
        <v/>
      </c>
      <c r="D5983" s="192" t="inlineStr">
        <is>
          <t>configuração</t>
        </is>
      </c>
    </row>
    <row r="5984">
      <c r="A5984" s="192" t="inlineStr">
        <is>
          <t>custom.20.campo.propriedade_1</t>
        </is>
      </c>
      <c r="B5984" s="192">
        <f>SWITCH('CONFIGURAÇÃO'!$J$562,"Arma",IF(ISBLANK('CONFIGURAÇÃO'!$L$568),"",'CONFIGURAÇÃO'!$L$568&amp;""),"")</f>
        <v/>
      </c>
      <c r="C5984" s="192">
        <f>"'CONFIGURAÇÃO'!L568"</f>
        <v/>
      </c>
      <c r="D5984" s="192" t="inlineStr">
        <is>
          <t>configuração</t>
        </is>
      </c>
    </row>
    <row r="5985">
      <c r="A5985" s="192" t="inlineStr">
        <is>
          <t>custom.20.campo.propriedade_2</t>
        </is>
      </c>
      <c r="B5985" s="192">
        <f>SWITCH('CONFIGURAÇÃO'!$J$562,"Arma",IF(ISBLANK('CONFIGURAÇÃO'!$L$569),"",'CONFIGURAÇÃO'!$L$569&amp;""),"")</f>
        <v/>
      </c>
      <c r="C5985" s="192">
        <f>"'CONFIGURAÇÃO'!L569"</f>
        <v/>
      </c>
      <c r="D5985" s="192" t="inlineStr">
        <is>
          <t>configuração</t>
        </is>
      </c>
    </row>
    <row r="5986">
      <c r="A5986" s="192" t="inlineStr">
        <is>
          <t>custom.20.campo.propriedade_3</t>
        </is>
      </c>
      <c r="B5986" s="192">
        <f>SWITCH('CONFIGURAÇÃO'!$J$562,"Arma",IF(ISBLANK('CONFIGURAÇÃO'!$L$570),"",'CONFIGURAÇÃO'!$L$570&amp;""),"")</f>
        <v/>
      </c>
      <c r="C5986" s="192">
        <f>"'CONFIGURAÇÃO'!L570"</f>
        <v/>
      </c>
      <c r="D5986" s="192" t="inlineStr">
        <is>
          <t>configuração</t>
        </is>
      </c>
    </row>
    <row r="5987">
      <c r="A5987" s="192" t="inlineStr">
        <is>
          <t>custom.20.campo.propriedade_4</t>
        </is>
      </c>
      <c r="B5987" s="192">
        <f>SWITCH('CONFIGURAÇÃO'!$J$562,"Arma",IF(ISBLANK('CONFIGURAÇÃO'!$L$571),"",'CONFIGURAÇÃO'!$L$571&amp;""),"")</f>
        <v/>
      </c>
      <c r="C5987" s="192">
        <f>"'CONFIGURAÇÃO'!L571"</f>
        <v/>
      </c>
      <c r="D5987" s="192" t="inlineStr">
        <is>
          <t>configuração</t>
        </is>
      </c>
    </row>
    <row r="5988">
      <c r="A5988" s="192" t="inlineStr">
        <is>
          <t>custom.20.campo.protecao</t>
        </is>
      </c>
      <c r="B5988" s="192">
        <f>SWITCH('CONFIGURAÇÃO'!$J$562,"Escudo",IF(ISBLANK('CONFIGURAÇÃO'!$L$572),"",'CONFIGURAÇÃO'!$L$572&amp;""),"Uniforme",IF(ISBLANK('CONFIGURAÇÃO'!$L$572),"",'CONFIGURAÇÃO'!$L$572&amp;""),"")</f>
        <v/>
      </c>
      <c r="C5988" s="192">
        <f>"'CONFIGURAÇÃO'!L572 'CONFIGURAÇÃO'!L572"</f>
        <v/>
      </c>
      <c r="D5988" s="192" t="inlineStr">
        <is>
          <t>configuração</t>
        </is>
      </c>
    </row>
    <row r="5989">
      <c r="A5989" s="192" t="inlineStr">
        <is>
          <t>custom.20.campo.recarga</t>
        </is>
      </c>
      <c r="B5989" s="192">
        <f>SWITCH('CONFIGURAÇÃO'!$J$562,"Arma",IF(ISBLANK('CONFIGURAÇÃO'!$L$576),"",'CONFIGURAÇÃO'!$L$576&amp;""),"")</f>
        <v/>
      </c>
      <c r="C5989" s="192">
        <f>"'CONFIGURAÇÃO'!L576"</f>
        <v/>
      </c>
      <c r="D5989" s="192" t="inlineStr">
        <is>
          <t>configuração</t>
        </is>
      </c>
    </row>
    <row r="5990">
      <c r="A5990" s="192" t="inlineStr">
        <is>
          <t>custom.20.campo.rota</t>
        </is>
      </c>
      <c r="B5990" s="192">
        <f>SWITCH('CONFIGURAÇÃO'!$J$562,"Origem",IF(ISBLANK('CONFIGURAÇÃO'!$L$569),"",'CONFIGURAÇÃO'!$L$569&amp;""),"")</f>
        <v/>
      </c>
      <c r="C5990" s="192">
        <f>"'CONFIGURAÇÃO'!L569"</f>
        <v/>
      </c>
      <c r="D5990" s="192" t="inlineStr">
        <is>
          <t>configuração</t>
        </is>
      </c>
    </row>
    <row r="5991">
      <c r="A5991" s="192" t="inlineStr">
        <is>
          <t>custom.20.campo.talento_ce_4</t>
        </is>
      </c>
      <c r="B5991" s="192">
        <f>SWITCH('CONFIGURAÇÃO'!$J$562,"Origem",IF(ISBLANK('CONFIGURAÇÃO'!$L$572),"",'CONFIGURAÇÃO'!$L$572&amp;""),"")</f>
        <v/>
      </c>
      <c r="C5991" s="192">
        <f>"'CONFIGURAÇÃO'!L572"</f>
        <v/>
      </c>
      <c r="D5991" s="192" t="inlineStr">
        <is>
          <t>configuração</t>
        </is>
      </c>
    </row>
    <row r="5992">
      <c r="A5992" s="192" t="inlineStr">
        <is>
          <t>custom.20.campo.teto_de_destreza</t>
        </is>
      </c>
      <c r="B5992" s="192">
        <f>SWITCH('CONFIGURAÇÃO'!$J$562,"Escudo",IF(ISBLANK('CONFIGURAÇÃO'!$L$573),"",'CONFIGURAÇÃO'!$L$573&amp;""),"Uniforme",IF(ISBLANK('CONFIGURAÇÃO'!$L$573),"",'CONFIGURAÇÃO'!$L$573&amp;""),"")</f>
        <v/>
      </c>
      <c r="C5992" s="192">
        <f>"'CONFIGURAÇÃO'!L573 'CONFIGURAÇÃO'!L573"</f>
        <v/>
      </c>
      <c r="D5992" s="192" t="inlineStr">
        <is>
          <t>configuração</t>
        </is>
      </c>
    </row>
    <row r="5993">
      <c r="A5993" s="192" t="inlineStr">
        <is>
          <t>custom.20.campo.tipo_de_dano</t>
        </is>
      </c>
      <c r="B5993" s="192">
        <f>SWITCH('CONFIGURAÇÃO'!$J$562,"Arma",IF(ISBLANK('CONFIGURAÇÃO'!$L$567),"",'CONFIGURAÇÃO'!$L$567&amp;""),"")</f>
        <v/>
      </c>
      <c r="C5993" s="192">
        <f>"'CONFIGURAÇÃO'!L567"</f>
        <v/>
      </c>
      <c r="D5993" s="192" t="inlineStr">
        <is>
          <t>configuração</t>
        </is>
      </c>
    </row>
    <row r="5994">
      <c r="A5994" s="192" t="inlineStr">
        <is>
          <t>custom.20.campo.volume</t>
        </is>
      </c>
      <c r="B5994" s="192">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2">
        <f>"'CONFIGURAÇÃO'!L574 'CONFIGURAÇÃO'!L575 'CONFIGURAÇÃO'!L575 'CONFIGURAÇÃO'!L572 'CONFIGURAÇÃO'!L574"</f>
        <v/>
      </c>
      <c r="D5994" s="192" t="inlineStr">
        <is>
          <t>configuração</t>
        </is>
      </c>
    </row>
    <row r="5995">
      <c r="A5995" s="192" t="inlineStr">
        <is>
          <t>aviso.custom.20</t>
        </is>
      </c>
      <c r="B5995" s="192">
        <f>'DADOS_CUSTOM'!$S$21&amp;""</f>
        <v/>
      </c>
      <c r="C5995" s="192" t="inlineStr">
        <is>
          <t>DADOS_CUSTOM!S21</t>
        </is>
      </c>
      <c r="D5995" s="192" t="inlineStr">
        <is>
          <t>aviso</t>
        </is>
      </c>
    </row>
    <row r="5996">
      <c r="A5996" s="192" t="inlineStr">
        <is>
          <t>custom.21.tipo</t>
        </is>
      </c>
      <c r="B5996" s="192">
        <f>IF(ISBLANK('CONFIGURAÇÃO'!$J$591),"",'CONFIGURAÇÃO'!$J$591&amp;"")</f>
        <v/>
      </c>
      <c r="C5996" s="192">
        <f>"'CONFIGURAÇÃO'!J591"</f>
        <v/>
      </c>
      <c r="D5996" s="192" t="inlineStr">
        <is>
          <t>configuração</t>
        </is>
      </c>
    </row>
    <row r="5997">
      <c r="A5997" s="192" t="inlineStr">
        <is>
          <t>custom.21.nome</t>
        </is>
      </c>
      <c r="B5997" s="192">
        <f>IF(ISBLANK('CONFIGURAÇÃO'!$J$593),"",'CONFIGURAÇÃO'!$J$593&amp;"")</f>
        <v/>
      </c>
      <c r="C5997" s="192">
        <f>"'CONFIGURAÇÃO'!J593"</f>
        <v/>
      </c>
      <c r="D5997" s="192" t="inlineStr">
        <is>
          <t>configuração</t>
        </is>
      </c>
    </row>
    <row r="5998">
      <c r="A5998" s="192" t="inlineStr">
        <is>
          <t>custom.21.mestre_viu</t>
        </is>
      </c>
      <c r="B5998" s="192">
        <f>N('CONFIGURAÇÃO'!$N$591)&amp;""</f>
        <v/>
      </c>
      <c r="C5998" s="192">
        <f>"'CONFIGURAÇÃO'!N591"</f>
        <v/>
      </c>
      <c r="D5998" s="192" t="inlineStr">
        <is>
          <t>configuração</t>
        </is>
      </c>
    </row>
    <row r="5999">
      <c r="A5999" s="192" t="inlineStr">
        <is>
          <t>custom.21.efeito</t>
        </is>
      </c>
      <c r="B5999" s="192">
        <f>IF(ISBLANK('CONFIGURAÇÃO'!$J$608),"",'CONFIGURAÇÃO'!$J$608&amp;"")</f>
        <v/>
      </c>
      <c r="C5999" s="192">
        <f>"'CONFIGURAÇÃO'!J608"</f>
        <v/>
      </c>
      <c r="D5999" s="192" t="inlineStr">
        <is>
          <t>configuração</t>
        </is>
      </c>
    </row>
    <row r="6000">
      <c r="A6000" s="192" t="inlineStr">
        <is>
          <t>custom.21.campo.alcance</t>
        </is>
      </c>
      <c r="B6000" s="192">
        <f>SWITCH('CONFIGURAÇÃO'!$J$591,"Arma",IF(ISBLANK('CONFIGURAÇÃO'!$L$604),"",'CONFIGURAÇÃO'!$L$604&amp;""),"")</f>
        <v/>
      </c>
      <c r="C6000" s="192">
        <f>"'CONFIGURAÇÃO'!L604"</f>
        <v/>
      </c>
      <c r="D6000" s="192" t="inlineStr">
        <is>
          <t>configuração</t>
        </is>
      </c>
    </row>
    <row r="6001">
      <c r="A6001" s="192" t="inlineStr">
        <is>
          <t>custom.21.campo.base</t>
        </is>
      </c>
      <c r="B6001" s="192">
        <f>SWITCH('CONFIGURAÇÃO'!$J$591,"Ferramenta amaldiçoada",IF(ISBLANK('CONFIGURAÇÃO'!$L$594),"",'CONFIGURAÇÃO'!$L$594&amp;""),"")</f>
        <v/>
      </c>
      <c r="C6001" s="192">
        <f>"'CONFIGURAÇÃO'!L594"</f>
        <v/>
      </c>
      <c r="D6001" s="192" t="inlineStr">
        <is>
          <t>configuração</t>
        </is>
      </c>
    </row>
    <row r="6002">
      <c r="A6002" s="192" t="inlineStr">
        <is>
          <t>custom.21.campo.base_do_livro</t>
        </is>
      </c>
      <c r="B6002" s="192">
        <f>SWITCH('CONFIGURAÇÃO'!$J$591,"Origem",IF(ISBLANK('CONFIGURAÇÃO'!$L$599),"",'CONFIGURAÇÃO'!$L$599&amp;""),"")</f>
        <v/>
      </c>
      <c r="C6002" s="192">
        <f>"'CONFIGURAÇÃO'!L599"</f>
        <v/>
      </c>
      <c r="D6002" s="192" t="inlineStr">
        <is>
          <t>configuração</t>
        </is>
      </c>
    </row>
    <row r="6003">
      <c r="A6003" s="192" t="inlineStr">
        <is>
          <t>custom.21.campo.categoria</t>
        </is>
      </c>
      <c r="B6003" s="192">
        <f>SWITCH('CONFIGURAÇÃO'!$J$591,"Arma",IF(ISBLANK('CONFIGURAÇÃO'!$L$594),"",'CONFIGURAÇÃO'!$L$594&amp;""),"")</f>
        <v/>
      </c>
      <c r="C6003" s="192">
        <f>"'CONFIGURAÇÃO'!L594"</f>
        <v/>
      </c>
      <c r="D6003" s="192" t="inlineStr">
        <is>
          <t>configuração</t>
        </is>
      </c>
    </row>
    <row r="6004">
      <c r="A6004" s="192" t="inlineStr">
        <is>
          <t>custom.21.campo.dado</t>
        </is>
      </c>
      <c r="B6004" s="192">
        <f>SWITCH('CONFIGURAÇÃO'!$J$591,"Arma",IF(ISBLANK('CONFIGURAÇÃO'!$L$601),"",'CONFIGURAÇÃO'!$L$601&amp;""),"")</f>
        <v/>
      </c>
      <c r="C6004" s="192">
        <f>"'CONFIGURAÇÃO'!L601"</f>
        <v/>
      </c>
      <c r="D6004" s="192" t="inlineStr">
        <is>
          <t>configuração</t>
        </is>
      </c>
    </row>
    <row r="6005">
      <c r="A6005" s="192" t="inlineStr">
        <is>
          <t>custom.21.campo.desgaste</t>
        </is>
      </c>
      <c r="B6005" s="192">
        <f>SWITCH('CONFIGURAÇÃO'!$J$591,"Ferramenta amaldiçoada",IF(ISBLANK('CONFIGURAÇÃO'!$L$602),"",'CONFIGURAÇÃO'!$L$602&amp;""),"")</f>
        <v/>
      </c>
      <c r="C6005" s="192">
        <f>"'CONFIGURAÇÃO'!L602"</f>
        <v/>
      </c>
      <c r="D6005" s="192" t="inlineStr">
        <is>
          <t>configuração</t>
        </is>
      </c>
    </row>
    <row r="6006">
      <c r="A6006" s="192" t="inlineStr">
        <is>
          <t>custom.21.campo.estigma</t>
        </is>
      </c>
      <c r="B6006" s="192">
        <f>SWITCH('CONFIGURAÇÃO'!$J$591,"Ferramenta amaldiçoada",IF(ISBLANK('CONFIGURAÇÃO'!$L$601),"",'CONFIGURAÇÃO'!$L$601&amp;""),"")</f>
        <v/>
      </c>
      <c r="C6006" s="192">
        <f>"'CONFIGURAÇÃO'!L601"</f>
        <v/>
      </c>
      <c r="D6006" s="192" t="inlineStr">
        <is>
          <t>configuração</t>
        </is>
      </c>
    </row>
    <row r="6007">
      <c r="A6007" s="192" t="inlineStr">
        <is>
          <t>custom.21.campo.exige_marcante</t>
        </is>
      </c>
      <c r="B6007" s="192">
        <f>SWITCH('CONFIGURAÇÃO'!$J$591,"Menor",IF(ISBLANK('CONFIGURAÇÃO'!$L$595),"",'CONFIGURAÇÃO'!$L$595&amp;""),"")</f>
        <v/>
      </c>
      <c r="C6007" s="192">
        <f>"'CONFIGURAÇÃO'!L595"</f>
        <v/>
      </c>
      <c r="D6007" s="192" t="inlineStr">
        <is>
          <t>configuração</t>
        </is>
      </c>
    </row>
    <row r="6008">
      <c r="A6008" s="192" t="inlineStr">
        <is>
          <t>custom.21.campo.forca</t>
        </is>
      </c>
      <c r="B6008" s="192">
        <f>SWITCH('CONFIGURAÇÃO'!$J$591,"Arma",IF(ISBLANK('CONFIGURAÇÃO'!$L$602),"",'CONFIGURAÇÃO'!$L$602&amp;""),"Escudo",IF(ISBLANK('CONFIGURAÇÃO'!$L$603),"",'CONFIGURAÇÃO'!$L$603&amp;""),"Uniforme",IF(ISBLANK('CONFIGURAÇÃO'!$L$603),"",'CONFIGURAÇÃO'!$L$603&amp;""),"")</f>
        <v/>
      </c>
      <c r="C6008" s="192">
        <f>"'CONFIGURAÇÃO'!L602 'CONFIGURAÇÃO'!L603 'CONFIGURAÇÃO'!L603"</f>
        <v/>
      </c>
      <c r="D6008" s="192" t="inlineStr">
        <is>
          <t>configuração</t>
        </is>
      </c>
    </row>
    <row r="6009">
      <c r="A6009" s="192" t="inlineStr">
        <is>
          <t>custom.21.campo.frequencia</t>
        </is>
      </c>
      <c r="B6009" s="192">
        <f>SWITCH('CONFIGURAÇÃO'!$J$591,"Marcante",IF(ISBLANK('CONFIGURAÇÃO'!$L$601),"",'CONFIGURAÇÃO'!$L$601&amp;""),"Menor",IF(ISBLANK('CONFIGURAÇÃO'!$L$601),"",'CONFIGURAÇÃO'!$L$601&amp;""),"")</f>
        <v/>
      </c>
      <c r="C6009" s="192">
        <f>"'CONFIGURAÇÃO'!L601 'CONFIGURAÇÃO'!L601"</f>
        <v/>
      </c>
      <c r="D6009" s="192" t="inlineStr">
        <is>
          <t>configuração</t>
        </is>
      </c>
    </row>
    <row r="6010">
      <c r="A6010" s="192" t="inlineStr">
        <is>
          <t>custom.21.campo.grau</t>
        </is>
      </c>
      <c r="B6010" s="192">
        <f>SWITCH('CONFIGURAÇÃO'!$J$591,"Ferramenta amaldiçoada",IF(ISBLANK('CONFIGURAÇÃO'!$L$595),"",'CONFIGURAÇÃO'!$L$595&amp;""),"")</f>
        <v/>
      </c>
      <c r="C6010" s="192">
        <f>"'CONFIGURAÇÃO'!L595"</f>
        <v/>
      </c>
      <c r="D6010" s="192" t="inlineStr">
        <is>
          <t>configuração</t>
        </is>
      </c>
    </row>
    <row r="6011">
      <c r="A6011" s="192" t="inlineStr">
        <is>
          <t>custom.21.campo.grau_minimo</t>
        </is>
      </c>
      <c r="B6011" s="192">
        <f>SWITCH('CONFIGURAÇÃO'!$J$591,"Uniforme",IF(ISBLANK('CONFIGURAÇÃO'!$L$594),"",'CONFIGURAÇÃO'!$L$594&amp;""),"")</f>
        <v/>
      </c>
      <c r="C6011" s="192">
        <f>"'CONFIGURAÇÃO'!L594"</f>
        <v/>
      </c>
      <c r="D6011" s="192" t="inlineStr">
        <is>
          <t>configuração</t>
        </is>
      </c>
    </row>
    <row r="6012">
      <c r="A6012" s="192" t="inlineStr">
        <is>
          <t>custom.21.campo.mao</t>
        </is>
      </c>
      <c r="B6012" s="192">
        <f>SWITCH('CONFIGURAÇÃO'!$J$591,"Arma",IF(ISBLANK('CONFIGURAÇÃO'!$L$595),"",'CONFIGURAÇÃO'!$L$595&amp;""),"")</f>
        <v/>
      </c>
      <c r="C6012" s="192">
        <f>"'CONFIGURAÇÃO'!L595"</f>
        <v/>
      </c>
      <c r="D6012" s="192" t="inlineStr">
        <is>
          <t>configuração</t>
        </is>
      </c>
    </row>
    <row r="6013">
      <c r="A6013" s="192" t="inlineStr">
        <is>
          <t>custom.21.campo.oficio</t>
        </is>
      </c>
      <c r="B6013" s="192">
        <f>SWITCH('CONFIGURAÇÃO'!$J$591,"Origem",IF(ISBLANK('CONFIGURAÇÃO'!$L$600),"",'CONFIGURAÇÃO'!$L$600&amp;""),"")</f>
        <v/>
      </c>
      <c r="C6013" s="192">
        <f>"'CONFIGURAÇÃO'!L600"</f>
        <v/>
      </c>
      <c r="D6013" s="192" t="inlineStr">
        <is>
          <t>configuração</t>
        </is>
      </c>
    </row>
    <row r="6014">
      <c r="A6014" s="192" t="inlineStr">
        <is>
          <t>custom.21.campo.origem</t>
        </is>
      </c>
      <c r="B6014" s="192">
        <f>SWITCH('CONFIGURAÇÃO'!$J$591,"Marcante",IF(ISBLANK('CONFIGURAÇÃO'!$L$594),"",'CONFIGURAÇÃO'!$L$594&amp;""),"Menor",IF(ISBLANK('CONFIGURAÇÃO'!$L$594),"",'CONFIGURAÇÃO'!$L$594&amp;""),"")</f>
        <v/>
      </c>
      <c r="C6014" s="192">
        <f>"'CONFIGURAÇÃO'!L594 'CONFIGURAÇÃO'!L594"</f>
        <v/>
      </c>
      <c r="D6014" s="192" t="inlineStr">
        <is>
          <t>configuração</t>
        </is>
      </c>
    </row>
    <row r="6015">
      <c r="A6015" s="192" t="inlineStr">
        <is>
          <t>custom.21.campo.pericia_1</t>
        </is>
      </c>
      <c r="B6015" s="192">
        <f>SWITCH('CONFIGURAÇÃO'!$J$591,"Origem",IF(ISBLANK('CONFIGURAÇÃO'!$L$594),"",'CONFIGURAÇÃO'!$L$594&amp;""),"")</f>
        <v/>
      </c>
      <c r="C6015" s="192">
        <f>"'CONFIGURAÇÃO'!L594"</f>
        <v/>
      </c>
      <c r="D6015" s="192" t="inlineStr">
        <is>
          <t>configuração</t>
        </is>
      </c>
    </row>
    <row r="6016">
      <c r="A6016" s="192" t="inlineStr">
        <is>
          <t>custom.21.campo.pericia_2</t>
        </is>
      </c>
      <c r="B6016" s="192">
        <f>SWITCH('CONFIGURAÇÃO'!$J$591,"Origem",IF(ISBLANK('CONFIGURAÇÃO'!$L$595),"",'CONFIGURAÇÃO'!$L$595&amp;""),"")</f>
        <v/>
      </c>
      <c r="C6016" s="192">
        <f>"'CONFIGURAÇÃO'!L595"</f>
        <v/>
      </c>
      <c r="D6016" s="192" t="inlineStr">
        <is>
          <t>configuração</t>
        </is>
      </c>
    </row>
    <row r="6017">
      <c r="A6017" s="192" t="inlineStr">
        <is>
          <t>custom.21.campo.pericia_3</t>
        </is>
      </c>
      <c r="B6017" s="192">
        <f>SWITCH('CONFIGURAÇÃO'!$J$591,"Origem",IF(ISBLANK('CONFIGURAÇÃO'!$L$596),"",'CONFIGURAÇÃO'!$L$596&amp;""),"")</f>
        <v/>
      </c>
      <c r="C6017" s="192">
        <f>"'CONFIGURAÇÃO'!L596"</f>
        <v/>
      </c>
      <c r="D6017" s="192" t="inlineStr">
        <is>
          <t>configuração</t>
        </is>
      </c>
    </row>
    <row r="6018">
      <c r="A6018" s="192" t="inlineStr">
        <is>
          <t>custom.21.campo.pericia_4</t>
        </is>
      </c>
      <c r="B6018" s="192">
        <f>SWITCH('CONFIGURAÇÃO'!$J$591,"Origem",IF(ISBLANK('CONFIGURAÇÃO'!$L$597),"",'CONFIGURAÇÃO'!$L$597&amp;""),"")</f>
        <v/>
      </c>
      <c r="C6018" s="192">
        <f>"'CONFIGURAÇÃO'!L597"</f>
        <v/>
      </c>
      <c r="D6018" s="192" t="inlineStr">
        <is>
          <t>configuração</t>
        </is>
      </c>
    </row>
    <row r="6019">
      <c r="A6019" s="192" t="inlineStr">
        <is>
          <t>custom.21.campo.preco</t>
        </is>
      </c>
      <c r="B6019" s="192">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2">
        <f>"'CONFIGURAÇÃO'!L606 'CONFIGURAÇÃO'!L605 'CONFIGURAÇÃO'!L605 'CONFIGURAÇÃO'!L602 'CONFIGURAÇÃO'!L604"</f>
        <v/>
      </c>
      <c r="D6019" s="192" t="inlineStr">
        <is>
          <t>configuração</t>
        </is>
      </c>
    </row>
    <row r="6020">
      <c r="A6020" s="192" t="inlineStr">
        <is>
          <t>custom.21.campo.propriedade_1</t>
        </is>
      </c>
      <c r="B6020" s="192">
        <f>SWITCH('CONFIGURAÇÃO'!$J$591,"Arma",IF(ISBLANK('CONFIGURAÇÃO'!$L$597),"",'CONFIGURAÇÃO'!$L$597&amp;""),"")</f>
        <v/>
      </c>
      <c r="C6020" s="192">
        <f>"'CONFIGURAÇÃO'!L597"</f>
        <v/>
      </c>
      <c r="D6020" s="192" t="inlineStr">
        <is>
          <t>configuração</t>
        </is>
      </c>
    </row>
    <row r="6021">
      <c r="A6021" s="192" t="inlineStr">
        <is>
          <t>custom.21.campo.propriedade_2</t>
        </is>
      </c>
      <c r="B6021" s="192">
        <f>SWITCH('CONFIGURAÇÃO'!$J$591,"Arma",IF(ISBLANK('CONFIGURAÇÃO'!$L$598),"",'CONFIGURAÇÃO'!$L$598&amp;""),"")</f>
        <v/>
      </c>
      <c r="C6021" s="192">
        <f>"'CONFIGURAÇÃO'!L598"</f>
        <v/>
      </c>
      <c r="D6021" s="192" t="inlineStr">
        <is>
          <t>configuração</t>
        </is>
      </c>
    </row>
    <row r="6022">
      <c r="A6022" s="192" t="inlineStr">
        <is>
          <t>custom.21.campo.propriedade_3</t>
        </is>
      </c>
      <c r="B6022" s="192">
        <f>SWITCH('CONFIGURAÇÃO'!$J$591,"Arma",IF(ISBLANK('CONFIGURAÇÃO'!$L$599),"",'CONFIGURAÇÃO'!$L$599&amp;""),"")</f>
        <v/>
      </c>
      <c r="C6022" s="192">
        <f>"'CONFIGURAÇÃO'!L599"</f>
        <v/>
      </c>
      <c r="D6022" s="192" t="inlineStr">
        <is>
          <t>configuração</t>
        </is>
      </c>
    </row>
    <row r="6023">
      <c r="A6023" s="192" t="inlineStr">
        <is>
          <t>custom.21.campo.propriedade_4</t>
        </is>
      </c>
      <c r="B6023" s="192">
        <f>SWITCH('CONFIGURAÇÃO'!$J$591,"Arma",IF(ISBLANK('CONFIGURAÇÃO'!$L$600),"",'CONFIGURAÇÃO'!$L$600&amp;""),"")</f>
        <v/>
      </c>
      <c r="C6023" s="192">
        <f>"'CONFIGURAÇÃO'!L600"</f>
        <v/>
      </c>
      <c r="D6023" s="192" t="inlineStr">
        <is>
          <t>configuração</t>
        </is>
      </c>
    </row>
    <row r="6024">
      <c r="A6024" s="192" t="inlineStr">
        <is>
          <t>custom.21.campo.protecao</t>
        </is>
      </c>
      <c r="B6024" s="192">
        <f>SWITCH('CONFIGURAÇÃO'!$J$591,"Escudo",IF(ISBLANK('CONFIGURAÇÃO'!$L$601),"",'CONFIGURAÇÃO'!$L$601&amp;""),"Uniforme",IF(ISBLANK('CONFIGURAÇÃO'!$L$601),"",'CONFIGURAÇÃO'!$L$601&amp;""),"")</f>
        <v/>
      </c>
      <c r="C6024" s="192">
        <f>"'CONFIGURAÇÃO'!L601 'CONFIGURAÇÃO'!L601"</f>
        <v/>
      </c>
      <c r="D6024" s="192" t="inlineStr">
        <is>
          <t>configuração</t>
        </is>
      </c>
    </row>
    <row r="6025">
      <c r="A6025" s="192" t="inlineStr">
        <is>
          <t>custom.21.campo.recarga</t>
        </is>
      </c>
      <c r="B6025" s="192">
        <f>SWITCH('CONFIGURAÇÃO'!$J$591,"Arma",IF(ISBLANK('CONFIGURAÇÃO'!$L$605),"",'CONFIGURAÇÃO'!$L$605&amp;""),"")</f>
        <v/>
      </c>
      <c r="C6025" s="192">
        <f>"'CONFIGURAÇÃO'!L605"</f>
        <v/>
      </c>
      <c r="D6025" s="192" t="inlineStr">
        <is>
          <t>configuração</t>
        </is>
      </c>
    </row>
    <row r="6026">
      <c r="A6026" s="192" t="inlineStr">
        <is>
          <t>custom.21.campo.rota</t>
        </is>
      </c>
      <c r="B6026" s="192">
        <f>SWITCH('CONFIGURAÇÃO'!$J$591,"Origem",IF(ISBLANK('CONFIGURAÇÃO'!$L$598),"",'CONFIGURAÇÃO'!$L$598&amp;""),"")</f>
        <v/>
      </c>
      <c r="C6026" s="192">
        <f>"'CONFIGURAÇÃO'!L598"</f>
        <v/>
      </c>
      <c r="D6026" s="192" t="inlineStr">
        <is>
          <t>configuração</t>
        </is>
      </c>
    </row>
    <row r="6027">
      <c r="A6027" s="192" t="inlineStr">
        <is>
          <t>custom.21.campo.talento_ce_4</t>
        </is>
      </c>
      <c r="B6027" s="192">
        <f>SWITCH('CONFIGURAÇÃO'!$J$591,"Origem",IF(ISBLANK('CONFIGURAÇÃO'!$L$601),"",'CONFIGURAÇÃO'!$L$601&amp;""),"")</f>
        <v/>
      </c>
      <c r="C6027" s="192">
        <f>"'CONFIGURAÇÃO'!L601"</f>
        <v/>
      </c>
      <c r="D6027" s="192" t="inlineStr">
        <is>
          <t>configuração</t>
        </is>
      </c>
    </row>
    <row r="6028">
      <c r="A6028" s="192" t="inlineStr">
        <is>
          <t>custom.21.campo.teto_de_destreza</t>
        </is>
      </c>
      <c r="B6028" s="192">
        <f>SWITCH('CONFIGURAÇÃO'!$J$591,"Escudo",IF(ISBLANK('CONFIGURAÇÃO'!$L$602),"",'CONFIGURAÇÃO'!$L$602&amp;""),"Uniforme",IF(ISBLANK('CONFIGURAÇÃO'!$L$602),"",'CONFIGURAÇÃO'!$L$602&amp;""),"")</f>
        <v/>
      </c>
      <c r="C6028" s="192">
        <f>"'CONFIGURAÇÃO'!L602 'CONFIGURAÇÃO'!L602"</f>
        <v/>
      </c>
      <c r="D6028" s="192" t="inlineStr">
        <is>
          <t>configuração</t>
        </is>
      </c>
    </row>
    <row r="6029">
      <c r="A6029" s="192" t="inlineStr">
        <is>
          <t>custom.21.campo.tipo_de_dano</t>
        </is>
      </c>
      <c r="B6029" s="192">
        <f>SWITCH('CONFIGURAÇÃO'!$J$591,"Arma",IF(ISBLANK('CONFIGURAÇÃO'!$L$596),"",'CONFIGURAÇÃO'!$L$596&amp;""),"")</f>
        <v/>
      </c>
      <c r="C6029" s="192">
        <f>"'CONFIGURAÇÃO'!L596"</f>
        <v/>
      </c>
      <c r="D6029" s="192" t="inlineStr">
        <is>
          <t>configuração</t>
        </is>
      </c>
    </row>
    <row r="6030">
      <c r="A6030" s="192" t="inlineStr">
        <is>
          <t>custom.21.campo.volume</t>
        </is>
      </c>
      <c r="B6030" s="192">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2">
        <f>"'CONFIGURAÇÃO'!L603 'CONFIGURAÇÃO'!L604 'CONFIGURAÇÃO'!L604 'CONFIGURAÇÃO'!L601 'CONFIGURAÇÃO'!L603"</f>
        <v/>
      </c>
      <c r="D6030" s="192" t="inlineStr">
        <is>
          <t>configuração</t>
        </is>
      </c>
    </row>
    <row r="6031">
      <c r="A6031" s="192" t="inlineStr">
        <is>
          <t>aviso.custom.21</t>
        </is>
      </c>
      <c r="B6031" s="192">
        <f>'DADOS_CUSTOM'!$S$22&amp;""</f>
        <v/>
      </c>
      <c r="C6031" s="192" t="inlineStr">
        <is>
          <t>DADOS_CUSTOM!S22</t>
        </is>
      </c>
      <c r="D6031" s="192" t="inlineStr">
        <is>
          <t>aviso</t>
        </is>
      </c>
    </row>
    <row r="6032">
      <c r="A6032" s="192" t="inlineStr">
        <is>
          <t>custom.22.tipo</t>
        </is>
      </c>
      <c r="B6032" s="192">
        <f>IF(ISBLANK('CONFIGURAÇÃO'!$J$620),"",'CONFIGURAÇÃO'!$J$620&amp;"")</f>
        <v/>
      </c>
      <c r="C6032" s="192">
        <f>"'CONFIGURAÇÃO'!J620"</f>
        <v/>
      </c>
      <c r="D6032" s="192" t="inlineStr">
        <is>
          <t>configuração</t>
        </is>
      </c>
    </row>
    <row r="6033">
      <c r="A6033" s="192" t="inlineStr">
        <is>
          <t>custom.22.nome</t>
        </is>
      </c>
      <c r="B6033" s="192">
        <f>IF(ISBLANK('CONFIGURAÇÃO'!$J$622),"",'CONFIGURAÇÃO'!$J$622&amp;"")</f>
        <v/>
      </c>
      <c r="C6033" s="192">
        <f>"'CONFIGURAÇÃO'!J622"</f>
        <v/>
      </c>
      <c r="D6033" s="192" t="inlineStr">
        <is>
          <t>configuração</t>
        </is>
      </c>
    </row>
    <row r="6034">
      <c r="A6034" s="192" t="inlineStr">
        <is>
          <t>custom.22.mestre_viu</t>
        </is>
      </c>
      <c r="B6034" s="192">
        <f>N('CONFIGURAÇÃO'!$N$620)&amp;""</f>
        <v/>
      </c>
      <c r="C6034" s="192">
        <f>"'CONFIGURAÇÃO'!N620"</f>
        <v/>
      </c>
      <c r="D6034" s="192" t="inlineStr">
        <is>
          <t>configuração</t>
        </is>
      </c>
    </row>
    <row r="6035">
      <c r="A6035" s="192" t="inlineStr">
        <is>
          <t>custom.22.efeito</t>
        </is>
      </c>
      <c r="B6035" s="192">
        <f>IF(ISBLANK('CONFIGURAÇÃO'!$J$637),"",'CONFIGURAÇÃO'!$J$637&amp;"")</f>
        <v/>
      </c>
      <c r="C6035" s="192">
        <f>"'CONFIGURAÇÃO'!J637"</f>
        <v/>
      </c>
      <c r="D6035" s="192" t="inlineStr">
        <is>
          <t>configuração</t>
        </is>
      </c>
    </row>
    <row r="6036">
      <c r="A6036" s="192" t="inlineStr">
        <is>
          <t>custom.22.campo.alcance</t>
        </is>
      </c>
      <c r="B6036" s="192">
        <f>SWITCH('CONFIGURAÇÃO'!$J$620,"Arma",IF(ISBLANK('CONFIGURAÇÃO'!$L$633),"",'CONFIGURAÇÃO'!$L$633&amp;""),"")</f>
        <v/>
      </c>
      <c r="C6036" s="192">
        <f>"'CONFIGURAÇÃO'!L633"</f>
        <v/>
      </c>
      <c r="D6036" s="192" t="inlineStr">
        <is>
          <t>configuração</t>
        </is>
      </c>
    </row>
    <row r="6037">
      <c r="A6037" s="192" t="inlineStr">
        <is>
          <t>custom.22.campo.base</t>
        </is>
      </c>
      <c r="B6037" s="192">
        <f>SWITCH('CONFIGURAÇÃO'!$J$620,"Ferramenta amaldiçoada",IF(ISBLANK('CONFIGURAÇÃO'!$L$623),"",'CONFIGURAÇÃO'!$L$623&amp;""),"")</f>
        <v/>
      </c>
      <c r="C6037" s="192">
        <f>"'CONFIGURAÇÃO'!L623"</f>
        <v/>
      </c>
      <c r="D6037" s="192" t="inlineStr">
        <is>
          <t>configuração</t>
        </is>
      </c>
    </row>
    <row r="6038">
      <c r="A6038" s="192" t="inlineStr">
        <is>
          <t>custom.22.campo.base_do_livro</t>
        </is>
      </c>
      <c r="B6038" s="192">
        <f>SWITCH('CONFIGURAÇÃO'!$J$620,"Origem",IF(ISBLANK('CONFIGURAÇÃO'!$L$628),"",'CONFIGURAÇÃO'!$L$628&amp;""),"")</f>
        <v/>
      </c>
      <c r="C6038" s="192">
        <f>"'CONFIGURAÇÃO'!L628"</f>
        <v/>
      </c>
      <c r="D6038" s="192" t="inlineStr">
        <is>
          <t>configuração</t>
        </is>
      </c>
    </row>
    <row r="6039">
      <c r="A6039" s="192" t="inlineStr">
        <is>
          <t>custom.22.campo.categoria</t>
        </is>
      </c>
      <c r="B6039" s="192">
        <f>SWITCH('CONFIGURAÇÃO'!$J$620,"Arma",IF(ISBLANK('CONFIGURAÇÃO'!$L$623),"",'CONFIGURAÇÃO'!$L$623&amp;""),"")</f>
        <v/>
      </c>
      <c r="C6039" s="192">
        <f>"'CONFIGURAÇÃO'!L623"</f>
        <v/>
      </c>
      <c r="D6039" s="192" t="inlineStr">
        <is>
          <t>configuração</t>
        </is>
      </c>
    </row>
    <row r="6040">
      <c r="A6040" s="192" t="inlineStr">
        <is>
          <t>custom.22.campo.dado</t>
        </is>
      </c>
      <c r="B6040" s="192">
        <f>SWITCH('CONFIGURAÇÃO'!$J$620,"Arma",IF(ISBLANK('CONFIGURAÇÃO'!$L$630),"",'CONFIGURAÇÃO'!$L$630&amp;""),"")</f>
        <v/>
      </c>
      <c r="C6040" s="192">
        <f>"'CONFIGURAÇÃO'!L630"</f>
        <v/>
      </c>
      <c r="D6040" s="192" t="inlineStr">
        <is>
          <t>configuração</t>
        </is>
      </c>
    </row>
    <row r="6041">
      <c r="A6041" s="192" t="inlineStr">
        <is>
          <t>custom.22.campo.desgaste</t>
        </is>
      </c>
      <c r="B6041" s="192">
        <f>SWITCH('CONFIGURAÇÃO'!$J$620,"Ferramenta amaldiçoada",IF(ISBLANK('CONFIGURAÇÃO'!$L$631),"",'CONFIGURAÇÃO'!$L$631&amp;""),"")</f>
        <v/>
      </c>
      <c r="C6041" s="192">
        <f>"'CONFIGURAÇÃO'!L631"</f>
        <v/>
      </c>
      <c r="D6041" s="192" t="inlineStr">
        <is>
          <t>configuração</t>
        </is>
      </c>
    </row>
    <row r="6042">
      <c r="A6042" s="192" t="inlineStr">
        <is>
          <t>custom.22.campo.estigma</t>
        </is>
      </c>
      <c r="B6042" s="192">
        <f>SWITCH('CONFIGURAÇÃO'!$J$620,"Ferramenta amaldiçoada",IF(ISBLANK('CONFIGURAÇÃO'!$L$630),"",'CONFIGURAÇÃO'!$L$630&amp;""),"")</f>
        <v/>
      </c>
      <c r="C6042" s="192">
        <f>"'CONFIGURAÇÃO'!L630"</f>
        <v/>
      </c>
      <c r="D6042" s="192" t="inlineStr">
        <is>
          <t>configuração</t>
        </is>
      </c>
    </row>
    <row r="6043">
      <c r="A6043" s="192" t="inlineStr">
        <is>
          <t>custom.22.campo.exige_marcante</t>
        </is>
      </c>
      <c r="B6043" s="192">
        <f>SWITCH('CONFIGURAÇÃO'!$J$620,"Menor",IF(ISBLANK('CONFIGURAÇÃO'!$L$624),"",'CONFIGURAÇÃO'!$L$624&amp;""),"")</f>
        <v/>
      </c>
      <c r="C6043" s="192">
        <f>"'CONFIGURAÇÃO'!L624"</f>
        <v/>
      </c>
      <c r="D6043" s="192" t="inlineStr">
        <is>
          <t>configuração</t>
        </is>
      </c>
    </row>
    <row r="6044">
      <c r="A6044" s="192" t="inlineStr">
        <is>
          <t>custom.22.campo.forca</t>
        </is>
      </c>
      <c r="B6044" s="192">
        <f>SWITCH('CONFIGURAÇÃO'!$J$620,"Arma",IF(ISBLANK('CONFIGURAÇÃO'!$L$631),"",'CONFIGURAÇÃO'!$L$631&amp;""),"Escudo",IF(ISBLANK('CONFIGURAÇÃO'!$L$632),"",'CONFIGURAÇÃO'!$L$632&amp;""),"Uniforme",IF(ISBLANK('CONFIGURAÇÃO'!$L$632),"",'CONFIGURAÇÃO'!$L$632&amp;""),"")</f>
        <v/>
      </c>
      <c r="C6044" s="192">
        <f>"'CONFIGURAÇÃO'!L631 'CONFIGURAÇÃO'!L632 'CONFIGURAÇÃO'!L632"</f>
        <v/>
      </c>
      <c r="D6044" s="192" t="inlineStr">
        <is>
          <t>configuração</t>
        </is>
      </c>
    </row>
    <row r="6045">
      <c r="A6045" s="192" t="inlineStr">
        <is>
          <t>custom.22.campo.frequencia</t>
        </is>
      </c>
      <c r="B6045" s="192">
        <f>SWITCH('CONFIGURAÇÃO'!$J$620,"Marcante",IF(ISBLANK('CONFIGURAÇÃO'!$L$630),"",'CONFIGURAÇÃO'!$L$630&amp;""),"Menor",IF(ISBLANK('CONFIGURAÇÃO'!$L$630),"",'CONFIGURAÇÃO'!$L$630&amp;""),"")</f>
        <v/>
      </c>
      <c r="C6045" s="192">
        <f>"'CONFIGURAÇÃO'!L630 'CONFIGURAÇÃO'!L630"</f>
        <v/>
      </c>
      <c r="D6045" s="192" t="inlineStr">
        <is>
          <t>configuração</t>
        </is>
      </c>
    </row>
    <row r="6046">
      <c r="A6046" s="192" t="inlineStr">
        <is>
          <t>custom.22.campo.grau</t>
        </is>
      </c>
      <c r="B6046" s="192">
        <f>SWITCH('CONFIGURAÇÃO'!$J$620,"Ferramenta amaldiçoada",IF(ISBLANK('CONFIGURAÇÃO'!$L$624),"",'CONFIGURAÇÃO'!$L$624&amp;""),"")</f>
        <v/>
      </c>
      <c r="C6046" s="192">
        <f>"'CONFIGURAÇÃO'!L624"</f>
        <v/>
      </c>
      <c r="D6046" s="192" t="inlineStr">
        <is>
          <t>configuração</t>
        </is>
      </c>
    </row>
    <row r="6047">
      <c r="A6047" s="192" t="inlineStr">
        <is>
          <t>custom.22.campo.grau_minimo</t>
        </is>
      </c>
      <c r="B6047" s="192">
        <f>SWITCH('CONFIGURAÇÃO'!$J$620,"Uniforme",IF(ISBLANK('CONFIGURAÇÃO'!$L$623),"",'CONFIGURAÇÃO'!$L$623&amp;""),"")</f>
        <v/>
      </c>
      <c r="C6047" s="192">
        <f>"'CONFIGURAÇÃO'!L623"</f>
        <v/>
      </c>
      <c r="D6047" s="192" t="inlineStr">
        <is>
          <t>configuração</t>
        </is>
      </c>
    </row>
    <row r="6048">
      <c r="A6048" s="192" t="inlineStr">
        <is>
          <t>custom.22.campo.mao</t>
        </is>
      </c>
      <c r="B6048" s="192">
        <f>SWITCH('CONFIGURAÇÃO'!$J$620,"Arma",IF(ISBLANK('CONFIGURAÇÃO'!$L$624),"",'CONFIGURAÇÃO'!$L$624&amp;""),"")</f>
        <v/>
      </c>
      <c r="C6048" s="192">
        <f>"'CONFIGURAÇÃO'!L624"</f>
        <v/>
      </c>
      <c r="D6048" s="192" t="inlineStr">
        <is>
          <t>configuração</t>
        </is>
      </c>
    </row>
    <row r="6049">
      <c r="A6049" s="192" t="inlineStr">
        <is>
          <t>custom.22.campo.oficio</t>
        </is>
      </c>
      <c r="B6049" s="192">
        <f>SWITCH('CONFIGURAÇÃO'!$J$620,"Origem",IF(ISBLANK('CONFIGURAÇÃO'!$L$629),"",'CONFIGURAÇÃO'!$L$629&amp;""),"")</f>
        <v/>
      </c>
      <c r="C6049" s="192">
        <f>"'CONFIGURAÇÃO'!L629"</f>
        <v/>
      </c>
      <c r="D6049" s="192" t="inlineStr">
        <is>
          <t>configuração</t>
        </is>
      </c>
    </row>
    <row r="6050">
      <c r="A6050" s="192" t="inlineStr">
        <is>
          <t>custom.22.campo.origem</t>
        </is>
      </c>
      <c r="B6050" s="192">
        <f>SWITCH('CONFIGURAÇÃO'!$J$620,"Marcante",IF(ISBLANK('CONFIGURAÇÃO'!$L$623),"",'CONFIGURAÇÃO'!$L$623&amp;""),"Menor",IF(ISBLANK('CONFIGURAÇÃO'!$L$623),"",'CONFIGURAÇÃO'!$L$623&amp;""),"")</f>
        <v/>
      </c>
      <c r="C6050" s="192">
        <f>"'CONFIGURAÇÃO'!L623 'CONFIGURAÇÃO'!L623"</f>
        <v/>
      </c>
      <c r="D6050" s="192" t="inlineStr">
        <is>
          <t>configuração</t>
        </is>
      </c>
    </row>
    <row r="6051">
      <c r="A6051" s="192" t="inlineStr">
        <is>
          <t>custom.22.campo.pericia_1</t>
        </is>
      </c>
      <c r="B6051" s="192">
        <f>SWITCH('CONFIGURAÇÃO'!$J$620,"Origem",IF(ISBLANK('CONFIGURAÇÃO'!$L$623),"",'CONFIGURAÇÃO'!$L$623&amp;""),"")</f>
        <v/>
      </c>
      <c r="C6051" s="192">
        <f>"'CONFIGURAÇÃO'!L623"</f>
        <v/>
      </c>
      <c r="D6051" s="192" t="inlineStr">
        <is>
          <t>configuração</t>
        </is>
      </c>
    </row>
    <row r="6052">
      <c r="A6052" s="192" t="inlineStr">
        <is>
          <t>custom.22.campo.pericia_2</t>
        </is>
      </c>
      <c r="B6052" s="192">
        <f>SWITCH('CONFIGURAÇÃO'!$J$620,"Origem",IF(ISBLANK('CONFIGURAÇÃO'!$L$624),"",'CONFIGURAÇÃO'!$L$624&amp;""),"")</f>
        <v/>
      </c>
      <c r="C6052" s="192">
        <f>"'CONFIGURAÇÃO'!L624"</f>
        <v/>
      </c>
      <c r="D6052" s="192" t="inlineStr">
        <is>
          <t>configuração</t>
        </is>
      </c>
    </row>
    <row r="6053">
      <c r="A6053" s="192" t="inlineStr">
        <is>
          <t>custom.22.campo.pericia_3</t>
        </is>
      </c>
      <c r="B6053" s="192">
        <f>SWITCH('CONFIGURAÇÃO'!$J$620,"Origem",IF(ISBLANK('CONFIGURAÇÃO'!$L$625),"",'CONFIGURAÇÃO'!$L$625&amp;""),"")</f>
        <v/>
      </c>
      <c r="C6053" s="192">
        <f>"'CONFIGURAÇÃO'!L625"</f>
        <v/>
      </c>
      <c r="D6053" s="192" t="inlineStr">
        <is>
          <t>configuração</t>
        </is>
      </c>
    </row>
    <row r="6054">
      <c r="A6054" s="192" t="inlineStr">
        <is>
          <t>custom.22.campo.pericia_4</t>
        </is>
      </c>
      <c r="B6054" s="192">
        <f>SWITCH('CONFIGURAÇÃO'!$J$620,"Origem",IF(ISBLANK('CONFIGURAÇÃO'!$L$626),"",'CONFIGURAÇÃO'!$L$626&amp;""),"")</f>
        <v/>
      </c>
      <c r="C6054" s="192">
        <f>"'CONFIGURAÇÃO'!L626"</f>
        <v/>
      </c>
      <c r="D6054" s="192" t="inlineStr">
        <is>
          <t>configuração</t>
        </is>
      </c>
    </row>
    <row r="6055">
      <c r="A6055" s="192" t="inlineStr">
        <is>
          <t>custom.22.campo.preco</t>
        </is>
      </c>
      <c r="B6055" s="192">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2">
        <f>"'CONFIGURAÇÃO'!L635 'CONFIGURAÇÃO'!L634 'CONFIGURAÇÃO'!L634 'CONFIGURAÇÃO'!L631 'CONFIGURAÇÃO'!L633"</f>
        <v/>
      </c>
      <c r="D6055" s="192" t="inlineStr">
        <is>
          <t>configuração</t>
        </is>
      </c>
    </row>
    <row r="6056">
      <c r="A6056" s="192" t="inlineStr">
        <is>
          <t>custom.22.campo.propriedade_1</t>
        </is>
      </c>
      <c r="B6056" s="192">
        <f>SWITCH('CONFIGURAÇÃO'!$J$620,"Arma",IF(ISBLANK('CONFIGURAÇÃO'!$L$626),"",'CONFIGURAÇÃO'!$L$626&amp;""),"")</f>
        <v/>
      </c>
      <c r="C6056" s="192">
        <f>"'CONFIGURAÇÃO'!L626"</f>
        <v/>
      </c>
      <c r="D6056" s="192" t="inlineStr">
        <is>
          <t>configuração</t>
        </is>
      </c>
    </row>
    <row r="6057">
      <c r="A6057" s="192" t="inlineStr">
        <is>
          <t>custom.22.campo.propriedade_2</t>
        </is>
      </c>
      <c r="B6057" s="192">
        <f>SWITCH('CONFIGURAÇÃO'!$J$620,"Arma",IF(ISBLANK('CONFIGURAÇÃO'!$L$627),"",'CONFIGURAÇÃO'!$L$627&amp;""),"")</f>
        <v/>
      </c>
      <c r="C6057" s="192">
        <f>"'CONFIGURAÇÃO'!L627"</f>
        <v/>
      </c>
      <c r="D6057" s="192" t="inlineStr">
        <is>
          <t>configuração</t>
        </is>
      </c>
    </row>
    <row r="6058">
      <c r="A6058" s="192" t="inlineStr">
        <is>
          <t>custom.22.campo.propriedade_3</t>
        </is>
      </c>
      <c r="B6058" s="192">
        <f>SWITCH('CONFIGURAÇÃO'!$J$620,"Arma",IF(ISBLANK('CONFIGURAÇÃO'!$L$628),"",'CONFIGURAÇÃO'!$L$628&amp;""),"")</f>
        <v/>
      </c>
      <c r="C6058" s="192">
        <f>"'CONFIGURAÇÃO'!L628"</f>
        <v/>
      </c>
      <c r="D6058" s="192" t="inlineStr">
        <is>
          <t>configuração</t>
        </is>
      </c>
    </row>
    <row r="6059">
      <c r="A6059" s="192" t="inlineStr">
        <is>
          <t>custom.22.campo.propriedade_4</t>
        </is>
      </c>
      <c r="B6059" s="192">
        <f>SWITCH('CONFIGURAÇÃO'!$J$620,"Arma",IF(ISBLANK('CONFIGURAÇÃO'!$L$629),"",'CONFIGURAÇÃO'!$L$629&amp;""),"")</f>
        <v/>
      </c>
      <c r="C6059" s="192">
        <f>"'CONFIGURAÇÃO'!L629"</f>
        <v/>
      </c>
      <c r="D6059" s="192" t="inlineStr">
        <is>
          <t>configuração</t>
        </is>
      </c>
    </row>
    <row r="6060">
      <c r="A6060" s="192" t="inlineStr">
        <is>
          <t>custom.22.campo.protecao</t>
        </is>
      </c>
      <c r="B6060" s="192">
        <f>SWITCH('CONFIGURAÇÃO'!$J$620,"Escudo",IF(ISBLANK('CONFIGURAÇÃO'!$L$630),"",'CONFIGURAÇÃO'!$L$630&amp;""),"Uniforme",IF(ISBLANK('CONFIGURAÇÃO'!$L$630),"",'CONFIGURAÇÃO'!$L$630&amp;""),"")</f>
        <v/>
      </c>
      <c r="C6060" s="192">
        <f>"'CONFIGURAÇÃO'!L630 'CONFIGURAÇÃO'!L630"</f>
        <v/>
      </c>
      <c r="D6060" s="192" t="inlineStr">
        <is>
          <t>configuração</t>
        </is>
      </c>
    </row>
    <row r="6061">
      <c r="A6061" s="192" t="inlineStr">
        <is>
          <t>custom.22.campo.recarga</t>
        </is>
      </c>
      <c r="B6061" s="192">
        <f>SWITCH('CONFIGURAÇÃO'!$J$620,"Arma",IF(ISBLANK('CONFIGURAÇÃO'!$L$634),"",'CONFIGURAÇÃO'!$L$634&amp;""),"")</f>
        <v/>
      </c>
      <c r="C6061" s="192">
        <f>"'CONFIGURAÇÃO'!L634"</f>
        <v/>
      </c>
      <c r="D6061" s="192" t="inlineStr">
        <is>
          <t>configuração</t>
        </is>
      </c>
    </row>
    <row r="6062">
      <c r="A6062" s="192" t="inlineStr">
        <is>
          <t>custom.22.campo.rota</t>
        </is>
      </c>
      <c r="B6062" s="192">
        <f>SWITCH('CONFIGURAÇÃO'!$J$620,"Origem",IF(ISBLANK('CONFIGURAÇÃO'!$L$627),"",'CONFIGURAÇÃO'!$L$627&amp;""),"")</f>
        <v/>
      </c>
      <c r="C6062" s="192">
        <f>"'CONFIGURAÇÃO'!L627"</f>
        <v/>
      </c>
      <c r="D6062" s="192" t="inlineStr">
        <is>
          <t>configuração</t>
        </is>
      </c>
    </row>
    <row r="6063">
      <c r="A6063" s="192" t="inlineStr">
        <is>
          <t>custom.22.campo.talento_ce_4</t>
        </is>
      </c>
      <c r="B6063" s="192">
        <f>SWITCH('CONFIGURAÇÃO'!$J$620,"Origem",IF(ISBLANK('CONFIGURAÇÃO'!$L$630),"",'CONFIGURAÇÃO'!$L$630&amp;""),"")</f>
        <v/>
      </c>
      <c r="C6063" s="192">
        <f>"'CONFIGURAÇÃO'!L630"</f>
        <v/>
      </c>
      <c r="D6063" s="192" t="inlineStr">
        <is>
          <t>configuração</t>
        </is>
      </c>
    </row>
    <row r="6064">
      <c r="A6064" s="192" t="inlineStr">
        <is>
          <t>custom.22.campo.teto_de_destreza</t>
        </is>
      </c>
      <c r="B6064" s="192">
        <f>SWITCH('CONFIGURAÇÃO'!$J$620,"Escudo",IF(ISBLANK('CONFIGURAÇÃO'!$L$631),"",'CONFIGURAÇÃO'!$L$631&amp;""),"Uniforme",IF(ISBLANK('CONFIGURAÇÃO'!$L$631),"",'CONFIGURAÇÃO'!$L$631&amp;""),"")</f>
        <v/>
      </c>
      <c r="C6064" s="192">
        <f>"'CONFIGURAÇÃO'!L631 'CONFIGURAÇÃO'!L631"</f>
        <v/>
      </c>
      <c r="D6064" s="192" t="inlineStr">
        <is>
          <t>configuração</t>
        </is>
      </c>
    </row>
    <row r="6065">
      <c r="A6065" s="192" t="inlineStr">
        <is>
          <t>custom.22.campo.tipo_de_dano</t>
        </is>
      </c>
      <c r="B6065" s="192">
        <f>SWITCH('CONFIGURAÇÃO'!$J$620,"Arma",IF(ISBLANK('CONFIGURAÇÃO'!$L$625),"",'CONFIGURAÇÃO'!$L$625&amp;""),"")</f>
        <v/>
      </c>
      <c r="C6065" s="192">
        <f>"'CONFIGURAÇÃO'!L625"</f>
        <v/>
      </c>
      <c r="D6065" s="192" t="inlineStr">
        <is>
          <t>configuração</t>
        </is>
      </c>
    </row>
    <row r="6066">
      <c r="A6066" s="192" t="inlineStr">
        <is>
          <t>custom.22.campo.volume</t>
        </is>
      </c>
      <c r="B6066" s="192">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2">
        <f>"'CONFIGURAÇÃO'!L632 'CONFIGURAÇÃO'!L633 'CONFIGURAÇÃO'!L633 'CONFIGURAÇÃO'!L630 'CONFIGURAÇÃO'!L632"</f>
        <v/>
      </c>
      <c r="D6066" s="192" t="inlineStr">
        <is>
          <t>configuração</t>
        </is>
      </c>
    </row>
    <row r="6067">
      <c r="A6067" s="192" t="inlineStr">
        <is>
          <t>aviso.custom.22</t>
        </is>
      </c>
      <c r="B6067" s="192">
        <f>'DADOS_CUSTOM'!$S$23&amp;""</f>
        <v/>
      </c>
      <c r="C6067" s="192" t="inlineStr">
        <is>
          <t>DADOS_CUSTOM!S23</t>
        </is>
      </c>
      <c r="D6067" s="192" t="inlineStr">
        <is>
          <t>aviso</t>
        </is>
      </c>
    </row>
    <row r="6068">
      <c r="A6068" s="192" t="inlineStr">
        <is>
          <t>custom.23.tipo</t>
        </is>
      </c>
      <c r="B6068" s="192">
        <f>IF(ISBLANK('CONFIGURAÇÃO'!$J$649),"",'CONFIGURAÇÃO'!$J$649&amp;"")</f>
        <v/>
      </c>
      <c r="C6068" s="192">
        <f>"'CONFIGURAÇÃO'!J649"</f>
        <v/>
      </c>
      <c r="D6068" s="192" t="inlineStr">
        <is>
          <t>configuração</t>
        </is>
      </c>
    </row>
    <row r="6069">
      <c r="A6069" s="192" t="inlineStr">
        <is>
          <t>custom.23.nome</t>
        </is>
      </c>
      <c r="B6069" s="192">
        <f>IF(ISBLANK('CONFIGURAÇÃO'!$J$651),"",'CONFIGURAÇÃO'!$J$651&amp;"")</f>
        <v/>
      </c>
      <c r="C6069" s="192">
        <f>"'CONFIGURAÇÃO'!J651"</f>
        <v/>
      </c>
      <c r="D6069" s="192" t="inlineStr">
        <is>
          <t>configuração</t>
        </is>
      </c>
    </row>
    <row r="6070">
      <c r="A6070" s="192" t="inlineStr">
        <is>
          <t>custom.23.mestre_viu</t>
        </is>
      </c>
      <c r="B6070" s="192">
        <f>N('CONFIGURAÇÃO'!$N$649)&amp;""</f>
        <v/>
      </c>
      <c r="C6070" s="192">
        <f>"'CONFIGURAÇÃO'!N649"</f>
        <v/>
      </c>
      <c r="D6070" s="192" t="inlineStr">
        <is>
          <t>configuração</t>
        </is>
      </c>
    </row>
    <row r="6071">
      <c r="A6071" s="192" t="inlineStr">
        <is>
          <t>custom.23.efeito</t>
        </is>
      </c>
      <c r="B6071" s="192">
        <f>IF(ISBLANK('CONFIGURAÇÃO'!$J$666),"",'CONFIGURAÇÃO'!$J$666&amp;"")</f>
        <v/>
      </c>
      <c r="C6071" s="192">
        <f>"'CONFIGURAÇÃO'!J666"</f>
        <v/>
      </c>
      <c r="D6071" s="192" t="inlineStr">
        <is>
          <t>configuração</t>
        </is>
      </c>
    </row>
    <row r="6072">
      <c r="A6072" s="192" t="inlineStr">
        <is>
          <t>custom.23.campo.alcance</t>
        </is>
      </c>
      <c r="B6072" s="192">
        <f>SWITCH('CONFIGURAÇÃO'!$J$649,"Arma",IF(ISBLANK('CONFIGURAÇÃO'!$L$662),"",'CONFIGURAÇÃO'!$L$662&amp;""),"")</f>
        <v/>
      </c>
      <c r="C6072" s="192">
        <f>"'CONFIGURAÇÃO'!L662"</f>
        <v/>
      </c>
      <c r="D6072" s="192" t="inlineStr">
        <is>
          <t>configuração</t>
        </is>
      </c>
    </row>
    <row r="6073">
      <c r="A6073" s="192" t="inlineStr">
        <is>
          <t>custom.23.campo.base</t>
        </is>
      </c>
      <c r="B6073" s="192">
        <f>SWITCH('CONFIGURAÇÃO'!$J$649,"Ferramenta amaldiçoada",IF(ISBLANK('CONFIGURAÇÃO'!$L$652),"",'CONFIGURAÇÃO'!$L$652&amp;""),"")</f>
        <v/>
      </c>
      <c r="C6073" s="192">
        <f>"'CONFIGURAÇÃO'!L652"</f>
        <v/>
      </c>
      <c r="D6073" s="192" t="inlineStr">
        <is>
          <t>configuração</t>
        </is>
      </c>
    </row>
    <row r="6074">
      <c r="A6074" s="192" t="inlineStr">
        <is>
          <t>custom.23.campo.base_do_livro</t>
        </is>
      </c>
      <c r="B6074" s="192">
        <f>SWITCH('CONFIGURAÇÃO'!$J$649,"Origem",IF(ISBLANK('CONFIGURAÇÃO'!$L$657),"",'CONFIGURAÇÃO'!$L$657&amp;""),"")</f>
        <v/>
      </c>
      <c r="C6074" s="192">
        <f>"'CONFIGURAÇÃO'!L657"</f>
        <v/>
      </c>
      <c r="D6074" s="192" t="inlineStr">
        <is>
          <t>configuração</t>
        </is>
      </c>
    </row>
    <row r="6075">
      <c r="A6075" s="192" t="inlineStr">
        <is>
          <t>custom.23.campo.categoria</t>
        </is>
      </c>
      <c r="B6075" s="192">
        <f>SWITCH('CONFIGURAÇÃO'!$J$649,"Arma",IF(ISBLANK('CONFIGURAÇÃO'!$L$652),"",'CONFIGURAÇÃO'!$L$652&amp;""),"")</f>
        <v/>
      </c>
      <c r="C6075" s="192">
        <f>"'CONFIGURAÇÃO'!L652"</f>
        <v/>
      </c>
      <c r="D6075" s="192" t="inlineStr">
        <is>
          <t>configuração</t>
        </is>
      </c>
    </row>
    <row r="6076">
      <c r="A6076" s="192" t="inlineStr">
        <is>
          <t>custom.23.campo.dado</t>
        </is>
      </c>
      <c r="B6076" s="192">
        <f>SWITCH('CONFIGURAÇÃO'!$J$649,"Arma",IF(ISBLANK('CONFIGURAÇÃO'!$L$659),"",'CONFIGURAÇÃO'!$L$659&amp;""),"")</f>
        <v/>
      </c>
      <c r="C6076" s="192">
        <f>"'CONFIGURAÇÃO'!L659"</f>
        <v/>
      </c>
      <c r="D6076" s="192" t="inlineStr">
        <is>
          <t>configuração</t>
        </is>
      </c>
    </row>
    <row r="6077">
      <c r="A6077" s="192" t="inlineStr">
        <is>
          <t>custom.23.campo.desgaste</t>
        </is>
      </c>
      <c r="B6077" s="192">
        <f>SWITCH('CONFIGURAÇÃO'!$J$649,"Ferramenta amaldiçoada",IF(ISBLANK('CONFIGURAÇÃO'!$L$660),"",'CONFIGURAÇÃO'!$L$660&amp;""),"")</f>
        <v/>
      </c>
      <c r="C6077" s="192">
        <f>"'CONFIGURAÇÃO'!L660"</f>
        <v/>
      </c>
      <c r="D6077" s="192" t="inlineStr">
        <is>
          <t>configuração</t>
        </is>
      </c>
    </row>
    <row r="6078">
      <c r="A6078" s="192" t="inlineStr">
        <is>
          <t>custom.23.campo.estigma</t>
        </is>
      </c>
      <c r="B6078" s="192">
        <f>SWITCH('CONFIGURAÇÃO'!$J$649,"Ferramenta amaldiçoada",IF(ISBLANK('CONFIGURAÇÃO'!$L$659),"",'CONFIGURAÇÃO'!$L$659&amp;""),"")</f>
        <v/>
      </c>
      <c r="C6078" s="192">
        <f>"'CONFIGURAÇÃO'!L659"</f>
        <v/>
      </c>
      <c r="D6078" s="192" t="inlineStr">
        <is>
          <t>configuração</t>
        </is>
      </c>
    </row>
    <row r="6079">
      <c r="A6079" s="192" t="inlineStr">
        <is>
          <t>custom.23.campo.exige_marcante</t>
        </is>
      </c>
      <c r="B6079" s="192">
        <f>SWITCH('CONFIGURAÇÃO'!$J$649,"Menor",IF(ISBLANK('CONFIGURAÇÃO'!$L$653),"",'CONFIGURAÇÃO'!$L$653&amp;""),"")</f>
        <v/>
      </c>
      <c r="C6079" s="192">
        <f>"'CONFIGURAÇÃO'!L653"</f>
        <v/>
      </c>
      <c r="D6079" s="192" t="inlineStr">
        <is>
          <t>configuração</t>
        </is>
      </c>
    </row>
    <row r="6080">
      <c r="A6080" s="192" t="inlineStr">
        <is>
          <t>custom.23.campo.forca</t>
        </is>
      </c>
      <c r="B6080" s="192">
        <f>SWITCH('CONFIGURAÇÃO'!$J$649,"Arma",IF(ISBLANK('CONFIGURAÇÃO'!$L$660),"",'CONFIGURAÇÃO'!$L$660&amp;""),"Escudo",IF(ISBLANK('CONFIGURAÇÃO'!$L$661),"",'CONFIGURAÇÃO'!$L$661&amp;""),"Uniforme",IF(ISBLANK('CONFIGURAÇÃO'!$L$661),"",'CONFIGURAÇÃO'!$L$661&amp;""),"")</f>
        <v/>
      </c>
      <c r="C6080" s="192">
        <f>"'CONFIGURAÇÃO'!L660 'CONFIGURAÇÃO'!L661 'CONFIGURAÇÃO'!L661"</f>
        <v/>
      </c>
      <c r="D6080" s="192" t="inlineStr">
        <is>
          <t>configuração</t>
        </is>
      </c>
    </row>
    <row r="6081">
      <c r="A6081" s="192" t="inlineStr">
        <is>
          <t>custom.23.campo.frequencia</t>
        </is>
      </c>
      <c r="B6081" s="192">
        <f>SWITCH('CONFIGURAÇÃO'!$J$649,"Marcante",IF(ISBLANK('CONFIGURAÇÃO'!$L$659),"",'CONFIGURAÇÃO'!$L$659&amp;""),"Menor",IF(ISBLANK('CONFIGURAÇÃO'!$L$659),"",'CONFIGURAÇÃO'!$L$659&amp;""),"")</f>
        <v/>
      </c>
      <c r="C6081" s="192">
        <f>"'CONFIGURAÇÃO'!L659 'CONFIGURAÇÃO'!L659"</f>
        <v/>
      </c>
      <c r="D6081" s="192" t="inlineStr">
        <is>
          <t>configuração</t>
        </is>
      </c>
    </row>
    <row r="6082">
      <c r="A6082" s="192" t="inlineStr">
        <is>
          <t>custom.23.campo.grau</t>
        </is>
      </c>
      <c r="B6082" s="192">
        <f>SWITCH('CONFIGURAÇÃO'!$J$649,"Ferramenta amaldiçoada",IF(ISBLANK('CONFIGURAÇÃO'!$L$653),"",'CONFIGURAÇÃO'!$L$653&amp;""),"")</f>
        <v/>
      </c>
      <c r="C6082" s="192">
        <f>"'CONFIGURAÇÃO'!L653"</f>
        <v/>
      </c>
      <c r="D6082" s="192" t="inlineStr">
        <is>
          <t>configuração</t>
        </is>
      </c>
    </row>
    <row r="6083">
      <c r="A6083" s="192" t="inlineStr">
        <is>
          <t>custom.23.campo.grau_minimo</t>
        </is>
      </c>
      <c r="B6083" s="192">
        <f>SWITCH('CONFIGURAÇÃO'!$J$649,"Uniforme",IF(ISBLANK('CONFIGURAÇÃO'!$L$652),"",'CONFIGURAÇÃO'!$L$652&amp;""),"")</f>
        <v/>
      </c>
      <c r="C6083" s="192">
        <f>"'CONFIGURAÇÃO'!L652"</f>
        <v/>
      </c>
      <c r="D6083" s="192" t="inlineStr">
        <is>
          <t>configuração</t>
        </is>
      </c>
    </row>
    <row r="6084">
      <c r="A6084" s="192" t="inlineStr">
        <is>
          <t>custom.23.campo.mao</t>
        </is>
      </c>
      <c r="B6084" s="192">
        <f>SWITCH('CONFIGURAÇÃO'!$J$649,"Arma",IF(ISBLANK('CONFIGURAÇÃO'!$L$653),"",'CONFIGURAÇÃO'!$L$653&amp;""),"")</f>
        <v/>
      </c>
      <c r="C6084" s="192">
        <f>"'CONFIGURAÇÃO'!L653"</f>
        <v/>
      </c>
      <c r="D6084" s="192" t="inlineStr">
        <is>
          <t>configuração</t>
        </is>
      </c>
    </row>
    <row r="6085">
      <c r="A6085" s="192" t="inlineStr">
        <is>
          <t>custom.23.campo.oficio</t>
        </is>
      </c>
      <c r="B6085" s="192">
        <f>SWITCH('CONFIGURAÇÃO'!$J$649,"Origem",IF(ISBLANK('CONFIGURAÇÃO'!$L$658),"",'CONFIGURAÇÃO'!$L$658&amp;""),"")</f>
        <v/>
      </c>
      <c r="C6085" s="192">
        <f>"'CONFIGURAÇÃO'!L658"</f>
        <v/>
      </c>
      <c r="D6085" s="192" t="inlineStr">
        <is>
          <t>configuração</t>
        </is>
      </c>
    </row>
    <row r="6086">
      <c r="A6086" s="192" t="inlineStr">
        <is>
          <t>custom.23.campo.origem</t>
        </is>
      </c>
      <c r="B6086" s="192">
        <f>SWITCH('CONFIGURAÇÃO'!$J$649,"Marcante",IF(ISBLANK('CONFIGURAÇÃO'!$L$652),"",'CONFIGURAÇÃO'!$L$652&amp;""),"Menor",IF(ISBLANK('CONFIGURAÇÃO'!$L$652),"",'CONFIGURAÇÃO'!$L$652&amp;""),"")</f>
        <v/>
      </c>
      <c r="C6086" s="192">
        <f>"'CONFIGURAÇÃO'!L652 'CONFIGURAÇÃO'!L652"</f>
        <v/>
      </c>
      <c r="D6086" s="192" t="inlineStr">
        <is>
          <t>configuração</t>
        </is>
      </c>
    </row>
    <row r="6087">
      <c r="A6087" s="192" t="inlineStr">
        <is>
          <t>custom.23.campo.pericia_1</t>
        </is>
      </c>
      <c r="B6087" s="192">
        <f>SWITCH('CONFIGURAÇÃO'!$J$649,"Origem",IF(ISBLANK('CONFIGURAÇÃO'!$L$652),"",'CONFIGURAÇÃO'!$L$652&amp;""),"")</f>
        <v/>
      </c>
      <c r="C6087" s="192">
        <f>"'CONFIGURAÇÃO'!L652"</f>
        <v/>
      </c>
      <c r="D6087" s="192" t="inlineStr">
        <is>
          <t>configuração</t>
        </is>
      </c>
    </row>
    <row r="6088">
      <c r="A6088" s="192" t="inlineStr">
        <is>
          <t>custom.23.campo.pericia_2</t>
        </is>
      </c>
      <c r="B6088" s="192">
        <f>SWITCH('CONFIGURAÇÃO'!$J$649,"Origem",IF(ISBLANK('CONFIGURAÇÃO'!$L$653),"",'CONFIGURAÇÃO'!$L$653&amp;""),"")</f>
        <v/>
      </c>
      <c r="C6088" s="192">
        <f>"'CONFIGURAÇÃO'!L653"</f>
        <v/>
      </c>
      <c r="D6088" s="192" t="inlineStr">
        <is>
          <t>configuração</t>
        </is>
      </c>
    </row>
    <row r="6089">
      <c r="A6089" s="192" t="inlineStr">
        <is>
          <t>custom.23.campo.pericia_3</t>
        </is>
      </c>
      <c r="B6089" s="192">
        <f>SWITCH('CONFIGURAÇÃO'!$J$649,"Origem",IF(ISBLANK('CONFIGURAÇÃO'!$L$654),"",'CONFIGURAÇÃO'!$L$654&amp;""),"")</f>
        <v/>
      </c>
      <c r="C6089" s="192">
        <f>"'CONFIGURAÇÃO'!L654"</f>
        <v/>
      </c>
      <c r="D6089" s="192" t="inlineStr">
        <is>
          <t>configuração</t>
        </is>
      </c>
    </row>
    <row r="6090">
      <c r="A6090" s="192" t="inlineStr">
        <is>
          <t>custom.23.campo.pericia_4</t>
        </is>
      </c>
      <c r="B6090" s="192">
        <f>SWITCH('CONFIGURAÇÃO'!$J$649,"Origem",IF(ISBLANK('CONFIGURAÇÃO'!$L$655),"",'CONFIGURAÇÃO'!$L$655&amp;""),"")</f>
        <v/>
      </c>
      <c r="C6090" s="192">
        <f>"'CONFIGURAÇÃO'!L655"</f>
        <v/>
      </c>
      <c r="D6090" s="192" t="inlineStr">
        <is>
          <t>configuração</t>
        </is>
      </c>
    </row>
    <row r="6091">
      <c r="A6091" s="192" t="inlineStr">
        <is>
          <t>custom.23.campo.preco</t>
        </is>
      </c>
      <c r="B6091" s="192">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2">
        <f>"'CONFIGURAÇÃO'!L664 'CONFIGURAÇÃO'!L663 'CONFIGURAÇÃO'!L663 'CONFIGURAÇÃO'!L660 'CONFIGURAÇÃO'!L662"</f>
        <v/>
      </c>
      <c r="D6091" s="192" t="inlineStr">
        <is>
          <t>configuração</t>
        </is>
      </c>
    </row>
    <row r="6092">
      <c r="A6092" s="192" t="inlineStr">
        <is>
          <t>custom.23.campo.propriedade_1</t>
        </is>
      </c>
      <c r="B6092" s="192">
        <f>SWITCH('CONFIGURAÇÃO'!$J$649,"Arma",IF(ISBLANK('CONFIGURAÇÃO'!$L$655),"",'CONFIGURAÇÃO'!$L$655&amp;""),"")</f>
        <v/>
      </c>
      <c r="C6092" s="192">
        <f>"'CONFIGURAÇÃO'!L655"</f>
        <v/>
      </c>
      <c r="D6092" s="192" t="inlineStr">
        <is>
          <t>configuração</t>
        </is>
      </c>
    </row>
    <row r="6093">
      <c r="A6093" s="192" t="inlineStr">
        <is>
          <t>custom.23.campo.propriedade_2</t>
        </is>
      </c>
      <c r="B6093" s="192">
        <f>SWITCH('CONFIGURAÇÃO'!$J$649,"Arma",IF(ISBLANK('CONFIGURAÇÃO'!$L$656),"",'CONFIGURAÇÃO'!$L$656&amp;""),"")</f>
        <v/>
      </c>
      <c r="C6093" s="192">
        <f>"'CONFIGURAÇÃO'!L656"</f>
        <v/>
      </c>
      <c r="D6093" s="192" t="inlineStr">
        <is>
          <t>configuração</t>
        </is>
      </c>
    </row>
    <row r="6094">
      <c r="A6094" s="192" t="inlineStr">
        <is>
          <t>custom.23.campo.propriedade_3</t>
        </is>
      </c>
      <c r="B6094" s="192">
        <f>SWITCH('CONFIGURAÇÃO'!$J$649,"Arma",IF(ISBLANK('CONFIGURAÇÃO'!$L$657),"",'CONFIGURAÇÃO'!$L$657&amp;""),"")</f>
        <v/>
      </c>
      <c r="C6094" s="192">
        <f>"'CONFIGURAÇÃO'!L657"</f>
        <v/>
      </c>
      <c r="D6094" s="192" t="inlineStr">
        <is>
          <t>configuração</t>
        </is>
      </c>
    </row>
    <row r="6095">
      <c r="A6095" s="192" t="inlineStr">
        <is>
          <t>custom.23.campo.propriedade_4</t>
        </is>
      </c>
      <c r="B6095" s="192">
        <f>SWITCH('CONFIGURAÇÃO'!$J$649,"Arma",IF(ISBLANK('CONFIGURAÇÃO'!$L$658),"",'CONFIGURAÇÃO'!$L$658&amp;""),"")</f>
        <v/>
      </c>
      <c r="C6095" s="192">
        <f>"'CONFIGURAÇÃO'!L658"</f>
        <v/>
      </c>
      <c r="D6095" s="192" t="inlineStr">
        <is>
          <t>configuração</t>
        </is>
      </c>
    </row>
    <row r="6096">
      <c r="A6096" s="192" t="inlineStr">
        <is>
          <t>custom.23.campo.protecao</t>
        </is>
      </c>
      <c r="B6096" s="192">
        <f>SWITCH('CONFIGURAÇÃO'!$J$649,"Escudo",IF(ISBLANK('CONFIGURAÇÃO'!$L$659),"",'CONFIGURAÇÃO'!$L$659&amp;""),"Uniforme",IF(ISBLANK('CONFIGURAÇÃO'!$L$659),"",'CONFIGURAÇÃO'!$L$659&amp;""),"")</f>
        <v/>
      </c>
      <c r="C6096" s="192">
        <f>"'CONFIGURAÇÃO'!L659 'CONFIGURAÇÃO'!L659"</f>
        <v/>
      </c>
      <c r="D6096" s="192" t="inlineStr">
        <is>
          <t>configuração</t>
        </is>
      </c>
    </row>
    <row r="6097">
      <c r="A6097" s="192" t="inlineStr">
        <is>
          <t>custom.23.campo.recarga</t>
        </is>
      </c>
      <c r="B6097" s="192">
        <f>SWITCH('CONFIGURAÇÃO'!$J$649,"Arma",IF(ISBLANK('CONFIGURAÇÃO'!$L$663),"",'CONFIGURAÇÃO'!$L$663&amp;""),"")</f>
        <v/>
      </c>
      <c r="C6097" s="192">
        <f>"'CONFIGURAÇÃO'!L663"</f>
        <v/>
      </c>
      <c r="D6097" s="192" t="inlineStr">
        <is>
          <t>configuração</t>
        </is>
      </c>
    </row>
    <row r="6098">
      <c r="A6098" s="192" t="inlineStr">
        <is>
          <t>custom.23.campo.rota</t>
        </is>
      </c>
      <c r="B6098" s="192">
        <f>SWITCH('CONFIGURAÇÃO'!$J$649,"Origem",IF(ISBLANK('CONFIGURAÇÃO'!$L$656),"",'CONFIGURAÇÃO'!$L$656&amp;""),"")</f>
        <v/>
      </c>
      <c r="C6098" s="192">
        <f>"'CONFIGURAÇÃO'!L656"</f>
        <v/>
      </c>
      <c r="D6098" s="192" t="inlineStr">
        <is>
          <t>configuração</t>
        </is>
      </c>
    </row>
    <row r="6099">
      <c r="A6099" s="192" t="inlineStr">
        <is>
          <t>custom.23.campo.talento_ce_4</t>
        </is>
      </c>
      <c r="B6099" s="192">
        <f>SWITCH('CONFIGURAÇÃO'!$J$649,"Origem",IF(ISBLANK('CONFIGURAÇÃO'!$L$659),"",'CONFIGURAÇÃO'!$L$659&amp;""),"")</f>
        <v/>
      </c>
      <c r="C6099" s="192">
        <f>"'CONFIGURAÇÃO'!L659"</f>
        <v/>
      </c>
      <c r="D6099" s="192" t="inlineStr">
        <is>
          <t>configuração</t>
        </is>
      </c>
    </row>
    <row r="6100">
      <c r="A6100" s="192" t="inlineStr">
        <is>
          <t>custom.23.campo.teto_de_destreza</t>
        </is>
      </c>
      <c r="B6100" s="192">
        <f>SWITCH('CONFIGURAÇÃO'!$J$649,"Escudo",IF(ISBLANK('CONFIGURAÇÃO'!$L$660),"",'CONFIGURAÇÃO'!$L$660&amp;""),"Uniforme",IF(ISBLANK('CONFIGURAÇÃO'!$L$660),"",'CONFIGURAÇÃO'!$L$660&amp;""),"")</f>
        <v/>
      </c>
      <c r="C6100" s="192">
        <f>"'CONFIGURAÇÃO'!L660 'CONFIGURAÇÃO'!L660"</f>
        <v/>
      </c>
      <c r="D6100" s="192" t="inlineStr">
        <is>
          <t>configuração</t>
        </is>
      </c>
    </row>
    <row r="6101">
      <c r="A6101" s="192" t="inlineStr">
        <is>
          <t>custom.23.campo.tipo_de_dano</t>
        </is>
      </c>
      <c r="B6101" s="192">
        <f>SWITCH('CONFIGURAÇÃO'!$J$649,"Arma",IF(ISBLANK('CONFIGURAÇÃO'!$L$654),"",'CONFIGURAÇÃO'!$L$654&amp;""),"")</f>
        <v/>
      </c>
      <c r="C6101" s="192">
        <f>"'CONFIGURAÇÃO'!L654"</f>
        <v/>
      </c>
      <c r="D6101" s="192" t="inlineStr">
        <is>
          <t>configuração</t>
        </is>
      </c>
    </row>
    <row r="6102">
      <c r="A6102" s="192" t="inlineStr">
        <is>
          <t>custom.23.campo.volume</t>
        </is>
      </c>
      <c r="B6102" s="192">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2">
        <f>"'CONFIGURAÇÃO'!L661 'CONFIGURAÇÃO'!L662 'CONFIGURAÇÃO'!L662 'CONFIGURAÇÃO'!L659 'CONFIGURAÇÃO'!L661"</f>
        <v/>
      </c>
      <c r="D6102" s="192" t="inlineStr">
        <is>
          <t>configuração</t>
        </is>
      </c>
    </row>
    <row r="6103">
      <c r="A6103" s="192" t="inlineStr">
        <is>
          <t>aviso.custom.23</t>
        </is>
      </c>
      <c r="B6103" s="192">
        <f>'DADOS_CUSTOM'!$S$24&amp;""</f>
        <v/>
      </c>
      <c r="C6103" s="192" t="inlineStr">
        <is>
          <t>DADOS_CUSTOM!S24</t>
        </is>
      </c>
      <c r="D6103" s="192" t="inlineStr">
        <is>
          <t>aviso</t>
        </is>
      </c>
    </row>
    <row r="6104">
      <c r="A6104" s="192" t="inlineStr">
        <is>
          <t>custom.24.tipo</t>
        </is>
      </c>
      <c r="B6104" s="192">
        <f>IF(ISBLANK('CONFIGURAÇÃO'!$J$678),"",'CONFIGURAÇÃO'!$J$678&amp;"")</f>
        <v/>
      </c>
      <c r="C6104" s="192">
        <f>"'CONFIGURAÇÃO'!J678"</f>
        <v/>
      </c>
      <c r="D6104" s="192" t="inlineStr">
        <is>
          <t>configuração</t>
        </is>
      </c>
    </row>
    <row r="6105">
      <c r="A6105" s="192" t="inlineStr">
        <is>
          <t>custom.24.nome</t>
        </is>
      </c>
      <c r="B6105" s="192">
        <f>IF(ISBLANK('CONFIGURAÇÃO'!$J$680),"",'CONFIGURAÇÃO'!$J$680&amp;"")</f>
        <v/>
      </c>
      <c r="C6105" s="192">
        <f>"'CONFIGURAÇÃO'!J680"</f>
        <v/>
      </c>
      <c r="D6105" s="192" t="inlineStr">
        <is>
          <t>configuração</t>
        </is>
      </c>
    </row>
    <row r="6106">
      <c r="A6106" s="192" t="inlineStr">
        <is>
          <t>custom.24.mestre_viu</t>
        </is>
      </c>
      <c r="B6106" s="192">
        <f>N('CONFIGURAÇÃO'!$N$678)&amp;""</f>
        <v/>
      </c>
      <c r="C6106" s="192">
        <f>"'CONFIGURAÇÃO'!N678"</f>
        <v/>
      </c>
      <c r="D6106" s="192" t="inlineStr">
        <is>
          <t>configuração</t>
        </is>
      </c>
    </row>
    <row r="6107">
      <c r="A6107" s="192" t="inlineStr">
        <is>
          <t>custom.24.efeito</t>
        </is>
      </c>
      <c r="B6107" s="192">
        <f>IF(ISBLANK('CONFIGURAÇÃO'!$J$695),"",'CONFIGURAÇÃO'!$J$695&amp;"")</f>
        <v/>
      </c>
      <c r="C6107" s="192">
        <f>"'CONFIGURAÇÃO'!J695"</f>
        <v/>
      </c>
      <c r="D6107" s="192" t="inlineStr">
        <is>
          <t>configuração</t>
        </is>
      </c>
    </row>
    <row r="6108">
      <c r="A6108" s="192" t="inlineStr">
        <is>
          <t>custom.24.campo.alcance</t>
        </is>
      </c>
      <c r="B6108" s="192">
        <f>SWITCH('CONFIGURAÇÃO'!$J$678,"Arma",IF(ISBLANK('CONFIGURAÇÃO'!$L$691),"",'CONFIGURAÇÃO'!$L$691&amp;""),"")</f>
        <v/>
      </c>
      <c r="C6108" s="192">
        <f>"'CONFIGURAÇÃO'!L691"</f>
        <v/>
      </c>
      <c r="D6108" s="192" t="inlineStr">
        <is>
          <t>configuração</t>
        </is>
      </c>
    </row>
    <row r="6109">
      <c r="A6109" s="192" t="inlineStr">
        <is>
          <t>custom.24.campo.base</t>
        </is>
      </c>
      <c r="B6109" s="192">
        <f>SWITCH('CONFIGURAÇÃO'!$J$678,"Ferramenta amaldiçoada",IF(ISBLANK('CONFIGURAÇÃO'!$L$681),"",'CONFIGURAÇÃO'!$L$681&amp;""),"")</f>
        <v/>
      </c>
      <c r="C6109" s="192">
        <f>"'CONFIGURAÇÃO'!L681"</f>
        <v/>
      </c>
      <c r="D6109" s="192" t="inlineStr">
        <is>
          <t>configuração</t>
        </is>
      </c>
    </row>
    <row r="6110">
      <c r="A6110" s="192" t="inlineStr">
        <is>
          <t>custom.24.campo.base_do_livro</t>
        </is>
      </c>
      <c r="B6110" s="192">
        <f>SWITCH('CONFIGURAÇÃO'!$J$678,"Origem",IF(ISBLANK('CONFIGURAÇÃO'!$L$686),"",'CONFIGURAÇÃO'!$L$686&amp;""),"")</f>
        <v/>
      </c>
      <c r="C6110" s="192">
        <f>"'CONFIGURAÇÃO'!L686"</f>
        <v/>
      </c>
      <c r="D6110" s="192" t="inlineStr">
        <is>
          <t>configuração</t>
        </is>
      </c>
    </row>
    <row r="6111">
      <c r="A6111" s="192" t="inlineStr">
        <is>
          <t>custom.24.campo.categoria</t>
        </is>
      </c>
      <c r="B6111" s="192">
        <f>SWITCH('CONFIGURAÇÃO'!$J$678,"Arma",IF(ISBLANK('CONFIGURAÇÃO'!$L$681),"",'CONFIGURAÇÃO'!$L$681&amp;""),"")</f>
        <v/>
      </c>
      <c r="C6111" s="192">
        <f>"'CONFIGURAÇÃO'!L681"</f>
        <v/>
      </c>
      <c r="D6111" s="192" t="inlineStr">
        <is>
          <t>configuração</t>
        </is>
      </c>
    </row>
    <row r="6112">
      <c r="A6112" s="192" t="inlineStr">
        <is>
          <t>custom.24.campo.dado</t>
        </is>
      </c>
      <c r="B6112" s="192">
        <f>SWITCH('CONFIGURAÇÃO'!$J$678,"Arma",IF(ISBLANK('CONFIGURAÇÃO'!$L$688),"",'CONFIGURAÇÃO'!$L$688&amp;""),"")</f>
        <v/>
      </c>
      <c r="C6112" s="192">
        <f>"'CONFIGURAÇÃO'!L688"</f>
        <v/>
      </c>
      <c r="D6112" s="192" t="inlineStr">
        <is>
          <t>configuração</t>
        </is>
      </c>
    </row>
    <row r="6113">
      <c r="A6113" s="192" t="inlineStr">
        <is>
          <t>custom.24.campo.desgaste</t>
        </is>
      </c>
      <c r="B6113" s="192">
        <f>SWITCH('CONFIGURAÇÃO'!$J$678,"Ferramenta amaldiçoada",IF(ISBLANK('CONFIGURAÇÃO'!$L$689),"",'CONFIGURAÇÃO'!$L$689&amp;""),"")</f>
        <v/>
      </c>
      <c r="C6113" s="192">
        <f>"'CONFIGURAÇÃO'!L689"</f>
        <v/>
      </c>
      <c r="D6113" s="192" t="inlineStr">
        <is>
          <t>configuração</t>
        </is>
      </c>
    </row>
    <row r="6114">
      <c r="A6114" s="192" t="inlineStr">
        <is>
          <t>custom.24.campo.estigma</t>
        </is>
      </c>
      <c r="B6114" s="192">
        <f>SWITCH('CONFIGURAÇÃO'!$J$678,"Ferramenta amaldiçoada",IF(ISBLANK('CONFIGURAÇÃO'!$L$688),"",'CONFIGURAÇÃO'!$L$688&amp;""),"")</f>
        <v/>
      </c>
      <c r="C6114" s="192">
        <f>"'CONFIGURAÇÃO'!L688"</f>
        <v/>
      </c>
      <c r="D6114" s="192" t="inlineStr">
        <is>
          <t>configuração</t>
        </is>
      </c>
    </row>
    <row r="6115">
      <c r="A6115" s="192" t="inlineStr">
        <is>
          <t>custom.24.campo.exige_marcante</t>
        </is>
      </c>
      <c r="B6115" s="192">
        <f>SWITCH('CONFIGURAÇÃO'!$J$678,"Menor",IF(ISBLANK('CONFIGURAÇÃO'!$L$682),"",'CONFIGURAÇÃO'!$L$682&amp;""),"")</f>
        <v/>
      </c>
      <c r="C6115" s="192">
        <f>"'CONFIGURAÇÃO'!L682"</f>
        <v/>
      </c>
      <c r="D6115" s="192" t="inlineStr">
        <is>
          <t>configuração</t>
        </is>
      </c>
    </row>
    <row r="6116">
      <c r="A6116" s="192" t="inlineStr">
        <is>
          <t>custom.24.campo.forca</t>
        </is>
      </c>
      <c r="B6116" s="192">
        <f>SWITCH('CONFIGURAÇÃO'!$J$678,"Arma",IF(ISBLANK('CONFIGURAÇÃO'!$L$689),"",'CONFIGURAÇÃO'!$L$689&amp;""),"Escudo",IF(ISBLANK('CONFIGURAÇÃO'!$L$690),"",'CONFIGURAÇÃO'!$L$690&amp;""),"Uniforme",IF(ISBLANK('CONFIGURAÇÃO'!$L$690),"",'CONFIGURAÇÃO'!$L$690&amp;""),"")</f>
        <v/>
      </c>
      <c r="C6116" s="192">
        <f>"'CONFIGURAÇÃO'!L689 'CONFIGURAÇÃO'!L690 'CONFIGURAÇÃO'!L690"</f>
        <v/>
      </c>
      <c r="D6116" s="192" t="inlineStr">
        <is>
          <t>configuração</t>
        </is>
      </c>
    </row>
    <row r="6117">
      <c r="A6117" s="192" t="inlineStr">
        <is>
          <t>custom.24.campo.frequencia</t>
        </is>
      </c>
      <c r="B6117" s="192">
        <f>SWITCH('CONFIGURAÇÃO'!$J$678,"Marcante",IF(ISBLANK('CONFIGURAÇÃO'!$L$688),"",'CONFIGURAÇÃO'!$L$688&amp;""),"Menor",IF(ISBLANK('CONFIGURAÇÃO'!$L$688),"",'CONFIGURAÇÃO'!$L$688&amp;""),"")</f>
        <v/>
      </c>
      <c r="C6117" s="192">
        <f>"'CONFIGURAÇÃO'!L688 'CONFIGURAÇÃO'!L688"</f>
        <v/>
      </c>
      <c r="D6117" s="192" t="inlineStr">
        <is>
          <t>configuração</t>
        </is>
      </c>
    </row>
    <row r="6118">
      <c r="A6118" s="192" t="inlineStr">
        <is>
          <t>custom.24.campo.grau</t>
        </is>
      </c>
      <c r="B6118" s="192">
        <f>SWITCH('CONFIGURAÇÃO'!$J$678,"Ferramenta amaldiçoada",IF(ISBLANK('CONFIGURAÇÃO'!$L$682),"",'CONFIGURAÇÃO'!$L$682&amp;""),"")</f>
        <v/>
      </c>
      <c r="C6118" s="192">
        <f>"'CONFIGURAÇÃO'!L682"</f>
        <v/>
      </c>
      <c r="D6118" s="192" t="inlineStr">
        <is>
          <t>configuração</t>
        </is>
      </c>
    </row>
    <row r="6119">
      <c r="A6119" s="192" t="inlineStr">
        <is>
          <t>custom.24.campo.grau_minimo</t>
        </is>
      </c>
      <c r="B6119" s="192">
        <f>SWITCH('CONFIGURAÇÃO'!$J$678,"Uniforme",IF(ISBLANK('CONFIGURAÇÃO'!$L$681),"",'CONFIGURAÇÃO'!$L$681&amp;""),"")</f>
        <v/>
      </c>
      <c r="C6119" s="192">
        <f>"'CONFIGURAÇÃO'!L681"</f>
        <v/>
      </c>
      <c r="D6119" s="192" t="inlineStr">
        <is>
          <t>configuração</t>
        </is>
      </c>
    </row>
    <row r="6120">
      <c r="A6120" s="192" t="inlineStr">
        <is>
          <t>custom.24.campo.mao</t>
        </is>
      </c>
      <c r="B6120" s="192">
        <f>SWITCH('CONFIGURAÇÃO'!$J$678,"Arma",IF(ISBLANK('CONFIGURAÇÃO'!$L$682),"",'CONFIGURAÇÃO'!$L$682&amp;""),"")</f>
        <v/>
      </c>
      <c r="C6120" s="192">
        <f>"'CONFIGURAÇÃO'!L682"</f>
        <v/>
      </c>
      <c r="D6120" s="192" t="inlineStr">
        <is>
          <t>configuração</t>
        </is>
      </c>
    </row>
    <row r="6121">
      <c r="A6121" s="192" t="inlineStr">
        <is>
          <t>custom.24.campo.oficio</t>
        </is>
      </c>
      <c r="B6121" s="192">
        <f>SWITCH('CONFIGURAÇÃO'!$J$678,"Origem",IF(ISBLANK('CONFIGURAÇÃO'!$L$687),"",'CONFIGURAÇÃO'!$L$687&amp;""),"")</f>
        <v/>
      </c>
      <c r="C6121" s="192">
        <f>"'CONFIGURAÇÃO'!L687"</f>
        <v/>
      </c>
      <c r="D6121" s="192" t="inlineStr">
        <is>
          <t>configuração</t>
        </is>
      </c>
    </row>
    <row r="6122">
      <c r="A6122" s="192" t="inlineStr">
        <is>
          <t>custom.24.campo.origem</t>
        </is>
      </c>
      <c r="B6122" s="192">
        <f>SWITCH('CONFIGURAÇÃO'!$J$678,"Marcante",IF(ISBLANK('CONFIGURAÇÃO'!$L$681),"",'CONFIGURAÇÃO'!$L$681&amp;""),"Menor",IF(ISBLANK('CONFIGURAÇÃO'!$L$681),"",'CONFIGURAÇÃO'!$L$681&amp;""),"")</f>
        <v/>
      </c>
      <c r="C6122" s="192">
        <f>"'CONFIGURAÇÃO'!L681 'CONFIGURAÇÃO'!L681"</f>
        <v/>
      </c>
      <c r="D6122" s="192" t="inlineStr">
        <is>
          <t>configuração</t>
        </is>
      </c>
    </row>
    <row r="6123">
      <c r="A6123" s="192" t="inlineStr">
        <is>
          <t>custom.24.campo.pericia_1</t>
        </is>
      </c>
      <c r="B6123" s="192">
        <f>SWITCH('CONFIGURAÇÃO'!$J$678,"Origem",IF(ISBLANK('CONFIGURAÇÃO'!$L$681),"",'CONFIGURAÇÃO'!$L$681&amp;""),"")</f>
        <v/>
      </c>
      <c r="C6123" s="192">
        <f>"'CONFIGURAÇÃO'!L681"</f>
        <v/>
      </c>
      <c r="D6123" s="192" t="inlineStr">
        <is>
          <t>configuração</t>
        </is>
      </c>
    </row>
    <row r="6124">
      <c r="A6124" s="192" t="inlineStr">
        <is>
          <t>custom.24.campo.pericia_2</t>
        </is>
      </c>
      <c r="B6124" s="192">
        <f>SWITCH('CONFIGURAÇÃO'!$J$678,"Origem",IF(ISBLANK('CONFIGURAÇÃO'!$L$682),"",'CONFIGURAÇÃO'!$L$682&amp;""),"")</f>
        <v/>
      </c>
      <c r="C6124" s="192">
        <f>"'CONFIGURAÇÃO'!L682"</f>
        <v/>
      </c>
      <c r="D6124" s="192" t="inlineStr">
        <is>
          <t>configuração</t>
        </is>
      </c>
    </row>
    <row r="6125">
      <c r="A6125" s="192" t="inlineStr">
        <is>
          <t>custom.24.campo.pericia_3</t>
        </is>
      </c>
      <c r="B6125" s="192">
        <f>SWITCH('CONFIGURAÇÃO'!$J$678,"Origem",IF(ISBLANK('CONFIGURAÇÃO'!$L$683),"",'CONFIGURAÇÃO'!$L$683&amp;""),"")</f>
        <v/>
      </c>
      <c r="C6125" s="192">
        <f>"'CONFIGURAÇÃO'!L683"</f>
        <v/>
      </c>
      <c r="D6125" s="192" t="inlineStr">
        <is>
          <t>configuração</t>
        </is>
      </c>
    </row>
    <row r="6126">
      <c r="A6126" s="192" t="inlineStr">
        <is>
          <t>custom.24.campo.pericia_4</t>
        </is>
      </c>
      <c r="B6126" s="192">
        <f>SWITCH('CONFIGURAÇÃO'!$J$678,"Origem",IF(ISBLANK('CONFIGURAÇÃO'!$L$684),"",'CONFIGURAÇÃO'!$L$684&amp;""),"")</f>
        <v/>
      </c>
      <c r="C6126" s="192">
        <f>"'CONFIGURAÇÃO'!L684"</f>
        <v/>
      </c>
      <c r="D6126" s="192" t="inlineStr">
        <is>
          <t>configuração</t>
        </is>
      </c>
    </row>
    <row r="6127">
      <c r="A6127" s="192" t="inlineStr">
        <is>
          <t>custom.24.campo.preco</t>
        </is>
      </c>
      <c r="B6127" s="192">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2">
        <f>"'CONFIGURAÇÃO'!L693 'CONFIGURAÇÃO'!L692 'CONFIGURAÇÃO'!L692 'CONFIGURAÇÃO'!L689 'CONFIGURAÇÃO'!L691"</f>
        <v/>
      </c>
      <c r="D6127" s="192" t="inlineStr">
        <is>
          <t>configuração</t>
        </is>
      </c>
    </row>
    <row r="6128">
      <c r="A6128" s="192" t="inlineStr">
        <is>
          <t>custom.24.campo.propriedade_1</t>
        </is>
      </c>
      <c r="B6128" s="192">
        <f>SWITCH('CONFIGURAÇÃO'!$J$678,"Arma",IF(ISBLANK('CONFIGURAÇÃO'!$L$684),"",'CONFIGURAÇÃO'!$L$684&amp;""),"")</f>
        <v/>
      </c>
      <c r="C6128" s="192">
        <f>"'CONFIGURAÇÃO'!L684"</f>
        <v/>
      </c>
      <c r="D6128" s="192" t="inlineStr">
        <is>
          <t>configuração</t>
        </is>
      </c>
    </row>
    <row r="6129">
      <c r="A6129" s="192" t="inlineStr">
        <is>
          <t>custom.24.campo.propriedade_2</t>
        </is>
      </c>
      <c r="B6129" s="192">
        <f>SWITCH('CONFIGURAÇÃO'!$J$678,"Arma",IF(ISBLANK('CONFIGURAÇÃO'!$L$685),"",'CONFIGURAÇÃO'!$L$685&amp;""),"")</f>
        <v/>
      </c>
      <c r="C6129" s="192">
        <f>"'CONFIGURAÇÃO'!L685"</f>
        <v/>
      </c>
      <c r="D6129" s="192" t="inlineStr">
        <is>
          <t>configuração</t>
        </is>
      </c>
    </row>
    <row r="6130">
      <c r="A6130" s="192" t="inlineStr">
        <is>
          <t>custom.24.campo.propriedade_3</t>
        </is>
      </c>
      <c r="B6130" s="192">
        <f>SWITCH('CONFIGURAÇÃO'!$J$678,"Arma",IF(ISBLANK('CONFIGURAÇÃO'!$L$686),"",'CONFIGURAÇÃO'!$L$686&amp;""),"")</f>
        <v/>
      </c>
      <c r="C6130" s="192">
        <f>"'CONFIGURAÇÃO'!L686"</f>
        <v/>
      </c>
      <c r="D6130" s="192" t="inlineStr">
        <is>
          <t>configuração</t>
        </is>
      </c>
    </row>
    <row r="6131">
      <c r="A6131" s="192" t="inlineStr">
        <is>
          <t>custom.24.campo.propriedade_4</t>
        </is>
      </c>
      <c r="B6131" s="192">
        <f>SWITCH('CONFIGURAÇÃO'!$J$678,"Arma",IF(ISBLANK('CONFIGURAÇÃO'!$L$687),"",'CONFIGURAÇÃO'!$L$687&amp;""),"")</f>
        <v/>
      </c>
      <c r="C6131" s="192">
        <f>"'CONFIGURAÇÃO'!L687"</f>
        <v/>
      </c>
      <c r="D6131" s="192" t="inlineStr">
        <is>
          <t>configuração</t>
        </is>
      </c>
    </row>
    <row r="6132">
      <c r="A6132" s="192" t="inlineStr">
        <is>
          <t>custom.24.campo.protecao</t>
        </is>
      </c>
      <c r="B6132" s="192">
        <f>SWITCH('CONFIGURAÇÃO'!$J$678,"Escudo",IF(ISBLANK('CONFIGURAÇÃO'!$L$688),"",'CONFIGURAÇÃO'!$L$688&amp;""),"Uniforme",IF(ISBLANK('CONFIGURAÇÃO'!$L$688),"",'CONFIGURAÇÃO'!$L$688&amp;""),"")</f>
        <v/>
      </c>
      <c r="C6132" s="192">
        <f>"'CONFIGURAÇÃO'!L688 'CONFIGURAÇÃO'!L688"</f>
        <v/>
      </c>
      <c r="D6132" s="192" t="inlineStr">
        <is>
          <t>configuração</t>
        </is>
      </c>
    </row>
    <row r="6133">
      <c r="A6133" s="192" t="inlineStr">
        <is>
          <t>custom.24.campo.recarga</t>
        </is>
      </c>
      <c r="B6133" s="192">
        <f>SWITCH('CONFIGURAÇÃO'!$J$678,"Arma",IF(ISBLANK('CONFIGURAÇÃO'!$L$692),"",'CONFIGURAÇÃO'!$L$692&amp;""),"")</f>
        <v/>
      </c>
      <c r="C6133" s="192">
        <f>"'CONFIGURAÇÃO'!L692"</f>
        <v/>
      </c>
      <c r="D6133" s="192" t="inlineStr">
        <is>
          <t>configuração</t>
        </is>
      </c>
    </row>
    <row r="6134">
      <c r="A6134" s="192" t="inlineStr">
        <is>
          <t>custom.24.campo.rota</t>
        </is>
      </c>
      <c r="B6134" s="192">
        <f>SWITCH('CONFIGURAÇÃO'!$J$678,"Origem",IF(ISBLANK('CONFIGURAÇÃO'!$L$685),"",'CONFIGURAÇÃO'!$L$685&amp;""),"")</f>
        <v/>
      </c>
      <c r="C6134" s="192">
        <f>"'CONFIGURAÇÃO'!L685"</f>
        <v/>
      </c>
      <c r="D6134" s="192" t="inlineStr">
        <is>
          <t>configuração</t>
        </is>
      </c>
    </row>
    <row r="6135">
      <c r="A6135" s="192" t="inlineStr">
        <is>
          <t>custom.24.campo.talento_ce_4</t>
        </is>
      </c>
      <c r="B6135" s="192">
        <f>SWITCH('CONFIGURAÇÃO'!$J$678,"Origem",IF(ISBLANK('CONFIGURAÇÃO'!$L$688),"",'CONFIGURAÇÃO'!$L$688&amp;""),"")</f>
        <v/>
      </c>
      <c r="C6135" s="192">
        <f>"'CONFIGURAÇÃO'!L688"</f>
        <v/>
      </c>
      <c r="D6135" s="192" t="inlineStr">
        <is>
          <t>configuração</t>
        </is>
      </c>
    </row>
    <row r="6136">
      <c r="A6136" s="192" t="inlineStr">
        <is>
          <t>custom.24.campo.teto_de_destreza</t>
        </is>
      </c>
      <c r="B6136" s="192">
        <f>SWITCH('CONFIGURAÇÃO'!$J$678,"Escudo",IF(ISBLANK('CONFIGURAÇÃO'!$L$689),"",'CONFIGURAÇÃO'!$L$689&amp;""),"Uniforme",IF(ISBLANK('CONFIGURAÇÃO'!$L$689),"",'CONFIGURAÇÃO'!$L$689&amp;""),"")</f>
        <v/>
      </c>
      <c r="C6136" s="192">
        <f>"'CONFIGURAÇÃO'!L689 'CONFIGURAÇÃO'!L689"</f>
        <v/>
      </c>
      <c r="D6136" s="192" t="inlineStr">
        <is>
          <t>configuração</t>
        </is>
      </c>
    </row>
    <row r="6137">
      <c r="A6137" s="192" t="inlineStr">
        <is>
          <t>custom.24.campo.tipo_de_dano</t>
        </is>
      </c>
      <c r="B6137" s="192">
        <f>SWITCH('CONFIGURAÇÃO'!$J$678,"Arma",IF(ISBLANK('CONFIGURAÇÃO'!$L$683),"",'CONFIGURAÇÃO'!$L$683&amp;""),"")</f>
        <v/>
      </c>
      <c r="C6137" s="192">
        <f>"'CONFIGURAÇÃO'!L683"</f>
        <v/>
      </c>
      <c r="D6137" s="192" t="inlineStr">
        <is>
          <t>configuração</t>
        </is>
      </c>
    </row>
    <row r="6138">
      <c r="A6138" s="192" t="inlineStr">
        <is>
          <t>custom.24.campo.volume</t>
        </is>
      </c>
      <c r="B6138" s="192">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2">
        <f>"'CONFIGURAÇÃO'!L690 'CONFIGURAÇÃO'!L691 'CONFIGURAÇÃO'!L691 'CONFIGURAÇÃO'!L688 'CONFIGURAÇÃO'!L690"</f>
        <v/>
      </c>
      <c r="D6138" s="192" t="inlineStr">
        <is>
          <t>configuração</t>
        </is>
      </c>
    </row>
    <row r="6139">
      <c r="A6139" s="192" t="inlineStr">
        <is>
          <t>aviso.custom.24</t>
        </is>
      </c>
      <c r="B6139" s="192">
        <f>'DADOS_CUSTOM'!$S$25&amp;""</f>
        <v/>
      </c>
      <c r="C6139" s="192" t="inlineStr">
        <is>
          <t>DADOS_CUSTOM!S25</t>
        </is>
      </c>
      <c r="D6139" s="192" t="inlineStr">
        <is>
          <t>aviso</t>
        </is>
      </c>
    </row>
    <row r="6140">
      <c r="A6140" s="192" t="inlineStr">
        <is>
          <t>custom.25.tipo</t>
        </is>
      </c>
      <c r="B6140" s="192">
        <f>IF(ISBLANK('CONFIGURAÇÃO'!$J$707),"",'CONFIGURAÇÃO'!$J$707&amp;"")</f>
        <v/>
      </c>
      <c r="C6140" s="192">
        <f>"'CONFIGURAÇÃO'!J707"</f>
        <v/>
      </c>
      <c r="D6140" s="192" t="inlineStr">
        <is>
          <t>configuração</t>
        </is>
      </c>
    </row>
    <row r="6141">
      <c r="A6141" s="192" t="inlineStr">
        <is>
          <t>custom.25.nome</t>
        </is>
      </c>
      <c r="B6141" s="192">
        <f>IF(ISBLANK('CONFIGURAÇÃO'!$J$709),"",'CONFIGURAÇÃO'!$J$709&amp;"")</f>
        <v/>
      </c>
      <c r="C6141" s="192">
        <f>"'CONFIGURAÇÃO'!J709"</f>
        <v/>
      </c>
      <c r="D6141" s="192" t="inlineStr">
        <is>
          <t>configuração</t>
        </is>
      </c>
    </row>
    <row r="6142">
      <c r="A6142" s="192" t="inlineStr">
        <is>
          <t>custom.25.mestre_viu</t>
        </is>
      </c>
      <c r="B6142" s="192">
        <f>N('CONFIGURAÇÃO'!$N$707)&amp;""</f>
        <v/>
      </c>
      <c r="C6142" s="192">
        <f>"'CONFIGURAÇÃO'!N707"</f>
        <v/>
      </c>
      <c r="D6142" s="192" t="inlineStr">
        <is>
          <t>configuração</t>
        </is>
      </c>
    </row>
    <row r="6143">
      <c r="A6143" s="192" t="inlineStr">
        <is>
          <t>custom.25.efeito</t>
        </is>
      </c>
      <c r="B6143" s="192">
        <f>IF(ISBLANK('CONFIGURAÇÃO'!$J$724),"",'CONFIGURAÇÃO'!$J$724&amp;"")</f>
        <v/>
      </c>
      <c r="C6143" s="192">
        <f>"'CONFIGURAÇÃO'!J724"</f>
        <v/>
      </c>
      <c r="D6143" s="192" t="inlineStr">
        <is>
          <t>configuração</t>
        </is>
      </c>
    </row>
    <row r="6144">
      <c r="A6144" s="192" t="inlineStr">
        <is>
          <t>custom.25.campo.alcance</t>
        </is>
      </c>
      <c r="B6144" s="192">
        <f>SWITCH('CONFIGURAÇÃO'!$J$707,"Arma",IF(ISBLANK('CONFIGURAÇÃO'!$L$720),"",'CONFIGURAÇÃO'!$L$720&amp;""),"")</f>
        <v/>
      </c>
      <c r="C6144" s="192">
        <f>"'CONFIGURAÇÃO'!L720"</f>
        <v/>
      </c>
      <c r="D6144" s="192" t="inlineStr">
        <is>
          <t>configuração</t>
        </is>
      </c>
    </row>
    <row r="6145">
      <c r="A6145" s="192" t="inlineStr">
        <is>
          <t>custom.25.campo.base</t>
        </is>
      </c>
      <c r="B6145" s="192">
        <f>SWITCH('CONFIGURAÇÃO'!$J$707,"Ferramenta amaldiçoada",IF(ISBLANK('CONFIGURAÇÃO'!$L$710),"",'CONFIGURAÇÃO'!$L$710&amp;""),"")</f>
        <v/>
      </c>
      <c r="C6145" s="192">
        <f>"'CONFIGURAÇÃO'!L710"</f>
        <v/>
      </c>
      <c r="D6145" s="192" t="inlineStr">
        <is>
          <t>configuração</t>
        </is>
      </c>
    </row>
    <row r="6146">
      <c r="A6146" s="192" t="inlineStr">
        <is>
          <t>custom.25.campo.base_do_livro</t>
        </is>
      </c>
      <c r="B6146" s="192">
        <f>SWITCH('CONFIGURAÇÃO'!$J$707,"Origem",IF(ISBLANK('CONFIGURAÇÃO'!$L$715),"",'CONFIGURAÇÃO'!$L$715&amp;""),"")</f>
        <v/>
      </c>
      <c r="C6146" s="192">
        <f>"'CONFIGURAÇÃO'!L715"</f>
        <v/>
      </c>
      <c r="D6146" s="192" t="inlineStr">
        <is>
          <t>configuração</t>
        </is>
      </c>
    </row>
    <row r="6147">
      <c r="A6147" s="192" t="inlineStr">
        <is>
          <t>custom.25.campo.categoria</t>
        </is>
      </c>
      <c r="B6147" s="192">
        <f>SWITCH('CONFIGURAÇÃO'!$J$707,"Arma",IF(ISBLANK('CONFIGURAÇÃO'!$L$710),"",'CONFIGURAÇÃO'!$L$710&amp;""),"")</f>
        <v/>
      </c>
      <c r="C6147" s="192">
        <f>"'CONFIGURAÇÃO'!L710"</f>
        <v/>
      </c>
      <c r="D6147" s="192" t="inlineStr">
        <is>
          <t>configuração</t>
        </is>
      </c>
    </row>
    <row r="6148">
      <c r="A6148" s="192" t="inlineStr">
        <is>
          <t>custom.25.campo.dado</t>
        </is>
      </c>
      <c r="B6148" s="192">
        <f>SWITCH('CONFIGURAÇÃO'!$J$707,"Arma",IF(ISBLANK('CONFIGURAÇÃO'!$L$717),"",'CONFIGURAÇÃO'!$L$717&amp;""),"")</f>
        <v/>
      </c>
      <c r="C6148" s="192">
        <f>"'CONFIGURAÇÃO'!L717"</f>
        <v/>
      </c>
      <c r="D6148" s="192" t="inlineStr">
        <is>
          <t>configuração</t>
        </is>
      </c>
    </row>
    <row r="6149">
      <c r="A6149" s="192" t="inlineStr">
        <is>
          <t>custom.25.campo.desgaste</t>
        </is>
      </c>
      <c r="B6149" s="192">
        <f>SWITCH('CONFIGURAÇÃO'!$J$707,"Ferramenta amaldiçoada",IF(ISBLANK('CONFIGURAÇÃO'!$L$718),"",'CONFIGURAÇÃO'!$L$718&amp;""),"")</f>
        <v/>
      </c>
      <c r="C6149" s="192">
        <f>"'CONFIGURAÇÃO'!L718"</f>
        <v/>
      </c>
      <c r="D6149" s="192" t="inlineStr">
        <is>
          <t>configuração</t>
        </is>
      </c>
    </row>
    <row r="6150">
      <c r="A6150" s="192" t="inlineStr">
        <is>
          <t>custom.25.campo.estigma</t>
        </is>
      </c>
      <c r="B6150" s="192">
        <f>SWITCH('CONFIGURAÇÃO'!$J$707,"Ferramenta amaldiçoada",IF(ISBLANK('CONFIGURAÇÃO'!$L$717),"",'CONFIGURAÇÃO'!$L$717&amp;""),"")</f>
        <v/>
      </c>
      <c r="C6150" s="192">
        <f>"'CONFIGURAÇÃO'!L717"</f>
        <v/>
      </c>
      <c r="D6150" s="192" t="inlineStr">
        <is>
          <t>configuração</t>
        </is>
      </c>
    </row>
    <row r="6151">
      <c r="A6151" s="192" t="inlineStr">
        <is>
          <t>custom.25.campo.exige_marcante</t>
        </is>
      </c>
      <c r="B6151" s="192">
        <f>SWITCH('CONFIGURAÇÃO'!$J$707,"Menor",IF(ISBLANK('CONFIGURAÇÃO'!$L$711),"",'CONFIGURAÇÃO'!$L$711&amp;""),"")</f>
        <v/>
      </c>
      <c r="C6151" s="192">
        <f>"'CONFIGURAÇÃO'!L711"</f>
        <v/>
      </c>
      <c r="D6151" s="192" t="inlineStr">
        <is>
          <t>configuração</t>
        </is>
      </c>
    </row>
    <row r="6152">
      <c r="A6152" s="192" t="inlineStr">
        <is>
          <t>custom.25.campo.forca</t>
        </is>
      </c>
      <c r="B6152" s="192">
        <f>SWITCH('CONFIGURAÇÃO'!$J$707,"Arma",IF(ISBLANK('CONFIGURAÇÃO'!$L$718),"",'CONFIGURAÇÃO'!$L$718&amp;""),"Escudo",IF(ISBLANK('CONFIGURAÇÃO'!$L$719),"",'CONFIGURAÇÃO'!$L$719&amp;""),"Uniforme",IF(ISBLANK('CONFIGURAÇÃO'!$L$719),"",'CONFIGURAÇÃO'!$L$719&amp;""),"")</f>
        <v/>
      </c>
      <c r="C6152" s="192">
        <f>"'CONFIGURAÇÃO'!L718 'CONFIGURAÇÃO'!L719 'CONFIGURAÇÃO'!L719"</f>
        <v/>
      </c>
      <c r="D6152" s="192" t="inlineStr">
        <is>
          <t>configuração</t>
        </is>
      </c>
    </row>
    <row r="6153">
      <c r="A6153" s="192" t="inlineStr">
        <is>
          <t>custom.25.campo.frequencia</t>
        </is>
      </c>
      <c r="B6153" s="192">
        <f>SWITCH('CONFIGURAÇÃO'!$J$707,"Marcante",IF(ISBLANK('CONFIGURAÇÃO'!$L$717),"",'CONFIGURAÇÃO'!$L$717&amp;""),"Menor",IF(ISBLANK('CONFIGURAÇÃO'!$L$717),"",'CONFIGURAÇÃO'!$L$717&amp;""),"")</f>
        <v/>
      </c>
      <c r="C6153" s="192">
        <f>"'CONFIGURAÇÃO'!L717 'CONFIGURAÇÃO'!L717"</f>
        <v/>
      </c>
      <c r="D6153" s="192" t="inlineStr">
        <is>
          <t>configuração</t>
        </is>
      </c>
    </row>
    <row r="6154">
      <c r="A6154" s="192" t="inlineStr">
        <is>
          <t>custom.25.campo.grau</t>
        </is>
      </c>
      <c r="B6154" s="192">
        <f>SWITCH('CONFIGURAÇÃO'!$J$707,"Ferramenta amaldiçoada",IF(ISBLANK('CONFIGURAÇÃO'!$L$711),"",'CONFIGURAÇÃO'!$L$711&amp;""),"")</f>
        <v/>
      </c>
      <c r="C6154" s="192">
        <f>"'CONFIGURAÇÃO'!L711"</f>
        <v/>
      </c>
      <c r="D6154" s="192" t="inlineStr">
        <is>
          <t>configuração</t>
        </is>
      </c>
    </row>
    <row r="6155">
      <c r="A6155" s="192" t="inlineStr">
        <is>
          <t>custom.25.campo.grau_minimo</t>
        </is>
      </c>
      <c r="B6155" s="192">
        <f>SWITCH('CONFIGURAÇÃO'!$J$707,"Uniforme",IF(ISBLANK('CONFIGURAÇÃO'!$L$710),"",'CONFIGURAÇÃO'!$L$710&amp;""),"")</f>
        <v/>
      </c>
      <c r="C6155" s="192">
        <f>"'CONFIGURAÇÃO'!L710"</f>
        <v/>
      </c>
      <c r="D6155" s="192" t="inlineStr">
        <is>
          <t>configuração</t>
        </is>
      </c>
    </row>
    <row r="6156">
      <c r="A6156" s="192" t="inlineStr">
        <is>
          <t>custom.25.campo.mao</t>
        </is>
      </c>
      <c r="B6156" s="192">
        <f>SWITCH('CONFIGURAÇÃO'!$J$707,"Arma",IF(ISBLANK('CONFIGURAÇÃO'!$L$711),"",'CONFIGURAÇÃO'!$L$711&amp;""),"")</f>
        <v/>
      </c>
      <c r="C6156" s="192">
        <f>"'CONFIGURAÇÃO'!L711"</f>
        <v/>
      </c>
      <c r="D6156" s="192" t="inlineStr">
        <is>
          <t>configuração</t>
        </is>
      </c>
    </row>
    <row r="6157">
      <c r="A6157" s="192" t="inlineStr">
        <is>
          <t>custom.25.campo.oficio</t>
        </is>
      </c>
      <c r="B6157" s="192">
        <f>SWITCH('CONFIGURAÇÃO'!$J$707,"Origem",IF(ISBLANK('CONFIGURAÇÃO'!$L$716),"",'CONFIGURAÇÃO'!$L$716&amp;""),"")</f>
        <v/>
      </c>
      <c r="C6157" s="192">
        <f>"'CONFIGURAÇÃO'!L716"</f>
        <v/>
      </c>
      <c r="D6157" s="192" t="inlineStr">
        <is>
          <t>configuração</t>
        </is>
      </c>
    </row>
    <row r="6158">
      <c r="A6158" s="192" t="inlineStr">
        <is>
          <t>custom.25.campo.origem</t>
        </is>
      </c>
      <c r="B6158" s="192">
        <f>SWITCH('CONFIGURAÇÃO'!$J$707,"Marcante",IF(ISBLANK('CONFIGURAÇÃO'!$L$710),"",'CONFIGURAÇÃO'!$L$710&amp;""),"Menor",IF(ISBLANK('CONFIGURAÇÃO'!$L$710),"",'CONFIGURAÇÃO'!$L$710&amp;""),"")</f>
        <v/>
      </c>
      <c r="C6158" s="192">
        <f>"'CONFIGURAÇÃO'!L710 'CONFIGURAÇÃO'!L710"</f>
        <v/>
      </c>
      <c r="D6158" s="192" t="inlineStr">
        <is>
          <t>configuração</t>
        </is>
      </c>
    </row>
    <row r="6159">
      <c r="A6159" s="192" t="inlineStr">
        <is>
          <t>custom.25.campo.pericia_1</t>
        </is>
      </c>
      <c r="B6159" s="192">
        <f>SWITCH('CONFIGURAÇÃO'!$J$707,"Origem",IF(ISBLANK('CONFIGURAÇÃO'!$L$710),"",'CONFIGURAÇÃO'!$L$710&amp;""),"")</f>
        <v/>
      </c>
      <c r="C6159" s="192">
        <f>"'CONFIGURAÇÃO'!L710"</f>
        <v/>
      </c>
      <c r="D6159" s="192" t="inlineStr">
        <is>
          <t>configuração</t>
        </is>
      </c>
    </row>
    <row r="6160">
      <c r="A6160" s="192" t="inlineStr">
        <is>
          <t>custom.25.campo.pericia_2</t>
        </is>
      </c>
      <c r="B6160" s="192">
        <f>SWITCH('CONFIGURAÇÃO'!$J$707,"Origem",IF(ISBLANK('CONFIGURAÇÃO'!$L$711),"",'CONFIGURAÇÃO'!$L$711&amp;""),"")</f>
        <v/>
      </c>
      <c r="C6160" s="192">
        <f>"'CONFIGURAÇÃO'!L711"</f>
        <v/>
      </c>
      <c r="D6160" s="192" t="inlineStr">
        <is>
          <t>configuração</t>
        </is>
      </c>
    </row>
    <row r="6161">
      <c r="A6161" s="192" t="inlineStr">
        <is>
          <t>custom.25.campo.pericia_3</t>
        </is>
      </c>
      <c r="B6161" s="192">
        <f>SWITCH('CONFIGURAÇÃO'!$J$707,"Origem",IF(ISBLANK('CONFIGURAÇÃO'!$L$712),"",'CONFIGURAÇÃO'!$L$712&amp;""),"")</f>
        <v/>
      </c>
      <c r="C6161" s="192">
        <f>"'CONFIGURAÇÃO'!L712"</f>
        <v/>
      </c>
      <c r="D6161" s="192" t="inlineStr">
        <is>
          <t>configuração</t>
        </is>
      </c>
    </row>
    <row r="6162">
      <c r="A6162" s="192" t="inlineStr">
        <is>
          <t>custom.25.campo.pericia_4</t>
        </is>
      </c>
      <c r="B6162" s="192">
        <f>SWITCH('CONFIGURAÇÃO'!$J$707,"Origem",IF(ISBLANK('CONFIGURAÇÃO'!$L$713),"",'CONFIGURAÇÃO'!$L$713&amp;""),"")</f>
        <v/>
      </c>
      <c r="C6162" s="192">
        <f>"'CONFIGURAÇÃO'!L713"</f>
        <v/>
      </c>
      <c r="D6162" s="192" t="inlineStr">
        <is>
          <t>configuração</t>
        </is>
      </c>
    </row>
    <row r="6163">
      <c r="A6163" s="192" t="inlineStr">
        <is>
          <t>custom.25.campo.preco</t>
        </is>
      </c>
      <c r="B6163" s="192">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2">
        <f>"'CONFIGURAÇÃO'!L722 'CONFIGURAÇÃO'!L721 'CONFIGURAÇÃO'!L721 'CONFIGURAÇÃO'!L718 'CONFIGURAÇÃO'!L720"</f>
        <v/>
      </c>
      <c r="D6163" s="192" t="inlineStr">
        <is>
          <t>configuração</t>
        </is>
      </c>
    </row>
    <row r="6164">
      <c r="A6164" s="192" t="inlineStr">
        <is>
          <t>custom.25.campo.propriedade_1</t>
        </is>
      </c>
      <c r="B6164" s="192">
        <f>SWITCH('CONFIGURAÇÃO'!$J$707,"Arma",IF(ISBLANK('CONFIGURAÇÃO'!$L$713),"",'CONFIGURAÇÃO'!$L$713&amp;""),"")</f>
        <v/>
      </c>
      <c r="C6164" s="192">
        <f>"'CONFIGURAÇÃO'!L713"</f>
        <v/>
      </c>
      <c r="D6164" s="192" t="inlineStr">
        <is>
          <t>configuração</t>
        </is>
      </c>
    </row>
    <row r="6165">
      <c r="A6165" s="192" t="inlineStr">
        <is>
          <t>custom.25.campo.propriedade_2</t>
        </is>
      </c>
      <c r="B6165" s="192">
        <f>SWITCH('CONFIGURAÇÃO'!$J$707,"Arma",IF(ISBLANK('CONFIGURAÇÃO'!$L$714),"",'CONFIGURAÇÃO'!$L$714&amp;""),"")</f>
        <v/>
      </c>
      <c r="C6165" s="192">
        <f>"'CONFIGURAÇÃO'!L714"</f>
        <v/>
      </c>
      <c r="D6165" s="192" t="inlineStr">
        <is>
          <t>configuração</t>
        </is>
      </c>
    </row>
    <row r="6166">
      <c r="A6166" s="192" t="inlineStr">
        <is>
          <t>custom.25.campo.propriedade_3</t>
        </is>
      </c>
      <c r="B6166" s="192">
        <f>SWITCH('CONFIGURAÇÃO'!$J$707,"Arma",IF(ISBLANK('CONFIGURAÇÃO'!$L$715),"",'CONFIGURAÇÃO'!$L$715&amp;""),"")</f>
        <v/>
      </c>
      <c r="C6166" s="192">
        <f>"'CONFIGURAÇÃO'!L715"</f>
        <v/>
      </c>
      <c r="D6166" s="192" t="inlineStr">
        <is>
          <t>configuração</t>
        </is>
      </c>
    </row>
    <row r="6167">
      <c r="A6167" s="192" t="inlineStr">
        <is>
          <t>custom.25.campo.propriedade_4</t>
        </is>
      </c>
      <c r="B6167" s="192">
        <f>SWITCH('CONFIGURAÇÃO'!$J$707,"Arma",IF(ISBLANK('CONFIGURAÇÃO'!$L$716),"",'CONFIGURAÇÃO'!$L$716&amp;""),"")</f>
        <v/>
      </c>
      <c r="C6167" s="192">
        <f>"'CONFIGURAÇÃO'!L716"</f>
        <v/>
      </c>
      <c r="D6167" s="192" t="inlineStr">
        <is>
          <t>configuração</t>
        </is>
      </c>
    </row>
    <row r="6168">
      <c r="A6168" s="192" t="inlineStr">
        <is>
          <t>custom.25.campo.protecao</t>
        </is>
      </c>
      <c r="B6168" s="192">
        <f>SWITCH('CONFIGURAÇÃO'!$J$707,"Escudo",IF(ISBLANK('CONFIGURAÇÃO'!$L$717),"",'CONFIGURAÇÃO'!$L$717&amp;""),"Uniforme",IF(ISBLANK('CONFIGURAÇÃO'!$L$717),"",'CONFIGURAÇÃO'!$L$717&amp;""),"")</f>
        <v/>
      </c>
      <c r="C6168" s="192">
        <f>"'CONFIGURAÇÃO'!L717 'CONFIGURAÇÃO'!L717"</f>
        <v/>
      </c>
      <c r="D6168" s="192" t="inlineStr">
        <is>
          <t>configuração</t>
        </is>
      </c>
    </row>
    <row r="6169">
      <c r="A6169" s="192" t="inlineStr">
        <is>
          <t>custom.25.campo.recarga</t>
        </is>
      </c>
      <c r="B6169" s="192">
        <f>SWITCH('CONFIGURAÇÃO'!$J$707,"Arma",IF(ISBLANK('CONFIGURAÇÃO'!$L$721),"",'CONFIGURAÇÃO'!$L$721&amp;""),"")</f>
        <v/>
      </c>
      <c r="C6169" s="192">
        <f>"'CONFIGURAÇÃO'!L721"</f>
        <v/>
      </c>
      <c r="D6169" s="192" t="inlineStr">
        <is>
          <t>configuração</t>
        </is>
      </c>
    </row>
    <row r="6170">
      <c r="A6170" s="192" t="inlineStr">
        <is>
          <t>custom.25.campo.rota</t>
        </is>
      </c>
      <c r="B6170" s="192">
        <f>SWITCH('CONFIGURAÇÃO'!$J$707,"Origem",IF(ISBLANK('CONFIGURAÇÃO'!$L$714),"",'CONFIGURAÇÃO'!$L$714&amp;""),"")</f>
        <v/>
      </c>
      <c r="C6170" s="192">
        <f>"'CONFIGURAÇÃO'!L714"</f>
        <v/>
      </c>
      <c r="D6170" s="192" t="inlineStr">
        <is>
          <t>configuração</t>
        </is>
      </c>
    </row>
    <row r="6171">
      <c r="A6171" s="192" t="inlineStr">
        <is>
          <t>custom.25.campo.talento_ce_4</t>
        </is>
      </c>
      <c r="B6171" s="192">
        <f>SWITCH('CONFIGURAÇÃO'!$J$707,"Origem",IF(ISBLANK('CONFIGURAÇÃO'!$L$717),"",'CONFIGURAÇÃO'!$L$717&amp;""),"")</f>
        <v/>
      </c>
      <c r="C6171" s="192">
        <f>"'CONFIGURAÇÃO'!L717"</f>
        <v/>
      </c>
      <c r="D6171" s="192" t="inlineStr">
        <is>
          <t>configuração</t>
        </is>
      </c>
    </row>
    <row r="6172">
      <c r="A6172" s="192" t="inlineStr">
        <is>
          <t>custom.25.campo.teto_de_destreza</t>
        </is>
      </c>
      <c r="B6172" s="192">
        <f>SWITCH('CONFIGURAÇÃO'!$J$707,"Escudo",IF(ISBLANK('CONFIGURAÇÃO'!$L$718),"",'CONFIGURAÇÃO'!$L$718&amp;""),"Uniforme",IF(ISBLANK('CONFIGURAÇÃO'!$L$718),"",'CONFIGURAÇÃO'!$L$718&amp;""),"")</f>
        <v/>
      </c>
      <c r="C6172" s="192">
        <f>"'CONFIGURAÇÃO'!L718 'CONFIGURAÇÃO'!L718"</f>
        <v/>
      </c>
      <c r="D6172" s="192" t="inlineStr">
        <is>
          <t>configuração</t>
        </is>
      </c>
    </row>
    <row r="6173">
      <c r="A6173" s="192" t="inlineStr">
        <is>
          <t>custom.25.campo.tipo_de_dano</t>
        </is>
      </c>
      <c r="B6173" s="192">
        <f>SWITCH('CONFIGURAÇÃO'!$J$707,"Arma",IF(ISBLANK('CONFIGURAÇÃO'!$L$712),"",'CONFIGURAÇÃO'!$L$712&amp;""),"")</f>
        <v/>
      </c>
      <c r="C6173" s="192">
        <f>"'CONFIGURAÇÃO'!L712"</f>
        <v/>
      </c>
      <c r="D6173" s="192" t="inlineStr">
        <is>
          <t>configuração</t>
        </is>
      </c>
    </row>
    <row r="6174">
      <c r="A6174" s="192" t="inlineStr">
        <is>
          <t>custom.25.campo.volume</t>
        </is>
      </c>
      <c r="B6174" s="192">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2">
        <f>"'CONFIGURAÇÃO'!L719 'CONFIGURAÇÃO'!L720 'CONFIGURAÇÃO'!L720 'CONFIGURAÇÃO'!L717 'CONFIGURAÇÃO'!L719"</f>
        <v/>
      </c>
      <c r="D6174" s="192" t="inlineStr">
        <is>
          <t>configuração</t>
        </is>
      </c>
    </row>
    <row r="6175">
      <c r="A6175" s="192" t="inlineStr">
        <is>
          <t>aviso.custom.25</t>
        </is>
      </c>
      <c r="B6175" s="192">
        <f>'DADOS_CUSTOM'!$S$26&amp;""</f>
        <v/>
      </c>
      <c r="C6175" s="192" t="inlineStr">
        <is>
          <t>DADOS_CUSTOM!S26</t>
        </is>
      </c>
      <c r="D6175" s="192"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2026-10-15T16:45:21Z</dcterms:created>
  <dcterms:modified xmlns:dcterms="http://purl.org/dc/terms/" xmlns:xsi="http://www.w3.org/2001/XMLSchema-instance" xsi:type="dcterms:W3CDTF">2026-10-15T16:45:57Z</dcterms:modified>
</cp:coreProperties>
</file>